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hinozaki\Desktop\AÇÃO COVID\BP22\"/>
    </mc:Choice>
  </mc:AlternateContent>
  <xr:revisionPtr revIDLastSave="0" documentId="8_{B6C71262-290A-4E6E-83C1-B22441278276}" xr6:coauthVersionLast="47" xr6:coauthVersionMax="47" xr10:uidLastSave="{00000000-0000-0000-0000-000000000000}"/>
  <bookViews>
    <workbookView xWindow="-110" yWindow="-110" windowWidth="19420" windowHeight="10420" xr2:uid="{771A37B1-AADD-4993-A4BC-94F2B9C6DEE9}"/>
  </bookViews>
  <sheets>
    <sheet name="PRODUCTION (Rev.2) BP22 (2)" sheetId="2" r:id="rId1"/>
    <sheet name="PRODUCTION (Rev.1) BP22" sheetId="1" r:id="rId2"/>
    <sheet name="Internal Price - BP2022" sheetId="3" r:id="rId3"/>
  </sheets>
  <definedNames>
    <definedName name="_xlnm._FilterDatabase" localSheetId="1" hidden="1">'PRODUCTION (Rev.1) BP22'!$A$1:$N$105</definedName>
    <definedName name="_xlnm._FilterDatabase" localSheetId="0" hidden="1">'PRODUCTION (Rev.2) BP22 (2)'!$A$1:$N$105</definedName>
    <definedName name="_xlnm.Print_Area" localSheetId="2">'Internal Price - BP2022'!$D$1:$I$149</definedName>
    <definedName name="_xlnm.Print_Area" localSheetId="1">'PRODUCTION (Rev.1) BP22'!$A$4:$N$157</definedName>
    <definedName name="_xlnm.Print_Area" localSheetId="0">'PRODUCTION (Rev.2) BP22 (2)'!$A$4:$N$157</definedName>
    <definedName name="_xlnm.Print_Titles" localSheetId="2">'Internal Price - BP2022'!$A:$D</definedName>
    <definedName name="_xlnm.Print_Titles" localSheetId="1">'PRODUCTION (Rev.1) BP22'!$1:$5</definedName>
    <definedName name="_xlnm.Print_Titles" localSheetId="0">'PRODUCTION (Rev.2) BP22 (2)'!$1:$5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48" i="3" l="1"/>
  <c r="L148" i="3" s="1"/>
  <c r="K145" i="3"/>
  <c r="K144" i="3"/>
  <c r="K143" i="3"/>
  <c r="K142" i="3"/>
  <c r="K149" i="3"/>
  <c r="L149" i="3" s="1"/>
  <c r="K147" i="3"/>
  <c r="L147" i="3" s="1"/>
  <c r="K146" i="3"/>
  <c r="L145" i="3"/>
  <c r="L144" i="3"/>
  <c r="L143" i="3"/>
  <c r="L142" i="3"/>
  <c r="K141" i="3"/>
  <c r="L141" i="3" s="1"/>
  <c r="K140" i="3"/>
  <c r="L140" i="3" s="1"/>
  <c r="K139" i="3"/>
  <c r="L139" i="3" s="1"/>
  <c r="K138" i="3"/>
  <c r="L138" i="3" s="1"/>
  <c r="K137" i="3"/>
  <c r="L137" i="3" s="1"/>
  <c r="K136" i="3"/>
  <c r="K135" i="3"/>
  <c r="L135" i="3" s="1"/>
  <c r="K133" i="3"/>
  <c r="K134" i="3"/>
  <c r="K132" i="3"/>
  <c r="L132" i="3" s="1"/>
  <c r="K131" i="3"/>
  <c r="K130" i="3"/>
  <c r="L130" i="3" s="1"/>
  <c r="K129" i="3"/>
  <c r="L129" i="3" s="1"/>
  <c r="K128" i="3"/>
  <c r="L128" i="3" s="1"/>
  <c r="K127" i="3"/>
  <c r="K126" i="3"/>
  <c r="L126" i="3" s="1"/>
  <c r="K125" i="3"/>
  <c r="K124" i="3"/>
  <c r="L124" i="3" s="1"/>
  <c r="K123" i="3"/>
  <c r="L123" i="3" s="1"/>
  <c r="K122" i="3"/>
  <c r="K121" i="3"/>
  <c r="K120" i="3"/>
  <c r="L120" i="3" s="1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1" i="3"/>
  <c r="L122" i="3"/>
  <c r="L125" i="3"/>
  <c r="L127" i="3"/>
  <c r="L131" i="3"/>
  <c r="L133" i="3"/>
  <c r="L134" i="3"/>
  <c r="L136" i="3"/>
  <c r="L146" i="3"/>
  <c r="L8" i="3"/>
  <c r="K119" i="3"/>
  <c r="K118" i="3"/>
  <c r="K117" i="3"/>
  <c r="K116" i="3"/>
  <c r="K115" i="3"/>
  <c r="K114" i="3"/>
  <c r="K113" i="3"/>
  <c r="K112" i="3"/>
  <c r="K111" i="3"/>
  <c r="K110" i="3"/>
  <c r="K109" i="3"/>
  <c r="K108" i="3"/>
  <c r="K107" i="3"/>
  <c r="K106" i="3"/>
  <c r="K105" i="3"/>
  <c r="K104" i="3"/>
  <c r="K103" i="3"/>
  <c r="K102" i="3"/>
  <c r="K101" i="3"/>
  <c r="K100" i="3"/>
  <c r="K99" i="3"/>
  <c r="K98" i="3"/>
  <c r="K97" i="3"/>
  <c r="K96" i="3"/>
  <c r="K95" i="3"/>
  <c r="K94" i="3"/>
  <c r="K93" i="3"/>
  <c r="K92" i="3"/>
  <c r="K91" i="3"/>
  <c r="K90" i="3"/>
  <c r="K89" i="3"/>
  <c r="K88" i="3"/>
  <c r="K87" i="3"/>
  <c r="K86" i="3"/>
  <c r="K85" i="3"/>
  <c r="K84" i="3"/>
  <c r="K83" i="3"/>
  <c r="K82" i="3"/>
  <c r="K81" i="3"/>
  <c r="K80" i="3"/>
  <c r="K79" i="3"/>
  <c r="K78" i="3"/>
  <c r="K77" i="3"/>
  <c r="K76" i="3"/>
  <c r="K75" i="3"/>
  <c r="K74" i="3"/>
  <c r="K73" i="3"/>
  <c r="K72" i="3"/>
  <c r="K71" i="3"/>
  <c r="K70" i="3"/>
  <c r="K69" i="3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S105" i="2"/>
  <c r="S104" i="2"/>
  <c r="S103" i="2"/>
  <c r="S102" i="2"/>
  <c r="S101" i="2"/>
  <c r="S100" i="2"/>
  <c r="S99" i="2"/>
  <c r="S98" i="2"/>
  <c r="S97" i="2"/>
  <c r="S96" i="2"/>
  <c r="S95" i="2"/>
  <c r="S94" i="2"/>
  <c r="S93" i="2"/>
  <c r="S92" i="2"/>
  <c r="S91" i="2"/>
  <c r="S90" i="2"/>
  <c r="S89" i="2"/>
  <c r="S88" i="2"/>
  <c r="S87" i="2"/>
  <c r="S86" i="2"/>
  <c r="S85" i="2"/>
  <c r="S84" i="2"/>
  <c r="S83" i="2"/>
  <c r="S82" i="2"/>
  <c r="S81" i="2"/>
  <c r="S80" i="2"/>
  <c r="S79" i="2"/>
  <c r="S78" i="2"/>
  <c r="S77" i="2"/>
  <c r="S76" i="2"/>
  <c r="S75" i="2"/>
  <c r="S74" i="2"/>
  <c r="S73" i="2"/>
  <c r="S72" i="2"/>
  <c r="S71" i="2"/>
  <c r="S70" i="2"/>
  <c r="S69" i="2"/>
  <c r="S68" i="2"/>
  <c r="S67" i="2"/>
  <c r="S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S49" i="2"/>
  <c r="S48" i="2"/>
  <c r="S47" i="2"/>
  <c r="S46" i="2"/>
  <c r="S45" i="2"/>
  <c r="S44" i="2"/>
  <c r="S43" i="2"/>
  <c r="S42" i="2"/>
  <c r="S41" i="2"/>
  <c r="S40" i="2"/>
  <c r="S39" i="2"/>
  <c r="S38" i="2"/>
  <c r="S37" i="2"/>
  <c r="S36" i="2"/>
  <c r="S35" i="2"/>
  <c r="S34" i="2"/>
  <c r="S33" i="2"/>
  <c r="S32" i="2"/>
  <c r="S31" i="2"/>
  <c r="S30" i="2"/>
  <c r="S29" i="2"/>
  <c r="S28" i="2"/>
  <c r="S27" i="2"/>
  <c r="S26" i="2"/>
  <c r="S25" i="2"/>
  <c r="S24" i="2"/>
  <c r="S23" i="2"/>
  <c r="S22" i="2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T6" i="2"/>
  <c r="U6" i="2"/>
  <c r="V6" i="2"/>
  <c r="W6" i="2"/>
  <c r="X6" i="2"/>
  <c r="Y6" i="2"/>
  <c r="Z6" i="2"/>
  <c r="AA6" i="2"/>
  <c r="AB6" i="2"/>
  <c r="AC6" i="2"/>
  <c r="AD6" i="2"/>
  <c r="T7" i="2"/>
  <c r="U7" i="2"/>
  <c r="V7" i="2"/>
  <c r="W7" i="2"/>
  <c r="X7" i="2"/>
  <c r="Y7" i="2"/>
  <c r="Z7" i="2"/>
  <c r="AA7" i="2"/>
  <c r="AB7" i="2"/>
  <c r="AC7" i="2"/>
  <c r="AD7" i="2"/>
  <c r="T8" i="2"/>
  <c r="U8" i="2"/>
  <c r="V8" i="2"/>
  <c r="W8" i="2"/>
  <c r="X8" i="2"/>
  <c r="Y8" i="2"/>
  <c r="Z8" i="2"/>
  <c r="AA8" i="2"/>
  <c r="AB8" i="2"/>
  <c r="AC8" i="2"/>
  <c r="AD8" i="2"/>
  <c r="T9" i="2"/>
  <c r="U9" i="2"/>
  <c r="V9" i="2"/>
  <c r="W9" i="2"/>
  <c r="X9" i="2"/>
  <c r="Y9" i="2"/>
  <c r="Z9" i="2"/>
  <c r="AA9" i="2"/>
  <c r="AB9" i="2"/>
  <c r="AC9" i="2"/>
  <c r="AD9" i="2"/>
  <c r="T10" i="2"/>
  <c r="U10" i="2"/>
  <c r="V10" i="2"/>
  <c r="W10" i="2"/>
  <c r="X10" i="2"/>
  <c r="Y10" i="2"/>
  <c r="Z10" i="2"/>
  <c r="AA10" i="2"/>
  <c r="AB10" i="2"/>
  <c r="AC10" i="2"/>
  <c r="AD10" i="2"/>
  <c r="T11" i="2"/>
  <c r="U11" i="2"/>
  <c r="V11" i="2"/>
  <c r="W11" i="2"/>
  <c r="X11" i="2"/>
  <c r="Y11" i="2"/>
  <c r="Z11" i="2"/>
  <c r="AA11" i="2"/>
  <c r="AB11" i="2"/>
  <c r="AC11" i="2"/>
  <c r="AD11" i="2"/>
  <c r="T12" i="2"/>
  <c r="U12" i="2"/>
  <c r="V12" i="2"/>
  <c r="W12" i="2"/>
  <c r="X12" i="2"/>
  <c r="Y12" i="2"/>
  <c r="Z12" i="2"/>
  <c r="AA12" i="2"/>
  <c r="AB12" i="2"/>
  <c r="AC12" i="2"/>
  <c r="AD12" i="2"/>
  <c r="T13" i="2"/>
  <c r="U13" i="2"/>
  <c r="V13" i="2"/>
  <c r="W13" i="2"/>
  <c r="X13" i="2"/>
  <c r="Y13" i="2"/>
  <c r="Z13" i="2"/>
  <c r="AA13" i="2"/>
  <c r="AB13" i="2"/>
  <c r="AC13" i="2"/>
  <c r="AD13" i="2"/>
  <c r="T14" i="2"/>
  <c r="U14" i="2"/>
  <c r="V14" i="2"/>
  <c r="W14" i="2"/>
  <c r="X14" i="2"/>
  <c r="Y14" i="2"/>
  <c r="Z14" i="2"/>
  <c r="AA14" i="2"/>
  <c r="AB14" i="2"/>
  <c r="AC14" i="2"/>
  <c r="AD14" i="2"/>
  <c r="T15" i="2"/>
  <c r="U15" i="2"/>
  <c r="V15" i="2"/>
  <c r="W15" i="2"/>
  <c r="X15" i="2"/>
  <c r="Y15" i="2"/>
  <c r="Z15" i="2"/>
  <c r="AA15" i="2"/>
  <c r="AB15" i="2"/>
  <c r="AC15" i="2"/>
  <c r="AD15" i="2"/>
  <c r="T16" i="2"/>
  <c r="U16" i="2"/>
  <c r="V16" i="2"/>
  <c r="W16" i="2"/>
  <c r="X16" i="2"/>
  <c r="Y16" i="2"/>
  <c r="Z16" i="2"/>
  <c r="AA16" i="2"/>
  <c r="AB16" i="2"/>
  <c r="AC16" i="2"/>
  <c r="AD16" i="2"/>
  <c r="T17" i="2"/>
  <c r="U17" i="2"/>
  <c r="V17" i="2"/>
  <c r="W17" i="2"/>
  <c r="X17" i="2"/>
  <c r="Y17" i="2"/>
  <c r="Z17" i="2"/>
  <c r="AA17" i="2"/>
  <c r="AB17" i="2"/>
  <c r="AC17" i="2"/>
  <c r="AD17" i="2"/>
  <c r="T18" i="2"/>
  <c r="U18" i="2"/>
  <c r="V18" i="2"/>
  <c r="W18" i="2"/>
  <c r="X18" i="2"/>
  <c r="Y18" i="2"/>
  <c r="Z18" i="2"/>
  <c r="AA18" i="2"/>
  <c r="AB18" i="2"/>
  <c r="AC18" i="2"/>
  <c r="AD18" i="2"/>
  <c r="T19" i="2"/>
  <c r="U19" i="2"/>
  <c r="V19" i="2"/>
  <c r="W19" i="2"/>
  <c r="X19" i="2"/>
  <c r="Y19" i="2"/>
  <c r="Z19" i="2"/>
  <c r="AA19" i="2"/>
  <c r="AB19" i="2"/>
  <c r="AC19" i="2"/>
  <c r="AD19" i="2"/>
  <c r="T20" i="2"/>
  <c r="U20" i="2"/>
  <c r="V20" i="2"/>
  <c r="W20" i="2"/>
  <c r="X20" i="2"/>
  <c r="Y20" i="2"/>
  <c r="Z20" i="2"/>
  <c r="AA20" i="2"/>
  <c r="AB20" i="2"/>
  <c r="AC20" i="2"/>
  <c r="AD20" i="2"/>
  <c r="T21" i="2"/>
  <c r="U21" i="2"/>
  <c r="V21" i="2"/>
  <c r="W21" i="2"/>
  <c r="X21" i="2"/>
  <c r="Y21" i="2"/>
  <c r="Z21" i="2"/>
  <c r="AA21" i="2"/>
  <c r="AB21" i="2"/>
  <c r="AC21" i="2"/>
  <c r="AD21" i="2"/>
  <c r="T22" i="2"/>
  <c r="U22" i="2"/>
  <c r="V22" i="2"/>
  <c r="W22" i="2"/>
  <c r="X22" i="2"/>
  <c r="Y22" i="2"/>
  <c r="Z22" i="2"/>
  <c r="AA22" i="2"/>
  <c r="AB22" i="2"/>
  <c r="AC22" i="2"/>
  <c r="AD22" i="2"/>
  <c r="T23" i="2"/>
  <c r="U23" i="2"/>
  <c r="V23" i="2"/>
  <c r="W23" i="2"/>
  <c r="X23" i="2"/>
  <c r="Y23" i="2"/>
  <c r="Z23" i="2"/>
  <c r="AA23" i="2"/>
  <c r="AB23" i="2"/>
  <c r="AC23" i="2"/>
  <c r="AD23" i="2"/>
  <c r="T24" i="2"/>
  <c r="U24" i="2"/>
  <c r="V24" i="2"/>
  <c r="W24" i="2"/>
  <c r="X24" i="2"/>
  <c r="Y24" i="2"/>
  <c r="Z24" i="2"/>
  <c r="AA24" i="2"/>
  <c r="AB24" i="2"/>
  <c r="AC24" i="2"/>
  <c r="AD24" i="2"/>
  <c r="T25" i="2"/>
  <c r="U25" i="2"/>
  <c r="V25" i="2"/>
  <c r="W25" i="2"/>
  <c r="X25" i="2"/>
  <c r="Y25" i="2"/>
  <c r="Z25" i="2"/>
  <c r="AA25" i="2"/>
  <c r="AB25" i="2"/>
  <c r="AC25" i="2"/>
  <c r="AD25" i="2"/>
  <c r="T26" i="2"/>
  <c r="U26" i="2"/>
  <c r="V26" i="2"/>
  <c r="W26" i="2"/>
  <c r="X26" i="2"/>
  <c r="Y26" i="2"/>
  <c r="Z26" i="2"/>
  <c r="AA26" i="2"/>
  <c r="AB26" i="2"/>
  <c r="AC26" i="2"/>
  <c r="AD26" i="2"/>
  <c r="T27" i="2"/>
  <c r="U27" i="2"/>
  <c r="V27" i="2"/>
  <c r="W27" i="2"/>
  <c r="X27" i="2"/>
  <c r="Y27" i="2"/>
  <c r="Z27" i="2"/>
  <c r="AA27" i="2"/>
  <c r="AB27" i="2"/>
  <c r="AC27" i="2"/>
  <c r="AD27" i="2"/>
  <c r="T28" i="2"/>
  <c r="U28" i="2"/>
  <c r="V28" i="2"/>
  <c r="W28" i="2"/>
  <c r="X28" i="2"/>
  <c r="Y28" i="2"/>
  <c r="Z28" i="2"/>
  <c r="AA28" i="2"/>
  <c r="AB28" i="2"/>
  <c r="AC28" i="2"/>
  <c r="AD28" i="2"/>
  <c r="T29" i="2"/>
  <c r="U29" i="2"/>
  <c r="V29" i="2"/>
  <c r="W29" i="2"/>
  <c r="X29" i="2"/>
  <c r="Y29" i="2"/>
  <c r="Z29" i="2"/>
  <c r="AA29" i="2"/>
  <c r="AB29" i="2"/>
  <c r="AC29" i="2"/>
  <c r="AD29" i="2"/>
  <c r="T30" i="2"/>
  <c r="U30" i="2"/>
  <c r="V30" i="2"/>
  <c r="W30" i="2"/>
  <c r="X30" i="2"/>
  <c r="Y30" i="2"/>
  <c r="Z30" i="2"/>
  <c r="AA30" i="2"/>
  <c r="AB30" i="2"/>
  <c r="AC30" i="2"/>
  <c r="AD30" i="2"/>
  <c r="T31" i="2"/>
  <c r="U31" i="2"/>
  <c r="V31" i="2"/>
  <c r="W31" i="2"/>
  <c r="X31" i="2"/>
  <c r="Y31" i="2"/>
  <c r="Z31" i="2"/>
  <c r="AA31" i="2"/>
  <c r="AB31" i="2"/>
  <c r="AC31" i="2"/>
  <c r="AD31" i="2"/>
  <c r="T32" i="2"/>
  <c r="U32" i="2"/>
  <c r="V32" i="2"/>
  <c r="W32" i="2"/>
  <c r="X32" i="2"/>
  <c r="Y32" i="2"/>
  <c r="Z32" i="2"/>
  <c r="AA32" i="2"/>
  <c r="AB32" i="2"/>
  <c r="AC32" i="2"/>
  <c r="AD32" i="2"/>
  <c r="T33" i="2"/>
  <c r="U33" i="2"/>
  <c r="V33" i="2"/>
  <c r="W33" i="2"/>
  <c r="X33" i="2"/>
  <c r="Y33" i="2"/>
  <c r="Z33" i="2"/>
  <c r="AA33" i="2"/>
  <c r="AB33" i="2"/>
  <c r="AC33" i="2"/>
  <c r="AD33" i="2"/>
  <c r="T34" i="2"/>
  <c r="U34" i="2"/>
  <c r="V34" i="2"/>
  <c r="W34" i="2"/>
  <c r="X34" i="2"/>
  <c r="Y34" i="2"/>
  <c r="Z34" i="2"/>
  <c r="AA34" i="2"/>
  <c r="AB34" i="2"/>
  <c r="AC34" i="2"/>
  <c r="AD34" i="2"/>
  <c r="T35" i="2"/>
  <c r="U35" i="2"/>
  <c r="V35" i="2"/>
  <c r="W35" i="2"/>
  <c r="X35" i="2"/>
  <c r="Y35" i="2"/>
  <c r="Z35" i="2"/>
  <c r="AA35" i="2"/>
  <c r="AB35" i="2"/>
  <c r="AC35" i="2"/>
  <c r="AD35" i="2"/>
  <c r="T36" i="2"/>
  <c r="U36" i="2"/>
  <c r="V36" i="2"/>
  <c r="W36" i="2"/>
  <c r="X36" i="2"/>
  <c r="Y36" i="2"/>
  <c r="Z36" i="2"/>
  <c r="AA36" i="2"/>
  <c r="AB36" i="2"/>
  <c r="AC36" i="2"/>
  <c r="AD36" i="2"/>
  <c r="T37" i="2"/>
  <c r="U37" i="2"/>
  <c r="V37" i="2"/>
  <c r="W37" i="2"/>
  <c r="X37" i="2"/>
  <c r="Y37" i="2"/>
  <c r="Z37" i="2"/>
  <c r="AA37" i="2"/>
  <c r="AB37" i="2"/>
  <c r="AC37" i="2"/>
  <c r="AD37" i="2"/>
  <c r="T38" i="2"/>
  <c r="U38" i="2"/>
  <c r="V38" i="2"/>
  <c r="W38" i="2"/>
  <c r="X38" i="2"/>
  <c r="Y38" i="2"/>
  <c r="Z38" i="2"/>
  <c r="AA38" i="2"/>
  <c r="AB38" i="2"/>
  <c r="AC38" i="2"/>
  <c r="AD38" i="2"/>
  <c r="T39" i="2"/>
  <c r="U39" i="2"/>
  <c r="V39" i="2"/>
  <c r="W39" i="2"/>
  <c r="X39" i="2"/>
  <c r="Y39" i="2"/>
  <c r="Z39" i="2"/>
  <c r="AA39" i="2"/>
  <c r="AB39" i="2"/>
  <c r="AC39" i="2"/>
  <c r="AD39" i="2"/>
  <c r="T40" i="2"/>
  <c r="U40" i="2"/>
  <c r="V40" i="2"/>
  <c r="W40" i="2"/>
  <c r="X40" i="2"/>
  <c r="Y40" i="2"/>
  <c r="Z40" i="2"/>
  <c r="AA40" i="2"/>
  <c r="AB40" i="2"/>
  <c r="AC40" i="2"/>
  <c r="AD40" i="2"/>
  <c r="T41" i="2"/>
  <c r="U41" i="2"/>
  <c r="V41" i="2"/>
  <c r="W41" i="2"/>
  <c r="X41" i="2"/>
  <c r="Y41" i="2"/>
  <c r="Z41" i="2"/>
  <c r="AA41" i="2"/>
  <c r="AB41" i="2"/>
  <c r="AC41" i="2"/>
  <c r="AD41" i="2"/>
  <c r="T42" i="2"/>
  <c r="U42" i="2"/>
  <c r="V42" i="2"/>
  <c r="W42" i="2"/>
  <c r="X42" i="2"/>
  <c r="Y42" i="2"/>
  <c r="Z42" i="2"/>
  <c r="AA42" i="2"/>
  <c r="AB42" i="2"/>
  <c r="AC42" i="2"/>
  <c r="AD42" i="2"/>
  <c r="T43" i="2"/>
  <c r="U43" i="2"/>
  <c r="V43" i="2"/>
  <c r="W43" i="2"/>
  <c r="X43" i="2"/>
  <c r="Y43" i="2"/>
  <c r="Z43" i="2"/>
  <c r="AA43" i="2"/>
  <c r="AB43" i="2"/>
  <c r="AC43" i="2"/>
  <c r="AD43" i="2"/>
  <c r="T44" i="2"/>
  <c r="U44" i="2"/>
  <c r="V44" i="2"/>
  <c r="W44" i="2"/>
  <c r="X44" i="2"/>
  <c r="Y44" i="2"/>
  <c r="Z44" i="2"/>
  <c r="AA44" i="2"/>
  <c r="AB44" i="2"/>
  <c r="AC44" i="2"/>
  <c r="AD44" i="2"/>
  <c r="T45" i="2"/>
  <c r="U45" i="2"/>
  <c r="V45" i="2"/>
  <c r="W45" i="2"/>
  <c r="X45" i="2"/>
  <c r="Y45" i="2"/>
  <c r="Z45" i="2"/>
  <c r="AA45" i="2"/>
  <c r="AB45" i="2"/>
  <c r="AC45" i="2"/>
  <c r="AD45" i="2"/>
  <c r="T46" i="2"/>
  <c r="U46" i="2"/>
  <c r="V46" i="2"/>
  <c r="W46" i="2"/>
  <c r="X46" i="2"/>
  <c r="Y46" i="2"/>
  <c r="Z46" i="2"/>
  <c r="AA46" i="2"/>
  <c r="AB46" i="2"/>
  <c r="AC46" i="2"/>
  <c r="AD46" i="2"/>
  <c r="T47" i="2"/>
  <c r="U47" i="2"/>
  <c r="V47" i="2"/>
  <c r="W47" i="2"/>
  <c r="X47" i="2"/>
  <c r="Y47" i="2"/>
  <c r="Z47" i="2"/>
  <c r="AA47" i="2"/>
  <c r="AB47" i="2"/>
  <c r="AC47" i="2"/>
  <c r="AD47" i="2"/>
  <c r="T48" i="2"/>
  <c r="U48" i="2"/>
  <c r="V48" i="2"/>
  <c r="W48" i="2"/>
  <c r="X48" i="2"/>
  <c r="Y48" i="2"/>
  <c r="Z48" i="2"/>
  <c r="AA48" i="2"/>
  <c r="AB48" i="2"/>
  <c r="AC48" i="2"/>
  <c r="AD48" i="2"/>
  <c r="T49" i="2"/>
  <c r="U49" i="2"/>
  <c r="V49" i="2"/>
  <c r="W49" i="2"/>
  <c r="X49" i="2"/>
  <c r="Y49" i="2"/>
  <c r="Z49" i="2"/>
  <c r="AA49" i="2"/>
  <c r="AB49" i="2"/>
  <c r="AC49" i="2"/>
  <c r="AD49" i="2"/>
  <c r="T50" i="2"/>
  <c r="U50" i="2"/>
  <c r="V50" i="2"/>
  <c r="W50" i="2"/>
  <c r="X50" i="2"/>
  <c r="Y50" i="2"/>
  <c r="Z50" i="2"/>
  <c r="AA50" i="2"/>
  <c r="AB50" i="2"/>
  <c r="AC50" i="2"/>
  <c r="AD50" i="2"/>
  <c r="T51" i="2"/>
  <c r="U51" i="2"/>
  <c r="V51" i="2"/>
  <c r="W51" i="2"/>
  <c r="X51" i="2"/>
  <c r="Y51" i="2"/>
  <c r="Z51" i="2"/>
  <c r="AA51" i="2"/>
  <c r="AB51" i="2"/>
  <c r="AC51" i="2"/>
  <c r="AD51" i="2"/>
  <c r="T52" i="2"/>
  <c r="U52" i="2"/>
  <c r="V52" i="2"/>
  <c r="W52" i="2"/>
  <c r="X52" i="2"/>
  <c r="Y52" i="2"/>
  <c r="Z52" i="2"/>
  <c r="AA52" i="2"/>
  <c r="AB52" i="2"/>
  <c r="AC52" i="2"/>
  <c r="AD52" i="2"/>
  <c r="T53" i="2"/>
  <c r="U53" i="2"/>
  <c r="V53" i="2"/>
  <c r="W53" i="2"/>
  <c r="X53" i="2"/>
  <c r="Y53" i="2"/>
  <c r="Z53" i="2"/>
  <c r="AA53" i="2"/>
  <c r="AB53" i="2"/>
  <c r="AC53" i="2"/>
  <c r="AD53" i="2"/>
  <c r="T54" i="2"/>
  <c r="U54" i="2"/>
  <c r="V54" i="2"/>
  <c r="W54" i="2"/>
  <c r="X54" i="2"/>
  <c r="Y54" i="2"/>
  <c r="Z54" i="2"/>
  <c r="AA54" i="2"/>
  <c r="AB54" i="2"/>
  <c r="AC54" i="2"/>
  <c r="AD54" i="2"/>
  <c r="T55" i="2"/>
  <c r="U55" i="2"/>
  <c r="V55" i="2"/>
  <c r="W55" i="2"/>
  <c r="X55" i="2"/>
  <c r="Y55" i="2"/>
  <c r="Z55" i="2"/>
  <c r="AA55" i="2"/>
  <c r="AB55" i="2"/>
  <c r="AC55" i="2"/>
  <c r="AD55" i="2"/>
  <c r="T56" i="2"/>
  <c r="U56" i="2"/>
  <c r="V56" i="2"/>
  <c r="W56" i="2"/>
  <c r="X56" i="2"/>
  <c r="Y56" i="2"/>
  <c r="Z56" i="2"/>
  <c r="AA56" i="2"/>
  <c r="AB56" i="2"/>
  <c r="AC56" i="2"/>
  <c r="AD56" i="2"/>
  <c r="T57" i="2"/>
  <c r="U57" i="2"/>
  <c r="V57" i="2"/>
  <c r="W57" i="2"/>
  <c r="X57" i="2"/>
  <c r="Y57" i="2"/>
  <c r="Z57" i="2"/>
  <c r="AA57" i="2"/>
  <c r="AB57" i="2"/>
  <c r="AC57" i="2"/>
  <c r="AD57" i="2"/>
  <c r="T58" i="2"/>
  <c r="U58" i="2"/>
  <c r="V58" i="2"/>
  <c r="W58" i="2"/>
  <c r="X58" i="2"/>
  <c r="Y58" i="2"/>
  <c r="Z58" i="2"/>
  <c r="AA58" i="2"/>
  <c r="AB58" i="2"/>
  <c r="AC58" i="2"/>
  <c r="AD58" i="2"/>
  <c r="T59" i="2"/>
  <c r="U59" i="2"/>
  <c r="V59" i="2"/>
  <c r="W59" i="2"/>
  <c r="X59" i="2"/>
  <c r="Y59" i="2"/>
  <c r="Z59" i="2"/>
  <c r="AA59" i="2"/>
  <c r="AB59" i="2"/>
  <c r="AC59" i="2"/>
  <c r="AD59" i="2"/>
  <c r="T60" i="2"/>
  <c r="U60" i="2"/>
  <c r="V60" i="2"/>
  <c r="W60" i="2"/>
  <c r="X60" i="2"/>
  <c r="Y60" i="2"/>
  <c r="Z60" i="2"/>
  <c r="AA60" i="2"/>
  <c r="AB60" i="2"/>
  <c r="AC60" i="2"/>
  <c r="AD60" i="2"/>
  <c r="T61" i="2"/>
  <c r="U61" i="2"/>
  <c r="V61" i="2"/>
  <c r="W61" i="2"/>
  <c r="X61" i="2"/>
  <c r="Y61" i="2"/>
  <c r="Z61" i="2"/>
  <c r="AA61" i="2"/>
  <c r="AB61" i="2"/>
  <c r="AC61" i="2"/>
  <c r="AD61" i="2"/>
  <c r="T62" i="2"/>
  <c r="U62" i="2"/>
  <c r="V62" i="2"/>
  <c r="W62" i="2"/>
  <c r="X62" i="2"/>
  <c r="Y62" i="2"/>
  <c r="Z62" i="2"/>
  <c r="AA62" i="2"/>
  <c r="AB62" i="2"/>
  <c r="AC62" i="2"/>
  <c r="AD62" i="2"/>
  <c r="T63" i="2"/>
  <c r="U63" i="2"/>
  <c r="V63" i="2"/>
  <c r="W63" i="2"/>
  <c r="X63" i="2"/>
  <c r="Y63" i="2"/>
  <c r="Z63" i="2"/>
  <c r="AA63" i="2"/>
  <c r="AB63" i="2"/>
  <c r="AC63" i="2"/>
  <c r="AD63" i="2"/>
  <c r="T64" i="2"/>
  <c r="U64" i="2"/>
  <c r="V64" i="2"/>
  <c r="W64" i="2"/>
  <c r="X64" i="2"/>
  <c r="Y64" i="2"/>
  <c r="Z64" i="2"/>
  <c r="AA64" i="2"/>
  <c r="AB64" i="2"/>
  <c r="AC64" i="2"/>
  <c r="AD64" i="2"/>
  <c r="T65" i="2"/>
  <c r="U65" i="2"/>
  <c r="V65" i="2"/>
  <c r="W65" i="2"/>
  <c r="X65" i="2"/>
  <c r="Y65" i="2"/>
  <c r="Z65" i="2"/>
  <c r="AA65" i="2"/>
  <c r="AB65" i="2"/>
  <c r="AC65" i="2"/>
  <c r="AD65" i="2"/>
  <c r="T66" i="2"/>
  <c r="U66" i="2"/>
  <c r="V66" i="2"/>
  <c r="W66" i="2"/>
  <c r="X66" i="2"/>
  <c r="Y66" i="2"/>
  <c r="Z66" i="2"/>
  <c r="AA66" i="2"/>
  <c r="AB66" i="2"/>
  <c r="AC66" i="2"/>
  <c r="AD66" i="2"/>
  <c r="T67" i="2"/>
  <c r="U67" i="2"/>
  <c r="V67" i="2"/>
  <c r="W67" i="2"/>
  <c r="X67" i="2"/>
  <c r="Y67" i="2"/>
  <c r="Z67" i="2"/>
  <c r="AA67" i="2"/>
  <c r="AB67" i="2"/>
  <c r="AC67" i="2"/>
  <c r="AD67" i="2"/>
  <c r="T68" i="2"/>
  <c r="U68" i="2"/>
  <c r="V68" i="2"/>
  <c r="W68" i="2"/>
  <c r="X68" i="2"/>
  <c r="Y68" i="2"/>
  <c r="Z68" i="2"/>
  <c r="AA68" i="2"/>
  <c r="AB68" i="2"/>
  <c r="AC68" i="2"/>
  <c r="AD68" i="2"/>
  <c r="T69" i="2"/>
  <c r="U69" i="2"/>
  <c r="V69" i="2"/>
  <c r="W69" i="2"/>
  <c r="X69" i="2"/>
  <c r="Y69" i="2"/>
  <c r="Z69" i="2"/>
  <c r="AA69" i="2"/>
  <c r="AB69" i="2"/>
  <c r="AC69" i="2"/>
  <c r="AD69" i="2"/>
  <c r="T70" i="2"/>
  <c r="U70" i="2"/>
  <c r="V70" i="2"/>
  <c r="W70" i="2"/>
  <c r="X70" i="2"/>
  <c r="Y70" i="2"/>
  <c r="Z70" i="2"/>
  <c r="AA70" i="2"/>
  <c r="AB70" i="2"/>
  <c r="AC70" i="2"/>
  <c r="AD70" i="2"/>
  <c r="T71" i="2"/>
  <c r="U71" i="2"/>
  <c r="V71" i="2"/>
  <c r="W71" i="2"/>
  <c r="X71" i="2"/>
  <c r="Y71" i="2"/>
  <c r="Z71" i="2"/>
  <c r="AA71" i="2"/>
  <c r="AB71" i="2"/>
  <c r="AC71" i="2"/>
  <c r="AD71" i="2"/>
  <c r="T72" i="2"/>
  <c r="U72" i="2"/>
  <c r="V72" i="2"/>
  <c r="W72" i="2"/>
  <c r="X72" i="2"/>
  <c r="Y72" i="2"/>
  <c r="Z72" i="2"/>
  <c r="AA72" i="2"/>
  <c r="AB72" i="2"/>
  <c r="AC72" i="2"/>
  <c r="AD72" i="2"/>
  <c r="T73" i="2"/>
  <c r="U73" i="2"/>
  <c r="V73" i="2"/>
  <c r="W73" i="2"/>
  <c r="X73" i="2"/>
  <c r="Y73" i="2"/>
  <c r="Z73" i="2"/>
  <c r="AA73" i="2"/>
  <c r="AB73" i="2"/>
  <c r="AC73" i="2"/>
  <c r="AD73" i="2"/>
  <c r="T74" i="2"/>
  <c r="U74" i="2"/>
  <c r="V74" i="2"/>
  <c r="W74" i="2"/>
  <c r="X74" i="2"/>
  <c r="Y74" i="2"/>
  <c r="Z74" i="2"/>
  <c r="AA74" i="2"/>
  <c r="AB74" i="2"/>
  <c r="AC74" i="2"/>
  <c r="AD74" i="2"/>
  <c r="T75" i="2"/>
  <c r="U75" i="2"/>
  <c r="V75" i="2"/>
  <c r="W75" i="2"/>
  <c r="X75" i="2"/>
  <c r="Y75" i="2"/>
  <c r="Z75" i="2"/>
  <c r="AA75" i="2"/>
  <c r="AB75" i="2"/>
  <c r="AC75" i="2"/>
  <c r="AD75" i="2"/>
  <c r="T76" i="2"/>
  <c r="U76" i="2"/>
  <c r="V76" i="2"/>
  <c r="W76" i="2"/>
  <c r="X76" i="2"/>
  <c r="Y76" i="2"/>
  <c r="Z76" i="2"/>
  <c r="AA76" i="2"/>
  <c r="AB76" i="2"/>
  <c r="AC76" i="2"/>
  <c r="AD76" i="2"/>
  <c r="T77" i="2"/>
  <c r="U77" i="2"/>
  <c r="V77" i="2"/>
  <c r="W77" i="2"/>
  <c r="X77" i="2"/>
  <c r="Y77" i="2"/>
  <c r="Z77" i="2"/>
  <c r="AA77" i="2"/>
  <c r="AB77" i="2"/>
  <c r="AC77" i="2"/>
  <c r="AD77" i="2"/>
  <c r="T78" i="2"/>
  <c r="U78" i="2"/>
  <c r="V78" i="2"/>
  <c r="W78" i="2"/>
  <c r="X78" i="2"/>
  <c r="Y78" i="2"/>
  <c r="Z78" i="2"/>
  <c r="AA78" i="2"/>
  <c r="AB78" i="2"/>
  <c r="AC78" i="2"/>
  <c r="AD78" i="2"/>
  <c r="T79" i="2"/>
  <c r="U79" i="2"/>
  <c r="V79" i="2"/>
  <c r="W79" i="2"/>
  <c r="X79" i="2"/>
  <c r="Y79" i="2"/>
  <c r="Z79" i="2"/>
  <c r="AA79" i="2"/>
  <c r="AB79" i="2"/>
  <c r="AC79" i="2"/>
  <c r="AD79" i="2"/>
  <c r="T80" i="2"/>
  <c r="U80" i="2"/>
  <c r="V80" i="2"/>
  <c r="W80" i="2"/>
  <c r="X80" i="2"/>
  <c r="Y80" i="2"/>
  <c r="Z80" i="2"/>
  <c r="AA80" i="2"/>
  <c r="AB80" i="2"/>
  <c r="AC80" i="2"/>
  <c r="AD80" i="2"/>
  <c r="T81" i="2"/>
  <c r="U81" i="2"/>
  <c r="V81" i="2"/>
  <c r="W81" i="2"/>
  <c r="X81" i="2"/>
  <c r="Y81" i="2"/>
  <c r="Z81" i="2"/>
  <c r="AA81" i="2"/>
  <c r="AB81" i="2"/>
  <c r="AC81" i="2"/>
  <c r="AD81" i="2"/>
  <c r="T82" i="2"/>
  <c r="U82" i="2"/>
  <c r="V82" i="2"/>
  <c r="W82" i="2"/>
  <c r="X82" i="2"/>
  <c r="Y82" i="2"/>
  <c r="Z82" i="2"/>
  <c r="AA82" i="2"/>
  <c r="AB82" i="2"/>
  <c r="AC82" i="2"/>
  <c r="AD82" i="2"/>
  <c r="T83" i="2"/>
  <c r="U83" i="2"/>
  <c r="V83" i="2"/>
  <c r="W83" i="2"/>
  <c r="X83" i="2"/>
  <c r="Y83" i="2"/>
  <c r="Z83" i="2"/>
  <c r="AA83" i="2"/>
  <c r="AB83" i="2"/>
  <c r="AC83" i="2"/>
  <c r="AD83" i="2"/>
  <c r="T84" i="2"/>
  <c r="U84" i="2"/>
  <c r="V84" i="2"/>
  <c r="W84" i="2"/>
  <c r="X84" i="2"/>
  <c r="Y84" i="2"/>
  <c r="Z84" i="2"/>
  <c r="AA84" i="2"/>
  <c r="AB84" i="2"/>
  <c r="AC84" i="2"/>
  <c r="AD84" i="2"/>
  <c r="T85" i="2"/>
  <c r="U85" i="2"/>
  <c r="V85" i="2"/>
  <c r="W85" i="2"/>
  <c r="X85" i="2"/>
  <c r="Y85" i="2"/>
  <c r="Z85" i="2"/>
  <c r="AA85" i="2"/>
  <c r="AB85" i="2"/>
  <c r="AC85" i="2"/>
  <c r="AD85" i="2"/>
  <c r="T86" i="2"/>
  <c r="U86" i="2"/>
  <c r="V86" i="2"/>
  <c r="W86" i="2"/>
  <c r="X86" i="2"/>
  <c r="Y86" i="2"/>
  <c r="Z86" i="2"/>
  <c r="AA86" i="2"/>
  <c r="AB86" i="2"/>
  <c r="AC86" i="2"/>
  <c r="AD86" i="2"/>
  <c r="T87" i="2"/>
  <c r="U87" i="2"/>
  <c r="V87" i="2"/>
  <c r="W87" i="2"/>
  <c r="X87" i="2"/>
  <c r="Y87" i="2"/>
  <c r="Z87" i="2"/>
  <c r="AA87" i="2"/>
  <c r="AB87" i="2"/>
  <c r="AC87" i="2"/>
  <c r="AD87" i="2"/>
  <c r="T88" i="2"/>
  <c r="U88" i="2"/>
  <c r="V88" i="2"/>
  <c r="W88" i="2"/>
  <c r="X88" i="2"/>
  <c r="Y88" i="2"/>
  <c r="Z88" i="2"/>
  <c r="AA88" i="2"/>
  <c r="AB88" i="2"/>
  <c r="AC88" i="2"/>
  <c r="AD88" i="2"/>
  <c r="T89" i="2"/>
  <c r="U89" i="2"/>
  <c r="V89" i="2"/>
  <c r="W89" i="2"/>
  <c r="X89" i="2"/>
  <c r="Y89" i="2"/>
  <c r="Z89" i="2"/>
  <c r="AA89" i="2"/>
  <c r="AB89" i="2"/>
  <c r="AC89" i="2"/>
  <c r="AD89" i="2"/>
  <c r="T90" i="2"/>
  <c r="U90" i="2"/>
  <c r="V90" i="2"/>
  <c r="W90" i="2"/>
  <c r="X90" i="2"/>
  <c r="Y90" i="2"/>
  <c r="Z90" i="2"/>
  <c r="AA90" i="2"/>
  <c r="AB90" i="2"/>
  <c r="AC90" i="2"/>
  <c r="AD90" i="2"/>
  <c r="T91" i="2"/>
  <c r="U91" i="2"/>
  <c r="V91" i="2"/>
  <c r="W91" i="2"/>
  <c r="X91" i="2"/>
  <c r="Y91" i="2"/>
  <c r="Z91" i="2"/>
  <c r="AA91" i="2"/>
  <c r="AB91" i="2"/>
  <c r="AC91" i="2"/>
  <c r="AD91" i="2"/>
  <c r="T92" i="2"/>
  <c r="U92" i="2"/>
  <c r="V92" i="2"/>
  <c r="W92" i="2"/>
  <c r="X92" i="2"/>
  <c r="Y92" i="2"/>
  <c r="Z92" i="2"/>
  <c r="AA92" i="2"/>
  <c r="AB92" i="2"/>
  <c r="AC92" i="2"/>
  <c r="AD92" i="2"/>
  <c r="T93" i="2"/>
  <c r="U93" i="2"/>
  <c r="V93" i="2"/>
  <c r="W93" i="2"/>
  <c r="X93" i="2"/>
  <c r="Y93" i="2"/>
  <c r="Z93" i="2"/>
  <c r="AA93" i="2"/>
  <c r="AB93" i="2"/>
  <c r="AC93" i="2"/>
  <c r="AD93" i="2"/>
  <c r="T94" i="2"/>
  <c r="U94" i="2"/>
  <c r="V94" i="2"/>
  <c r="W94" i="2"/>
  <c r="X94" i="2"/>
  <c r="Y94" i="2"/>
  <c r="Z94" i="2"/>
  <c r="AA94" i="2"/>
  <c r="AB94" i="2"/>
  <c r="AC94" i="2"/>
  <c r="AD94" i="2"/>
  <c r="T95" i="2"/>
  <c r="U95" i="2"/>
  <c r="V95" i="2"/>
  <c r="W95" i="2"/>
  <c r="X95" i="2"/>
  <c r="Y95" i="2"/>
  <c r="Z95" i="2"/>
  <c r="AA95" i="2"/>
  <c r="AB95" i="2"/>
  <c r="AC95" i="2"/>
  <c r="AD95" i="2"/>
  <c r="T96" i="2"/>
  <c r="U96" i="2"/>
  <c r="V96" i="2"/>
  <c r="W96" i="2"/>
  <c r="X96" i="2"/>
  <c r="Y96" i="2"/>
  <c r="Z96" i="2"/>
  <c r="AA96" i="2"/>
  <c r="AB96" i="2"/>
  <c r="AC96" i="2"/>
  <c r="AD96" i="2"/>
  <c r="T97" i="2"/>
  <c r="U97" i="2"/>
  <c r="V97" i="2"/>
  <c r="W97" i="2"/>
  <c r="X97" i="2"/>
  <c r="Y97" i="2"/>
  <c r="Z97" i="2"/>
  <c r="AA97" i="2"/>
  <c r="AB97" i="2"/>
  <c r="AC97" i="2"/>
  <c r="AD97" i="2"/>
  <c r="T98" i="2"/>
  <c r="U98" i="2"/>
  <c r="V98" i="2"/>
  <c r="W98" i="2"/>
  <c r="X98" i="2"/>
  <c r="Y98" i="2"/>
  <c r="Z98" i="2"/>
  <c r="AA98" i="2"/>
  <c r="AB98" i="2"/>
  <c r="AC98" i="2"/>
  <c r="AD98" i="2"/>
  <c r="T99" i="2"/>
  <c r="U99" i="2"/>
  <c r="V99" i="2"/>
  <c r="W99" i="2"/>
  <c r="X99" i="2"/>
  <c r="Y99" i="2"/>
  <c r="Z99" i="2"/>
  <c r="AA99" i="2"/>
  <c r="AB99" i="2"/>
  <c r="AC99" i="2"/>
  <c r="AD99" i="2"/>
  <c r="T100" i="2"/>
  <c r="U100" i="2"/>
  <c r="V100" i="2"/>
  <c r="W100" i="2"/>
  <c r="X100" i="2"/>
  <c r="Y100" i="2"/>
  <c r="Z100" i="2"/>
  <c r="AA100" i="2"/>
  <c r="AB100" i="2"/>
  <c r="AC100" i="2"/>
  <c r="AD100" i="2"/>
  <c r="T101" i="2"/>
  <c r="U101" i="2"/>
  <c r="V101" i="2"/>
  <c r="W101" i="2"/>
  <c r="X101" i="2"/>
  <c r="Y101" i="2"/>
  <c r="Z101" i="2"/>
  <c r="AA101" i="2"/>
  <c r="AB101" i="2"/>
  <c r="AC101" i="2"/>
  <c r="AD101" i="2"/>
  <c r="T102" i="2"/>
  <c r="U102" i="2"/>
  <c r="V102" i="2"/>
  <c r="W102" i="2"/>
  <c r="X102" i="2"/>
  <c r="Y102" i="2"/>
  <c r="Z102" i="2"/>
  <c r="AA102" i="2"/>
  <c r="AB102" i="2"/>
  <c r="AC102" i="2"/>
  <c r="AD102" i="2"/>
  <c r="T103" i="2"/>
  <c r="U103" i="2"/>
  <c r="V103" i="2"/>
  <c r="W103" i="2"/>
  <c r="X103" i="2"/>
  <c r="Y103" i="2"/>
  <c r="Z103" i="2"/>
  <c r="AA103" i="2"/>
  <c r="AB103" i="2"/>
  <c r="AC103" i="2"/>
  <c r="AD103" i="2"/>
  <c r="T104" i="2"/>
  <c r="U104" i="2"/>
  <c r="V104" i="2"/>
  <c r="W104" i="2"/>
  <c r="X104" i="2"/>
  <c r="Y104" i="2"/>
  <c r="Z104" i="2"/>
  <c r="AA104" i="2"/>
  <c r="AB104" i="2"/>
  <c r="AC104" i="2"/>
  <c r="AD104" i="2"/>
  <c r="M152" i="2" l="1"/>
  <c r="K152" i="2"/>
  <c r="J152" i="2"/>
  <c r="I152" i="2"/>
  <c r="H152" i="2"/>
  <c r="G152" i="2"/>
  <c r="E152" i="2"/>
  <c r="D152" i="2"/>
  <c r="J151" i="2"/>
  <c r="I151" i="2"/>
  <c r="H151" i="2"/>
  <c r="G151" i="2"/>
  <c r="E151" i="2"/>
  <c r="D151" i="2"/>
  <c r="B151" i="2"/>
  <c r="M150" i="2"/>
  <c r="M149" i="2" s="1"/>
  <c r="L148" i="2"/>
  <c r="L150" i="2" s="1"/>
  <c r="K148" i="2"/>
  <c r="K150" i="2" s="1"/>
  <c r="J148" i="2"/>
  <c r="J150" i="2" s="1"/>
  <c r="I148" i="2"/>
  <c r="I150" i="2" s="1"/>
  <c r="I149" i="2" s="1"/>
  <c r="H148" i="2"/>
  <c r="H150" i="2" s="1"/>
  <c r="G148" i="2"/>
  <c r="G150" i="2" s="1"/>
  <c r="F148" i="2"/>
  <c r="F150" i="2" s="1"/>
  <c r="F149" i="2" s="1"/>
  <c r="E148" i="2"/>
  <c r="E150" i="2" s="1"/>
  <c r="D148" i="2"/>
  <c r="D150" i="2" s="1"/>
  <c r="C148" i="2"/>
  <c r="C150" i="2" s="1"/>
  <c r="B148" i="2"/>
  <c r="B150" i="2" s="1"/>
  <c r="N147" i="2"/>
  <c r="N148" i="2" s="1"/>
  <c r="N150" i="2" s="1"/>
  <c r="N143" i="2"/>
  <c r="N144" i="2" s="1"/>
  <c r="M143" i="2"/>
  <c r="M144" i="2" s="1"/>
  <c r="L143" i="2"/>
  <c r="L144" i="2" s="1"/>
  <c r="K143" i="2"/>
  <c r="K144" i="2" s="1"/>
  <c r="J143" i="2"/>
  <c r="J144" i="2" s="1"/>
  <c r="I143" i="2"/>
  <c r="I144" i="2" s="1"/>
  <c r="H143" i="2"/>
  <c r="H144" i="2" s="1"/>
  <c r="G143" i="2"/>
  <c r="G144" i="2" s="1"/>
  <c r="F143" i="2"/>
  <c r="F144" i="2" s="1"/>
  <c r="E143" i="2"/>
  <c r="E144" i="2" s="1"/>
  <c r="D143" i="2"/>
  <c r="D144" i="2" s="1"/>
  <c r="C143" i="2"/>
  <c r="C144" i="2" s="1"/>
  <c r="B143" i="2"/>
  <c r="B144" i="2" s="1"/>
  <c r="N141" i="2"/>
  <c r="N142" i="2" s="1"/>
  <c r="M141" i="2"/>
  <c r="M142" i="2" s="1"/>
  <c r="L141" i="2"/>
  <c r="L142" i="2" s="1"/>
  <c r="K141" i="2"/>
  <c r="K142" i="2" s="1"/>
  <c r="J141" i="2"/>
  <c r="J142" i="2" s="1"/>
  <c r="I141" i="2"/>
  <c r="I142" i="2" s="1"/>
  <c r="H141" i="2"/>
  <c r="H142" i="2" s="1"/>
  <c r="G141" i="2"/>
  <c r="G142" i="2" s="1"/>
  <c r="F141" i="2"/>
  <c r="F142" i="2" s="1"/>
  <c r="E141" i="2"/>
  <c r="E142" i="2" s="1"/>
  <c r="D141" i="2"/>
  <c r="D142" i="2" s="1"/>
  <c r="C141" i="2"/>
  <c r="C142" i="2" s="1"/>
  <c r="B141" i="2"/>
  <c r="B142" i="2" s="1"/>
  <c r="N139" i="2"/>
  <c r="N140" i="2" s="1"/>
  <c r="M139" i="2"/>
  <c r="M140" i="2" s="1"/>
  <c r="L139" i="2"/>
  <c r="L140" i="2" s="1"/>
  <c r="K139" i="2"/>
  <c r="K140" i="2" s="1"/>
  <c r="J139" i="2"/>
  <c r="J140" i="2" s="1"/>
  <c r="I139" i="2"/>
  <c r="I140" i="2" s="1"/>
  <c r="H139" i="2"/>
  <c r="H140" i="2" s="1"/>
  <c r="G139" i="2"/>
  <c r="G140" i="2" s="1"/>
  <c r="F139" i="2"/>
  <c r="F140" i="2" s="1"/>
  <c r="E139" i="2"/>
  <c r="E140" i="2" s="1"/>
  <c r="D139" i="2"/>
  <c r="D140" i="2" s="1"/>
  <c r="C139" i="2"/>
  <c r="C140" i="2" s="1"/>
  <c r="B139" i="2"/>
  <c r="B140" i="2" s="1"/>
  <c r="J138" i="2"/>
  <c r="N137" i="2"/>
  <c r="N138" i="2" s="1"/>
  <c r="M137" i="2"/>
  <c r="M138" i="2" s="1"/>
  <c r="L137" i="2"/>
  <c r="L138" i="2" s="1"/>
  <c r="K137" i="2"/>
  <c r="K138" i="2" s="1"/>
  <c r="J137" i="2"/>
  <c r="I137" i="2"/>
  <c r="I138" i="2" s="1"/>
  <c r="H137" i="2"/>
  <c r="H138" i="2" s="1"/>
  <c r="G137" i="2"/>
  <c r="G138" i="2" s="1"/>
  <c r="F137" i="2"/>
  <c r="F138" i="2" s="1"/>
  <c r="E137" i="2"/>
  <c r="E138" i="2" s="1"/>
  <c r="D137" i="2"/>
  <c r="D138" i="2" s="1"/>
  <c r="C137" i="2"/>
  <c r="C138" i="2" s="1"/>
  <c r="B137" i="2"/>
  <c r="B138" i="2" s="1"/>
  <c r="J136" i="2"/>
  <c r="B136" i="2"/>
  <c r="N135" i="2"/>
  <c r="N136" i="2" s="1"/>
  <c r="M135" i="2"/>
  <c r="M136" i="2" s="1"/>
  <c r="L135" i="2"/>
  <c r="L136" i="2" s="1"/>
  <c r="K135" i="2"/>
  <c r="K136" i="2" s="1"/>
  <c r="J135" i="2"/>
  <c r="I135" i="2"/>
  <c r="I136" i="2" s="1"/>
  <c r="H135" i="2"/>
  <c r="H136" i="2" s="1"/>
  <c r="G135" i="2"/>
  <c r="G136" i="2" s="1"/>
  <c r="F135" i="2"/>
  <c r="F136" i="2" s="1"/>
  <c r="E135" i="2"/>
  <c r="E136" i="2" s="1"/>
  <c r="D135" i="2"/>
  <c r="D136" i="2" s="1"/>
  <c r="C135" i="2"/>
  <c r="C136" i="2" s="1"/>
  <c r="B135" i="2"/>
  <c r="N133" i="2"/>
  <c r="N134" i="2" s="1"/>
  <c r="M133" i="2"/>
  <c r="M134" i="2" s="1"/>
  <c r="L133" i="2"/>
  <c r="L134" i="2" s="1"/>
  <c r="K133" i="2"/>
  <c r="K134" i="2" s="1"/>
  <c r="J133" i="2"/>
  <c r="J134" i="2" s="1"/>
  <c r="I133" i="2"/>
  <c r="I134" i="2" s="1"/>
  <c r="H133" i="2"/>
  <c r="H134" i="2" s="1"/>
  <c r="G133" i="2"/>
  <c r="G134" i="2" s="1"/>
  <c r="F133" i="2"/>
  <c r="F134" i="2" s="1"/>
  <c r="E133" i="2"/>
  <c r="E134" i="2" s="1"/>
  <c r="D133" i="2"/>
  <c r="D134" i="2" s="1"/>
  <c r="C133" i="2"/>
  <c r="C134" i="2" s="1"/>
  <c r="B133" i="2"/>
  <c r="B134" i="2" s="1"/>
  <c r="N131" i="2"/>
  <c r="N132" i="2" s="1"/>
  <c r="M131" i="2"/>
  <c r="M132" i="2" s="1"/>
  <c r="L131" i="2"/>
  <c r="L132" i="2" s="1"/>
  <c r="K131" i="2"/>
  <c r="K132" i="2" s="1"/>
  <c r="J131" i="2"/>
  <c r="J132" i="2" s="1"/>
  <c r="I131" i="2"/>
  <c r="I132" i="2" s="1"/>
  <c r="H131" i="2"/>
  <c r="H132" i="2" s="1"/>
  <c r="G131" i="2"/>
  <c r="G132" i="2" s="1"/>
  <c r="F131" i="2"/>
  <c r="F132" i="2" s="1"/>
  <c r="E131" i="2"/>
  <c r="E132" i="2" s="1"/>
  <c r="D131" i="2"/>
  <c r="D132" i="2" s="1"/>
  <c r="C131" i="2"/>
  <c r="C132" i="2" s="1"/>
  <c r="B131" i="2"/>
  <c r="B132" i="2" s="1"/>
  <c r="N129" i="2"/>
  <c r="N130" i="2" s="1"/>
  <c r="M129" i="2"/>
  <c r="M130" i="2" s="1"/>
  <c r="L129" i="2"/>
  <c r="L130" i="2" s="1"/>
  <c r="K129" i="2"/>
  <c r="K130" i="2" s="1"/>
  <c r="J129" i="2"/>
  <c r="J130" i="2" s="1"/>
  <c r="I129" i="2"/>
  <c r="I130" i="2" s="1"/>
  <c r="H129" i="2"/>
  <c r="H130" i="2" s="1"/>
  <c r="G129" i="2"/>
  <c r="G130" i="2" s="1"/>
  <c r="F129" i="2"/>
  <c r="F130" i="2" s="1"/>
  <c r="E129" i="2"/>
  <c r="E130" i="2" s="1"/>
  <c r="D129" i="2"/>
  <c r="D130" i="2" s="1"/>
  <c r="C129" i="2"/>
  <c r="C130" i="2" s="1"/>
  <c r="B129" i="2"/>
  <c r="B130" i="2" s="1"/>
  <c r="N127" i="2"/>
  <c r="N128" i="2" s="1"/>
  <c r="M127" i="2"/>
  <c r="M128" i="2" s="1"/>
  <c r="L127" i="2"/>
  <c r="L128" i="2" s="1"/>
  <c r="K127" i="2"/>
  <c r="K128" i="2" s="1"/>
  <c r="J127" i="2"/>
  <c r="J128" i="2" s="1"/>
  <c r="I127" i="2"/>
  <c r="I128" i="2" s="1"/>
  <c r="H127" i="2"/>
  <c r="H128" i="2" s="1"/>
  <c r="G127" i="2"/>
  <c r="G128" i="2" s="1"/>
  <c r="F127" i="2"/>
  <c r="F128" i="2" s="1"/>
  <c r="E127" i="2"/>
  <c r="E128" i="2" s="1"/>
  <c r="D127" i="2"/>
  <c r="D128" i="2" s="1"/>
  <c r="C127" i="2"/>
  <c r="C128" i="2" s="1"/>
  <c r="B127" i="2"/>
  <c r="B128" i="2" s="1"/>
  <c r="N125" i="2"/>
  <c r="N126" i="2" s="1"/>
  <c r="M125" i="2"/>
  <c r="M126" i="2" s="1"/>
  <c r="L125" i="2"/>
  <c r="L126" i="2" s="1"/>
  <c r="K125" i="2"/>
  <c r="K126" i="2" s="1"/>
  <c r="J125" i="2"/>
  <c r="J126" i="2" s="1"/>
  <c r="I125" i="2"/>
  <c r="I126" i="2" s="1"/>
  <c r="H125" i="2"/>
  <c r="H126" i="2" s="1"/>
  <c r="G125" i="2"/>
  <c r="G126" i="2" s="1"/>
  <c r="F125" i="2"/>
  <c r="F126" i="2" s="1"/>
  <c r="E125" i="2"/>
  <c r="E126" i="2" s="1"/>
  <c r="D125" i="2"/>
  <c r="D126" i="2" s="1"/>
  <c r="C125" i="2"/>
  <c r="C126" i="2" s="1"/>
  <c r="B125" i="2"/>
  <c r="B126" i="2" s="1"/>
  <c r="AE121" i="2"/>
  <c r="N121" i="2"/>
  <c r="Z122" i="1"/>
  <c r="V122" i="1"/>
  <c r="R122" i="1"/>
  <c r="Y115" i="1"/>
  <c r="U115" i="1"/>
  <c r="Q115" i="1"/>
  <c r="Y114" i="1"/>
  <c r="Y116" i="1" s="1"/>
  <c r="U114" i="1"/>
  <c r="U116" i="1" s="1"/>
  <c r="Q114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AC105" i="1" s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AC104" i="1" s="1"/>
  <c r="AB103" i="1"/>
  <c r="AB122" i="1" s="1"/>
  <c r="AA103" i="1"/>
  <c r="AA122" i="1" s="1"/>
  <c r="Z103" i="1"/>
  <c r="Y103" i="1"/>
  <c r="Y122" i="1" s="1"/>
  <c r="X103" i="1"/>
  <c r="X122" i="1" s="1"/>
  <c r="W103" i="1"/>
  <c r="W122" i="1" s="1"/>
  <c r="V103" i="1"/>
  <c r="U103" i="1"/>
  <c r="U122" i="1" s="1"/>
  <c r="T103" i="1"/>
  <c r="T122" i="1" s="1"/>
  <c r="S103" i="1"/>
  <c r="S122" i="1" s="1"/>
  <c r="R103" i="1"/>
  <c r="Q103" i="1"/>
  <c r="Q122" i="1" s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AC102" i="1" s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AC101" i="1" s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AC100" i="1" s="1"/>
  <c r="AB99" i="1"/>
  <c r="AA99" i="1"/>
  <c r="Z99" i="1"/>
  <c r="Y99" i="1"/>
  <c r="X99" i="1"/>
  <c r="W99" i="1"/>
  <c r="V99" i="1"/>
  <c r="U99" i="1"/>
  <c r="T99" i="1"/>
  <c r="AC99" i="1" s="1"/>
  <c r="S99" i="1"/>
  <c r="R99" i="1"/>
  <c r="Q99" i="1"/>
  <c r="AB98" i="1"/>
  <c r="AA98" i="1"/>
  <c r="Z98" i="1"/>
  <c r="Y98" i="1"/>
  <c r="X98" i="1"/>
  <c r="W98" i="1"/>
  <c r="V98" i="1"/>
  <c r="U98" i="1"/>
  <c r="T98" i="1"/>
  <c r="S98" i="1"/>
  <c r="R98" i="1"/>
  <c r="Q98" i="1"/>
  <c r="AC98" i="1" s="1"/>
  <c r="AB97" i="1"/>
  <c r="AA97" i="1"/>
  <c r="Z97" i="1"/>
  <c r="Y97" i="1"/>
  <c r="X97" i="1"/>
  <c r="W97" i="1"/>
  <c r="V97" i="1"/>
  <c r="U97" i="1"/>
  <c r="T97" i="1"/>
  <c r="S97" i="1"/>
  <c r="R97" i="1"/>
  <c r="Q97" i="1"/>
  <c r="AC97" i="1" s="1"/>
  <c r="AB96" i="1"/>
  <c r="AA96" i="1"/>
  <c r="Z96" i="1"/>
  <c r="Y96" i="1"/>
  <c r="X96" i="1"/>
  <c r="W96" i="1"/>
  <c r="V96" i="1"/>
  <c r="U96" i="1"/>
  <c r="T96" i="1"/>
  <c r="S96" i="1"/>
  <c r="R96" i="1"/>
  <c r="Q96" i="1"/>
  <c r="AC96" i="1" s="1"/>
  <c r="AB95" i="1"/>
  <c r="AA95" i="1"/>
  <c r="Z95" i="1"/>
  <c r="Y95" i="1"/>
  <c r="X95" i="1"/>
  <c r="W95" i="1"/>
  <c r="V95" i="1"/>
  <c r="U95" i="1"/>
  <c r="T95" i="1"/>
  <c r="AC95" i="1" s="1"/>
  <c r="S95" i="1"/>
  <c r="R95" i="1"/>
  <c r="Q95" i="1"/>
  <c r="AB94" i="1"/>
  <c r="AA94" i="1"/>
  <c r="Z94" i="1"/>
  <c r="Y94" i="1"/>
  <c r="X94" i="1"/>
  <c r="W94" i="1"/>
  <c r="V94" i="1"/>
  <c r="U94" i="1"/>
  <c r="T94" i="1"/>
  <c r="S94" i="1"/>
  <c r="R94" i="1"/>
  <c r="Q94" i="1"/>
  <c r="AC94" i="1" s="1"/>
  <c r="AB93" i="1"/>
  <c r="AA93" i="1"/>
  <c r="Z93" i="1"/>
  <c r="Y93" i="1"/>
  <c r="X93" i="1"/>
  <c r="W93" i="1"/>
  <c r="V93" i="1"/>
  <c r="U93" i="1"/>
  <c r="T93" i="1"/>
  <c r="S93" i="1"/>
  <c r="R93" i="1"/>
  <c r="Q93" i="1"/>
  <c r="AC93" i="1" s="1"/>
  <c r="AB92" i="1"/>
  <c r="AA92" i="1"/>
  <c r="Z92" i="1"/>
  <c r="Y92" i="1"/>
  <c r="X92" i="1"/>
  <c r="W92" i="1"/>
  <c r="V92" i="1"/>
  <c r="U92" i="1"/>
  <c r="T92" i="1"/>
  <c r="S92" i="1"/>
  <c r="R92" i="1"/>
  <c r="Q92" i="1"/>
  <c r="AC92" i="1" s="1"/>
  <c r="AB91" i="1"/>
  <c r="AA91" i="1"/>
  <c r="Z91" i="1"/>
  <c r="Y91" i="1"/>
  <c r="X91" i="1"/>
  <c r="W91" i="1"/>
  <c r="V91" i="1"/>
  <c r="U91" i="1"/>
  <c r="T91" i="1"/>
  <c r="AC91" i="1" s="1"/>
  <c r="S91" i="1"/>
  <c r="R91" i="1"/>
  <c r="Q91" i="1"/>
  <c r="AB90" i="1"/>
  <c r="AA90" i="1"/>
  <c r="Z90" i="1"/>
  <c r="Y90" i="1"/>
  <c r="X90" i="1"/>
  <c r="W90" i="1"/>
  <c r="V90" i="1"/>
  <c r="U90" i="1"/>
  <c r="T90" i="1"/>
  <c r="S90" i="1"/>
  <c r="R90" i="1"/>
  <c r="Q90" i="1"/>
  <c r="AC90" i="1" s="1"/>
  <c r="AB89" i="1"/>
  <c r="AA89" i="1"/>
  <c r="Z89" i="1"/>
  <c r="Y89" i="1"/>
  <c r="X89" i="1"/>
  <c r="W89" i="1"/>
  <c r="V89" i="1"/>
  <c r="U89" i="1"/>
  <c r="T89" i="1"/>
  <c r="S89" i="1"/>
  <c r="R89" i="1"/>
  <c r="Q89" i="1"/>
  <c r="AC89" i="1" s="1"/>
  <c r="AB88" i="1"/>
  <c r="AA88" i="1"/>
  <c r="Z88" i="1"/>
  <c r="Y88" i="1"/>
  <c r="X88" i="1"/>
  <c r="W88" i="1"/>
  <c r="V88" i="1"/>
  <c r="U88" i="1"/>
  <c r="T88" i="1"/>
  <c r="S88" i="1"/>
  <c r="R88" i="1"/>
  <c r="Q88" i="1"/>
  <c r="AC88" i="1" s="1"/>
  <c r="AB87" i="1"/>
  <c r="AA87" i="1"/>
  <c r="Z87" i="1"/>
  <c r="Y87" i="1"/>
  <c r="X87" i="1"/>
  <c r="W87" i="1"/>
  <c r="V87" i="1"/>
  <c r="U87" i="1"/>
  <c r="T87" i="1"/>
  <c r="AC87" i="1" s="1"/>
  <c r="S87" i="1"/>
  <c r="R87" i="1"/>
  <c r="Q87" i="1"/>
  <c r="AB86" i="1"/>
  <c r="AA86" i="1"/>
  <c r="Z86" i="1"/>
  <c r="Y86" i="1"/>
  <c r="X86" i="1"/>
  <c r="W86" i="1"/>
  <c r="V86" i="1"/>
  <c r="U86" i="1"/>
  <c r="T86" i="1"/>
  <c r="S86" i="1"/>
  <c r="R86" i="1"/>
  <c r="Q86" i="1"/>
  <c r="AC86" i="1" s="1"/>
  <c r="AB85" i="1"/>
  <c r="AA85" i="1"/>
  <c r="Z85" i="1"/>
  <c r="Y85" i="1"/>
  <c r="X85" i="1"/>
  <c r="W85" i="1"/>
  <c r="V85" i="1"/>
  <c r="U85" i="1"/>
  <c r="T85" i="1"/>
  <c r="S85" i="1"/>
  <c r="R85" i="1"/>
  <c r="Q85" i="1"/>
  <c r="AC85" i="1" s="1"/>
  <c r="AB84" i="1"/>
  <c r="AA84" i="1"/>
  <c r="Z84" i="1"/>
  <c r="Y84" i="1"/>
  <c r="X84" i="1"/>
  <c r="W84" i="1"/>
  <c r="V84" i="1"/>
  <c r="U84" i="1"/>
  <c r="T84" i="1"/>
  <c r="S84" i="1"/>
  <c r="R84" i="1"/>
  <c r="Q84" i="1"/>
  <c r="AC84" i="1" s="1"/>
  <c r="AB83" i="1"/>
  <c r="AA83" i="1"/>
  <c r="Z83" i="1"/>
  <c r="Y83" i="1"/>
  <c r="X83" i="1"/>
  <c r="W83" i="1"/>
  <c r="V83" i="1"/>
  <c r="U83" i="1"/>
  <c r="T83" i="1"/>
  <c r="AC83" i="1" s="1"/>
  <c r="S83" i="1"/>
  <c r="R83" i="1"/>
  <c r="Q83" i="1"/>
  <c r="AB82" i="1"/>
  <c r="AA82" i="1"/>
  <c r="Z82" i="1"/>
  <c r="Y82" i="1"/>
  <c r="X82" i="1"/>
  <c r="W82" i="1"/>
  <c r="V82" i="1"/>
  <c r="U82" i="1"/>
  <c r="T82" i="1"/>
  <c r="S82" i="1"/>
  <c r="R82" i="1"/>
  <c r="Q82" i="1"/>
  <c r="AC82" i="1" s="1"/>
  <c r="AB81" i="1"/>
  <c r="AA81" i="1"/>
  <c r="Z81" i="1"/>
  <c r="Y81" i="1"/>
  <c r="X81" i="1"/>
  <c r="W81" i="1"/>
  <c r="V81" i="1"/>
  <c r="U81" i="1"/>
  <c r="T81" i="1"/>
  <c r="S81" i="1"/>
  <c r="R81" i="1"/>
  <c r="Q81" i="1"/>
  <c r="AC81" i="1" s="1"/>
  <c r="AB80" i="1"/>
  <c r="AA80" i="1"/>
  <c r="Z80" i="1"/>
  <c r="Y80" i="1"/>
  <c r="X80" i="1"/>
  <c r="W80" i="1"/>
  <c r="V80" i="1"/>
  <c r="U80" i="1"/>
  <c r="T80" i="1"/>
  <c r="S80" i="1"/>
  <c r="R80" i="1"/>
  <c r="Q80" i="1"/>
  <c r="AC80" i="1" s="1"/>
  <c r="AB79" i="1"/>
  <c r="AA79" i="1"/>
  <c r="Z79" i="1"/>
  <c r="Y79" i="1"/>
  <c r="X79" i="1"/>
  <c r="W79" i="1"/>
  <c r="V79" i="1"/>
  <c r="U79" i="1"/>
  <c r="T79" i="1"/>
  <c r="AC79" i="1" s="1"/>
  <c r="S79" i="1"/>
  <c r="R79" i="1"/>
  <c r="Q79" i="1"/>
  <c r="AB78" i="1"/>
  <c r="AA78" i="1"/>
  <c r="Z78" i="1"/>
  <c r="Y78" i="1"/>
  <c r="X78" i="1"/>
  <c r="W78" i="1"/>
  <c r="V78" i="1"/>
  <c r="U78" i="1"/>
  <c r="T78" i="1"/>
  <c r="S78" i="1"/>
  <c r="R78" i="1"/>
  <c r="Q78" i="1"/>
  <c r="AC78" i="1" s="1"/>
  <c r="AB77" i="1"/>
  <c r="AA77" i="1"/>
  <c r="Z77" i="1"/>
  <c r="Y77" i="1"/>
  <c r="X77" i="1"/>
  <c r="W77" i="1"/>
  <c r="V77" i="1"/>
  <c r="U77" i="1"/>
  <c r="T77" i="1"/>
  <c r="S77" i="1"/>
  <c r="R77" i="1"/>
  <c r="Q77" i="1"/>
  <c r="AC77" i="1" s="1"/>
  <c r="AB76" i="1"/>
  <c r="AA76" i="1"/>
  <c r="Z76" i="1"/>
  <c r="Y76" i="1"/>
  <c r="X76" i="1"/>
  <c r="W76" i="1"/>
  <c r="V76" i="1"/>
  <c r="U76" i="1"/>
  <c r="T76" i="1"/>
  <c r="S76" i="1"/>
  <c r="R76" i="1"/>
  <c r="Q76" i="1"/>
  <c r="AC76" i="1" s="1"/>
  <c r="AB75" i="1"/>
  <c r="AA75" i="1"/>
  <c r="Z75" i="1"/>
  <c r="Y75" i="1"/>
  <c r="X75" i="1"/>
  <c r="W75" i="1"/>
  <c r="V75" i="1"/>
  <c r="U75" i="1"/>
  <c r="T75" i="1"/>
  <c r="AC75" i="1" s="1"/>
  <c r="S75" i="1"/>
  <c r="R75" i="1"/>
  <c r="Q75" i="1"/>
  <c r="AB74" i="1"/>
  <c r="AA74" i="1"/>
  <c r="Z74" i="1"/>
  <c r="Y74" i="1"/>
  <c r="X74" i="1"/>
  <c r="W74" i="1"/>
  <c r="V74" i="1"/>
  <c r="U74" i="1"/>
  <c r="T74" i="1"/>
  <c r="S74" i="1"/>
  <c r="R74" i="1"/>
  <c r="Q74" i="1"/>
  <c r="AC74" i="1" s="1"/>
  <c r="AB73" i="1"/>
  <c r="AA73" i="1"/>
  <c r="Z73" i="1"/>
  <c r="Y73" i="1"/>
  <c r="X73" i="1"/>
  <c r="W73" i="1"/>
  <c r="V73" i="1"/>
  <c r="U73" i="1"/>
  <c r="T73" i="1"/>
  <c r="S73" i="1"/>
  <c r="R73" i="1"/>
  <c r="Q73" i="1"/>
  <c r="AC73" i="1" s="1"/>
  <c r="AB72" i="1"/>
  <c r="AA72" i="1"/>
  <c r="Z72" i="1"/>
  <c r="Y72" i="1"/>
  <c r="X72" i="1"/>
  <c r="W72" i="1"/>
  <c r="V72" i="1"/>
  <c r="U72" i="1"/>
  <c r="T72" i="1"/>
  <c r="S72" i="1"/>
  <c r="R72" i="1"/>
  <c r="Q72" i="1"/>
  <c r="AC72" i="1" s="1"/>
  <c r="AB71" i="1"/>
  <c r="AA71" i="1"/>
  <c r="Z71" i="1"/>
  <c r="Y71" i="1"/>
  <c r="X71" i="1"/>
  <c r="W71" i="1"/>
  <c r="V71" i="1"/>
  <c r="U71" i="1"/>
  <c r="T71" i="1"/>
  <c r="AC71" i="1" s="1"/>
  <c r="S71" i="1"/>
  <c r="R71" i="1"/>
  <c r="Q71" i="1"/>
  <c r="AB70" i="1"/>
  <c r="AA70" i="1"/>
  <c r="Z70" i="1"/>
  <c r="Y70" i="1"/>
  <c r="X70" i="1"/>
  <c r="W70" i="1"/>
  <c r="V70" i="1"/>
  <c r="U70" i="1"/>
  <c r="T70" i="1"/>
  <c r="S70" i="1"/>
  <c r="R70" i="1"/>
  <c r="Q70" i="1"/>
  <c r="AC70" i="1" s="1"/>
  <c r="AB69" i="1"/>
  <c r="AA69" i="1"/>
  <c r="Z69" i="1"/>
  <c r="Y69" i="1"/>
  <c r="X69" i="1"/>
  <c r="W69" i="1"/>
  <c r="V69" i="1"/>
  <c r="U69" i="1"/>
  <c r="T69" i="1"/>
  <c r="S69" i="1"/>
  <c r="R69" i="1"/>
  <c r="Q69" i="1"/>
  <c r="AC69" i="1" s="1"/>
  <c r="AB68" i="1"/>
  <c r="AA68" i="1"/>
  <c r="Z68" i="1"/>
  <c r="Y68" i="1"/>
  <c r="X68" i="1"/>
  <c r="W68" i="1"/>
  <c r="V68" i="1"/>
  <c r="U68" i="1"/>
  <c r="T68" i="1"/>
  <c r="S68" i="1"/>
  <c r="R68" i="1"/>
  <c r="Q68" i="1"/>
  <c r="AC68" i="1" s="1"/>
  <c r="AB67" i="1"/>
  <c r="AA67" i="1"/>
  <c r="Z67" i="1"/>
  <c r="Y67" i="1"/>
  <c r="X67" i="1"/>
  <c r="W67" i="1"/>
  <c r="V67" i="1"/>
  <c r="U67" i="1"/>
  <c r="T67" i="1"/>
  <c r="AC67" i="1" s="1"/>
  <c r="S67" i="1"/>
  <c r="R67" i="1"/>
  <c r="Q67" i="1"/>
  <c r="AB66" i="1"/>
  <c r="AA66" i="1"/>
  <c r="Z66" i="1"/>
  <c r="Y66" i="1"/>
  <c r="X66" i="1"/>
  <c r="W66" i="1"/>
  <c r="V66" i="1"/>
  <c r="U66" i="1"/>
  <c r="T66" i="1"/>
  <c r="S66" i="1"/>
  <c r="R66" i="1"/>
  <c r="Q66" i="1"/>
  <c r="AC66" i="1" s="1"/>
  <c r="AB65" i="1"/>
  <c r="AA65" i="1"/>
  <c r="Z65" i="1"/>
  <c r="Y65" i="1"/>
  <c r="X65" i="1"/>
  <c r="W65" i="1"/>
  <c r="V65" i="1"/>
  <c r="U65" i="1"/>
  <c r="T65" i="1"/>
  <c r="S65" i="1"/>
  <c r="R65" i="1"/>
  <c r="Q65" i="1"/>
  <c r="AC65" i="1" s="1"/>
  <c r="AB64" i="1"/>
  <c r="AA64" i="1"/>
  <c r="Z64" i="1"/>
  <c r="Y64" i="1"/>
  <c r="X64" i="1"/>
  <c r="W64" i="1"/>
  <c r="V64" i="1"/>
  <c r="U64" i="1"/>
  <c r="T64" i="1"/>
  <c r="S64" i="1"/>
  <c r="R64" i="1"/>
  <c r="Q64" i="1"/>
  <c r="AC64" i="1" s="1"/>
  <c r="AB63" i="1"/>
  <c r="AA63" i="1"/>
  <c r="Z63" i="1"/>
  <c r="Y63" i="1"/>
  <c r="X63" i="1"/>
  <c r="W63" i="1"/>
  <c r="V63" i="1"/>
  <c r="U63" i="1"/>
  <c r="T63" i="1"/>
  <c r="AC63" i="1" s="1"/>
  <c r="S63" i="1"/>
  <c r="R63" i="1"/>
  <c r="Q63" i="1"/>
  <c r="AB62" i="1"/>
  <c r="AA62" i="1"/>
  <c r="Z62" i="1"/>
  <c r="Y62" i="1"/>
  <c r="X62" i="1"/>
  <c r="W62" i="1"/>
  <c r="V62" i="1"/>
  <c r="U62" i="1"/>
  <c r="T62" i="1"/>
  <c r="S62" i="1"/>
  <c r="R62" i="1"/>
  <c r="Q62" i="1"/>
  <c r="AC62" i="1" s="1"/>
  <c r="AB61" i="1"/>
  <c r="AA61" i="1"/>
  <c r="Z61" i="1"/>
  <c r="Y61" i="1"/>
  <c r="X61" i="1"/>
  <c r="W61" i="1"/>
  <c r="V61" i="1"/>
  <c r="U61" i="1"/>
  <c r="T61" i="1"/>
  <c r="S61" i="1"/>
  <c r="R61" i="1"/>
  <c r="Q61" i="1"/>
  <c r="AC61" i="1" s="1"/>
  <c r="AB60" i="1"/>
  <c r="AA60" i="1"/>
  <c r="Z60" i="1"/>
  <c r="Y60" i="1"/>
  <c r="X60" i="1"/>
  <c r="W60" i="1"/>
  <c r="V60" i="1"/>
  <c r="U60" i="1"/>
  <c r="T60" i="1"/>
  <c r="S60" i="1"/>
  <c r="R60" i="1"/>
  <c r="Q60" i="1"/>
  <c r="AC60" i="1" s="1"/>
  <c r="AB59" i="1"/>
  <c r="AA59" i="1"/>
  <c r="Z59" i="1"/>
  <c r="Y59" i="1"/>
  <c r="X59" i="1"/>
  <c r="W59" i="1"/>
  <c r="V59" i="1"/>
  <c r="U59" i="1"/>
  <c r="T59" i="1"/>
  <c r="AC59" i="1" s="1"/>
  <c r="S59" i="1"/>
  <c r="R59" i="1"/>
  <c r="Q59" i="1"/>
  <c r="AB58" i="1"/>
  <c r="AA58" i="1"/>
  <c r="Z58" i="1"/>
  <c r="Y58" i="1"/>
  <c r="X58" i="1"/>
  <c r="W58" i="1"/>
  <c r="V58" i="1"/>
  <c r="U58" i="1"/>
  <c r="T58" i="1"/>
  <c r="S58" i="1"/>
  <c r="R58" i="1"/>
  <c r="Q58" i="1"/>
  <c r="AC58" i="1" s="1"/>
  <c r="AB57" i="1"/>
  <c r="AA57" i="1"/>
  <c r="Z57" i="1"/>
  <c r="Y57" i="1"/>
  <c r="X57" i="1"/>
  <c r="W57" i="1"/>
  <c r="V57" i="1"/>
  <c r="U57" i="1"/>
  <c r="T57" i="1"/>
  <c r="S57" i="1"/>
  <c r="R57" i="1"/>
  <c r="Q57" i="1"/>
  <c r="AC57" i="1" s="1"/>
  <c r="AB56" i="1"/>
  <c r="AA56" i="1"/>
  <c r="Z56" i="1"/>
  <c r="Y56" i="1"/>
  <c r="X56" i="1"/>
  <c r="W56" i="1"/>
  <c r="V56" i="1"/>
  <c r="U56" i="1"/>
  <c r="T56" i="1"/>
  <c r="S56" i="1"/>
  <c r="R56" i="1"/>
  <c r="Q56" i="1"/>
  <c r="AC56" i="1" s="1"/>
  <c r="AB55" i="1"/>
  <c r="AA55" i="1"/>
  <c r="Z55" i="1"/>
  <c r="Y55" i="1"/>
  <c r="X55" i="1"/>
  <c r="W55" i="1"/>
  <c r="V55" i="1"/>
  <c r="U55" i="1"/>
  <c r="T55" i="1"/>
  <c r="AC55" i="1" s="1"/>
  <c r="S55" i="1"/>
  <c r="R55" i="1"/>
  <c r="Q55" i="1"/>
  <c r="AB54" i="1"/>
  <c r="AA54" i="1"/>
  <c r="Z54" i="1"/>
  <c r="Y54" i="1"/>
  <c r="X54" i="1"/>
  <c r="W54" i="1"/>
  <c r="V54" i="1"/>
  <c r="U54" i="1"/>
  <c r="T54" i="1"/>
  <c r="S54" i="1"/>
  <c r="R54" i="1"/>
  <c r="Q54" i="1"/>
  <c r="AC54" i="1" s="1"/>
  <c r="AB53" i="1"/>
  <c r="AA53" i="1"/>
  <c r="Z53" i="1"/>
  <c r="Y53" i="1"/>
  <c r="X53" i="1"/>
  <c r="W53" i="1"/>
  <c r="V53" i="1"/>
  <c r="U53" i="1"/>
  <c r="T53" i="1"/>
  <c r="S53" i="1"/>
  <c r="R53" i="1"/>
  <c r="Q53" i="1"/>
  <c r="AC53" i="1" s="1"/>
  <c r="AB52" i="1"/>
  <c r="AA52" i="1"/>
  <c r="Z52" i="1"/>
  <c r="Y52" i="1"/>
  <c r="X52" i="1"/>
  <c r="W52" i="1"/>
  <c r="V52" i="1"/>
  <c r="U52" i="1"/>
  <c r="T52" i="1"/>
  <c r="S52" i="1"/>
  <c r="R52" i="1"/>
  <c r="Q52" i="1"/>
  <c r="AC52" i="1" s="1"/>
  <c r="AB51" i="1"/>
  <c r="AA51" i="1"/>
  <c r="Z51" i="1"/>
  <c r="Y51" i="1"/>
  <c r="X51" i="1"/>
  <c r="W51" i="1"/>
  <c r="V51" i="1"/>
  <c r="U51" i="1"/>
  <c r="T51" i="1"/>
  <c r="AC51" i="1" s="1"/>
  <c r="S51" i="1"/>
  <c r="R51" i="1"/>
  <c r="Q51" i="1"/>
  <c r="AB50" i="1"/>
  <c r="AA50" i="1"/>
  <c r="Z50" i="1"/>
  <c r="Y50" i="1"/>
  <c r="X50" i="1"/>
  <c r="W50" i="1"/>
  <c r="V50" i="1"/>
  <c r="U50" i="1"/>
  <c r="T50" i="1"/>
  <c r="S50" i="1"/>
  <c r="R50" i="1"/>
  <c r="Q50" i="1"/>
  <c r="AC50" i="1" s="1"/>
  <c r="AB49" i="1"/>
  <c r="AB115" i="1" s="1"/>
  <c r="AA49" i="1"/>
  <c r="AA115" i="1" s="1"/>
  <c r="Z49" i="1"/>
  <c r="Z115" i="1" s="1"/>
  <c r="Y49" i="1"/>
  <c r="X49" i="1"/>
  <c r="X115" i="1" s="1"/>
  <c r="W49" i="1"/>
  <c r="W115" i="1" s="1"/>
  <c r="V49" i="1"/>
  <c r="V115" i="1" s="1"/>
  <c r="U49" i="1"/>
  <c r="T49" i="1"/>
  <c r="T115" i="1" s="1"/>
  <c r="S49" i="1"/>
  <c r="S115" i="1" s="1"/>
  <c r="R49" i="1"/>
  <c r="R115" i="1" s="1"/>
  <c r="Q49" i="1"/>
  <c r="AC49" i="1" s="1"/>
  <c r="AB48" i="1"/>
  <c r="AA48" i="1"/>
  <c r="Z48" i="1"/>
  <c r="Y48" i="1"/>
  <c r="X48" i="1"/>
  <c r="W48" i="1"/>
  <c r="V48" i="1"/>
  <c r="U48" i="1"/>
  <c r="T48" i="1"/>
  <c r="S48" i="1"/>
  <c r="R48" i="1"/>
  <c r="Q48" i="1"/>
  <c r="AC48" i="1" s="1"/>
  <c r="AB47" i="1"/>
  <c r="AA47" i="1"/>
  <c r="Z47" i="1"/>
  <c r="Y47" i="1"/>
  <c r="X47" i="1"/>
  <c r="W47" i="1"/>
  <c r="V47" i="1"/>
  <c r="U47" i="1"/>
  <c r="T47" i="1"/>
  <c r="AC47" i="1" s="1"/>
  <c r="S47" i="1"/>
  <c r="R47" i="1"/>
  <c r="Q47" i="1"/>
  <c r="AB46" i="1"/>
  <c r="AA46" i="1"/>
  <c r="Z46" i="1"/>
  <c r="Y46" i="1"/>
  <c r="X46" i="1"/>
  <c r="W46" i="1"/>
  <c r="V46" i="1"/>
  <c r="U46" i="1"/>
  <c r="T46" i="1"/>
  <c r="S46" i="1"/>
  <c r="R46" i="1"/>
  <c r="Q46" i="1"/>
  <c r="AC46" i="1" s="1"/>
  <c r="AB45" i="1"/>
  <c r="AA45" i="1"/>
  <c r="Z45" i="1"/>
  <c r="Y45" i="1"/>
  <c r="X45" i="1"/>
  <c r="W45" i="1"/>
  <c r="V45" i="1"/>
  <c r="U45" i="1"/>
  <c r="T45" i="1"/>
  <c r="S45" i="1"/>
  <c r="R45" i="1"/>
  <c r="Q45" i="1"/>
  <c r="AC45" i="1" s="1"/>
  <c r="AB44" i="1"/>
  <c r="AB112" i="1" s="1"/>
  <c r="AA44" i="1"/>
  <c r="AA112" i="1" s="1"/>
  <c r="Z44" i="1"/>
  <c r="Z112" i="1" s="1"/>
  <c r="Y44" i="1"/>
  <c r="Y112" i="1" s="1"/>
  <c r="X44" i="1"/>
  <c r="X112" i="1" s="1"/>
  <c r="W44" i="1"/>
  <c r="W112" i="1" s="1"/>
  <c r="V44" i="1"/>
  <c r="V112" i="1" s="1"/>
  <c r="U44" i="1"/>
  <c r="U112" i="1" s="1"/>
  <c r="T44" i="1"/>
  <c r="T112" i="1" s="1"/>
  <c r="S44" i="1"/>
  <c r="S112" i="1" s="1"/>
  <c r="R44" i="1"/>
  <c r="R112" i="1" s="1"/>
  <c r="Q44" i="1"/>
  <c r="AC44" i="1" s="1"/>
  <c r="AB43" i="1"/>
  <c r="AA43" i="1"/>
  <c r="Z43" i="1"/>
  <c r="Y43" i="1"/>
  <c r="X43" i="1"/>
  <c r="W43" i="1"/>
  <c r="V43" i="1"/>
  <c r="U43" i="1"/>
  <c r="T43" i="1"/>
  <c r="AC43" i="1" s="1"/>
  <c r="S43" i="1"/>
  <c r="R43" i="1"/>
  <c r="Q43" i="1"/>
  <c r="AB42" i="1"/>
  <c r="AA42" i="1"/>
  <c r="Z42" i="1"/>
  <c r="Y42" i="1"/>
  <c r="X42" i="1"/>
  <c r="W42" i="1"/>
  <c r="V42" i="1"/>
  <c r="U42" i="1"/>
  <c r="T42" i="1"/>
  <c r="S42" i="1"/>
  <c r="R42" i="1"/>
  <c r="Q42" i="1"/>
  <c r="AC42" i="1" s="1"/>
  <c r="AB41" i="1"/>
  <c r="AA41" i="1"/>
  <c r="Z41" i="1"/>
  <c r="Y41" i="1"/>
  <c r="X41" i="1"/>
  <c r="W41" i="1"/>
  <c r="V41" i="1"/>
  <c r="U41" i="1"/>
  <c r="T41" i="1"/>
  <c r="S41" i="1"/>
  <c r="R41" i="1"/>
  <c r="Q41" i="1"/>
  <c r="AC41" i="1" s="1"/>
  <c r="AB40" i="1"/>
  <c r="AA40" i="1"/>
  <c r="Z40" i="1"/>
  <c r="Y40" i="1"/>
  <c r="X40" i="1"/>
  <c r="W40" i="1"/>
  <c r="V40" i="1"/>
  <c r="U40" i="1"/>
  <c r="T40" i="1"/>
  <c r="S40" i="1"/>
  <c r="R40" i="1"/>
  <c r="Q40" i="1"/>
  <c r="AC40" i="1" s="1"/>
  <c r="AB39" i="1"/>
  <c r="AA39" i="1"/>
  <c r="Z39" i="1"/>
  <c r="Y39" i="1"/>
  <c r="X39" i="1"/>
  <c r="W39" i="1"/>
  <c r="V39" i="1"/>
  <c r="U39" i="1"/>
  <c r="T39" i="1"/>
  <c r="AC39" i="1" s="1"/>
  <c r="S39" i="1"/>
  <c r="R39" i="1"/>
  <c r="Q39" i="1"/>
  <c r="AB38" i="1"/>
  <c r="AA38" i="1"/>
  <c r="Z38" i="1"/>
  <c r="Y38" i="1"/>
  <c r="X38" i="1"/>
  <c r="W38" i="1"/>
  <c r="V38" i="1"/>
  <c r="U38" i="1"/>
  <c r="T38" i="1"/>
  <c r="S38" i="1"/>
  <c r="R38" i="1"/>
  <c r="Q38" i="1"/>
  <c r="AC38" i="1" s="1"/>
  <c r="AB37" i="1"/>
  <c r="AA37" i="1"/>
  <c r="Z37" i="1"/>
  <c r="Y37" i="1"/>
  <c r="X37" i="1"/>
  <c r="W37" i="1"/>
  <c r="V37" i="1"/>
  <c r="U37" i="1"/>
  <c r="T37" i="1"/>
  <c r="S37" i="1"/>
  <c r="R37" i="1"/>
  <c r="Q37" i="1"/>
  <c r="AC37" i="1" s="1"/>
  <c r="AB36" i="1"/>
  <c r="AA36" i="1"/>
  <c r="Z36" i="1"/>
  <c r="Y36" i="1"/>
  <c r="X36" i="1"/>
  <c r="W36" i="1"/>
  <c r="V36" i="1"/>
  <c r="U36" i="1"/>
  <c r="T36" i="1"/>
  <c r="S36" i="1"/>
  <c r="R36" i="1"/>
  <c r="Q36" i="1"/>
  <c r="AC36" i="1" s="1"/>
  <c r="AB35" i="1"/>
  <c r="AB114" i="1" s="1"/>
  <c r="AB116" i="1" s="1"/>
  <c r="AA35" i="1"/>
  <c r="AA114" i="1" s="1"/>
  <c r="AA116" i="1" s="1"/>
  <c r="Z35" i="1"/>
  <c r="Z114" i="1" s="1"/>
  <c r="Z116" i="1" s="1"/>
  <c r="Y35" i="1"/>
  <c r="X35" i="1"/>
  <c r="X114" i="1" s="1"/>
  <c r="X116" i="1" s="1"/>
  <c r="W35" i="1"/>
  <c r="W114" i="1" s="1"/>
  <c r="W116" i="1" s="1"/>
  <c r="V35" i="1"/>
  <c r="V114" i="1" s="1"/>
  <c r="V116" i="1" s="1"/>
  <c r="U35" i="1"/>
  <c r="T35" i="1"/>
  <c r="T114" i="1" s="1"/>
  <c r="T116" i="1" s="1"/>
  <c r="S35" i="1"/>
  <c r="S114" i="1" s="1"/>
  <c r="S116" i="1" s="1"/>
  <c r="R35" i="1"/>
  <c r="R114" i="1" s="1"/>
  <c r="R116" i="1" s="1"/>
  <c r="Q35" i="1"/>
  <c r="AB34" i="1"/>
  <c r="AA34" i="1"/>
  <c r="Z34" i="1"/>
  <c r="Y34" i="1"/>
  <c r="X34" i="1"/>
  <c r="W34" i="1"/>
  <c r="V34" i="1"/>
  <c r="U34" i="1"/>
  <c r="T34" i="1"/>
  <c r="S34" i="1"/>
  <c r="R34" i="1"/>
  <c r="Q34" i="1"/>
  <c r="AC34" i="1" s="1"/>
  <c r="AB33" i="1"/>
  <c r="AA33" i="1"/>
  <c r="Z33" i="1"/>
  <c r="Y33" i="1"/>
  <c r="X33" i="1"/>
  <c r="W33" i="1"/>
  <c r="V33" i="1"/>
  <c r="U33" i="1"/>
  <c r="T33" i="1"/>
  <c r="S33" i="1"/>
  <c r="R33" i="1"/>
  <c r="Q33" i="1"/>
  <c r="AC33" i="1" s="1"/>
  <c r="AB32" i="1"/>
  <c r="AA32" i="1"/>
  <c r="Z32" i="1"/>
  <c r="Y32" i="1"/>
  <c r="X32" i="1"/>
  <c r="W32" i="1"/>
  <c r="V32" i="1"/>
  <c r="U32" i="1"/>
  <c r="T32" i="1"/>
  <c r="S32" i="1"/>
  <c r="R32" i="1"/>
  <c r="Q32" i="1"/>
  <c r="AC32" i="1" s="1"/>
  <c r="AB31" i="1"/>
  <c r="AA31" i="1"/>
  <c r="Z31" i="1"/>
  <c r="Y31" i="1"/>
  <c r="X31" i="1"/>
  <c r="W31" i="1"/>
  <c r="V31" i="1"/>
  <c r="U31" i="1"/>
  <c r="T31" i="1"/>
  <c r="AC31" i="1" s="1"/>
  <c r="S31" i="1"/>
  <c r="R31" i="1"/>
  <c r="Q31" i="1"/>
  <c r="AB30" i="1"/>
  <c r="AA30" i="1"/>
  <c r="Z30" i="1"/>
  <c r="Y30" i="1"/>
  <c r="X30" i="1"/>
  <c r="W30" i="1"/>
  <c r="V30" i="1"/>
  <c r="U30" i="1"/>
  <c r="T30" i="1"/>
  <c r="S30" i="1"/>
  <c r="R30" i="1"/>
  <c r="Q30" i="1"/>
  <c r="AC30" i="1" s="1"/>
  <c r="AB29" i="1"/>
  <c r="AA29" i="1"/>
  <c r="Z29" i="1"/>
  <c r="Y29" i="1"/>
  <c r="X29" i="1"/>
  <c r="W29" i="1"/>
  <c r="V29" i="1"/>
  <c r="U29" i="1"/>
  <c r="T29" i="1"/>
  <c r="S29" i="1"/>
  <c r="R29" i="1"/>
  <c r="Q29" i="1"/>
  <c r="AC29" i="1" s="1"/>
  <c r="AB28" i="1"/>
  <c r="AA28" i="1"/>
  <c r="Z28" i="1"/>
  <c r="Y28" i="1"/>
  <c r="X28" i="1"/>
  <c r="W28" i="1"/>
  <c r="V28" i="1"/>
  <c r="U28" i="1"/>
  <c r="T28" i="1"/>
  <c r="S28" i="1"/>
  <c r="R28" i="1"/>
  <c r="Q28" i="1"/>
  <c r="AC28" i="1" s="1"/>
  <c r="AB27" i="1"/>
  <c r="AA27" i="1"/>
  <c r="Z27" i="1"/>
  <c r="Y27" i="1"/>
  <c r="X27" i="1"/>
  <c r="W27" i="1"/>
  <c r="V27" i="1"/>
  <c r="U27" i="1"/>
  <c r="T27" i="1"/>
  <c r="AC27" i="1" s="1"/>
  <c r="S27" i="1"/>
  <c r="R27" i="1"/>
  <c r="Q27" i="1"/>
  <c r="AB26" i="1"/>
  <c r="AA26" i="1"/>
  <c r="Z26" i="1"/>
  <c r="Y26" i="1"/>
  <c r="X26" i="1"/>
  <c r="W26" i="1"/>
  <c r="V26" i="1"/>
  <c r="U26" i="1"/>
  <c r="T26" i="1"/>
  <c r="S26" i="1"/>
  <c r="R26" i="1"/>
  <c r="Q26" i="1"/>
  <c r="AC26" i="1" s="1"/>
  <c r="AB25" i="1"/>
  <c r="AB111" i="1" s="1"/>
  <c r="AB113" i="1" s="1"/>
  <c r="AA25" i="1"/>
  <c r="AA111" i="1" s="1"/>
  <c r="AA113" i="1" s="1"/>
  <c r="Z25" i="1"/>
  <c r="Z111" i="1" s="1"/>
  <c r="Z113" i="1" s="1"/>
  <c r="Y25" i="1"/>
  <c r="Y111" i="1" s="1"/>
  <c r="Y113" i="1" s="1"/>
  <c r="X25" i="1"/>
  <c r="X111" i="1" s="1"/>
  <c r="X113" i="1" s="1"/>
  <c r="W25" i="1"/>
  <c r="W111" i="1" s="1"/>
  <c r="W113" i="1" s="1"/>
  <c r="V25" i="1"/>
  <c r="V111" i="1" s="1"/>
  <c r="V113" i="1" s="1"/>
  <c r="U25" i="1"/>
  <c r="U111" i="1" s="1"/>
  <c r="U113" i="1" s="1"/>
  <c r="T25" i="1"/>
  <c r="T111" i="1" s="1"/>
  <c r="T113" i="1" s="1"/>
  <c r="S25" i="1"/>
  <c r="S111" i="1" s="1"/>
  <c r="S113" i="1" s="1"/>
  <c r="R25" i="1"/>
  <c r="R111" i="1" s="1"/>
  <c r="R113" i="1" s="1"/>
  <c r="Q25" i="1"/>
  <c r="AC25" i="1" s="1"/>
  <c r="AB24" i="1"/>
  <c r="AA24" i="1"/>
  <c r="Z24" i="1"/>
  <c r="Y24" i="1"/>
  <c r="X24" i="1"/>
  <c r="W24" i="1"/>
  <c r="V24" i="1"/>
  <c r="U24" i="1"/>
  <c r="T24" i="1"/>
  <c r="S24" i="1"/>
  <c r="R24" i="1"/>
  <c r="Q24" i="1"/>
  <c r="AC24" i="1" s="1"/>
  <c r="AB23" i="1"/>
  <c r="AA23" i="1"/>
  <c r="Z23" i="1"/>
  <c r="Y23" i="1"/>
  <c r="X23" i="1"/>
  <c r="W23" i="1"/>
  <c r="V23" i="1"/>
  <c r="U23" i="1"/>
  <c r="T23" i="1"/>
  <c r="AC23" i="1" s="1"/>
  <c r="S23" i="1"/>
  <c r="R23" i="1"/>
  <c r="Q23" i="1"/>
  <c r="AB22" i="1"/>
  <c r="AA22" i="1"/>
  <c r="Z22" i="1"/>
  <c r="Y22" i="1"/>
  <c r="X22" i="1"/>
  <c r="W22" i="1"/>
  <c r="V22" i="1"/>
  <c r="U22" i="1"/>
  <c r="T22" i="1"/>
  <c r="S22" i="1"/>
  <c r="R22" i="1"/>
  <c r="Q22" i="1"/>
  <c r="AC22" i="1" s="1"/>
  <c r="AB21" i="1"/>
  <c r="AA21" i="1"/>
  <c r="Z21" i="1"/>
  <c r="Y21" i="1"/>
  <c r="X21" i="1"/>
  <c r="W21" i="1"/>
  <c r="V21" i="1"/>
  <c r="U21" i="1"/>
  <c r="T21" i="1"/>
  <c r="S21" i="1"/>
  <c r="R21" i="1"/>
  <c r="Q21" i="1"/>
  <c r="AC21" i="1" s="1"/>
  <c r="AB20" i="1"/>
  <c r="AA20" i="1"/>
  <c r="Z20" i="1"/>
  <c r="Y20" i="1"/>
  <c r="X20" i="1"/>
  <c r="W20" i="1"/>
  <c r="V20" i="1"/>
  <c r="U20" i="1"/>
  <c r="T20" i="1"/>
  <c r="S20" i="1"/>
  <c r="R20" i="1"/>
  <c r="Q20" i="1"/>
  <c r="AC20" i="1" s="1"/>
  <c r="AB19" i="1"/>
  <c r="AA19" i="1"/>
  <c r="Z19" i="1"/>
  <c r="Y19" i="1"/>
  <c r="X19" i="1"/>
  <c r="W19" i="1"/>
  <c r="V19" i="1"/>
  <c r="U19" i="1"/>
  <c r="T19" i="1"/>
  <c r="AC19" i="1" s="1"/>
  <c r="S19" i="1"/>
  <c r="R19" i="1"/>
  <c r="Q19" i="1"/>
  <c r="AB18" i="1"/>
  <c r="AA18" i="1"/>
  <c r="Z18" i="1"/>
  <c r="Y18" i="1"/>
  <c r="X18" i="1"/>
  <c r="W18" i="1"/>
  <c r="V18" i="1"/>
  <c r="U18" i="1"/>
  <c r="T18" i="1"/>
  <c r="S18" i="1"/>
  <c r="R18" i="1"/>
  <c r="Q18" i="1"/>
  <c r="AC18" i="1" s="1"/>
  <c r="AB17" i="1"/>
  <c r="AA17" i="1"/>
  <c r="Z17" i="1"/>
  <c r="Y17" i="1"/>
  <c r="X17" i="1"/>
  <c r="W17" i="1"/>
  <c r="V17" i="1"/>
  <c r="U17" i="1"/>
  <c r="T17" i="1"/>
  <c r="S17" i="1"/>
  <c r="R17" i="1"/>
  <c r="Q17" i="1"/>
  <c r="AC17" i="1" s="1"/>
  <c r="AB16" i="1"/>
  <c r="AB110" i="1" s="1"/>
  <c r="AA16" i="1"/>
  <c r="AA110" i="1" s="1"/>
  <c r="Z16" i="1"/>
  <c r="Z110" i="1" s="1"/>
  <c r="Y16" i="1"/>
  <c r="Y110" i="1" s="1"/>
  <c r="X16" i="1"/>
  <c r="X110" i="1" s="1"/>
  <c r="W16" i="1"/>
  <c r="W110" i="1" s="1"/>
  <c r="V16" i="1"/>
  <c r="V110" i="1" s="1"/>
  <c r="U16" i="1"/>
  <c r="U110" i="1" s="1"/>
  <c r="T16" i="1"/>
  <c r="T110" i="1" s="1"/>
  <c r="S16" i="1"/>
  <c r="S110" i="1" s="1"/>
  <c r="R16" i="1"/>
  <c r="R110" i="1" s="1"/>
  <c r="Q16" i="1"/>
  <c r="AC16" i="1" s="1"/>
  <c r="AB15" i="1"/>
  <c r="AA15" i="1"/>
  <c r="Z15" i="1"/>
  <c r="Y15" i="1"/>
  <c r="X15" i="1"/>
  <c r="W15" i="1"/>
  <c r="V15" i="1"/>
  <c r="U15" i="1"/>
  <c r="T15" i="1"/>
  <c r="AC15" i="1" s="1"/>
  <c r="S15" i="1"/>
  <c r="R15" i="1"/>
  <c r="Q15" i="1"/>
  <c r="AB14" i="1"/>
  <c r="AA14" i="1"/>
  <c r="Z14" i="1"/>
  <c r="Y14" i="1"/>
  <c r="X14" i="1"/>
  <c r="W14" i="1"/>
  <c r="V14" i="1"/>
  <c r="U14" i="1"/>
  <c r="T14" i="1"/>
  <c r="S14" i="1"/>
  <c r="R14" i="1"/>
  <c r="Q14" i="1"/>
  <c r="AC14" i="1" s="1"/>
  <c r="AB13" i="1"/>
  <c r="AA13" i="1"/>
  <c r="Z13" i="1"/>
  <c r="Y13" i="1"/>
  <c r="X13" i="1"/>
  <c r="W13" i="1"/>
  <c r="V13" i="1"/>
  <c r="U13" i="1"/>
  <c r="T13" i="1"/>
  <c r="S13" i="1"/>
  <c r="R13" i="1"/>
  <c r="Q13" i="1"/>
  <c r="AC13" i="1" s="1"/>
  <c r="AB12" i="1"/>
  <c r="AA12" i="1"/>
  <c r="Z12" i="1"/>
  <c r="Y12" i="1"/>
  <c r="X12" i="1"/>
  <c r="W12" i="1"/>
  <c r="V12" i="1"/>
  <c r="U12" i="1"/>
  <c r="T12" i="1"/>
  <c r="S12" i="1"/>
  <c r="R12" i="1"/>
  <c r="Q12" i="1"/>
  <c r="AC12" i="1" s="1"/>
  <c r="AB11" i="1"/>
  <c r="AA11" i="1"/>
  <c r="Z11" i="1"/>
  <c r="Y11" i="1"/>
  <c r="X11" i="1"/>
  <c r="W11" i="1"/>
  <c r="V11" i="1"/>
  <c r="U11" i="1"/>
  <c r="T11" i="1"/>
  <c r="AC11" i="1" s="1"/>
  <c r="S11" i="1"/>
  <c r="R11" i="1"/>
  <c r="Q11" i="1"/>
  <c r="AB10" i="1"/>
  <c r="AB109" i="1" s="1"/>
  <c r="AA10" i="1"/>
  <c r="AA109" i="1" s="1"/>
  <c r="Z10" i="1"/>
  <c r="Z109" i="1" s="1"/>
  <c r="Y10" i="1"/>
  <c r="Y109" i="1" s="1"/>
  <c r="X10" i="1"/>
  <c r="X109" i="1" s="1"/>
  <c r="W10" i="1"/>
  <c r="W109" i="1" s="1"/>
  <c r="V10" i="1"/>
  <c r="V109" i="1" s="1"/>
  <c r="U10" i="1"/>
  <c r="U109" i="1" s="1"/>
  <c r="T10" i="1"/>
  <c r="T109" i="1" s="1"/>
  <c r="S10" i="1"/>
  <c r="S109" i="1" s="1"/>
  <c r="R10" i="1"/>
  <c r="R109" i="1" s="1"/>
  <c r="Q10" i="1"/>
  <c r="AC10" i="1" s="1"/>
  <c r="AB9" i="1"/>
  <c r="AA9" i="1"/>
  <c r="Z9" i="1"/>
  <c r="Y9" i="1"/>
  <c r="X9" i="1"/>
  <c r="W9" i="1"/>
  <c r="V9" i="1"/>
  <c r="U9" i="1"/>
  <c r="T9" i="1"/>
  <c r="S9" i="1"/>
  <c r="R9" i="1"/>
  <c r="Q9" i="1"/>
  <c r="AC9" i="1" s="1"/>
  <c r="AB8" i="1"/>
  <c r="AA8" i="1"/>
  <c r="Z8" i="1"/>
  <c r="Y8" i="1"/>
  <c r="X8" i="1"/>
  <c r="W8" i="1"/>
  <c r="V8" i="1"/>
  <c r="U8" i="1"/>
  <c r="T8" i="1"/>
  <c r="S8" i="1"/>
  <c r="R8" i="1"/>
  <c r="Q8" i="1"/>
  <c r="AC8" i="1" s="1"/>
  <c r="AB7" i="1"/>
  <c r="AA7" i="1"/>
  <c r="Z7" i="1"/>
  <c r="Y7" i="1"/>
  <c r="X7" i="1"/>
  <c r="W7" i="1"/>
  <c r="V7" i="1"/>
  <c r="U7" i="1"/>
  <c r="T7" i="1"/>
  <c r="AC7" i="1" s="1"/>
  <c r="S7" i="1"/>
  <c r="R7" i="1"/>
  <c r="Q7" i="1"/>
  <c r="AB6" i="1"/>
  <c r="AB108" i="1" s="1"/>
  <c r="AB118" i="1" s="1"/>
  <c r="AA6" i="1"/>
  <c r="AA108" i="1" s="1"/>
  <c r="Z6" i="1"/>
  <c r="Z108" i="1" s="1"/>
  <c r="Z118" i="1" s="1"/>
  <c r="Y6" i="1"/>
  <c r="Y108" i="1" s="1"/>
  <c r="Y118" i="1" s="1"/>
  <c r="X6" i="1"/>
  <c r="X107" i="1" s="1"/>
  <c r="W6" i="1"/>
  <c r="W108" i="1" s="1"/>
  <c r="V6" i="1"/>
  <c r="V108" i="1" s="1"/>
  <c r="V118" i="1" s="1"/>
  <c r="U6" i="1"/>
  <c r="U108" i="1" s="1"/>
  <c r="U118" i="1" s="1"/>
  <c r="T6" i="1"/>
  <c r="T108" i="1" s="1"/>
  <c r="T118" i="1" s="1"/>
  <c r="S6" i="1"/>
  <c r="S108" i="1" s="1"/>
  <c r="R6" i="1"/>
  <c r="R108" i="1" s="1"/>
  <c r="R118" i="1" s="1"/>
  <c r="Q6" i="1"/>
  <c r="AC6" i="1" s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N119" i="1"/>
  <c r="N118" i="1"/>
  <c r="N115" i="1"/>
  <c r="N112" i="1"/>
  <c r="N111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114" i="1"/>
  <c r="N110" i="1"/>
  <c r="N109" i="1"/>
  <c r="N108" i="1"/>
  <c r="M119" i="1"/>
  <c r="L119" i="1"/>
  <c r="K119" i="1"/>
  <c r="J119" i="1"/>
  <c r="I119" i="1"/>
  <c r="H119" i="1"/>
  <c r="G119" i="1"/>
  <c r="F119" i="1"/>
  <c r="E119" i="1"/>
  <c r="D119" i="1"/>
  <c r="C119" i="1"/>
  <c r="M118" i="1"/>
  <c r="L118" i="1"/>
  <c r="K118" i="1"/>
  <c r="J118" i="1"/>
  <c r="I118" i="1"/>
  <c r="H118" i="1"/>
  <c r="G118" i="1"/>
  <c r="F118" i="1"/>
  <c r="E118" i="1"/>
  <c r="D118" i="1"/>
  <c r="C118" i="1"/>
  <c r="M117" i="1"/>
  <c r="L117" i="1"/>
  <c r="K117" i="1"/>
  <c r="J117" i="1"/>
  <c r="I117" i="1"/>
  <c r="H117" i="1"/>
  <c r="G117" i="1"/>
  <c r="F117" i="1"/>
  <c r="E117" i="1"/>
  <c r="D117" i="1"/>
  <c r="C117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52" i="1"/>
  <c r="K152" i="1"/>
  <c r="J152" i="1"/>
  <c r="I152" i="1"/>
  <c r="H152" i="1"/>
  <c r="G152" i="1"/>
  <c r="E152" i="1"/>
  <c r="D152" i="1"/>
  <c r="J151" i="1"/>
  <c r="I151" i="1"/>
  <c r="H151" i="1"/>
  <c r="G151" i="1"/>
  <c r="E151" i="1"/>
  <c r="D151" i="1"/>
  <c r="B151" i="1"/>
  <c r="M148" i="1"/>
  <c r="M150" i="1" s="1"/>
  <c r="L148" i="1"/>
  <c r="L150" i="1" s="1"/>
  <c r="L149" i="1" s="1"/>
  <c r="K148" i="1"/>
  <c r="K150" i="1" s="1"/>
  <c r="J148" i="1"/>
  <c r="J150" i="1" s="1"/>
  <c r="I148" i="1"/>
  <c r="I150" i="1" s="1"/>
  <c r="H148" i="1"/>
  <c r="H150" i="1" s="1"/>
  <c r="G148" i="1"/>
  <c r="G150" i="1" s="1"/>
  <c r="F148" i="1"/>
  <c r="F150" i="1" s="1"/>
  <c r="E148" i="1"/>
  <c r="E150" i="1" s="1"/>
  <c r="D148" i="1"/>
  <c r="D150" i="1" s="1"/>
  <c r="C148" i="1"/>
  <c r="C150" i="1" s="1"/>
  <c r="C149" i="1" s="1"/>
  <c r="B148" i="1"/>
  <c r="B150" i="1" s="1"/>
  <c r="N147" i="1"/>
  <c r="N148" i="1" s="1"/>
  <c r="N150" i="1" s="1"/>
  <c r="AC121" i="1"/>
  <c r="N121" i="1"/>
  <c r="M137" i="1"/>
  <c r="M138" i="1" s="1"/>
  <c r="L137" i="1"/>
  <c r="L138" i="1" s="1"/>
  <c r="K137" i="1"/>
  <c r="K138" i="1" s="1"/>
  <c r="J137" i="1"/>
  <c r="J138" i="1" s="1"/>
  <c r="I137" i="1"/>
  <c r="I138" i="1" s="1"/>
  <c r="H137" i="1"/>
  <c r="H138" i="1" s="1"/>
  <c r="G137" i="1"/>
  <c r="G138" i="1" s="1"/>
  <c r="F137" i="1"/>
  <c r="F138" i="1" s="1"/>
  <c r="E137" i="1"/>
  <c r="E138" i="1" s="1"/>
  <c r="D137" i="1"/>
  <c r="D138" i="1" s="1"/>
  <c r="C137" i="1"/>
  <c r="C138" i="1" s="1"/>
  <c r="B137" i="1"/>
  <c r="B138" i="1" s="1"/>
  <c r="B149" i="2" l="1"/>
  <c r="J149" i="2"/>
  <c r="E149" i="2"/>
  <c r="N151" i="2"/>
  <c r="N149" i="2" s="1"/>
  <c r="N152" i="2"/>
  <c r="N22" i="2"/>
  <c r="P22" i="2" s="1"/>
  <c r="D145" i="2"/>
  <c r="D146" i="2" s="1"/>
  <c r="L145" i="2"/>
  <c r="L146" i="2" s="1"/>
  <c r="E145" i="2"/>
  <c r="E146" i="2" s="1"/>
  <c r="I145" i="2"/>
  <c r="I146" i="2" s="1"/>
  <c r="M145" i="2"/>
  <c r="M146" i="2" s="1"/>
  <c r="F145" i="2"/>
  <c r="F146" i="2" s="1"/>
  <c r="AE22" i="2"/>
  <c r="J145" i="2"/>
  <c r="J146" i="2" s="1"/>
  <c r="N145" i="2"/>
  <c r="N146" i="2" s="1"/>
  <c r="C145" i="2"/>
  <c r="C146" i="2" s="1"/>
  <c r="G145" i="2"/>
  <c r="G146" i="2" s="1"/>
  <c r="K145" i="2"/>
  <c r="K146" i="2" s="1"/>
  <c r="B145" i="2"/>
  <c r="B146" i="2" s="1"/>
  <c r="C149" i="2"/>
  <c r="G149" i="2"/>
  <c r="K149" i="2"/>
  <c r="D149" i="2"/>
  <c r="H149" i="2"/>
  <c r="L149" i="2"/>
  <c r="H145" i="2"/>
  <c r="H146" i="2" s="1"/>
  <c r="W118" i="1"/>
  <c r="S118" i="1"/>
  <c r="AA118" i="1"/>
  <c r="T107" i="1"/>
  <c r="AB107" i="1"/>
  <c r="X108" i="1"/>
  <c r="X118" i="1" s="1"/>
  <c r="AC114" i="1"/>
  <c r="AC116" i="1" s="1"/>
  <c r="Q116" i="1"/>
  <c r="Q107" i="1"/>
  <c r="U107" i="1"/>
  <c r="U117" i="1" s="1"/>
  <c r="U119" i="1" s="1"/>
  <c r="Y107" i="1"/>
  <c r="Y117" i="1" s="1"/>
  <c r="Y119" i="1" s="1"/>
  <c r="Q108" i="1"/>
  <c r="Q109" i="1"/>
  <c r="AC109" i="1" s="1"/>
  <c r="Q110" i="1"/>
  <c r="AC110" i="1" s="1"/>
  <c r="Q111" i="1"/>
  <c r="AC111" i="1" s="1"/>
  <c r="Q112" i="1"/>
  <c r="AC115" i="1"/>
  <c r="AC35" i="1"/>
  <c r="AC103" i="1"/>
  <c r="AC122" i="1" s="1"/>
  <c r="R107" i="1"/>
  <c r="R117" i="1" s="1"/>
  <c r="V107" i="1"/>
  <c r="V117" i="1" s="1"/>
  <c r="V119" i="1" s="1"/>
  <c r="Z107" i="1"/>
  <c r="Z117" i="1" s="1"/>
  <c r="Z119" i="1" s="1"/>
  <c r="S107" i="1"/>
  <c r="S117" i="1" s="1"/>
  <c r="S119" i="1" s="1"/>
  <c r="W107" i="1"/>
  <c r="AA107" i="1"/>
  <c r="AA117" i="1" s="1"/>
  <c r="AA119" i="1" s="1"/>
  <c r="T117" i="1"/>
  <c r="AB117" i="1"/>
  <c r="AB119" i="1" s="1"/>
  <c r="T119" i="1"/>
  <c r="R119" i="1"/>
  <c r="W117" i="1"/>
  <c r="W119" i="1" s="1"/>
  <c r="AC108" i="1"/>
  <c r="AC112" i="1"/>
  <c r="K149" i="1"/>
  <c r="N151" i="1"/>
  <c r="B135" i="1"/>
  <c r="B136" i="1" s="1"/>
  <c r="F135" i="1"/>
  <c r="F136" i="1" s="1"/>
  <c r="J135" i="1"/>
  <c r="J136" i="1" s="1"/>
  <c r="H149" i="1"/>
  <c r="N152" i="1"/>
  <c r="G149" i="1"/>
  <c r="D149" i="1"/>
  <c r="B139" i="1"/>
  <c r="B140" i="1" s="1"/>
  <c r="F139" i="1"/>
  <c r="F140" i="1" s="1"/>
  <c r="J139" i="1"/>
  <c r="J140" i="1" s="1"/>
  <c r="C139" i="1"/>
  <c r="C140" i="1" s="1"/>
  <c r="G139" i="1"/>
  <c r="G140" i="1" s="1"/>
  <c r="K139" i="1"/>
  <c r="K140" i="1" s="1"/>
  <c r="D135" i="1"/>
  <c r="D136" i="1" s="1"/>
  <c r="H135" i="1"/>
  <c r="H136" i="1" s="1"/>
  <c r="L135" i="1"/>
  <c r="L136" i="1" s="1"/>
  <c r="E135" i="1"/>
  <c r="E136" i="1" s="1"/>
  <c r="I135" i="1"/>
  <c r="I136" i="1" s="1"/>
  <c r="M135" i="1"/>
  <c r="M136" i="1" s="1"/>
  <c r="C135" i="1"/>
  <c r="C136" i="1" s="1"/>
  <c r="G135" i="1"/>
  <c r="G136" i="1" s="1"/>
  <c r="K135" i="1"/>
  <c r="K136" i="1" s="1"/>
  <c r="F107" i="1"/>
  <c r="G107" i="1"/>
  <c r="G129" i="1"/>
  <c r="G130" i="1" s="1"/>
  <c r="D107" i="1"/>
  <c r="H107" i="1"/>
  <c r="L107" i="1"/>
  <c r="D129" i="1"/>
  <c r="D130" i="1" s="1"/>
  <c r="H129" i="1"/>
  <c r="H130" i="1" s="1"/>
  <c r="L129" i="1"/>
  <c r="L130" i="1" s="1"/>
  <c r="D139" i="1"/>
  <c r="D140" i="1" s="1"/>
  <c r="H139" i="1"/>
  <c r="H140" i="1" s="1"/>
  <c r="L139" i="1"/>
  <c r="L140" i="1" s="1"/>
  <c r="B107" i="1"/>
  <c r="J107" i="1"/>
  <c r="C107" i="1"/>
  <c r="K107" i="1"/>
  <c r="C129" i="1"/>
  <c r="C130" i="1" s="1"/>
  <c r="K129" i="1"/>
  <c r="K130" i="1" s="1"/>
  <c r="E107" i="1"/>
  <c r="I107" i="1"/>
  <c r="M107" i="1"/>
  <c r="E129" i="1"/>
  <c r="E130" i="1" s="1"/>
  <c r="I129" i="1"/>
  <c r="I130" i="1" s="1"/>
  <c r="M129" i="1"/>
  <c r="M130" i="1" s="1"/>
  <c r="E139" i="1"/>
  <c r="E140" i="1" s="1"/>
  <c r="I139" i="1"/>
  <c r="I140" i="1" s="1"/>
  <c r="M139" i="1"/>
  <c r="M140" i="1" s="1"/>
  <c r="B129" i="1"/>
  <c r="B130" i="1" s="1"/>
  <c r="F129" i="1"/>
  <c r="F130" i="1" s="1"/>
  <c r="J129" i="1"/>
  <c r="J130" i="1" s="1"/>
  <c r="B116" i="1"/>
  <c r="E149" i="1"/>
  <c r="I149" i="1"/>
  <c r="M149" i="1"/>
  <c r="B149" i="1"/>
  <c r="J149" i="1"/>
  <c r="F149" i="1"/>
  <c r="B156" i="2" l="1"/>
  <c r="L155" i="2"/>
  <c r="N155" i="2"/>
  <c r="L156" i="2"/>
  <c r="F155" i="2"/>
  <c r="F156" i="2"/>
  <c r="D156" i="2"/>
  <c r="C155" i="2"/>
  <c r="M155" i="2"/>
  <c r="B155" i="2"/>
  <c r="J155" i="2"/>
  <c r="J156" i="2"/>
  <c r="G155" i="2"/>
  <c r="E155" i="2"/>
  <c r="N156" i="2"/>
  <c r="E156" i="2"/>
  <c r="D155" i="2"/>
  <c r="C156" i="2"/>
  <c r="K156" i="2"/>
  <c r="I156" i="2"/>
  <c r="H155" i="2"/>
  <c r="K155" i="2"/>
  <c r="M156" i="2"/>
  <c r="I155" i="2"/>
  <c r="G156" i="2"/>
  <c r="H156" i="2"/>
  <c r="AC107" i="1"/>
  <c r="AC118" i="1"/>
  <c r="Q113" i="1"/>
  <c r="Q117" i="1" s="1"/>
  <c r="Q119" i="1" s="1"/>
  <c r="X117" i="1"/>
  <c r="X119" i="1" s="1"/>
  <c r="Q118" i="1"/>
  <c r="AC113" i="1"/>
  <c r="AC117" i="1" s="1"/>
  <c r="AC119" i="1" s="1"/>
  <c r="N149" i="1"/>
  <c r="J116" i="1"/>
  <c r="I116" i="1"/>
  <c r="B113" i="1"/>
  <c r="B117" i="1" s="1"/>
  <c r="F116" i="1"/>
  <c r="M116" i="1"/>
  <c r="F113" i="1"/>
  <c r="C113" i="1"/>
  <c r="E116" i="1"/>
  <c r="H113" i="1"/>
  <c r="G116" i="1"/>
  <c r="C116" i="1"/>
  <c r="K113" i="1"/>
  <c r="B118" i="1"/>
  <c r="K116" i="1"/>
  <c r="G113" i="1"/>
  <c r="J113" i="1"/>
  <c r="AB106" i="1"/>
  <c r="M113" i="1"/>
  <c r="X106" i="1"/>
  <c r="R106" i="1"/>
  <c r="L116" i="1"/>
  <c r="N135" i="1"/>
  <c r="N136" i="1" s="1"/>
  <c r="T106" i="1"/>
  <c r="W106" i="1"/>
  <c r="N137" i="1"/>
  <c r="N138" i="1" s="1"/>
  <c r="N139" i="1"/>
  <c r="N140" i="1" s="1"/>
  <c r="Q106" i="1"/>
  <c r="D113" i="1"/>
  <c r="I113" i="1"/>
  <c r="H116" i="1"/>
  <c r="AA106" i="1"/>
  <c r="S106" i="1"/>
  <c r="V106" i="1"/>
  <c r="U106" i="1"/>
  <c r="N129" i="1"/>
  <c r="N130" i="1" s="1"/>
  <c r="E113" i="1"/>
  <c r="Z106" i="1"/>
  <c r="Y106" i="1"/>
  <c r="D116" i="1"/>
  <c r="L113" i="1"/>
  <c r="E143" i="1" l="1"/>
  <c r="E144" i="1" s="1"/>
  <c r="H133" i="1"/>
  <c r="H134" i="1" s="1"/>
  <c r="F127" i="1"/>
  <c r="F128" i="1" s="1"/>
  <c r="M133" i="1"/>
  <c r="M134" i="1" s="1"/>
  <c r="E141" i="1"/>
  <c r="E142" i="1" s="1"/>
  <c r="F133" i="1"/>
  <c r="F134" i="1" s="1"/>
  <c r="J131" i="1"/>
  <c r="J132" i="1" s="1"/>
  <c r="J141" i="1"/>
  <c r="J142" i="1" s="1"/>
  <c r="J143" i="1"/>
  <c r="J144" i="1" s="1"/>
  <c r="C131" i="1"/>
  <c r="C132" i="1" s="1"/>
  <c r="B143" i="1"/>
  <c r="B144" i="1" s="1"/>
  <c r="M143" i="1"/>
  <c r="M144" i="1" s="1"/>
  <c r="M127" i="1"/>
  <c r="M128" i="1" s="1"/>
  <c r="D143" i="1"/>
  <c r="D144" i="1" s="1"/>
  <c r="K133" i="1"/>
  <c r="K134" i="1" s="1"/>
  <c r="B141" i="1"/>
  <c r="B142" i="1" s="1"/>
  <c r="I143" i="1"/>
  <c r="I144" i="1" s="1"/>
  <c r="L133" i="1"/>
  <c r="L134" i="1" s="1"/>
  <c r="L143" i="1"/>
  <c r="L144" i="1" s="1"/>
  <c r="L127" i="1"/>
  <c r="L128" i="1" s="1"/>
  <c r="G143" i="1"/>
  <c r="G144" i="1" s="1"/>
  <c r="I141" i="1"/>
  <c r="I142" i="1" s="1"/>
  <c r="E133" i="1"/>
  <c r="E134" i="1" s="1"/>
  <c r="F143" i="1"/>
  <c r="F144" i="1" s="1"/>
  <c r="D131" i="1"/>
  <c r="D132" i="1" s="1"/>
  <c r="J133" i="1"/>
  <c r="J134" i="1" s="1"/>
  <c r="H127" i="1"/>
  <c r="H128" i="1" s="1"/>
  <c r="C141" i="1"/>
  <c r="C142" i="1" s="1"/>
  <c r="G131" i="1"/>
  <c r="G132" i="1" s="1"/>
  <c r="D133" i="1"/>
  <c r="D134" i="1" s="1"/>
  <c r="D127" i="1"/>
  <c r="D128" i="1" s="1"/>
  <c r="F141" i="1"/>
  <c r="F142" i="1" s="1"/>
  <c r="C127" i="1"/>
  <c r="C128" i="1" s="1"/>
  <c r="H143" i="1"/>
  <c r="H144" i="1" s="1"/>
  <c r="G141" i="1"/>
  <c r="G142" i="1" s="1"/>
  <c r="J127" i="1"/>
  <c r="J128" i="1" s="1"/>
  <c r="H131" i="1"/>
  <c r="H132" i="1" s="1"/>
  <c r="B133" i="1"/>
  <c r="B134" i="1" s="1"/>
  <c r="I131" i="1"/>
  <c r="I132" i="1" s="1"/>
  <c r="D141" i="1"/>
  <c r="D142" i="1" s="1"/>
  <c r="C133" i="1"/>
  <c r="C134" i="1" s="1"/>
  <c r="G127" i="1"/>
  <c r="G128" i="1" s="1"/>
  <c r="M131" i="1"/>
  <c r="M132" i="1" s="1"/>
  <c r="C143" i="1"/>
  <c r="C144" i="1" s="1"/>
  <c r="K143" i="1"/>
  <c r="K144" i="1" s="1"/>
  <c r="I133" i="1"/>
  <c r="I134" i="1" s="1"/>
  <c r="K141" i="1"/>
  <c r="K142" i="1" s="1"/>
  <c r="K131" i="1"/>
  <c r="K132" i="1" s="1"/>
  <c r="M141" i="1"/>
  <c r="M142" i="1" s="1"/>
  <c r="L131" i="1"/>
  <c r="L132" i="1" s="1"/>
  <c r="E127" i="1"/>
  <c r="E128" i="1" s="1"/>
  <c r="G133" i="1"/>
  <c r="G134" i="1" s="1"/>
  <c r="K127" i="1"/>
  <c r="K128" i="1" s="1"/>
  <c r="B127" i="1"/>
  <c r="B128" i="1" s="1"/>
  <c r="B131" i="1"/>
  <c r="B132" i="1" s="1"/>
  <c r="E131" i="1"/>
  <c r="E132" i="1" s="1"/>
  <c r="I127" i="1"/>
  <c r="I128" i="1" s="1"/>
  <c r="F131" i="1"/>
  <c r="F132" i="1" s="1"/>
  <c r="L141" i="1"/>
  <c r="L142" i="1" s="1"/>
  <c r="H141" i="1"/>
  <c r="H142" i="1" s="1"/>
  <c r="N127" i="1"/>
  <c r="N128" i="1" s="1"/>
  <c r="N143" i="1"/>
  <c r="N144" i="1" s="1"/>
  <c r="K125" i="1"/>
  <c r="K126" i="1" s="1"/>
  <c r="J125" i="1"/>
  <c r="J126" i="1" s="1"/>
  <c r="F125" i="1"/>
  <c r="F126" i="1" s="1"/>
  <c r="E125" i="1"/>
  <c r="E126" i="1" s="1"/>
  <c r="D125" i="1"/>
  <c r="D126" i="1" s="1"/>
  <c r="B119" i="1"/>
  <c r="I125" i="1"/>
  <c r="I126" i="1" s="1"/>
  <c r="G125" i="1"/>
  <c r="G126" i="1" s="1"/>
  <c r="B125" i="1"/>
  <c r="B126" i="1" s="1"/>
  <c r="M125" i="1"/>
  <c r="M126" i="1" s="1"/>
  <c r="L125" i="1"/>
  <c r="L126" i="1" s="1"/>
  <c r="H125" i="1"/>
  <c r="H126" i="1" s="1"/>
  <c r="C125" i="1"/>
  <c r="C126" i="1" s="1"/>
  <c r="N141" i="1" l="1"/>
  <c r="N142" i="1" s="1"/>
  <c r="N133" i="1"/>
  <c r="N134" i="1" s="1"/>
  <c r="N113" i="1"/>
  <c r="C145" i="1"/>
  <c r="C155" i="1" s="1"/>
  <c r="N131" i="1"/>
  <c r="N132" i="1" s="1"/>
  <c r="E145" i="1"/>
  <c r="E155" i="1" s="1"/>
  <c r="K145" i="1"/>
  <c r="G145" i="1"/>
  <c r="H145" i="1"/>
  <c r="B145" i="1"/>
  <c r="F145" i="1"/>
  <c r="M145" i="1"/>
  <c r="I145" i="1"/>
  <c r="L145" i="1"/>
  <c r="D145" i="1"/>
  <c r="J145" i="1"/>
  <c r="N107" i="1"/>
  <c r="N116" i="1"/>
  <c r="N125" i="1"/>
  <c r="N126" i="1" s="1"/>
  <c r="N145" i="1" l="1"/>
  <c r="N156" i="1" s="1"/>
  <c r="E146" i="1"/>
  <c r="C156" i="1"/>
  <c r="E156" i="1"/>
  <c r="C146" i="1"/>
  <c r="D156" i="1"/>
  <c r="D146" i="1"/>
  <c r="D155" i="1"/>
  <c r="L156" i="1"/>
  <c r="L155" i="1"/>
  <c r="L146" i="1"/>
  <c r="K155" i="1"/>
  <c r="K146" i="1"/>
  <c r="K156" i="1"/>
  <c r="AC106" i="1"/>
  <c r="N117" i="1"/>
  <c r="I155" i="1"/>
  <c r="I156" i="1"/>
  <c r="I146" i="1"/>
  <c r="B155" i="1"/>
  <c r="B146" i="1"/>
  <c r="B156" i="1"/>
  <c r="G156" i="1"/>
  <c r="G155" i="1"/>
  <c r="G146" i="1"/>
  <c r="F155" i="1"/>
  <c r="F146" i="1"/>
  <c r="F156" i="1"/>
  <c r="J146" i="1"/>
  <c r="J156" i="1"/>
  <c r="J155" i="1"/>
  <c r="M155" i="1"/>
  <c r="M156" i="1"/>
  <c r="M146" i="1"/>
  <c r="H146" i="1"/>
  <c r="H156" i="1"/>
  <c r="H155" i="1"/>
  <c r="AD108" i="1" l="1"/>
  <c r="N146" i="1"/>
  <c r="N155" i="1"/>
  <c r="Y105" i="2" l="1"/>
  <c r="U105" i="2"/>
  <c r="T105" i="2"/>
  <c r="AB105" i="2"/>
  <c r="V105" i="2"/>
  <c r="X105" i="2"/>
  <c r="W105" i="2"/>
  <c r="AC105" i="2"/>
  <c r="Z105" i="2"/>
  <c r="AD105" i="2"/>
  <c r="AA105" i="2"/>
  <c r="N62" i="2" l="1"/>
  <c r="P62" i="2" s="1"/>
  <c r="AE62" i="2"/>
  <c r="AE9" i="2"/>
  <c r="N9" i="2"/>
  <c r="P9" i="2" s="1"/>
  <c r="N100" i="2"/>
  <c r="P100" i="2" s="1"/>
  <c r="AE100" i="2"/>
  <c r="AE91" i="2"/>
  <c r="N91" i="2"/>
  <c r="P91" i="2" s="1"/>
  <c r="X109" i="2"/>
  <c r="G109" i="2"/>
  <c r="AE30" i="2"/>
  <c r="N30" i="2"/>
  <c r="P30" i="2" s="1"/>
  <c r="AE19" i="2"/>
  <c r="N19" i="2"/>
  <c r="P19" i="2" s="1"/>
  <c r="N10" i="2"/>
  <c r="P10" i="2" s="1"/>
  <c r="B109" i="2"/>
  <c r="N45" i="2"/>
  <c r="P45" i="2" s="1"/>
  <c r="AE45" i="2"/>
  <c r="N26" i="2"/>
  <c r="P26" i="2" s="1"/>
  <c r="AE26" i="2"/>
  <c r="N24" i="2"/>
  <c r="P24" i="2" s="1"/>
  <c r="AE24" i="2"/>
  <c r="U115" i="2"/>
  <c r="D115" i="2"/>
  <c r="G107" i="2"/>
  <c r="G108" i="2"/>
  <c r="Y115" i="2"/>
  <c r="H115" i="2"/>
  <c r="J109" i="2"/>
  <c r="AA109" i="2"/>
  <c r="N66" i="2"/>
  <c r="P66" i="2" s="1"/>
  <c r="AE66" i="2"/>
  <c r="N54" i="2"/>
  <c r="P54" i="2" s="1"/>
  <c r="AE54" i="2"/>
  <c r="AE105" i="2"/>
  <c r="N105" i="2"/>
  <c r="P105" i="2" s="1"/>
  <c r="J107" i="2"/>
  <c r="J108" i="2"/>
  <c r="M108" i="2"/>
  <c r="M107" i="2"/>
  <c r="AE75" i="2"/>
  <c r="N75" i="2"/>
  <c r="P75" i="2" s="1"/>
  <c r="X115" i="2"/>
  <c r="G115" i="2"/>
  <c r="N60" i="2"/>
  <c r="P60" i="2" s="1"/>
  <c r="AE60" i="2"/>
  <c r="K108" i="2"/>
  <c r="K107" i="2"/>
  <c r="AD115" i="2"/>
  <c r="M115" i="2"/>
  <c r="AE64" i="2"/>
  <c r="N64" i="2"/>
  <c r="P64" i="2" s="1"/>
  <c r="N76" i="2"/>
  <c r="P76" i="2" s="1"/>
  <c r="AE76" i="2"/>
  <c r="N50" i="2"/>
  <c r="P50" i="2" s="1"/>
  <c r="AE50" i="2"/>
  <c r="W115" i="2"/>
  <c r="F115" i="2"/>
  <c r="AE97" i="2"/>
  <c r="N97" i="2"/>
  <c r="P97" i="2" s="1"/>
  <c r="AE12" i="2"/>
  <c r="N12" i="2"/>
  <c r="P12" i="2" s="1"/>
  <c r="AE20" i="2"/>
  <c r="N20" i="2"/>
  <c r="P20" i="2" s="1"/>
  <c r="Z114" i="2"/>
  <c r="I114" i="2"/>
  <c r="AE57" i="2"/>
  <c r="N57" i="2"/>
  <c r="P57" i="2" s="1"/>
  <c r="AE101" i="2"/>
  <c r="N101" i="2"/>
  <c r="P101" i="2" s="1"/>
  <c r="AE41" i="2"/>
  <c r="N41" i="2"/>
  <c r="P41" i="2" s="1"/>
  <c r="AE21" i="2"/>
  <c r="N21" i="2"/>
  <c r="P21" i="2" s="1"/>
  <c r="AE88" i="2"/>
  <c r="N88" i="2"/>
  <c r="P88" i="2" s="1"/>
  <c r="AE81" i="2"/>
  <c r="N81" i="2"/>
  <c r="P81" i="2" s="1"/>
  <c r="U122" i="2"/>
  <c r="D122" i="2"/>
  <c r="AE33" i="2"/>
  <c r="N33" i="2"/>
  <c r="P33" i="2" s="1"/>
  <c r="AE58" i="2"/>
  <c r="N58" i="2"/>
  <c r="P58" i="2" s="1"/>
  <c r="N86" i="2"/>
  <c r="P86" i="2" s="1"/>
  <c r="AE86" i="2"/>
  <c r="AC111" i="2"/>
  <c r="L111" i="2"/>
  <c r="W114" i="2"/>
  <c r="F114" i="2"/>
  <c r="M122" i="2"/>
  <c r="AD122" i="2"/>
  <c r="U111" i="2"/>
  <c r="D111" i="2"/>
  <c r="E112" i="2"/>
  <c r="V112" i="2"/>
  <c r="AE73" i="2"/>
  <c r="N73" i="2"/>
  <c r="P73" i="2" s="1"/>
  <c r="AE48" i="2"/>
  <c r="N48" i="2"/>
  <c r="P48" i="2" s="1"/>
  <c r="L108" i="2"/>
  <c r="L107" i="2"/>
  <c r="E122" i="2"/>
  <c r="V122" i="2"/>
  <c r="X110" i="2"/>
  <c r="G110" i="2"/>
  <c r="AE89" i="2"/>
  <c r="N89" i="2"/>
  <c r="P89" i="2" s="1"/>
  <c r="N38" i="2"/>
  <c r="P38" i="2" s="1"/>
  <c r="AE38" i="2"/>
  <c r="W111" i="2"/>
  <c r="F111" i="2"/>
  <c r="AB109" i="2"/>
  <c r="K109" i="2"/>
  <c r="U109" i="2"/>
  <c r="D109" i="2"/>
  <c r="AA115" i="2"/>
  <c r="J115" i="2"/>
  <c r="N87" i="2"/>
  <c r="P87" i="2" s="1"/>
  <c r="AE87" i="2"/>
  <c r="AE56" i="2"/>
  <c r="N56" i="2"/>
  <c r="P56" i="2" s="1"/>
  <c r="Y111" i="2"/>
  <c r="H111" i="2"/>
  <c r="C109" i="2"/>
  <c r="T109" i="2"/>
  <c r="N6" i="2"/>
  <c r="P6" i="2" s="1"/>
  <c r="B107" i="2"/>
  <c r="B108" i="2"/>
  <c r="C115" i="2"/>
  <c r="T115" i="2"/>
  <c r="V114" i="2"/>
  <c r="E114" i="2"/>
  <c r="AD114" i="2"/>
  <c r="M114" i="2"/>
  <c r="Y122" i="2"/>
  <c r="H122" i="2"/>
  <c r="N42" i="2"/>
  <c r="P42" i="2" s="1"/>
  <c r="AE42" i="2"/>
  <c r="N55" i="2"/>
  <c r="P55" i="2" s="1"/>
  <c r="AE55" i="2"/>
  <c r="AE69" i="2"/>
  <c r="N69" i="2"/>
  <c r="P69" i="2" s="1"/>
  <c r="N61" i="2"/>
  <c r="P61" i="2" s="1"/>
  <c r="AE61" i="2"/>
  <c r="E110" i="2"/>
  <c r="V110" i="2"/>
  <c r="G112" i="2"/>
  <c r="X112" i="2"/>
  <c r="AE67" i="2"/>
  <c r="N67" i="2"/>
  <c r="P67" i="2" s="1"/>
  <c r="N46" i="2"/>
  <c r="P46" i="2" s="1"/>
  <c r="AE46" i="2"/>
  <c r="N39" i="2"/>
  <c r="P39" i="2" s="1"/>
  <c r="AE39" i="2"/>
  <c r="N65" i="2"/>
  <c r="P65" i="2" s="1"/>
  <c r="AE65" i="2"/>
  <c r="K112" i="2"/>
  <c r="AB112" i="2"/>
  <c r="C107" i="2"/>
  <c r="C108" i="2"/>
  <c r="T110" i="2"/>
  <c r="C110" i="2"/>
  <c r="N104" i="2"/>
  <c r="P104" i="2" s="1"/>
  <c r="AE104" i="2"/>
  <c r="AE31" i="2"/>
  <c r="N31" i="2"/>
  <c r="P31" i="2" s="1"/>
  <c r="AE36" i="2"/>
  <c r="N36" i="2"/>
  <c r="P36" i="2" s="1"/>
  <c r="AE43" i="2"/>
  <c r="N43" i="2"/>
  <c r="P43" i="2" s="1"/>
  <c r="N78" i="2"/>
  <c r="P78" i="2" s="1"/>
  <c r="AE78" i="2"/>
  <c r="N63" i="2"/>
  <c r="P63" i="2" s="1"/>
  <c r="AE63" i="2"/>
  <c r="W112" i="2"/>
  <c r="F112" i="2"/>
  <c r="D114" i="2"/>
  <c r="U114" i="2"/>
  <c r="N27" i="2"/>
  <c r="P27" i="2" s="1"/>
  <c r="AE27" i="2"/>
  <c r="AE72" i="2"/>
  <c r="N72" i="2"/>
  <c r="P72" i="2" s="1"/>
  <c r="AE28" i="2"/>
  <c r="N28" i="2"/>
  <c r="P28" i="2" s="1"/>
  <c r="N29" i="2"/>
  <c r="P29" i="2" s="1"/>
  <c r="AE29" i="2"/>
  <c r="V109" i="2"/>
  <c r="E109" i="2"/>
  <c r="I109" i="2"/>
  <c r="Z109" i="2"/>
  <c r="W110" i="2"/>
  <c r="F110" i="2"/>
  <c r="N94" i="2"/>
  <c r="P94" i="2" s="1"/>
  <c r="AE94" i="2"/>
  <c r="AE92" i="2"/>
  <c r="N92" i="2"/>
  <c r="P92" i="2" s="1"/>
  <c r="AE51" i="2"/>
  <c r="N51" i="2"/>
  <c r="P51" i="2" s="1"/>
  <c r="G114" i="2"/>
  <c r="G116" i="2" s="1"/>
  <c r="X114" i="2"/>
  <c r="B115" i="2"/>
  <c r="N49" i="2"/>
  <c r="P49" i="2" s="1"/>
  <c r="N68" i="2"/>
  <c r="P68" i="2" s="1"/>
  <c r="AE68" i="2"/>
  <c r="AE15" i="2"/>
  <c r="N15" i="2"/>
  <c r="P15" i="2" s="1"/>
  <c r="Y109" i="2"/>
  <c r="H109" i="2"/>
  <c r="AD109" i="2"/>
  <c r="M109" i="2"/>
  <c r="K110" i="2"/>
  <c r="AB110" i="2"/>
  <c r="K111" i="2"/>
  <c r="AB111" i="2"/>
  <c r="AE17" i="2"/>
  <c r="N17" i="2"/>
  <c r="P17" i="2" s="1"/>
  <c r="X111" i="2"/>
  <c r="G111" i="2"/>
  <c r="W109" i="2"/>
  <c r="F109" i="2"/>
  <c r="AE83" i="2"/>
  <c r="N83" i="2"/>
  <c r="P83" i="2" s="1"/>
  <c r="Z115" i="2"/>
  <c r="I115" i="2"/>
  <c r="N74" i="2"/>
  <c r="P74" i="2" s="1"/>
  <c r="AE74" i="2"/>
  <c r="Y112" i="2"/>
  <c r="H112" i="2"/>
  <c r="D108" i="2"/>
  <c r="D107" i="2"/>
  <c r="AE79" i="2"/>
  <c r="N79" i="2"/>
  <c r="P79" i="2" s="1"/>
  <c r="AE85" i="2"/>
  <c r="N85" i="2"/>
  <c r="P85" i="2" s="1"/>
  <c r="AE96" i="2"/>
  <c r="N96" i="2"/>
  <c r="P96" i="2" s="1"/>
  <c r="V115" i="2"/>
  <c r="E115" i="2"/>
  <c r="J114" i="2"/>
  <c r="AA114" i="2"/>
  <c r="AA116" i="2" s="1"/>
  <c r="AE11" i="2"/>
  <c r="N11" i="2"/>
  <c r="P11" i="2" s="1"/>
  <c r="W122" i="2"/>
  <c r="F122" i="2"/>
  <c r="AC112" i="2"/>
  <c r="L112" i="2"/>
  <c r="N59" i="2"/>
  <c r="P59" i="2" s="1"/>
  <c r="AE59" i="2"/>
  <c r="AE53" i="2"/>
  <c r="N53" i="2"/>
  <c r="P53" i="2" s="1"/>
  <c r="H114" i="2"/>
  <c r="H116" i="2" s="1"/>
  <c r="Y114" i="2"/>
  <c r="AE7" i="2"/>
  <c r="N7" i="2"/>
  <c r="P7" i="2" s="1"/>
  <c r="I112" i="2"/>
  <c r="Z112" i="2"/>
  <c r="C112" i="2"/>
  <c r="T112" i="2"/>
  <c r="N103" i="2"/>
  <c r="P103" i="2" s="1"/>
  <c r="B122" i="2"/>
  <c r="AA122" i="2"/>
  <c r="J122" i="2"/>
  <c r="C114" i="2"/>
  <c r="T114" i="2"/>
  <c r="AC115" i="2"/>
  <c r="L115" i="2"/>
  <c r="AE23" i="2"/>
  <c r="N23" i="2"/>
  <c r="P23" i="2" s="1"/>
  <c r="I108" i="2"/>
  <c r="I107" i="2"/>
  <c r="AE52" i="2"/>
  <c r="N52" i="2"/>
  <c r="P52" i="2" s="1"/>
  <c r="H108" i="2"/>
  <c r="H107" i="2"/>
  <c r="T122" i="2"/>
  <c r="C122" i="2"/>
  <c r="M110" i="2"/>
  <c r="AD110" i="2"/>
  <c r="AE99" i="2"/>
  <c r="N99" i="2"/>
  <c r="P99" i="2" s="1"/>
  <c r="M112" i="2"/>
  <c r="AD112" i="2"/>
  <c r="AE40" i="2"/>
  <c r="N40" i="2"/>
  <c r="P40" i="2" s="1"/>
  <c r="AE18" i="2"/>
  <c r="N18" i="2"/>
  <c r="P18" i="2" s="1"/>
  <c r="F107" i="2"/>
  <c r="F108" i="2"/>
  <c r="AE32" i="2"/>
  <c r="N32" i="2"/>
  <c r="P32" i="2" s="1"/>
  <c r="AB122" i="2"/>
  <c r="K122" i="2"/>
  <c r="AA111" i="2"/>
  <c r="J111" i="2"/>
  <c r="AC122" i="2"/>
  <c r="L122" i="2"/>
  <c r="L109" i="2"/>
  <c r="AC109" i="2"/>
  <c r="N13" i="2"/>
  <c r="P13" i="2" s="1"/>
  <c r="AE13" i="2"/>
  <c r="K114" i="2"/>
  <c r="AB114" i="2"/>
  <c r="K115" i="2"/>
  <c r="AB115" i="2"/>
  <c r="B112" i="2"/>
  <c r="N44" i="2"/>
  <c r="P44" i="2" s="1"/>
  <c r="E108" i="2"/>
  <c r="E107" i="2"/>
  <c r="N47" i="2"/>
  <c r="P47" i="2" s="1"/>
  <c r="AE47" i="2"/>
  <c r="N90" i="2"/>
  <c r="P90" i="2" s="1"/>
  <c r="AE90" i="2"/>
  <c r="N82" i="2"/>
  <c r="P82" i="2" s="1"/>
  <c r="AE82" i="2"/>
  <c r="AD111" i="2"/>
  <c r="AD113" i="2" s="1"/>
  <c r="M111" i="2"/>
  <c r="N34" i="2"/>
  <c r="P34" i="2" s="1"/>
  <c r="AE34" i="2"/>
  <c r="Y110" i="2"/>
  <c r="H110" i="2"/>
  <c r="AC114" i="2"/>
  <c r="L114" i="2"/>
  <c r="N98" i="2"/>
  <c r="P98" i="2" s="1"/>
  <c r="AE98" i="2"/>
  <c r="U112" i="2"/>
  <c r="D112" i="2"/>
  <c r="AE102" i="2"/>
  <c r="N102" i="2"/>
  <c r="P102" i="2" s="1"/>
  <c r="N77" i="2"/>
  <c r="P77" i="2" s="1"/>
  <c r="AE77" i="2"/>
  <c r="AC110" i="2"/>
  <c r="L110" i="2"/>
  <c r="G122" i="2"/>
  <c r="X122" i="2"/>
  <c r="Z110" i="2"/>
  <c r="I110" i="2"/>
  <c r="B110" i="2"/>
  <c r="N16" i="2"/>
  <c r="P16" i="2" s="1"/>
  <c r="AE93" i="2"/>
  <c r="N93" i="2"/>
  <c r="P93" i="2" s="1"/>
  <c r="I111" i="2"/>
  <c r="Z111" i="2"/>
  <c r="AE37" i="2"/>
  <c r="N37" i="2"/>
  <c r="P37" i="2" s="1"/>
  <c r="I122" i="2"/>
  <c r="Z122" i="2"/>
  <c r="B114" i="2"/>
  <c r="N35" i="2"/>
  <c r="P35" i="2" s="1"/>
  <c r="AE8" i="2"/>
  <c r="N8" i="2"/>
  <c r="P8" i="2" s="1"/>
  <c r="N70" i="2"/>
  <c r="P70" i="2" s="1"/>
  <c r="AE70" i="2"/>
  <c r="AE71" i="2"/>
  <c r="N71" i="2"/>
  <c r="P71" i="2" s="1"/>
  <c r="AE95" i="2"/>
  <c r="N95" i="2"/>
  <c r="P95" i="2" s="1"/>
  <c r="C111" i="2"/>
  <c r="C113" i="2" s="1"/>
  <c r="T111" i="2"/>
  <c r="AE14" i="2"/>
  <c r="N14" i="2"/>
  <c r="P14" i="2" s="1"/>
  <c r="V111" i="2"/>
  <c r="E111" i="2"/>
  <c r="J112" i="2"/>
  <c r="AA112" i="2"/>
  <c r="AE84" i="2"/>
  <c r="N84" i="2"/>
  <c r="P84" i="2" s="1"/>
  <c r="B111" i="2"/>
  <c r="N25" i="2"/>
  <c r="P25" i="2" s="1"/>
  <c r="AE80" i="2"/>
  <c r="N80" i="2"/>
  <c r="P80" i="2" s="1"/>
  <c r="AA110" i="2"/>
  <c r="J110" i="2"/>
  <c r="U110" i="2"/>
  <c r="D110" i="2"/>
  <c r="V113" i="2" l="1"/>
  <c r="Y116" i="2"/>
  <c r="E113" i="2"/>
  <c r="U116" i="2"/>
  <c r="Z113" i="2"/>
  <c r="M116" i="2"/>
  <c r="AB113" i="2"/>
  <c r="C116" i="2"/>
  <c r="C117" i="2" s="1"/>
  <c r="C119" i="2" s="1"/>
  <c r="K113" i="2"/>
  <c r="N122" i="2"/>
  <c r="W116" i="2"/>
  <c r="I113" i="2"/>
  <c r="F118" i="2"/>
  <c r="X113" i="2"/>
  <c r="X116" i="2"/>
  <c r="M113" i="2"/>
  <c r="J116" i="2"/>
  <c r="D116" i="2"/>
  <c r="F116" i="2"/>
  <c r="K116" i="2"/>
  <c r="T116" i="2"/>
  <c r="G113" i="2"/>
  <c r="G117" i="2" s="1"/>
  <c r="G119" i="2" s="1"/>
  <c r="AE25" i="2"/>
  <c r="S111" i="2"/>
  <c r="N110" i="2"/>
  <c r="P110" i="2" s="1"/>
  <c r="E118" i="2"/>
  <c r="AA113" i="2"/>
  <c r="W108" i="2"/>
  <c r="W118" i="2" s="1"/>
  <c r="W107" i="2"/>
  <c r="I118" i="2"/>
  <c r="T113" i="2"/>
  <c r="U108" i="2"/>
  <c r="U118" i="2" s="1"/>
  <c r="U107" i="2"/>
  <c r="N115" i="2"/>
  <c r="P115" i="2" s="1"/>
  <c r="H113" i="2"/>
  <c r="H117" i="2" s="1"/>
  <c r="H119" i="2" s="1"/>
  <c r="F113" i="2"/>
  <c r="L118" i="2"/>
  <c r="AD108" i="2"/>
  <c r="AD118" i="2" s="1"/>
  <c r="AD107" i="2"/>
  <c r="G118" i="2"/>
  <c r="AE10" i="2"/>
  <c r="S109" i="2"/>
  <c r="AE109" i="2" s="1"/>
  <c r="S114" i="2"/>
  <c r="AE35" i="2"/>
  <c r="S110" i="2"/>
  <c r="AE110" i="2" s="1"/>
  <c r="AE16" i="2"/>
  <c r="AC116" i="2"/>
  <c r="AE49" i="2"/>
  <c r="S115" i="2"/>
  <c r="AE115" i="2" s="1"/>
  <c r="AD116" i="2"/>
  <c r="N107" i="2"/>
  <c r="P107" i="2" s="1"/>
  <c r="N106" i="2"/>
  <c r="P106" i="2" s="1"/>
  <c r="Y113" i="2"/>
  <c r="W113" i="2"/>
  <c r="L113" i="2"/>
  <c r="I116" i="2"/>
  <c r="J118" i="2"/>
  <c r="N114" i="2"/>
  <c r="P114" i="2" s="1"/>
  <c r="B116" i="2"/>
  <c r="S112" i="2"/>
  <c r="AE112" i="2" s="1"/>
  <c r="AE44" i="2"/>
  <c r="AB116" i="2"/>
  <c r="Y108" i="2"/>
  <c r="Y118" i="2" s="1"/>
  <c r="Y107" i="2"/>
  <c r="Z108" i="2"/>
  <c r="Z118" i="2" s="1"/>
  <c r="Z107" i="2"/>
  <c r="AE103" i="2"/>
  <c r="AE122" i="2" s="1"/>
  <c r="S122" i="2"/>
  <c r="D118" i="2"/>
  <c r="T108" i="2"/>
  <c r="T118" i="2" s="1"/>
  <c r="T107" i="2"/>
  <c r="U113" i="2"/>
  <c r="E116" i="2"/>
  <c r="S108" i="2"/>
  <c r="S107" i="2"/>
  <c r="AE6" i="2"/>
  <c r="AC113" i="2"/>
  <c r="Z116" i="2"/>
  <c r="AB108" i="2"/>
  <c r="AB118" i="2" s="1"/>
  <c r="AB107" i="2"/>
  <c r="B113" i="2"/>
  <c r="N111" i="2"/>
  <c r="P111" i="2" s="1"/>
  <c r="V108" i="2"/>
  <c r="V118" i="2" s="1"/>
  <c r="V107" i="2"/>
  <c r="N112" i="2"/>
  <c r="P112" i="2" s="1"/>
  <c r="J113" i="2"/>
  <c r="H118" i="2"/>
  <c r="L116" i="2"/>
  <c r="C118" i="2"/>
  <c r="V116" i="2"/>
  <c r="N108" i="2"/>
  <c r="P108" i="2" s="1"/>
  <c r="B118" i="2"/>
  <c r="AC108" i="2"/>
  <c r="AC118" i="2" s="1"/>
  <c r="AC107" i="2"/>
  <c r="D113" i="2"/>
  <c r="K118" i="2"/>
  <c r="M118" i="2"/>
  <c r="AA108" i="2"/>
  <c r="AA118" i="2" s="1"/>
  <c r="AA107" i="2"/>
  <c r="X108" i="2"/>
  <c r="X118" i="2" s="1"/>
  <c r="X107" i="2"/>
  <c r="N109" i="2"/>
  <c r="P109" i="2" s="1"/>
  <c r="I117" i="2" l="1"/>
  <c r="I119" i="2" s="1"/>
  <c r="K117" i="2"/>
  <c r="K119" i="2" s="1"/>
  <c r="J117" i="2"/>
  <c r="J119" i="2" s="1"/>
  <c r="F117" i="2"/>
  <c r="F119" i="2" s="1"/>
  <c r="E117" i="2"/>
  <c r="E119" i="2" s="1"/>
  <c r="N116" i="2"/>
  <c r="P116" i="2" s="1"/>
  <c r="B117" i="2"/>
  <c r="B119" i="2" s="1"/>
  <c r="AB117" i="2"/>
  <c r="AB119" i="2" s="1"/>
  <c r="Y117" i="2"/>
  <c r="Y119" i="2" s="1"/>
  <c r="M117" i="2"/>
  <c r="M119" i="2" s="1"/>
  <c r="X117" i="2"/>
  <c r="X119" i="2" s="1"/>
  <c r="AE107" i="2"/>
  <c r="D117" i="2"/>
  <c r="D119" i="2" s="1"/>
  <c r="AA117" i="2"/>
  <c r="AA119" i="2" s="1"/>
  <c r="AC117" i="2"/>
  <c r="AC119" i="2" s="1"/>
  <c r="N113" i="2"/>
  <c r="P113" i="2" s="1"/>
  <c r="T117" i="2"/>
  <c r="T119" i="2" s="1"/>
  <c r="AE108" i="2"/>
  <c r="S118" i="2"/>
  <c r="Z117" i="2"/>
  <c r="Z119" i="2" s="1"/>
  <c r="U117" i="2"/>
  <c r="U119" i="2" s="1"/>
  <c r="W117" i="2"/>
  <c r="W119" i="2" s="1"/>
  <c r="V117" i="2"/>
  <c r="V119" i="2" s="1"/>
  <c r="L117" i="2"/>
  <c r="L119" i="2" s="1"/>
  <c r="S113" i="2"/>
  <c r="AE111" i="2"/>
  <c r="AE113" i="2" s="1"/>
  <c r="N118" i="2"/>
  <c r="P118" i="2" s="1"/>
  <c r="AE114" i="2"/>
  <c r="AE116" i="2" s="1"/>
  <c r="S116" i="2"/>
  <c r="AD117" i="2"/>
  <c r="AD119" i="2" s="1"/>
  <c r="N117" i="2" l="1"/>
  <c r="S117" i="2"/>
  <c r="S119" i="2" s="1"/>
  <c r="AE117" i="2"/>
  <c r="AE119" i="2" s="1"/>
  <c r="AE118" i="2"/>
  <c r="N119" i="2" l="1"/>
  <c r="P119" i="2" s="1"/>
  <c r="P1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Grazielle Y. Shinozaki</author>
  </authors>
  <commentList>
    <comment ref="B146" authorId="0" shapeId="0" xr:uid="{8FF65AEC-AEDD-4C40-9DF6-FC3DD13E6CA5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0"/>
            <color indexed="81"/>
            <rFont val="Segoe UI"/>
            <family val="2"/>
          </rPr>
          <t xml:space="preserve">Total do volume / 15h*2 alloyd + 8h*1 alloyd </t>
        </r>
      </text>
    </comment>
    <comment ref="B148" authorId="0" shapeId="0" xr:uid="{8BACA054-2CBD-4938-9649-11915E072072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40 min x 3 trocas x 3 linhas = 360 min/60 = 6h </t>
        </r>
      </text>
    </comment>
    <comment ref="B149" authorId="0" shapeId="0" xr:uid="{B77CB23F-6956-4924-9339-CDDB15A824DE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Soma com HE
Obs. Não está considerando variação de velocidade
</t>
        </r>
      </text>
    </comment>
    <comment ref="B150" authorId="0" shapeId="0" xr:uid="{AEB8C6B5-16FB-4AAA-A6A9-721F10C68B3F}">
      <text>
        <r>
          <rPr>
            <b/>
            <sz val="9"/>
            <color indexed="81"/>
            <rFont val="Segoe UI"/>
            <family val="2"/>
          </rPr>
          <t xml:space="preserve">Grazielle Y. Shinozaki:
</t>
        </r>
        <r>
          <rPr>
            <b/>
            <sz val="10"/>
            <color indexed="81"/>
            <rFont val="Segoe UI"/>
            <family val="2"/>
          </rPr>
          <t xml:space="preserve">2 turnos sem HE x 3 alloyd 
15h*2 alloyd + 8h*1 alloyd </t>
        </r>
      </text>
    </comment>
    <comment ref="B151" authorId="0" shapeId="0" xr:uid="{0B65B155-69D0-4576-96E0-07E8930E176E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(2h + 3linhas) x dias
</t>
        </r>
      </text>
    </comment>
    <comment ref="B152" authorId="0" shapeId="0" xr:uid="{C816A9A1-5F02-4BA4-9CE4-BF88605F2C72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15h*2 alloyd + 8h*1 alloyd </t>
        </r>
      </text>
    </comment>
    <comment ref="B153" authorId="0" shapeId="0" xr:uid="{DE09C8FB-D503-47C2-87CB-8C73C6EC6565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15h*2 alloyd + 8h*1 alloyd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Grazielle Y. Shinozaki</author>
  </authors>
  <commentList>
    <comment ref="B146" authorId="0" shapeId="0" xr:uid="{0E912C34-E962-4B39-9D3D-09745DD29754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0"/>
            <color indexed="81"/>
            <rFont val="Segoe UI"/>
            <family val="2"/>
          </rPr>
          <t xml:space="preserve">Total do volume / 15h*2 alloyd + 8h*1 alloyd </t>
        </r>
      </text>
    </comment>
    <comment ref="B148" authorId="0" shapeId="0" xr:uid="{8A8634C4-360A-48AD-9F8D-B17EB4677460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40 min x 3 trocas x 3 linhas = 360 min/60 = 6h </t>
        </r>
      </text>
    </comment>
    <comment ref="B149" authorId="0" shapeId="0" xr:uid="{A83DF268-C610-49FB-AEAA-12607131ACFA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Soma com HE
Obs. Não está considerando variação de velocidade
</t>
        </r>
      </text>
    </comment>
    <comment ref="B150" authorId="0" shapeId="0" xr:uid="{9BE7D432-E256-4326-9701-E85A3DA12FF8}">
      <text>
        <r>
          <rPr>
            <b/>
            <sz val="9"/>
            <color indexed="81"/>
            <rFont val="Segoe UI"/>
            <family val="2"/>
          </rPr>
          <t xml:space="preserve">Grazielle Y. Shinozaki:
</t>
        </r>
        <r>
          <rPr>
            <b/>
            <sz val="10"/>
            <color indexed="81"/>
            <rFont val="Segoe UI"/>
            <family val="2"/>
          </rPr>
          <t xml:space="preserve">2 turnos sem HE x 3 alloyd 
15h*2 alloyd + 8h*1 alloyd </t>
        </r>
      </text>
    </comment>
    <comment ref="B151" authorId="0" shapeId="0" xr:uid="{BC939E49-52BD-44A0-BDFD-AEC719B69CF0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(2h + 3linhas) x dias
</t>
        </r>
      </text>
    </comment>
    <comment ref="B152" authorId="0" shapeId="0" xr:uid="{89028943-B047-425C-A9F9-81E96774283B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15h*2 alloyd + 8h*1 alloyd </t>
        </r>
      </text>
    </comment>
    <comment ref="B153" authorId="0" shapeId="0" xr:uid="{031DFCB1-C3E8-4196-8B70-1177775ADC2C}">
      <text>
        <r>
          <rPr>
            <b/>
            <sz val="9"/>
            <color indexed="81"/>
            <rFont val="Segoe UI"/>
            <family val="2"/>
          </rPr>
          <t>Grazielle Y. Shinozaki:</t>
        </r>
        <r>
          <rPr>
            <sz val="9"/>
            <color indexed="81"/>
            <rFont val="Segoe UI"/>
            <family val="2"/>
          </rPr>
          <t xml:space="preserve">
15h*2 alloyd + 8h*1 alloyd 
</t>
        </r>
      </text>
    </comment>
  </commentList>
</comments>
</file>

<file path=xl/sharedStrings.xml><?xml version="1.0" encoding="utf-8"?>
<sst xmlns="http://schemas.openxmlformats.org/spreadsheetml/2006/main" count="1317" uniqueCount="265">
  <si>
    <t>23/Set/2021</t>
  </si>
  <si>
    <t>INTERNAL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</si>
  <si>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</si>
  <si>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</si>
  <si>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</si>
  <si>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</si>
  <si>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</si>
  <si>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</si>
  <si>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</si>
  <si>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</si>
  <si>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</si>
  <si>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JAN</t>
  </si>
  <si>
    <t>FEV</t>
  </si>
  <si>
    <t>MAR</t>
  </si>
  <si>
    <t>TTL</t>
  </si>
  <si>
    <t xml:space="preserve"> PRICE </t>
  </si>
  <si>
    <t>UM-1SHS128</t>
  </si>
  <si>
    <t>UM-2SH</t>
  </si>
  <si>
    <t>UM-2SHSP128</t>
  </si>
  <si>
    <t>UM-3SH21080</t>
  </si>
  <si>
    <t>UM-3SHS</t>
  </si>
  <si>
    <t>UM-3SHSL8P6</t>
  </si>
  <si>
    <t>UM-3SHSL8P6MN</t>
  </si>
  <si>
    <t>R03UAL/L8P6</t>
  </si>
  <si>
    <t>R03UAL/L8P6MN</t>
  </si>
  <si>
    <t>R03UAL/4B400</t>
  </si>
  <si>
    <t>R03UAL/4S40</t>
  </si>
  <si>
    <t>R03UAL/2SD</t>
  </si>
  <si>
    <t>6LF22XAB/1B24</t>
  </si>
  <si>
    <t>LR20XAB/2B</t>
  </si>
  <si>
    <t>LR14XAB/2B</t>
  </si>
  <si>
    <t>LR6-24</t>
  </si>
  <si>
    <t>LR6-2BT480</t>
  </si>
  <si>
    <t>LR6XAB/L4P3</t>
  </si>
  <si>
    <t>LR6XAB/4B192</t>
  </si>
  <si>
    <t>LR6XAB/L6P5192</t>
  </si>
  <si>
    <t>LR6XAB/L6P5288MN</t>
  </si>
  <si>
    <t>LR03XAB/2B192</t>
  </si>
  <si>
    <t>LR03-2BT480</t>
  </si>
  <si>
    <t>LR03XAB/2BWS</t>
  </si>
  <si>
    <t>LR03XAB/2BWSL12P10</t>
  </si>
  <si>
    <t>LR03XAB/4B192</t>
  </si>
  <si>
    <t>LR03XAB/6B288MN</t>
  </si>
  <si>
    <t>BK-3MCCE/2BB</t>
  </si>
  <si>
    <t>BK-4MCCE/2BB</t>
  </si>
  <si>
    <t>CR2016-1BT</t>
  </si>
  <si>
    <t>CR2025-1BT</t>
  </si>
  <si>
    <t>CR2032-1BT</t>
  </si>
  <si>
    <t>LR-V08-1BT</t>
  </si>
  <si>
    <t>LRV08-1B</t>
  </si>
  <si>
    <t>PR-13BR/300</t>
  </si>
  <si>
    <t>PR-230BR/300</t>
  </si>
  <si>
    <t>PR-312BR/300</t>
  </si>
  <si>
    <t>PR-675BR/300</t>
  </si>
  <si>
    <t>UM-1SHSE128P</t>
  </si>
  <si>
    <t>UM-1SHSE128U</t>
  </si>
  <si>
    <t>UM-2SHSPE128P</t>
  </si>
  <si>
    <t>UM-3SH936P</t>
  </si>
  <si>
    <t>UM-3SH936U</t>
  </si>
  <si>
    <t>UM-3SHSEP</t>
  </si>
  <si>
    <t>UM-3SHSEU</t>
  </si>
  <si>
    <t>R03UAL/4BE400P</t>
  </si>
  <si>
    <t>R03UAL/4BE400U</t>
  </si>
  <si>
    <t>R03UAL/4SE40P</t>
  </si>
  <si>
    <t>6LF22XAB/1BE24P</t>
  </si>
  <si>
    <t>6LF22XAB/1BE24U</t>
  </si>
  <si>
    <t>LR20XAB/2BEP</t>
  </si>
  <si>
    <t>LR20XAB/2BEU</t>
  </si>
  <si>
    <t>LR14XAB/2BEU</t>
  </si>
  <si>
    <t>LR6-2BTE480P</t>
  </si>
  <si>
    <t>LR6-2BTE480U</t>
  </si>
  <si>
    <t>LR03XAB/2BE192P</t>
  </si>
  <si>
    <t>LR03XAB/2BE192U</t>
  </si>
  <si>
    <t>LR03-2BTE480P</t>
  </si>
  <si>
    <t>LR03-2BTE480U</t>
  </si>
  <si>
    <t>LR6XAB/2BE192P</t>
  </si>
  <si>
    <t>LR6XAB/2BE192U</t>
  </si>
  <si>
    <t>LR03XAB/4BE192P</t>
  </si>
  <si>
    <t>LR03XAB/4BE192U</t>
  </si>
  <si>
    <t>LR6XAB/4BE192P</t>
  </si>
  <si>
    <t>LR6XAB/4BE192U</t>
  </si>
  <si>
    <t>LR6XAB/L6P5E192U</t>
  </si>
  <si>
    <t>LRV08-1BEP</t>
  </si>
  <si>
    <t>LRV08-1BEU</t>
  </si>
  <si>
    <t>UM-3SHGR</t>
  </si>
  <si>
    <t>Total</t>
  </si>
  <si>
    <t>UM1</t>
  </si>
  <si>
    <t>UM3</t>
  </si>
  <si>
    <t>R03</t>
  </si>
  <si>
    <t>LR6 Power</t>
  </si>
  <si>
    <t>LR6 Alcalina Premium</t>
  </si>
  <si>
    <t>Total LR6</t>
  </si>
  <si>
    <t xml:space="preserve">LR03 </t>
  </si>
  <si>
    <t xml:space="preserve">LR03 Alcalina Premium </t>
  </si>
  <si>
    <t>Total LR03</t>
  </si>
  <si>
    <t>Outros Imp. (Ext. Prem.)</t>
  </si>
  <si>
    <t>TOTAL MANUFATURADO</t>
  </si>
  <si>
    <t xml:space="preserve">TOTAL IMPORTADO </t>
  </si>
  <si>
    <t>Manaus</t>
  </si>
  <si>
    <t>Total  Industry</t>
  </si>
  <si>
    <t>2BT (Cartelão)</t>
  </si>
  <si>
    <t>2B</t>
  </si>
  <si>
    <t>4B</t>
  </si>
  <si>
    <t>2B (Mais devagar)</t>
  </si>
  <si>
    <t>LR14, UM-2 e 1250</t>
  </si>
  <si>
    <t>1B</t>
  </si>
  <si>
    <t>LRV08-1BT</t>
  </si>
  <si>
    <t>6B e L6P5</t>
  </si>
  <si>
    <t>Recarregável</t>
  </si>
  <si>
    <t>Promo + UM-3 + 1215</t>
  </si>
  <si>
    <t>Total Horas</t>
  </si>
  <si>
    <t xml:space="preserve">Volume de dias </t>
  </si>
  <si>
    <t>Dias Úteis do mês</t>
  </si>
  <si>
    <t>Tempo de Troca</t>
  </si>
  <si>
    <t>Capacidade Total do mês</t>
  </si>
  <si>
    <t>Dias Úteis S/ HE</t>
  </si>
  <si>
    <t>Hora E. Semana</t>
  </si>
  <si>
    <t>Hora E. Sábado</t>
  </si>
  <si>
    <t>Hora E. Feriado</t>
  </si>
  <si>
    <t xml:space="preserve">Sem HE </t>
  </si>
  <si>
    <t>Com HE</t>
  </si>
  <si>
    <t>UM-1SH300</t>
    <phoneticPr fontId="0"/>
  </si>
  <si>
    <t>UM-3SH936</t>
    <phoneticPr fontId="0"/>
  </si>
  <si>
    <t>UM-3SHSMMS</t>
  </si>
  <si>
    <t>R03UAL/4BMMS</t>
  </si>
  <si>
    <t>LR6XAB/2BWS</t>
    <phoneticPr fontId="0"/>
  </si>
  <si>
    <t>LR6XAB/2B192</t>
    <phoneticPr fontId="0"/>
  </si>
  <si>
    <t>LR6XAB/2BWSL12P10</t>
    <phoneticPr fontId="0"/>
  </si>
  <si>
    <t>LR6XAB/2BMMS</t>
  </si>
  <si>
    <t>LR03XAB/L4P3</t>
    <phoneticPr fontId="0"/>
  </si>
  <si>
    <t>LR03XAB/6B192</t>
    <phoneticPr fontId="0"/>
  </si>
  <si>
    <t>LR03XAB/2BMMS</t>
  </si>
  <si>
    <t>LR6EGR/2B96</t>
    <phoneticPr fontId="0"/>
  </si>
  <si>
    <t>LR6EGR/4B96</t>
    <phoneticPr fontId="0"/>
  </si>
  <si>
    <t>LR6EGR/L4P3</t>
    <phoneticPr fontId="0"/>
  </si>
  <si>
    <t>LR6EGR/6B192</t>
    <phoneticPr fontId="0"/>
  </si>
  <si>
    <t>LR6EGR/L8P6320</t>
  </si>
  <si>
    <t>LR03EGR/2B96</t>
    <phoneticPr fontId="0"/>
  </si>
  <si>
    <t>LR03EGR/4B96</t>
    <phoneticPr fontId="0"/>
  </si>
  <si>
    <t>LR03EGR/L4P3</t>
    <phoneticPr fontId="0"/>
  </si>
  <si>
    <t>LR03EGR/6B192</t>
    <phoneticPr fontId="0"/>
  </si>
  <si>
    <t>LR03EGR/L8P6320</t>
  </si>
  <si>
    <t>BK-3HCCE/2BB</t>
    <phoneticPr fontId="0"/>
  </si>
  <si>
    <t>BK-4HCCE/2BB</t>
    <phoneticPr fontId="0"/>
  </si>
  <si>
    <t>CR2032/1B100</t>
    <phoneticPr fontId="0"/>
  </si>
  <si>
    <t>BQ-CC87ABK</t>
  </si>
  <si>
    <t>UM-1SH300P</t>
    <phoneticPr fontId="0"/>
  </si>
  <si>
    <t>UM-1SH300U</t>
    <phoneticPr fontId="0"/>
  </si>
  <si>
    <t>LR03XAB/6BE192P</t>
    <phoneticPr fontId="0"/>
  </si>
  <si>
    <t>LR6XAB/L6P5E192P</t>
    <phoneticPr fontId="0"/>
  </si>
  <si>
    <t>LR14XAB/2BT</t>
    <phoneticPr fontId="0"/>
  </si>
  <si>
    <t>R03UAL/2STS</t>
    <phoneticPr fontId="0"/>
  </si>
  <si>
    <t>PSI BP 2022 Value (Amount)</t>
  </si>
  <si>
    <t xml:space="preserve">BP FY22 - BP Factory  - Quantity  Rev.1  </t>
  </si>
  <si>
    <t>UM-1SH300</t>
  </si>
  <si>
    <t>BP Rate</t>
  </si>
  <si>
    <t>INTERNAL PRICE</t>
  </si>
  <si>
    <t>Canal</t>
    <phoneticPr fontId="4"/>
  </si>
  <si>
    <t>Categoria</t>
    <phoneticPr fontId="4"/>
  </si>
  <si>
    <t>Tamanho</t>
    <phoneticPr fontId="4"/>
  </si>
  <si>
    <t>Models</t>
  </si>
  <si>
    <t>Tipo</t>
  </si>
  <si>
    <t>Canal</t>
  </si>
  <si>
    <t>Channel</t>
  </si>
  <si>
    <t>Forecast</t>
  </si>
  <si>
    <t>BP2022</t>
  </si>
  <si>
    <t>DOM</t>
    <phoneticPr fontId="4"/>
  </si>
  <si>
    <t>ZC</t>
    <phoneticPr fontId="4"/>
  </si>
  <si>
    <t>D</t>
    <phoneticPr fontId="4"/>
  </si>
  <si>
    <t>MAN</t>
  </si>
  <si>
    <t>DOM</t>
  </si>
  <si>
    <t>ZC</t>
  </si>
  <si>
    <t>C</t>
    <phoneticPr fontId="4"/>
  </si>
  <si>
    <t>IMP</t>
  </si>
  <si>
    <t>AA</t>
    <phoneticPr fontId="4"/>
  </si>
  <si>
    <t>UM-3SH936</t>
    <phoneticPr fontId="4"/>
  </si>
  <si>
    <t>AAA</t>
    <phoneticPr fontId="4"/>
  </si>
  <si>
    <t>ALK</t>
    <phoneticPr fontId="4"/>
  </si>
  <si>
    <t>9V</t>
    <phoneticPr fontId="4"/>
  </si>
  <si>
    <t>LR6XAB/2BWS</t>
    <phoneticPr fontId="4"/>
  </si>
  <si>
    <t>ALC</t>
  </si>
  <si>
    <t>LR6XAB/2B192</t>
    <phoneticPr fontId="4"/>
  </si>
  <si>
    <t>ALK</t>
  </si>
  <si>
    <t>AA</t>
  </si>
  <si>
    <t>LR03XAB/L4P3</t>
  </si>
  <si>
    <t>LR03XAB/6B192</t>
    <phoneticPr fontId="4"/>
  </si>
  <si>
    <t>P-ALK</t>
    <phoneticPr fontId="4"/>
  </si>
  <si>
    <t>LR6EGR/2B96</t>
    <phoneticPr fontId="4"/>
  </si>
  <si>
    <t>LR6EGR/2BT</t>
    <phoneticPr fontId="4"/>
  </si>
  <si>
    <t>LR6EGR/4B96</t>
    <phoneticPr fontId="4"/>
  </si>
  <si>
    <t>LR6EGR/L4P3</t>
    <phoneticPr fontId="4"/>
  </si>
  <si>
    <t>LR6EGR/6B192</t>
    <phoneticPr fontId="4"/>
  </si>
  <si>
    <t>LR03EGR/2B96</t>
    <phoneticPr fontId="4"/>
  </si>
  <si>
    <t>LR03EGR/4B96</t>
    <phoneticPr fontId="4"/>
  </si>
  <si>
    <t>LR03EGR/L4P3</t>
    <phoneticPr fontId="4"/>
  </si>
  <si>
    <t>LR03EGR/6B192</t>
    <phoneticPr fontId="4"/>
  </si>
  <si>
    <t>Others</t>
    <phoneticPr fontId="4"/>
  </si>
  <si>
    <t>MB</t>
  </si>
  <si>
    <t>BK-4HCDE/2BB</t>
    <phoneticPr fontId="4"/>
  </si>
  <si>
    <t>CR123A</t>
  </si>
  <si>
    <t>CR2032/1B100</t>
    <phoneticPr fontId="4"/>
  </si>
  <si>
    <t>EXP</t>
    <phoneticPr fontId="4"/>
  </si>
  <si>
    <t>UM-1SH300P</t>
    <phoneticPr fontId="4"/>
  </si>
  <si>
    <t>EXP</t>
  </si>
  <si>
    <t>PAR</t>
  </si>
  <si>
    <t>UM-1SH300U</t>
    <phoneticPr fontId="4"/>
  </si>
  <si>
    <t>URU</t>
  </si>
  <si>
    <t>UM-2SHEU</t>
  </si>
  <si>
    <t>UM-2SHSPE128U</t>
  </si>
  <si>
    <t>LR03XAB/6BE192P</t>
    <phoneticPr fontId="4"/>
  </si>
  <si>
    <t>LR6XAB/L6P5E192P</t>
    <phoneticPr fontId="4"/>
  </si>
  <si>
    <t>CR123AP</t>
    <phoneticPr fontId="4"/>
  </si>
  <si>
    <t>INTCO</t>
    <phoneticPr fontId="4"/>
  </si>
  <si>
    <t>LR6XAB/2BE192A</t>
  </si>
  <si>
    <t>INTER</t>
  </si>
  <si>
    <t>ARG</t>
  </si>
  <si>
    <t>LR6XAB/4BE192A</t>
  </si>
  <si>
    <t>6LF22XAB/1BE24A</t>
  </si>
  <si>
    <t>LR03-2BTE480A</t>
  </si>
  <si>
    <t>LR03XAB/2BE192A</t>
  </si>
  <si>
    <t>LR03XAB/4BE192A</t>
  </si>
  <si>
    <t>LR14XAB/2BEA</t>
  </si>
  <si>
    <t>LR20XAB/2BEA</t>
  </si>
  <si>
    <t>LR6-2BTE480A</t>
  </si>
  <si>
    <t>LR6XAB/L6P5EA</t>
  </si>
  <si>
    <t>R03UAL/4BE400A</t>
  </si>
  <si>
    <t>R03UAL/4S40EA</t>
  </si>
  <si>
    <t>UM-1SHEA</t>
  </si>
  <si>
    <t>UM-1SHSE128A</t>
  </si>
  <si>
    <t>UM-3SHE900A</t>
  </si>
  <si>
    <t>UM-3SH936A</t>
    <phoneticPr fontId="4"/>
  </si>
  <si>
    <t>UM-3SHSEA</t>
  </si>
  <si>
    <t>IND</t>
    <phoneticPr fontId="4"/>
  </si>
  <si>
    <t>CR-123PE/BNT</t>
  </si>
  <si>
    <t>IND</t>
  </si>
  <si>
    <t>CR-2016/BNT</t>
  </si>
  <si>
    <t>CR-2450/BNT</t>
  </si>
  <si>
    <t>CR-2477/BNT</t>
  </si>
  <si>
    <t>CR2032L/BNT</t>
  </si>
  <si>
    <t>LR14XAB/2BT</t>
    <phoneticPr fontId="4"/>
  </si>
  <si>
    <t>LR6-GRT</t>
    <phoneticPr fontId="4"/>
  </si>
  <si>
    <t>LR6-2T</t>
    <phoneticPr fontId="4"/>
  </si>
  <si>
    <t>UM-3SH2T1080</t>
  </si>
  <si>
    <t>R03UAL/2ST</t>
  </si>
  <si>
    <t>UM-4PCA/2SI</t>
  </si>
  <si>
    <t>R03UAL/2STS</t>
  </si>
  <si>
    <t>LR20EGR/2B24</t>
  </si>
  <si>
    <t>6LR61EGR/1B24</t>
  </si>
  <si>
    <t>6F22UPT/1B24</t>
  </si>
  <si>
    <t>BK-3LCCE/2BB</t>
  </si>
  <si>
    <t>BK-3MCCE/BAT</t>
  </si>
  <si>
    <t>BK-3HCCE/2BB</t>
  </si>
  <si>
    <t>BK-4HCCE/2BB</t>
  </si>
  <si>
    <t xml:space="preserve">LR6EGR/L8P6320   </t>
  </si>
  <si>
    <t xml:space="preserve">LR03EGR/L8P6320   </t>
  </si>
  <si>
    <t>LR6XAB/2BWSL12P10</t>
  </si>
  <si>
    <t>R03UAL/2SM</t>
  </si>
  <si>
    <t>UM-3SH936B</t>
  </si>
  <si>
    <t>)</t>
  </si>
  <si>
    <t>LR03EGR/2BT</t>
  </si>
  <si>
    <t>BK-3HCDE/2BB</t>
  </si>
  <si>
    <t>08/Out/2021</t>
  </si>
  <si>
    <t>UM-3SH936</t>
  </si>
  <si>
    <t>BP FY22 - BP Factory  - Quantity  Rev.2</t>
  </si>
  <si>
    <t>Promo + UM-3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</si>
</sst>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_ ;[Red]\-#,##0\ "/>
    <numFmt numFmtId="165" formatCode="#,##0.00_ ;[Red]\-#,##0.00\ "/>
    <numFmt numFmtId="166" formatCode="_-* #,##0_-;\-* #,##0_-;_-* &quot;-&quot;??_-;_-@_-"/>
    <numFmt numFmtId="167" formatCode="0.000"/>
    <numFmt numFmtId="168" formatCode="_-* #,##0.00_-;\-* #,##0.00_-;_-* &quot;-&quot;???_-;_-@_-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24"/>
      <color theme="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4"/>
      <color theme="1"/>
      <name val="Calibri"/>
      <family val="2"/>
    </font>
    <font>
      <sz val="14"/>
      <name val="Calibri"/>
      <family val="2"/>
    </font>
    <font>
      <sz val="14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charset val="128"/>
      <scheme val="minor"/>
    </font>
    <font>
      <b/>
      <sz val="10"/>
      <color theme="1"/>
      <name val="Calibri"/>
      <family val="2"/>
    </font>
    <font>
      <sz val="10"/>
      <color theme="2" tint="-9.9978637043366805E-2"/>
      <name val="Calibri"/>
      <family val="2"/>
    </font>
    <font>
      <b/>
      <sz val="10"/>
      <color theme="2" tint="-9.9978637043366805E-2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0"/>
      <name val="Calibri"/>
      <family val="2"/>
    </font>
    <font>
      <b/>
      <sz val="10"/>
      <color theme="0"/>
      <name val="Calibri"/>
      <family val="2"/>
    </font>
    <font>
      <b/>
      <i/>
      <sz val="12"/>
      <color theme="1"/>
      <name val="Calibri"/>
      <family val="2"/>
    </font>
    <font>
      <b/>
      <i/>
      <sz val="10"/>
      <name val="Calibri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0"/>
      <color indexed="81"/>
      <name val="Segoe UI"/>
      <family val="2"/>
    </font>
    <font>
      <b/>
      <sz val="10"/>
      <color indexed="81"/>
      <name val="Segoe UI"/>
      <family val="2"/>
    </font>
    <font>
      <sz val="10"/>
      <name val="Meiryo UI"/>
      <family val="2"/>
    </font>
    <font>
      <b/>
      <sz val="10"/>
      <color theme="1"/>
      <name val="Meiryo UI"/>
      <family val="2"/>
    </font>
    <font>
      <b/>
      <sz val="11"/>
      <name val="Meiryo UI"/>
      <family val="2"/>
    </font>
    <font>
      <sz val="10"/>
      <color theme="1"/>
      <name val="Meiryo UI"/>
      <family val="2"/>
    </font>
    <font>
      <sz val="11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1"/>
      <color indexed="8"/>
      <name val="Calibri"/>
      <family val="2"/>
    </font>
    <font>
      <b/>
      <sz val="11"/>
      <color theme="0"/>
      <name val="Arial"/>
      <family val="2"/>
    </font>
    <font>
      <sz val="18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sz val="10"/>
      <color rgb="FF000000"/>
      <name val="Meiryo UI"/>
      <family val="3"/>
      <charset val="128"/>
    </font>
    <font>
      <b/>
      <sz val="10"/>
      <color rgb="FF000000"/>
      <name val="Arial"/>
      <family val="2"/>
    </font>
    <font>
      <b/>
      <sz val="11"/>
      <color theme="1"/>
      <name val="Arial"/>
      <family val="2"/>
    </font>
    <font>
      <b/>
      <sz val="10"/>
      <name val="Meiryo UI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auto="1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1" fillId="0" borderId="0"/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43" fontId="32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>
      <alignment vertical="center"/>
    </xf>
  </cellStyleXfs>
  <cellXfs count="252">
    <xf numFmtId="0" fontId="0" fillId="0" borderId="0" xfId="0"/>
    <xf numFmtId="164" fontId="2" fillId="0" borderId="0" xfId="1" applyNumberFormat="1" applyFont="1" applyFill="1" applyAlignment="1">
      <alignment vertical="center"/>
    </xf>
    <xf numFmtId="164" fontId="2" fillId="3" borderId="0" xfId="1" applyNumberFormat="1" applyFont="1" applyFill="1" applyAlignment="1">
      <alignment vertical="center"/>
    </xf>
    <xf numFmtId="164" fontId="4" fillId="0" borderId="0" xfId="1" applyNumberFormat="1" applyFont="1" applyFill="1" applyAlignment="1">
      <alignment vertical="center"/>
    </xf>
    <xf numFmtId="164" fontId="5" fillId="0" borderId="0" xfId="1" quotePrefix="1" applyNumberFormat="1" applyFont="1" applyFill="1" applyAlignment="1">
      <alignment horizontal="center" vertical="center"/>
    </xf>
    <xf numFmtId="165" fontId="0" fillId="3" borderId="0" xfId="1" applyNumberFormat="1" applyFont="1" applyFill="1" applyAlignment="1">
      <alignment horizontal="right" vertical="center"/>
    </xf>
    <xf numFmtId="164" fontId="6" fillId="5" borderId="1" xfId="1" applyNumberFormat="1" applyFont="1" applyFill="1" applyBorder="1" applyAlignment="1">
      <alignment vertical="center"/>
    </xf>
    <xf numFmtId="164" fontId="6" fillId="5" borderId="2" xfId="2" applyNumberFormat="1" applyFont="1" applyFill="1" applyBorder="1" applyAlignment="1">
      <alignment horizontal="center" vertical="center" wrapText="1"/>
    </xf>
    <xf numFmtId="164" fontId="6" fillId="5" borderId="2" xfId="2" applyNumberFormat="1" applyFont="1" applyFill="1" applyBorder="1" applyAlignment="1">
      <alignment horizontal="center" vertical="center"/>
    </xf>
    <xf numFmtId="164" fontId="6" fillId="5" borderId="3" xfId="2" applyNumberFormat="1" applyFont="1" applyFill="1" applyBorder="1" applyAlignment="1">
      <alignment horizontal="center" vertical="center"/>
    </xf>
    <xf numFmtId="164" fontId="7" fillId="0" borderId="0" xfId="1" applyNumberFormat="1" applyFont="1" applyFill="1" applyAlignment="1">
      <alignment vertical="center"/>
    </xf>
    <xf numFmtId="165" fontId="8" fillId="3" borderId="0" xfId="1" applyNumberFormat="1" applyFont="1" applyFill="1" applyAlignment="1">
      <alignment horizontal="right" vertical="center"/>
    </xf>
    <xf numFmtId="164" fontId="6" fillId="5" borderId="4" xfId="2" applyNumberFormat="1" applyFont="1" applyFill="1" applyBorder="1" applyAlignment="1">
      <alignment horizontal="center" vertical="center" wrapText="1"/>
    </xf>
    <xf numFmtId="164" fontId="6" fillId="5" borderId="5" xfId="2" applyNumberFormat="1" applyFont="1" applyFill="1" applyBorder="1" applyAlignment="1">
      <alignment horizontal="center" vertical="center"/>
    </xf>
    <xf numFmtId="164" fontId="6" fillId="5" borderId="6" xfId="2" applyNumberFormat="1" applyFont="1" applyFill="1" applyBorder="1" applyAlignment="1">
      <alignment horizontal="center" vertical="center"/>
    </xf>
    <xf numFmtId="164" fontId="2" fillId="0" borderId="0" xfId="2" applyNumberFormat="1" applyAlignment="1">
      <alignment vertical="center"/>
    </xf>
    <xf numFmtId="165" fontId="9" fillId="3" borderId="0" xfId="1" applyNumberFormat="1" applyFont="1" applyFill="1" applyAlignment="1">
      <alignment vertical="center"/>
    </xf>
    <xf numFmtId="164" fontId="9" fillId="3" borderId="11" xfId="2" applyNumberFormat="1" applyFont="1" applyFill="1" applyBorder="1" applyAlignment="1">
      <alignment vertical="center"/>
    </xf>
    <xf numFmtId="164" fontId="9" fillId="3" borderId="12" xfId="2" applyNumberFormat="1" applyFont="1" applyFill="1" applyBorder="1" applyAlignment="1">
      <alignment vertical="center"/>
    </xf>
    <xf numFmtId="164" fontId="9" fillId="0" borderId="13" xfId="2" applyNumberFormat="1" applyFont="1" applyBorder="1" applyAlignment="1">
      <alignment vertical="center"/>
    </xf>
    <xf numFmtId="165" fontId="2" fillId="0" borderId="0" xfId="2" applyNumberFormat="1" applyAlignment="1">
      <alignment vertical="center"/>
    </xf>
    <xf numFmtId="164" fontId="9" fillId="3" borderId="13" xfId="2" applyNumberFormat="1" applyFont="1" applyFill="1" applyBorder="1" applyAlignment="1">
      <alignment vertical="center"/>
    </xf>
    <xf numFmtId="164" fontId="11" fillId="3" borderId="18" xfId="2" applyNumberFormat="1" applyFont="1" applyFill="1" applyBorder="1" applyAlignment="1">
      <alignment vertical="center"/>
    </xf>
    <xf numFmtId="165" fontId="12" fillId="0" borderId="0" xfId="1" applyNumberFormat="1" applyFont="1" applyFill="1" applyAlignment="1">
      <alignment vertical="center"/>
    </xf>
    <xf numFmtId="164" fontId="13" fillId="3" borderId="18" xfId="2" applyNumberFormat="1" applyFont="1" applyFill="1" applyBorder="1" applyAlignment="1">
      <alignment vertical="center"/>
    </xf>
    <xf numFmtId="164" fontId="4" fillId="0" borderId="20" xfId="1" applyNumberFormat="1" applyFont="1" applyFill="1" applyBorder="1" applyAlignment="1">
      <alignment vertical="center"/>
    </xf>
    <xf numFmtId="164" fontId="4" fillId="0" borderId="21" xfId="1" applyNumberFormat="1" applyFont="1" applyFill="1" applyBorder="1" applyAlignment="1">
      <alignment vertical="center"/>
    </xf>
    <xf numFmtId="164" fontId="4" fillId="0" borderId="23" xfId="1" applyNumberFormat="1" applyFont="1" applyFill="1" applyBorder="1" applyAlignment="1">
      <alignment vertical="center"/>
    </xf>
    <xf numFmtId="164" fontId="4" fillId="0" borderId="24" xfId="1" applyNumberFormat="1" applyFont="1" applyFill="1" applyBorder="1" applyAlignment="1">
      <alignment vertical="center"/>
    </xf>
    <xf numFmtId="164" fontId="4" fillId="0" borderId="25" xfId="1" applyNumberFormat="1" applyFont="1" applyFill="1" applyBorder="1" applyAlignment="1">
      <alignment vertical="center"/>
    </xf>
    <xf numFmtId="164" fontId="4" fillId="0" borderId="22" xfId="1" applyNumberFormat="1" applyFont="1" applyFill="1" applyBorder="1" applyAlignment="1">
      <alignment vertical="center"/>
    </xf>
    <xf numFmtId="164" fontId="14" fillId="9" borderId="26" xfId="1" applyNumberFormat="1" applyFont="1" applyFill="1" applyBorder="1" applyAlignment="1">
      <alignment vertical="center"/>
    </xf>
    <xf numFmtId="164" fontId="9" fillId="0" borderId="27" xfId="1" applyNumberFormat="1" applyFont="1" applyFill="1" applyBorder="1" applyAlignment="1">
      <alignment vertical="center"/>
    </xf>
    <xf numFmtId="164" fontId="9" fillId="0" borderId="26" xfId="1" applyNumberFormat="1" applyFont="1" applyFill="1" applyBorder="1" applyAlignment="1">
      <alignment vertical="center"/>
    </xf>
    <xf numFmtId="164" fontId="9" fillId="0" borderId="28" xfId="1" applyNumberFormat="1" applyFont="1" applyFill="1" applyBorder="1" applyAlignment="1">
      <alignment vertical="center"/>
    </xf>
    <xf numFmtId="164" fontId="9" fillId="0" borderId="29" xfId="1" applyNumberFormat="1" applyFont="1" applyFill="1" applyBorder="1" applyAlignment="1">
      <alignment vertical="center"/>
    </xf>
    <xf numFmtId="164" fontId="15" fillId="9" borderId="14" xfId="1" applyNumberFormat="1" applyFont="1" applyFill="1" applyBorder="1" applyAlignment="1">
      <alignment vertical="center"/>
    </xf>
    <xf numFmtId="164" fontId="9" fillId="0" borderId="30" xfId="1" applyNumberFormat="1" applyFont="1" applyFill="1" applyBorder="1" applyAlignment="1">
      <alignment vertical="center"/>
    </xf>
    <xf numFmtId="164" fontId="9" fillId="0" borderId="12" xfId="1" applyNumberFormat="1" applyFont="1" applyFill="1" applyBorder="1" applyAlignment="1">
      <alignment vertical="center"/>
    </xf>
    <xf numFmtId="164" fontId="9" fillId="0" borderId="31" xfId="1" applyNumberFormat="1" applyFont="1" applyFill="1" applyBorder="1" applyAlignment="1">
      <alignment vertical="center"/>
    </xf>
    <xf numFmtId="164" fontId="9" fillId="0" borderId="32" xfId="1" applyNumberFormat="1" applyFont="1" applyFill="1" applyBorder="1" applyAlignment="1">
      <alignment vertical="center"/>
    </xf>
    <xf numFmtId="164" fontId="9" fillId="0" borderId="13" xfId="1" applyNumberFormat="1" applyFont="1" applyFill="1" applyBorder="1" applyAlignment="1">
      <alignment vertical="center"/>
    </xf>
    <xf numFmtId="164" fontId="15" fillId="10" borderId="10" xfId="1" applyNumberFormat="1" applyFont="1" applyFill="1" applyBorder="1" applyAlignment="1">
      <alignment vertical="center"/>
    </xf>
    <xf numFmtId="164" fontId="9" fillId="0" borderId="11" xfId="1" applyNumberFormat="1" applyFont="1" applyFill="1" applyBorder="1" applyAlignment="1">
      <alignment vertical="center"/>
    </xf>
    <xf numFmtId="164" fontId="14" fillId="11" borderId="31" xfId="1" applyNumberFormat="1" applyFont="1" applyFill="1" applyBorder="1" applyAlignment="1">
      <alignment vertical="center"/>
    </xf>
    <xf numFmtId="164" fontId="15" fillId="11" borderId="10" xfId="1" applyNumberFormat="1" applyFont="1" applyFill="1" applyBorder="1" applyAlignment="1">
      <alignment vertical="center"/>
    </xf>
    <xf numFmtId="164" fontId="14" fillId="12" borderId="31" xfId="1" applyNumberFormat="1" applyFont="1" applyFill="1" applyBorder="1" applyAlignment="1">
      <alignment vertical="center"/>
    </xf>
    <xf numFmtId="164" fontId="15" fillId="12" borderId="10" xfId="1" applyNumberFormat="1" applyFont="1" applyFill="1" applyBorder="1" applyAlignment="1">
      <alignment vertical="center"/>
    </xf>
    <xf numFmtId="164" fontId="9" fillId="0" borderId="33" xfId="1" applyNumberFormat="1" applyFont="1" applyFill="1" applyBorder="1" applyAlignment="1">
      <alignment vertical="center"/>
    </xf>
    <xf numFmtId="164" fontId="14" fillId="13" borderId="31" xfId="1" applyNumberFormat="1" applyFont="1" applyFill="1" applyBorder="1" applyAlignment="1">
      <alignment vertical="center"/>
    </xf>
    <xf numFmtId="164" fontId="15" fillId="13" borderId="10" xfId="1" applyNumberFormat="1" applyFont="1" applyFill="1" applyBorder="1" applyAlignment="1">
      <alignment vertical="center"/>
    </xf>
    <xf numFmtId="164" fontId="14" fillId="13" borderId="34" xfId="1" applyNumberFormat="1" applyFont="1" applyFill="1" applyBorder="1" applyAlignment="1">
      <alignment vertical="center"/>
    </xf>
    <xf numFmtId="164" fontId="9" fillId="0" borderId="34" xfId="1" applyNumberFormat="1" applyFont="1" applyFill="1" applyBorder="1" applyAlignment="1">
      <alignment vertical="center"/>
    </xf>
    <xf numFmtId="164" fontId="9" fillId="0" borderId="35" xfId="1" applyNumberFormat="1" applyFont="1" applyFill="1" applyBorder="1" applyAlignment="1">
      <alignment vertical="center"/>
    </xf>
    <xf numFmtId="164" fontId="9" fillId="0" borderId="36" xfId="1" applyNumberFormat="1" applyFont="1" applyFill="1" applyBorder="1" applyAlignment="1">
      <alignment vertical="center"/>
    </xf>
    <xf numFmtId="164" fontId="15" fillId="13" borderId="37" xfId="1" applyNumberFormat="1" applyFont="1" applyFill="1" applyBorder="1" applyAlignment="1">
      <alignment vertical="center"/>
    </xf>
    <xf numFmtId="164" fontId="9" fillId="0" borderId="38" xfId="1" applyNumberFormat="1" applyFont="1" applyFill="1" applyBorder="1" applyAlignment="1">
      <alignment vertical="center"/>
    </xf>
    <xf numFmtId="164" fontId="14" fillId="3" borderId="34" xfId="1" applyNumberFormat="1" applyFont="1" applyFill="1" applyBorder="1" applyAlignment="1">
      <alignment vertical="center"/>
    </xf>
    <xf numFmtId="164" fontId="15" fillId="3" borderId="37" xfId="1" applyNumberFormat="1" applyFont="1" applyFill="1" applyBorder="1" applyAlignment="1">
      <alignment vertical="center"/>
    </xf>
    <xf numFmtId="164" fontId="14" fillId="14" borderId="34" xfId="1" applyNumberFormat="1" applyFont="1" applyFill="1" applyBorder="1" applyAlignment="1">
      <alignment vertical="center"/>
    </xf>
    <xf numFmtId="164" fontId="15" fillId="14" borderId="37" xfId="1" applyNumberFormat="1" applyFont="1" applyFill="1" applyBorder="1" applyAlignment="1">
      <alignment vertical="center"/>
    </xf>
    <xf numFmtId="164" fontId="14" fillId="14" borderId="39" xfId="1" applyNumberFormat="1" applyFont="1" applyFill="1" applyBorder="1" applyAlignment="1">
      <alignment vertical="center"/>
    </xf>
    <xf numFmtId="164" fontId="15" fillId="14" borderId="41" xfId="1" applyNumberFormat="1" applyFont="1" applyFill="1" applyBorder="1" applyAlignment="1">
      <alignment vertical="center"/>
    </xf>
    <xf numFmtId="164" fontId="9" fillId="0" borderId="15" xfId="1" applyNumberFormat="1" applyFont="1" applyFill="1" applyBorder="1" applyAlignment="1">
      <alignment vertical="center"/>
    </xf>
    <xf numFmtId="164" fontId="9" fillId="0" borderId="16" xfId="1" applyNumberFormat="1" applyFont="1" applyFill="1" applyBorder="1" applyAlignment="1">
      <alignment vertical="center"/>
    </xf>
    <xf numFmtId="164" fontId="9" fillId="0" borderId="39" xfId="1" applyNumberFormat="1" applyFont="1" applyFill="1" applyBorder="1" applyAlignment="1">
      <alignment vertical="center"/>
    </xf>
    <xf numFmtId="164" fontId="9" fillId="0" borderId="40" xfId="1" applyNumberFormat="1" applyFont="1" applyFill="1" applyBorder="1" applyAlignment="1">
      <alignment vertical="center"/>
    </xf>
    <xf numFmtId="164" fontId="9" fillId="0" borderId="17" xfId="1" applyNumberFormat="1" applyFont="1" applyFill="1" applyBorder="1" applyAlignment="1">
      <alignment vertical="center"/>
    </xf>
    <xf numFmtId="164" fontId="15" fillId="0" borderId="0" xfId="1" applyNumberFormat="1" applyFont="1" applyFill="1" applyBorder="1" applyAlignment="1">
      <alignment vertical="center"/>
    </xf>
    <xf numFmtId="164" fontId="9" fillId="0" borderId="0" xfId="1" applyNumberFormat="1" applyFont="1" applyFill="1" applyBorder="1" applyAlignment="1">
      <alignment vertical="center"/>
    </xf>
    <xf numFmtId="165" fontId="2" fillId="0" borderId="0" xfId="1" applyNumberFormat="1" applyFont="1" applyFill="1" applyAlignment="1">
      <alignment vertical="center"/>
    </xf>
    <xf numFmtId="164" fontId="16" fillId="0" borderId="8" xfId="2" applyNumberFormat="1" applyFont="1" applyBorder="1" applyAlignment="1">
      <alignment vertical="center"/>
    </xf>
    <xf numFmtId="164" fontId="15" fillId="0" borderId="8" xfId="2" applyNumberFormat="1" applyFont="1" applyBorder="1" applyAlignment="1">
      <alignment horizontal="right" vertical="center"/>
    </xf>
    <xf numFmtId="164" fontId="16" fillId="0" borderId="42" xfId="2" applyNumberFormat="1" applyFont="1" applyBorder="1" applyAlignment="1">
      <alignment vertical="center"/>
    </xf>
    <xf numFmtId="164" fontId="15" fillId="0" borderId="42" xfId="2" applyNumberFormat="1" applyFont="1" applyBorder="1" applyAlignment="1">
      <alignment horizontal="right" vertical="center"/>
    </xf>
    <xf numFmtId="164" fontId="15" fillId="0" borderId="0" xfId="2" applyNumberFormat="1" applyFont="1" applyAlignment="1">
      <alignment vertical="center"/>
    </xf>
    <xf numFmtId="164" fontId="15" fillId="0" borderId="0" xfId="2" applyNumberFormat="1" applyFont="1" applyAlignment="1">
      <alignment horizontal="right" vertical="center"/>
    </xf>
    <xf numFmtId="164" fontId="9" fillId="0" borderId="0" xfId="2" applyNumberFormat="1" applyFont="1" applyAlignment="1">
      <alignment vertical="center"/>
    </xf>
    <xf numFmtId="0" fontId="17" fillId="6" borderId="0" xfId="0" applyFont="1" applyFill="1" applyAlignment="1">
      <alignment vertical="center"/>
    </xf>
    <xf numFmtId="166" fontId="15" fillId="6" borderId="0" xfId="0" applyNumberFormat="1" applyFont="1" applyFill="1" applyAlignment="1">
      <alignment vertical="center"/>
    </xf>
    <xf numFmtId="166" fontId="15" fillId="15" borderId="0" xfId="0" applyNumberFormat="1" applyFont="1" applyFill="1" applyAlignment="1">
      <alignment vertical="center"/>
    </xf>
    <xf numFmtId="0" fontId="17" fillId="6" borderId="43" xfId="0" applyFont="1" applyFill="1" applyBorder="1" applyAlignment="1">
      <alignment vertical="center"/>
    </xf>
    <xf numFmtId="166" fontId="15" fillId="6" borderId="43" xfId="0" applyNumberFormat="1" applyFont="1" applyFill="1" applyBorder="1" applyAlignment="1">
      <alignment vertical="center"/>
    </xf>
    <xf numFmtId="164" fontId="2" fillId="0" borderId="0" xfId="2" applyNumberFormat="1" applyAlignment="1">
      <alignment horizontal="center" vertical="center"/>
    </xf>
    <xf numFmtId="165" fontId="2" fillId="0" borderId="0" xfId="2" applyNumberFormat="1" applyAlignment="1">
      <alignment horizontal="center" vertical="center"/>
    </xf>
    <xf numFmtId="0" fontId="18" fillId="16" borderId="0" xfId="0" applyFont="1" applyFill="1" applyAlignment="1">
      <alignment horizontal="center" vertical="center"/>
    </xf>
    <xf numFmtId="166" fontId="19" fillId="16" borderId="0" xfId="0" applyNumberFormat="1" applyFont="1" applyFill="1" applyAlignment="1">
      <alignment vertical="center"/>
    </xf>
    <xf numFmtId="0" fontId="17" fillId="3" borderId="0" xfId="0" applyFont="1" applyFill="1" applyAlignment="1">
      <alignment horizontal="center" vertical="center"/>
    </xf>
    <xf numFmtId="166" fontId="9" fillId="3" borderId="0" xfId="0" applyNumberFormat="1" applyFont="1" applyFill="1" applyAlignment="1">
      <alignment vertical="center"/>
    </xf>
    <xf numFmtId="1" fontId="9" fillId="3" borderId="0" xfId="0" applyNumberFormat="1" applyFont="1" applyFill="1" applyAlignment="1">
      <alignment vertical="center"/>
    </xf>
    <xf numFmtId="0" fontId="15" fillId="3" borderId="0" xfId="0" applyFont="1" applyFill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20" fillId="17" borderId="0" xfId="0" applyFont="1" applyFill="1" applyAlignment="1">
      <alignment vertical="center"/>
    </xf>
    <xf numFmtId="0" fontId="21" fillId="17" borderId="0" xfId="0" applyFont="1" applyFill="1" applyAlignment="1">
      <alignment vertical="center"/>
    </xf>
    <xf numFmtId="0" fontId="20" fillId="18" borderId="0" xfId="0" applyFont="1" applyFill="1" applyAlignment="1">
      <alignment vertical="center"/>
    </xf>
    <xf numFmtId="0" fontId="21" fillId="18" borderId="0" xfId="0" applyFont="1" applyFill="1" applyAlignment="1">
      <alignment vertical="center"/>
    </xf>
    <xf numFmtId="0" fontId="20" fillId="19" borderId="0" xfId="0" applyFont="1" applyFill="1" applyAlignment="1">
      <alignment vertical="center"/>
    </xf>
    <xf numFmtId="0" fontId="21" fillId="19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8" fillId="20" borderId="44" xfId="0" applyFont="1" applyFill="1" applyBorder="1" applyAlignment="1">
      <alignment horizontal="center" vertical="center"/>
    </xf>
    <xf numFmtId="166" fontId="19" fillId="20" borderId="44" xfId="0" applyNumberFormat="1" applyFont="1" applyFill="1" applyBorder="1" applyAlignment="1">
      <alignment vertical="center"/>
    </xf>
    <xf numFmtId="164" fontId="4" fillId="0" borderId="0" xfId="2" applyNumberFormat="1" applyFont="1" applyAlignment="1">
      <alignment vertical="center"/>
    </xf>
    <xf numFmtId="164" fontId="27" fillId="3" borderId="18" xfId="2" applyNumberFormat="1" applyFont="1" applyFill="1" applyBorder="1" applyAlignment="1">
      <alignment vertical="center"/>
    </xf>
    <xf numFmtId="164" fontId="28" fillId="0" borderId="21" xfId="1" applyNumberFormat="1" applyFont="1" applyFill="1" applyBorder="1" applyAlignment="1">
      <alignment vertical="center"/>
    </xf>
    <xf numFmtId="164" fontId="28" fillId="8" borderId="22" xfId="1" applyNumberFormat="1" applyFont="1" applyFill="1" applyBorder="1" applyAlignment="1">
      <alignment vertical="center"/>
    </xf>
    <xf numFmtId="164" fontId="26" fillId="0" borderId="27" xfId="1" applyNumberFormat="1" applyFont="1" applyFill="1" applyBorder="1" applyAlignment="1">
      <alignment vertical="center"/>
    </xf>
    <xf numFmtId="164" fontId="26" fillId="0" borderId="26" xfId="1" applyNumberFormat="1" applyFont="1" applyFill="1" applyBorder="1" applyAlignment="1">
      <alignment vertical="center"/>
    </xf>
    <xf numFmtId="164" fontId="26" fillId="0" borderId="28" xfId="1" applyNumberFormat="1" applyFont="1" applyFill="1" applyBorder="1" applyAlignment="1">
      <alignment vertical="center"/>
    </xf>
    <xf numFmtId="164" fontId="26" fillId="0" borderId="29" xfId="1" applyNumberFormat="1" applyFont="1" applyFill="1" applyBorder="1" applyAlignment="1">
      <alignment vertical="center"/>
    </xf>
    <xf numFmtId="164" fontId="26" fillId="8" borderId="29" xfId="1" applyNumberFormat="1" applyFont="1" applyFill="1" applyBorder="1" applyAlignment="1">
      <alignment vertical="center"/>
    </xf>
    <xf numFmtId="164" fontId="26" fillId="0" borderId="12" xfId="1" applyNumberFormat="1" applyFont="1" applyFill="1" applyBorder="1" applyAlignment="1">
      <alignment vertical="center"/>
    </xf>
    <xf numFmtId="164" fontId="26" fillId="0" borderId="31" xfId="1" applyNumberFormat="1" applyFont="1" applyFill="1" applyBorder="1" applyAlignment="1">
      <alignment vertical="center"/>
    </xf>
    <xf numFmtId="164" fontId="26" fillId="0" borderId="32" xfId="1" applyNumberFormat="1" applyFont="1" applyFill="1" applyBorder="1" applyAlignment="1">
      <alignment vertical="center"/>
    </xf>
    <xf numFmtId="164" fontId="26" fillId="0" borderId="13" xfId="1" applyNumberFormat="1" applyFont="1" applyFill="1" applyBorder="1" applyAlignment="1">
      <alignment vertical="center"/>
    </xf>
    <xf numFmtId="164" fontId="26" fillId="8" borderId="13" xfId="1" applyNumberFormat="1" applyFont="1" applyFill="1" applyBorder="1" applyAlignment="1">
      <alignment vertical="center"/>
    </xf>
    <xf numFmtId="164" fontId="26" fillId="0" borderId="33" xfId="1" applyNumberFormat="1" applyFont="1" applyFill="1" applyBorder="1" applyAlignment="1">
      <alignment vertical="center"/>
    </xf>
    <xf numFmtId="38" fontId="26" fillId="0" borderId="12" xfId="1" applyNumberFormat="1" applyFont="1" applyFill="1" applyBorder="1" applyAlignment="1">
      <alignment vertical="center"/>
    </xf>
    <xf numFmtId="164" fontId="26" fillId="0" borderId="34" xfId="1" applyNumberFormat="1" applyFont="1" applyFill="1" applyBorder="1" applyAlignment="1">
      <alignment vertical="center"/>
    </xf>
    <xf numFmtId="164" fontId="26" fillId="0" borderId="35" xfId="1" applyNumberFormat="1" applyFont="1" applyFill="1" applyBorder="1" applyAlignment="1">
      <alignment vertical="center"/>
    </xf>
    <xf numFmtId="164" fontId="26" fillId="0" borderId="36" xfId="1" applyNumberFormat="1" applyFont="1" applyFill="1" applyBorder="1" applyAlignment="1">
      <alignment vertical="center"/>
    </xf>
    <xf numFmtId="164" fontId="26" fillId="8" borderId="36" xfId="1" applyNumberFormat="1" applyFont="1" applyFill="1" applyBorder="1" applyAlignment="1">
      <alignment vertical="center"/>
    </xf>
    <xf numFmtId="164" fontId="26" fillId="14" borderId="33" xfId="1" applyNumberFormat="1" applyFont="1" applyFill="1" applyBorder="1" applyAlignment="1">
      <alignment vertical="center"/>
    </xf>
    <xf numFmtId="164" fontId="26" fillId="14" borderId="34" xfId="1" applyNumberFormat="1" applyFont="1" applyFill="1" applyBorder="1" applyAlignment="1">
      <alignment vertical="center"/>
    </xf>
    <xf numFmtId="164" fontId="26" fillId="14" borderId="35" xfId="1" applyNumberFormat="1" applyFont="1" applyFill="1" applyBorder="1" applyAlignment="1">
      <alignment vertical="center"/>
    </xf>
    <xf numFmtId="164" fontId="26" fillId="14" borderId="36" xfId="1" applyNumberFormat="1" applyFont="1" applyFill="1" applyBorder="1" applyAlignment="1">
      <alignment vertical="center"/>
    </xf>
    <xf numFmtId="164" fontId="26" fillId="14" borderId="16" xfId="1" applyNumberFormat="1" applyFont="1" applyFill="1" applyBorder="1" applyAlignment="1">
      <alignment vertical="center"/>
    </xf>
    <xf numFmtId="164" fontId="26" fillId="14" borderId="39" xfId="1" applyNumberFormat="1" applyFont="1" applyFill="1" applyBorder="1" applyAlignment="1">
      <alignment vertical="center"/>
    </xf>
    <xf numFmtId="164" fontId="26" fillId="14" borderId="40" xfId="1" applyNumberFormat="1" applyFont="1" applyFill="1" applyBorder="1" applyAlignment="1">
      <alignment vertical="center"/>
    </xf>
    <xf numFmtId="164" fontId="26" fillId="14" borderId="17" xfId="1" applyNumberFormat="1" applyFont="1" applyFill="1" applyBorder="1" applyAlignment="1">
      <alignment vertical="center"/>
    </xf>
    <xf numFmtId="164" fontId="27" fillId="3" borderId="19" xfId="2" applyNumberFormat="1" applyFont="1" applyFill="1" applyBorder="1" applyAlignment="1">
      <alignment vertical="center"/>
    </xf>
    <xf numFmtId="164" fontId="29" fillId="3" borderId="10" xfId="2" applyNumberFormat="1" applyFont="1" applyFill="1" applyBorder="1" applyAlignment="1">
      <alignment vertical="center"/>
    </xf>
    <xf numFmtId="164" fontId="29" fillId="3" borderId="14" xfId="2" applyNumberFormat="1" applyFont="1" applyFill="1" applyBorder="1" applyAlignment="1">
      <alignment vertical="center"/>
    </xf>
    <xf numFmtId="164" fontId="14" fillId="19" borderId="31" xfId="1" applyNumberFormat="1" applyFont="1" applyFill="1" applyBorder="1" applyAlignment="1">
      <alignment vertical="center"/>
    </xf>
    <xf numFmtId="164" fontId="14" fillId="21" borderId="31" xfId="1" applyNumberFormat="1" applyFont="1" applyFill="1" applyBorder="1" applyAlignment="1">
      <alignment vertical="center"/>
    </xf>
    <xf numFmtId="164" fontId="14" fillId="7" borderId="31" xfId="1" applyNumberFormat="1" applyFont="1" applyFill="1" applyBorder="1" applyAlignment="1">
      <alignment vertical="center"/>
    </xf>
    <xf numFmtId="49" fontId="27" fillId="9" borderId="45" xfId="3" applyNumberFormat="1" applyFont="1" applyFill="1" applyBorder="1" applyAlignment="1">
      <alignment horizontal="left" wrapText="1"/>
    </xf>
    <xf numFmtId="38" fontId="29" fillId="3" borderId="8" xfId="5" applyFont="1" applyFill="1" applyBorder="1" applyAlignment="1">
      <alignment horizontal="right" wrapText="1"/>
    </xf>
    <xf numFmtId="38" fontId="29" fillId="3" borderId="9" xfId="5" applyFont="1" applyFill="1" applyBorder="1" applyAlignment="1">
      <alignment horizontal="right" wrapText="1"/>
    </xf>
    <xf numFmtId="49" fontId="27" fillId="9" borderId="46" xfId="3" applyNumberFormat="1" applyFont="1" applyFill="1" applyBorder="1" applyAlignment="1">
      <alignment horizontal="left" wrapText="1"/>
    </xf>
    <xf numFmtId="38" fontId="29" fillId="3" borderId="12" xfId="5" applyFont="1" applyFill="1" applyBorder="1" applyAlignment="1">
      <alignment horizontal="right" wrapText="1"/>
    </xf>
    <xf numFmtId="38" fontId="29" fillId="3" borderId="13" xfId="5" applyFont="1" applyFill="1" applyBorder="1" applyAlignment="1">
      <alignment horizontal="right" wrapText="1"/>
    </xf>
    <xf numFmtId="49" fontId="27" fillId="3" borderId="46" xfId="3" applyNumberFormat="1" applyFont="1" applyFill="1" applyBorder="1" applyAlignment="1">
      <alignment horizontal="left" wrapText="1"/>
    </xf>
    <xf numFmtId="49" fontId="27" fillId="19" borderId="46" xfId="3" applyNumberFormat="1" applyFont="1" applyFill="1" applyBorder="1" applyAlignment="1">
      <alignment horizontal="left" wrapText="1"/>
    </xf>
    <xf numFmtId="49" fontId="27" fillId="19" borderId="46" xfId="4" applyNumberFormat="1" applyFont="1" applyFill="1" applyBorder="1" applyAlignment="1">
      <alignment horizontal="left" wrapText="1"/>
    </xf>
    <xf numFmtId="49" fontId="27" fillId="11" borderId="46" xfId="3" applyNumberFormat="1" applyFont="1" applyFill="1" applyBorder="1" applyAlignment="1">
      <alignment horizontal="left" wrapText="1"/>
    </xf>
    <xf numFmtId="49" fontId="27" fillId="12" borderId="46" xfId="3" applyNumberFormat="1" applyFont="1" applyFill="1" applyBorder="1" applyAlignment="1">
      <alignment horizontal="left" wrapText="1"/>
    </xf>
    <xf numFmtId="49" fontId="27" fillId="12" borderId="46" xfId="3" applyNumberFormat="1" applyFont="1" applyFill="1" applyBorder="1" applyAlignment="1">
      <alignment horizontal="left"/>
    </xf>
    <xf numFmtId="49" fontId="27" fillId="13" borderId="46" xfId="3" applyNumberFormat="1" applyFont="1" applyFill="1" applyBorder="1" applyAlignment="1">
      <alignment horizontal="left" wrapText="1"/>
    </xf>
    <xf numFmtId="49" fontId="27" fillId="13" borderId="46" xfId="3" applyNumberFormat="1" applyFont="1" applyFill="1" applyBorder="1" applyAlignment="1">
      <alignment horizontal="left"/>
    </xf>
    <xf numFmtId="49" fontId="27" fillId="21" borderId="46" xfId="3" applyNumberFormat="1" applyFont="1" applyFill="1" applyBorder="1" applyAlignment="1">
      <alignment horizontal="left" wrapText="1"/>
    </xf>
    <xf numFmtId="49" fontId="27" fillId="7" borderId="46" xfId="3" applyNumberFormat="1" applyFont="1" applyFill="1" applyBorder="1" applyAlignment="1">
      <alignment horizontal="left" wrapText="1"/>
    </xf>
    <xf numFmtId="49" fontId="27" fillId="12" borderId="46" xfId="3" applyNumberFormat="1" applyFont="1" applyFill="1" applyBorder="1" applyAlignment="1">
      <alignment horizontal="left" vertical="center" wrapText="1"/>
    </xf>
    <xf numFmtId="49" fontId="27" fillId="3" borderId="46" xfId="3" applyNumberFormat="1" applyFont="1" applyFill="1" applyBorder="1" applyAlignment="1">
      <alignment horizontal="left"/>
    </xf>
    <xf numFmtId="49" fontId="27" fillId="11" borderId="47" xfId="3" applyNumberFormat="1" applyFont="1" applyFill="1" applyBorder="1" applyAlignment="1">
      <alignment horizontal="left" wrapText="1"/>
    </xf>
    <xf numFmtId="38" fontId="29" fillId="3" borderId="16" xfId="5" applyFont="1" applyFill="1" applyBorder="1" applyAlignment="1">
      <alignment horizontal="right" wrapText="1"/>
    </xf>
    <xf numFmtId="38" fontId="29" fillId="3" borderId="17" xfId="5" applyFont="1" applyFill="1" applyBorder="1" applyAlignment="1">
      <alignment horizontal="right" wrapText="1"/>
    </xf>
    <xf numFmtId="164" fontId="3" fillId="2" borderId="0" xfId="1" applyNumberFormat="1" applyFont="1" applyFill="1" applyAlignment="1">
      <alignment horizontal="center" vertical="center"/>
    </xf>
    <xf numFmtId="0" fontId="30" fillId="0" borderId="0" xfId="3" applyFont="1"/>
    <xf numFmtId="0" fontId="31" fillId="0" borderId="0" xfId="3" applyFont="1"/>
    <xf numFmtId="0" fontId="30" fillId="0" borderId="0" xfId="3" applyFont="1" applyAlignment="1">
      <alignment horizontal="center"/>
    </xf>
    <xf numFmtId="38" fontId="31" fillId="0" borderId="0" xfId="5" applyFont="1" applyAlignment="1"/>
    <xf numFmtId="167" fontId="33" fillId="0" borderId="0" xfId="6" applyNumberFormat="1" applyFont="1" applyFill="1" applyBorder="1" applyAlignment="1">
      <alignment horizontal="center"/>
    </xf>
    <xf numFmtId="43" fontId="33" fillId="22" borderId="48" xfId="6" applyFont="1" applyFill="1" applyBorder="1" applyAlignment="1">
      <alignment horizontal="center"/>
    </xf>
    <xf numFmtId="38" fontId="31" fillId="0" borderId="0" xfId="3" applyNumberFormat="1" applyFont="1"/>
    <xf numFmtId="167" fontId="33" fillId="22" borderId="49" xfId="6" applyNumberFormat="1" applyFont="1" applyFill="1" applyBorder="1" applyAlignment="1">
      <alignment horizontal="center"/>
    </xf>
    <xf numFmtId="0" fontId="34" fillId="0" borderId="0" xfId="3" applyFont="1" applyAlignment="1">
      <alignment vertical="center"/>
    </xf>
    <xf numFmtId="0" fontId="35" fillId="0" borderId="50" xfId="3" applyFont="1" applyBorder="1" applyAlignment="1">
      <alignment horizontal="center" vertical="center"/>
    </xf>
    <xf numFmtId="0" fontId="35" fillId="0" borderId="51" xfId="3" applyFont="1" applyBorder="1" applyAlignment="1">
      <alignment horizontal="center" vertical="center"/>
    </xf>
    <xf numFmtId="17" fontId="36" fillId="0" borderId="49" xfId="4" applyNumberFormat="1" applyFont="1" applyBorder="1" applyAlignment="1">
      <alignment horizontal="center"/>
    </xf>
    <xf numFmtId="167" fontId="37" fillId="23" borderId="48" xfId="6" applyNumberFormat="1" applyFont="1" applyFill="1" applyBorder="1" applyAlignment="1">
      <alignment horizontal="center"/>
    </xf>
    <xf numFmtId="0" fontId="40" fillId="24" borderId="49" xfId="4" applyFont="1" applyFill="1" applyBorder="1" applyAlignment="1">
      <alignment horizontal="center"/>
    </xf>
    <xf numFmtId="167" fontId="40" fillId="24" borderId="49" xfId="4" applyNumberFormat="1" applyFont="1" applyFill="1" applyBorder="1" applyAlignment="1">
      <alignment horizontal="center"/>
    </xf>
    <xf numFmtId="49" fontId="38" fillId="25" borderId="60" xfId="3" applyNumberFormat="1" applyFont="1" applyFill="1" applyBorder="1" applyAlignment="1">
      <alignment horizontal="left" wrapText="1"/>
    </xf>
    <xf numFmtId="49" fontId="38" fillId="25" borderId="61" xfId="3" applyNumberFormat="1" applyFont="1" applyFill="1" applyBorder="1" applyAlignment="1">
      <alignment horizontal="left" wrapText="1"/>
    </xf>
    <xf numFmtId="49" fontId="38" fillId="25" borderId="62" xfId="3" applyNumberFormat="1" applyFont="1" applyFill="1" applyBorder="1" applyAlignment="1">
      <alignment horizontal="left" wrapText="1"/>
    </xf>
    <xf numFmtId="49" fontId="41" fillId="0" borderId="62" xfId="3" applyNumberFormat="1" applyFont="1" applyBorder="1" applyAlignment="1">
      <alignment horizontal="left" wrapText="1"/>
    </xf>
    <xf numFmtId="0" fontId="41" fillId="25" borderId="60" xfId="3" applyFont="1" applyFill="1" applyBorder="1" applyAlignment="1">
      <alignment horizontal="left" wrapText="1"/>
    </xf>
    <xf numFmtId="0" fontId="41" fillId="25" borderId="61" xfId="3" applyFont="1" applyFill="1" applyBorder="1" applyAlignment="1">
      <alignment horizontal="left" wrapText="1"/>
    </xf>
    <xf numFmtId="0" fontId="41" fillId="25" borderId="62" xfId="3" applyFont="1" applyFill="1" applyBorder="1" applyAlignment="1">
      <alignment horizontal="left" wrapText="1"/>
    </xf>
    <xf numFmtId="43" fontId="30" fillId="0" borderId="60" xfId="7" applyFont="1" applyFill="1" applyBorder="1"/>
    <xf numFmtId="49" fontId="38" fillId="25" borderId="63" xfId="3" applyNumberFormat="1" applyFont="1" applyFill="1" applyBorder="1" applyAlignment="1">
      <alignment horizontal="left" wrapText="1"/>
    </xf>
    <xf numFmtId="49" fontId="38" fillId="25" borderId="64" xfId="3" applyNumberFormat="1" applyFont="1" applyFill="1" applyBorder="1" applyAlignment="1">
      <alignment horizontal="left" wrapText="1"/>
    </xf>
    <xf numFmtId="49" fontId="38" fillId="25" borderId="65" xfId="3" applyNumberFormat="1" applyFont="1" applyFill="1" applyBorder="1" applyAlignment="1">
      <alignment horizontal="left" wrapText="1"/>
    </xf>
    <xf numFmtId="49" fontId="41" fillId="0" borderId="65" xfId="3" applyNumberFormat="1" applyFont="1" applyBorder="1" applyAlignment="1">
      <alignment horizontal="left" wrapText="1"/>
    </xf>
    <xf numFmtId="43" fontId="30" fillId="0" borderId="63" xfId="7" applyFont="1" applyFill="1" applyBorder="1"/>
    <xf numFmtId="49" fontId="41" fillId="0" borderId="65" xfId="8" applyNumberFormat="1" applyFont="1" applyBorder="1" applyAlignment="1">
      <alignment horizontal="left" wrapText="1"/>
    </xf>
    <xf numFmtId="49" fontId="38" fillId="26" borderId="63" xfId="3" applyNumberFormat="1" applyFont="1" applyFill="1" applyBorder="1" applyAlignment="1">
      <alignment horizontal="left" wrapText="1"/>
    </xf>
    <xf numFmtId="49" fontId="38" fillId="26" borderId="64" xfId="3" applyNumberFormat="1" applyFont="1" applyFill="1" applyBorder="1" applyAlignment="1">
      <alignment horizontal="left" wrapText="1"/>
    </xf>
    <xf numFmtId="49" fontId="38" fillId="26" borderId="65" xfId="3" applyNumberFormat="1" applyFont="1" applyFill="1" applyBorder="1" applyAlignment="1">
      <alignment horizontal="left" wrapText="1"/>
    </xf>
    <xf numFmtId="49" fontId="38" fillId="10" borderId="63" xfId="3" applyNumberFormat="1" applyFont="1" applyFill="1" applyBorder="1" applyAlignment="1">
      <alignment horizontal="left" wrapText="1"/>
    </xf>
    <xf numFmtId="49" fontId="38" fillId="10" borderId="64" xfId="3" applyNumberFormat="1" applyFont="1" applyFill="1" applyBorder="1" applyAlignment="1">
      <alignment horizontal="left" wrapText="1"/>
    </xf>
    <xf numFmtId="49" fontId="38" fillId="10" borderId="65" xfId="3" applyNumberFormat="1" applyFont="1" applyFill="1" applyBorder="1" applyAlignment="1">
      <alignment horizontal="left" wrapText="1"/>
    </xf>
    <xf numFmtId="168" fontId="30" fillId="0" borderId="63" xfId="3" applyNumberFormat="1" applyFont="1" applyBorder="1"/>
    <xf numFmtId="49" fontId="41" fillId="0" borderId="65" xfId="3" applyNumberFormat="1" applyFont="1" applyBorder="1" applyAlignment="1">
      <alignment horizontal="left" vertical="center" wrapText="1"/>
    </xf>
    <xf numFmtId="49" fontId="41" fillId="10" borderId="65" xfId="3" applyNumberFormat="1" applyFont="1" applyFill="1" applyBorder="1" applyAlignment="1">
      <alignment horizontal="left" wrapText="1"/>
    </xf>
    <xf numFmtId="0" fontId="41" fillId="0" borderId="60" xfId="3" applyFont="1" applyBorder="1" applyAlignment="1">
      <alignment horizontal="left" wrapText="1"/>
    </xf>
    <xf numFmtId="0" fontId="41" fillId="0" borderId="61" xfId="3" applyFont="1" applyBorder="1" applyAlignment="1">
      <alignment horizontal="left" wrapText="1"/>
    </xf>
    <xf numFmtId="0" fontId="41" fillId="0" borderId="62" xfId="3" applyFont="1" applyBorder="1" applyAlignment="1">
      <alignment horizontal="left" wrapText="1"/>
    </xf>
    <xf numFmtId="49" fontId="39" fillId="0" borderId="60" xfId="3" applyNumberFormat="1" applyFont="1" applyBorder="1" applyAlignment="1">
      <alignment horizontal="left" wrapText="1"/>
    </xf>
    <xf numFmtId="49" fontId="38" fillId="25" borderId="54" xfId="3" applyNumberFormat="1" applyFont="1" applyFill="1" applyBorder="1" applyAlignment="1">
      <alignment horizontal="left" wrapText="1"/>
    </xf>
    <xf numFmtId="49" fontId="38" fillId="25" borderId="55" xfId="3" applyNumberFormat="1" applyFont="1" applyFill="1" applyBorder="1" applyAlignment="1">
      <alignment horizontal="left" wrapText="1"/>
    </xf>
    <xf numFmtId="49" fontId="38" fillId="25" borderId="56" xfId="3" applyNumberFormat="1" applyFont="1" applyFill="1" applyBorder="1" applyAlignment="1">
      <alignment horizontal="left" wrapText="1"/>
    </xf>
    <xf numFmtId="43" fontId="30" fillId="0" borderId="63" xfId="3" applyNumberFormat="1" applyFont="1" applyBorder="1"/>
    <xf numFmtId="49" fontId="41" fillId="0" borderId="66" xfId="3" applyNumberFormat="1" applyFont="1" applyBorder="1" applyAlignment="1">
      <alignment horizontal="left" wrapText="1"/>
    </xf>
    <xf numFmtId="43" fontId="30" fillId="0" borderId="67" xfId="7" applyFont="1" applyFill="1" applyBorder="1"/>
    <xf numFmtId="0" fontId="41" fillId="25" borderId="63" xfId="3" applyFont="1" applyFill="1" applyBorder="1" applyAlignment="1">
      <alignment horizontal="left" wrapText="1"/>
    </xf>
    <xf numFmtId="0" fontId="41" fillId="25" borderId="64" xfId="3" applyFont="1" applyFill="1" applyBorder="1" applyAlignment="1">
      <alignment horizontal="left" wrapText="1"/>
    </xf>
    <xf numFmtId="0" fontId="41" fillId="25" borderId="65" xfId="3" applyFont="1" applyFill="1" applyBorder="1" applyAlignment="1">
      <alignment horizontal="left" wrapText="1"/>
    </xf>
    <xf numFmtId="49" fontId="41" fillId="27" borderId="65" xfId="3" applyNumberFormat="1" applyFont="1" applyFill="1" applyBorder="1" applyAlignment="1">
      <alignment horizontal="left" wrapText="1"/>
    </xf>
    <xf numFmtId="0" fontId="41" fillId="27" borderId="60" xfId="3" applyFont="1" applyFill="1" applyBorder="1" applyAlignment="1">
      <alignment horizontal="left" wrapText="1"/>
    </xf>
    <xf numFmtId="0" fontId="41" fillId="27" borderId="61" xfId="3" applyFont="1" applyFill="1" applyBorder="1" applyAlignment="1">
      <alignment horizontal="left" wrapText="1"/>
    </xf>
    <xf numFmtId="0" fontId="41" fillId="27" borderId="62" xfId="3" applyFont="1" applyFill="1" applyBorder="1" applyAlignment="1">
      <alignment horizontal="left" wrapText="1"/>
    </xf>
    <xf numFmtId="49" fontId="41" fillId="28" borderId="59" xfId="3" applyNumberFormat="1" applyFont="1" applyFill="1" applyBorder="1" applyAlignment="1">
      <alignment horizontal="left" wrapText="1"/>
    </xf>
    <xf numFmtId="0" fontId="41" fillId="28" borderId="57" xfId="3" applyFont="1" applyFill="1" applyBorder="1" applyAlignment="1">
      <alignment horizontal="left" wrapText="1"/>
    </xf>
    <xf numFmtId="0" fontId="41" fillId="28" borderId="58" xfId="3" applyFont="1" applyFill="1" applyBorder="1" applyAlignment="1">
      <alignment horizontal="left" wrapText="1"/>
    </xf>
    <xf numFmtId="0" fontId="41" fillId="28" borderId="59" xfId="3" applyFont="1" applyFill="1" applyBorder="1" applyAlignment="1">
      <alignment horizontal="left" wrapText="1"/>
    </xf>
    <xf numFmtId="43" fontId="30" fillId="0" borderId="57" xfId="7" applyFont="1" applyFill="1" applyBorder="1"/>
    <xf numFmtId="49" fontId="38" fillId="25" borderId="0" xfId="3" applyNumberFormat="1" applyFont="1" applyFill="1" applyAlignment="1">
      <alignment horizontal="left" wrapText="1"/>
    </xf>
    <xf numFmtId="49" fontId="41" fillId="25" borderId="0" xfId="3" applyNumberFormat="1" applyFont="1" applyFill="1" applyAlignment="1">
      <alignment horizontal="left" wrapText="1"/>
    </xf>
    <xf numFmtId="0" fontId="41" fillId="25" borderId="0" xfId="3" applyFont="1" applyFill="1" applyAlignment="1">
      <alignment horizontal="left" wrapText="1"/>
    </xf>
    <xf numFmtId="43" fontId="30" fillId="0" borderId="0" xfId="7" applyFont="1" applyFill="1" applyBorder="1"/>
    <xf numFmtId="43" fontId="30" fillId="0" borderId="0" xfId="3" applyNumberFormat="1" applyFont="1"/>
    <xf numFmtId="49" fontId="41" fillId="28" borderId="65" xfId="3" applyNumberFormat="1" applyFont="1" applyFill="1" applyBorder="1" applyAlignment="1">
      <alignment horizontal="left" wrapText="1"/>
    </xf>
    <xf numFmtId="164" fontId="6" fillId="5" borderId="0" xfId="2" applyNumberFormat="1" applyFont="1" applyFill="1" applyBorder="1" applyAlignment="1">
      <alignment horizontal="center" vertical="center"/>
    </xf>
    <xf numFmtId="164" fontId="29" fillId="3" borderId="0" xfId="2" applyNumberFormat="1" applyFont="1" applyFill="1" applyBorder="1" applyAlignment="1">
      <alignment vertical="center"/>
    </xf>
    <xf numFmtId="164" fontId="27" fillId="3" borderId="0" xfId="2" applyNumberFormat="1" applyFont="1" applyFill="1" applyBorder="1" applyAlignment="1">
      <alignment vertical="center"/>
    </xf>
    <xf numFmtId="164" fontId="28" fillId="8" borderId="0" xfId="1" applyNumberFormat="1" applyFont="1" applyFill="1" applyBorder="1" applyAlignment="1">
      <alignment vertical="center"/>
    </xf>
    <xf numFmtId="164" fontId="26" fillId="8" borderId="0" xfId="1" applyNumberFormat="1" applyFont="1" applyFill="1" applyBorder="1" applyAlignment="1">
      <alignment vertical="center"/>
    </xf>
    <xf numFmtId="164" fontId="26" fillId="14" borderId="0" xfId="1" applyNumberFormat="1" applyFont="1" applyFill="1" applyBorder="1" applyAlignment="1">
      <alignment vertical="center"/>
    </xf>
    <xf numFmtId="164" fontId="15" fillId="0" borderId="0" xfId="2" applyNumberFormat="1" applyFont="1" applyBorder="1" applyAlignment="1">
      <alignment horizontal="right" vertical="center"/>
    </xf>
    <xf numFmtId="166" fontId="15" fillId="6" borderId="0" xfId="0" applyNumberFormat="1" applyFont="1" applyFill="1" applyBorder="1" applyAlignment="1">
      <alignment vertical="center"/>
    </xf>
    <xf numFmtId="166" fontId="19" fillId="20" borderId="0" xfId="0" applyNumberFormat="1" applyFont="1" applyFill="1" applyBorder="1" applyAlignment="1">
      <alignment vertical="center"/>
    </xf>
    <xf numFmtId="164" fontId="3" fillId="2" borderId="0" xfId="1" applyNumberFormat="1" applyFont="1" applyFill="1" applyAlignment="1">
      <alignment horizontal="center" vertical="center"/>
    </xf>
    <xf numFmtId="164" fontId="3" fillId="4" borderId="0" xfId="1" applyNumberFormat="1" applyFont="1" applyFill="1" applyAlignment="1">
      <alignment horizontal="center" vertical="center"/>
    </xf>
    <xf numFmtId="164" fontId="7" fillId="0" borderId="7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Alignment="1">
      <alignment horizontal="center" vertical="center"/>
    </xf>
    <xf numFmtId="49" fontId="39" fillId="9" borderId="50" xfId="3" applyNumberFormat="1" applyFont="1" applyFill="1" applyBorder="1" applyAlignment="1">
      <alignment horizontal="center" vertical="center" wrapText="1"/>
    </xf>
    <xf numFmtId="49" fontId="39" fillId="9" borderId="59" xfId="3" applyNumberFormat="1" applyFont="1" applyFill="1" applyBorder="1" applyAlignment="1">
      <alignment horizontal="center" vertical="center" wrapText="1"/>
    </xf>
    <xf numFmtId="43" fontId="36" fillId="23" borderId="48" xfId="6" applyFont="1" applyFill="1" applyBorder="1" applyAlignment="1">
      <alignment horizontal="center" vertical="center"/>
    </xf>
    <xf numFmtId="43" fontId="36" fillId="23" borderId="57" xfId="6" applyFont="1" applyFill="1" applyBorder="1" applyAlignment="1">
      <alignment horizontal="center" vertical="center"/>
    </xf>
    <xf numFmtId="49" fontId="38" fillId="9" borderId="3" xfId="3" applyNumberFormat="1" applyFont="1" applyFill="1" applyBorder="1" applyAlignment="1">
      <alignment horizontal="center" vertical="center" wrapText="1"/>
    </xf>
    <xf numFmtId="49" fontId="38" fillId="9" borderId="54" xfId="3" applyNumberFormat="1" applyFont="1" applyFill="1" applyBorder="1" applyAlignment="1">
      <alignment horizontal="center" vertical="center" wrapText="1"/>
    </xf>
    <xf numFmtId="49" fontId="38" fillId="9" borderId="52" xfId="3" applyNumberFormat="1" applyFont="1" applyFill="1" applyBorder="1" applyAlignment="1">
      <alignment horizontal="center" vertical="center" wrapText="1"/>
    </xf>
    <xf numFmtId="49" fontId="38" fillId="9" borderId="55" xfId="3" applyNumberFormat="1" applyFont="1" applyFill="1" applyBorder="1" applyAlignment="1">
      <alignment horizontal="center" vertical="center" wrapText="1"/>
    </xf>
    <xf numFmtId="49" fontId="38" fillId="9" borderId="53" xfId="3" applyNumberFormat="1" applyFont="1" applyFill="1" applyBorder="1" applyAlignment="1">
      <alignment horizontal="center" vertical="center" wrapText="1"/>
    </xf>
    <xf numFmtId="49" fontId="38" fillId="9" borderId="56" xfId="3" applyNumberFormat="1" applyFont="1" applyFill="1" applyBorder="1" applyAlignment="1">
      <alignment horizontal="center" vertical="center" wrapText="1"/>
    </xf>
    <xf numFmtId="49" fontId="39" fillId="9" borderId="48" xfId="3" applyNumberFormat="1" applyFont="1" applyFill="1" applyBorder="1" applyAlignment="1">
      <alignment horizontal="center" vertical="center" wrapText="1"/>
    </xf>
    <xf numFmtId="49" fontId="39" fillId="9" borderId="57" xfId="3" applyNumberFormat="1" applyFont="1" applyFill="1" applyBorder="1" applyAlignment="1">
      <alignment horizontal="center" vertical="center" wrapText="1"/>
    </xf>
    <xf numFmtId="49" fontId="39" fillId="9" borderId="51" xfId="3" applyNumberFormat="1" applyFont="1" applyFill="1" applyBorder="1" applyAlignment="1">
      <alignment horizontal="center" vertical="center" wrapText="1"/>
    </xf>
    <xf numFmtId="49" fontId="39" fillId="9" borderId="58" xfId="3" applyNumberFormat="1" applyFont="1" applyFill="1" applyBorder="1" applyAlignment="1">
      <alignment horizontal="center" vertical="center" wrapText="1"/>
    </xf>
  </cellXfs>
  <cellStyles count="9">
    <cellStyle name="Normal" xfId="0" builtinId="0"/>
    <cellStyle name="Normal 2" xfId="2" xr:uid="{421059F4-33CF-4CA3-9F5F-C86A65CFE2EC}"/>
    <cellStyle name="Normal 2 2" xfId="8" xr:uid="{9251657C-E9AC-49C1-BA0A-B37DFF256E5E}"/>
    <cellStyle name="Normal 3" xfId="4" xr:uid="{B93CDF22-25F9-4CA7-BED5-CE3C96F4E7AB}"/>
    <cellStyle name="Separador de milhares [0] 2" xfId="5" xr:uid="{A20C50EE-6DDA-46BC-B3AF-3C5B79CAA15A}"/>
    <cellStyle name="Vírgula 2" xfId="1" xr:uid="{E1E44511-8B82-4253-8CDF-AFB2C0F216E0}"/>
    <cellStyle name="Vírgula 2 2" xfId="7" xr:uid="{3AA91BD6-3E2E-43F7-8B68-9A0BD32104D5}"/>
    <cellStyle name="Vírgula 3 2" xfId="6" xr:uid="{ACC47AE1-0FB8-467D-8EFF-AFE3B00DD5A2}"/>
    <cellStyle name="標準 2" xfId="3" xr:uid="{29119DC5-4104-4DE0-BE3A-7B7CB910893D}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190500</xdr:colOff>
      <xdr:row>14</xdr:row>
      <xdr:rowOff>57150</xdr:rowOff>
    </xdr:to>
    <xdr:sp macro="" textlink="">
      <xdr:nvSpPr>
        <xdr:cNvPr id="2" name="ToolsXML" hidden="1">
          <a:extLst>
            <a:ext uri="{FF2B5EF4-FFF2-40B4-BE49-F238E27FC236}">
              <a16:creationId xmlns:a16="http://schemas.microsoft.com/office/drawing/2014/main" id="{28FD9F97-EE63-4662-B356-35C9669E0BA1}"/>
            </a:ext>
          </a:extLst>
        </xdr:cNvPr>
        <xdr:cNvSpPr txBox="1">
          <a:spLocks noChangeArrowheads="1"/>
        </xdr:cNvSpPr>
      </xdr:nvSpPr>
      <xdr:spPr bwMode="auto">
        <a:xfrm>
          <a:off x="16764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190500</xdr:colOff>
      <xdr:row>14</xdr:row>
      <xdr:rowOff>57150</xdr:rowOff>
    </xdr:to>
    <xdr:sp macro="" textlink="">
      <xdr:nvSpPr>
        <xdr:cNvPr id="3" name="ToolsXML" hidden="1">
          <a:extLst>
            <a:ext uri="{FF2B5EF4-FFF2-40B4-BE49-F238E27FC236}">
              <a16:creationId xmlns:a16="http://schemas.microsoft.com/office/drawing/2014/main" id="{E16B9DC9-01A2-4654-92CB-2C06722E8FEC}"/>
            </a:ext>
          </a:extLst>
        </xdr:cNvPr>
        <xdr:cNvSpPr txBox="1">
          <a:spLocks noChangeArrowheads="1"/>
        </xdr:cNvSpPr>
      </xdr:nvSpPr>
      <xdr:spPr bwMode="auto">
        <a:xfrm>
          <a:off x="16764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190500</xdr:colOff>
      <xdr:row>14</xdr:row>
      <xdr:rowOff>57150</xdr:rowOff>
    </xdr:to>
    <xdr:sp macro="" textlink="">
      <xdr:nvSpPr>
        <xdr:cNvPr id="4" name="ToolsXML" hidden="1">
          <a:extLst>
            <a:ext uri="{FF2B5EF4-FFF2-40B4-BE49-F238E27FC236}">
              <a16:creationId xmlns:a16="http://schemas.microsoft.com/office/drawing/2014/main" id="{F7FC30B3-388E-44D3-AEBD-219C64A66D33}"/>
            </a:ext>
          </a:extLst>
        </xdr:cNvPr>
        <xdr:cNvSpPr txBox="1">
          <a:spLocks noChangeArrowheads="1"/>
        </xdr:cNvSpPr>
      </xdr:nvSpPr>
      <xdr:spPr bwMode="auto">
        <a:xfrm>
          <a:off x="26225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190500</xdr:colOff>
      <xdr:row>14</xdr:row>
      <xdr:rowOff>57150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2300E9F1-802C-47ED-849E-4DA920F75E4D}"/>
            </a:ext>
          </a:extLst>
        </xdr:cNvPr>
        <xdr:cNvSpPr txBox="1">
          <a:spLocks noChangeArrowheads="1"/>
        </xdr:cNvSpPr>
      </xdr:nvSpPr>
      <xdr:spPr bwMode="auto">
        <a:xfrm>
          <a:off x="26225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190500</xdr:colOff>
      <xdr:row>14</xdr:row>
      <xdr:rowOff>57150</xdr:rowOff>
    </xdr:to>
    <xdr:sp macro="" textlink="">
      <xdr:nvSpPr>
        <xdr:cNvPr id="6" name="ToolsXML" hidden="1">
          <a:extLst>
            <a:ext uri="{FF2B5EF4-FFF2-40B4-BE49-F238E27FC236}">
              <a16:creationId xmlns:a16="http://schemas.microsoft.com/office/drawing/2014/main" id="{321C48BC-4A74-4406-8C6D-83E82237825B}"/>
            </a:ext>
          </a:extLst>
        </xdr:cNvPr>
        <xdr:cNvSpPr txBox="1">
          <a:spLocks noChangeArrowheads="1"/>
        </xdr:cNvSpPr>
      </xdr:nvSpPr>
      <xdr:spPr bwMode="auto">
        <a:xfrm>
          <a:off x="35687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190500</xdr:colOff>
      <xdr:row>14</xdr:row>
      <xdr:rowOff>57150</xdr:rowOff>
    </xdr:to>
    <xdr:sp macro="" textlink="">
      <xdr:nvSpPr>
        <xdr:cNvPr id="7" name="ToolsXML" hidden="1">
          <a:extLst>
            <a:ext uri="{FF2B5EF4-FFF2-40B4-BE49-F238E27FC236}">
              <a16:creationId xmlns:a16="http://schemas.microsoft.com/office/drawing/2014/main" id="{8841EE19-CDBB-456E-AD1B-9638AAB84BF6}"/>
            </a:ext>
          </a:extLst>
        </xdr:cNvPr>
        <xdr:cNvSpPr txBox="1">
          <a:spLocks noChangeArrowheads="1"/>
        </xdr:cNvSpPr>
      </xdr:nvSpPr>
      <xdr:spPr bwMode="auto">
        <a:xfrm>
          <a:off x="35687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190500</xdr:colOff>
      <xdr:row>14</xdr:row>
      <xdr:rowOff>57150</xdr:rowOff>
    </xdr:to>
    <xdr:sp macro="" textlink="">
      <xdr:nvSpPr>
        <xdr:cNvPr id="8" name="ToolsXML" hidden="1">
          <a:extLst>
            <a:ext uri="{FF2B5EF4-FFF2-40B4-BE49-F238E27FC236}">
              <a16:creationId xmlns:a16="http://schemas.microsoft.com/office/drawing/2014/main" id="{E4002CC4-A2E6-4E9E-AACA-B0907B2AB556}"/>
            </a:ext>
          </a:extLst>
        </xdr:cNvPr>
        <xdr:cNvSpPr txBox="1">
          <a:spLocks noChangeArrowheads="1"/>
        </xdr:cNvSpPr>
      </xdr:nvSpPr>
      <xdr:spPr bwMode="auto">
        <a:xfrm>
          <a:off x="45148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190500</xdr:colOff>
      <xdr:row>14</xdr:row>
      <xdr:rowOff>57150</xdr:rowOff>
    </xdr:to>
    <xdr:sp macro="" textlink="">
      <xdr:nvSpPr>
        <xdr:cNvPr id="9" name="ToolsXML" hidden="1">
          <a:extLst>
            <a:ext uri="{FF2B5EF4-FFF2-40B4-BE49-F238E27FC236}">
              <a16:creationId xmlns:a16="http://schemas.microsoft.com/office/drawing/2014/main" id="{329E2286-A236-433A-9CE5-2BE05763458E}"/>
            </a:ext>
          </a:extLst>
        </xdr:cNvPr>
        <xdr:cNvSpPr txBox="1">
          <a:spLocks noChangeArrowheads="1"/>
        </xdr:cNvSpPr>
      </xdr:nvSpPr>
      <xdr:spPr bwMode="auto">
        <a:xfrm>
          <a:off x="45148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190500</xdr:colOff>
      <xdr:row>14</xdr:row>
      <xdr:rowOff>57150</xdr:rowOff>
    </xdr:to>
    <xdr:sp macro="" textlink="">
      <xdr:nvSpPr>
        <xdr:cNvPr id="10" name="ToolsXML" hidden="1">
          <a:extLst>
            <a:ext uri="{FF2B5EF4-FFF2-40B4-BE49-F238E27FC236}">
              <a16:creationId xmlns:a16="http://schemas.microsoft.com/office/drawing/2014/main" id="{FA2523CA-2E18-41E3-AD95-4A0299540B17}"/>
            </a:ext>
          </a:extLst>
        </xdr:cNvPr>
        <xdr:cNvSpPr txBox="1">
          <a:spLocks noChangeArrowheads="1"/>
        </xdr:cNvSpPr>
      </xdr:nvSpPr>
      <xdr:spPr bwMode="auto">
        <a:xfrm>
          <a:off x="54610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190500</xdr:colOff>
      <xdr:row>14</xdr:row>
      <xdr:rowOff>57150</xdr:rowOff>
    </xdr:to>
    <xdr:sp macro="" textlink="">
      <xdr:nvSpPr>
        <xdr:cNvPr id="11" name="ToolsXML" hidden="1">
          <a:extLst>
            <a:ext uri="{FF2B5EF4-FFF2-40B4-BE49-F238E27FC236}">
              <a16:creationId xmlns:a16="http://schemas.microsoft.com/office/drawing/2014/main" id="{C6657C49-EDA0-4E84-B905-D865FFF95B8A}"/>
            </a:ext>
          </a:extLst>
        </xdr:cNvPr>
        <xdr:cNvSpPr txBox="1">
          <a:spLocks noChangeArrowheads="1"/>
        </xdr:cNvSpPr>
      </xdr:nvSpPr>
      <xdr:spPr bwMode="auto">
        <a:xfrm>
          <a:off x="54610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190500</xdr:colOff>
      <xdr:row>14</xdr:row>
      <xdr:rowOff>57150</xdr:rowOff>
    </xdr:to>
    <xdr:sp macro="" textlink="">
      <xdr:nvSpPr>
        <xdr:cNvPr id="12" name="ToolsXML" hidden="1">
          <a:extLst>
            <a:ext uri="{FF2B5EF4-FFF2-40B4-BE49-F238E27FC236}">
              <a16:creationId xmlns:a16="http://schemas.microsoft.com/office/drawing/2014/main" id="{AC9FA0A2-77B0-42B4-99AD-ADF5CCAE20E3}"/>
            </a:ext>
          </a:extLst>
        </xdr:cNvPr>
        <xdr:cNvSpPr txBox="1">
          <a:spLocks noChangeArrowheads="1"/>
        </xdr:cNvSpPr>
      </xdr:nvSpPr>
      <xdr:spPr bwMode="auto">
        <a:xfrm>
          <a:off x="64071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190500</xdr:colOff>
      <xdr:row>14</xdr:row>
      <xdr:rowOff>57150</xdr:rowOff>
    </xdr:to>
    <xdr:sp macro="" textlink="">
      <xdr:nvSpPr>
        <xdr:cNvPr id="13" name="ToolsXML" hidden="1">
          <a:extLst>
            <a:ext uri="{FF2B5EF4-FFF2-40B4-BE49-F238E27FC236}">
              <a16:creationId xmlns:a16="http://schemas.microsoft.com/office/drawing/2014/main" id="{AD950937-40D6-4F0D-ABDE-99C76792C61B}"/>
            </a:ext>
          </a:extLst>
        </xdr:cNvPr>
        <xdr:cNvSpPr txBox="1">
          <a:spLocks noChangeArrowheads="1"/>
        </xdr:cNvSpPr>
      </xdr:nvSpPr>
      <xdr:spPr bwMode="auto">
        <a:xfrm>
          <a:off x="64071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190500</xdr:colOff>
      <xdr:row>14</xdr:row>
      <xdr:rowOff>57150</xdr:rowOff>
    </xdr:to>
    <xdr:sp macro="" textlink="">
      <xdr:nvSpPr>
        <xdr:cNvPr id="14" name="ToolsXML" hidden="1">
          <a:extLst>
            <a:ext uri="{FF2B5EF4-FFF2-40B4-BE49-F238E27FC236}">
              <a16:creationId xmlns:a16="http://schemas.microsoft.com/office/drawing/2014/main" id="{622637CD-E906-427A-8EDC-612CE8C54368}"/>
            </a:ext>
          </a:extLst>
        </xdr:cNvPr>
        <xdr:cNvSpPr txBox="1">
          <a:spLocks noChangeArrowheads="1"/>
        </xdr:cNvSpPr>
      </xdr:nvSpPr>
      <xdr:spPr bwMode="auto">
        <a:xfrm>
          <a:off x="73533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190500</xdr:colOff>
      <xdr:row>14</xdr:row>
      <xdr:rowOff>57150</xdr:rowOff>
    </xdr:to>
    <xdr:sp macro="" textlink="">
      <xdr:nvSpPr>
        <xdr:cNvPr id="15" name="ToolsXML" hidden="1">
          <a:extLst>
            <a:ext uri="{FF2B5EF4-FFF2-40B4-BE49-F238E27FC236}">
              <a16:creationId xmlns:a16="http://schemas.microsoft.com/office/drawing/2014/main" id="{90173E7F-822F-4563-ABF0-71E0B9CF79C7}"/>
            </a:ext>
          </a:extLst>
        </xdr:cNvPr>
        <xdr:cNvSpPr txBox="1">
          <a:spLocks noChangeArrowheads="1"/>
        </xdr:cNvSpPr>
      </xdr:nvSpPr>
      <xdr:spPr bwMode="auto">
        <a:xfrm>
          <a:off x="73533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190500</xdr:colOff>
      <xdr:row>14</xdr:row>
      <xdr:rowOff>57150</xdr:rowOff>
    </xdr:to>
    <xdr:sp macro="" textlink="">
      <xdr:nvSpPr>
        <xdr:cNvPr id="16" name="ToolsXML" hidden="1">
          <a:extLst>
            <a:ext uri="{FF2B5EF4-FFF2-40B4-BE49-F238E27FC236}">
              <a16:creationId xmlns:a16="http://schemas.microsoft.com/office/drawing/2014/main" id="{7691367A-5056-44DF-BD39-7864EC730E2B}"/>
            </a:ext>
          </a:extLst>
        </xdr:cNvPr>
        <xdr:cNvSpPr txBox="1">
          <a:spLocks noChangeArrowheads="1"/>
        </xdr:cNvSpPr>
      </xdr:nvSpPr>
      <xdr:spPr bwMode="auto">
        <a:xfrm>
          <a:off x="82994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190500</xdr:colOff>
      <xdr:row>14</xdr:row>
      <xdr:rowOff>57150</xdr:rowOff>
    </xdr:to>
    <xdr:sp macro="" textlink="">
      <xdr:nvSpPr>
        <xdr:cNvPr id="17" name="ToolsXML" hidden="1">
          <a:extLst>
            <a:ext uri="{FF2B5EF4-FFF2-40B4-BE49-F238E27FC236}">
              <a16:creationId xmlns:a16="http://schemas.microsoft.com/office/drawing/2014/main" id="{0B397D80-9683-464C-B46A-02E23EFEF90D}"/>
            </a:ext>
          </a:extLst>
        </xdr:cNvPr>
        <xdr:cNvSpPr txBox="1">
          <a:spLocks noChangeArrowheads="1"/>
        </xdr:cNvSpPr>
      </xdr:nvSpPr>
      <xdr:spPr bwMode="auto">
        <a:xfrm>
          <a:off x="82994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190500</xdr:colOff>
      <xdr:row>14</xdr:row>
      <xdr:rowOff>57150</xdr:rowOff>
    </xdr:to>
    <xdr:sp macro="" textlink="">
      <xdr:nvSpPr>
        <xdr:cNvPr id="18" name="ToolsXML" hidden="1">
          <a:extLst>
            <a:ext uri="{FF2B5EF4-FFF2-40B4-BE49-F238E27FC236}">
              <a16:creationId xmlns:a16="http://schemas.microsoft.com/office/drawing/2014/main" id="{F2BCBC32-EF2C-42D2-A15A-02FE73D7A6EE}"/>
            </a:ext>
          </a:extLst>
        </xdr:cNvPr>
        <xdr:cNvSpPr txBox="1">
          <a:spLocks noChangeArrowheads="1"/>
        </xdr:cNvSpPr>
      </xdr:nvSpPr>
      <xdr:spPr bwMode="auto">
        <a:xfrm>
          <a:off x="92456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190500</xdr:colOff>
      <xdr:row>14</xdr:row>
      <xdr:rowOff>57150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3707662C-7382-4615-8E16-2E27D9841A7E}"/>
            </a:ext>
          </a:extLst>
        </xdr:cNvPr>
        <xdr:cNvSpPr txBox="1">
          <a:spLocks noChangeArrowheads="1"/>
        </xdr:cNvSpPr>
      </xdr:nvSpPr>
      <xdr:spPr bwMode="auto">
        <a:xfrm>
          <a:off x="92456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190500</xdr:colOff>
      <xdr:row>14</xdr:row>
      <xdr:rowOff>57150</xdr:rowOff>
    </xdr:to>
    <xdr:sp macro="" textlink="">
      <xdr:nvSpPr>
        <xdr:cNvPr id="20" name="ToolsXML" hidden="1">
          <a:extLst>
            <a:ext uri="{FF2B5EF4-FFF2-40B4-BE49-F238E27FC236}">
              <a16:creationId xmlns:a16="http://schemas.microsoft.com/office/drawing/2014/main" id="{B8D0D0D8-892D-42A2-9BCB-AD0DAF6E5CEA}"/>
            </a:ext>
          </a:extLst>
        </xdr:cNvPr>
        <xdr:cNvSpPr txBox="1">
          <a:spLocks noChangeArrowheads="1"/>
        </xdr:cNvSpPr>
      </xdr:nvSpPr>
      <xdr:spPr bwMode="auto">
        <a:xfrm>
          <a:off x="101917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190500</xdr:colOff>
      <xdr:row>14</xdr:row>
      <xdr:rowOff>57150</xdr:rowOff>
    </xdr:to>
    <xdr:sp macro="" textlink="">
      <xdr:nvSpPr>
        <xdr:cNvPr id="21" name="ToolsXML" hidden="1">
          <a:extLst>
            <a:ext uri="{FF2B5EF4-FFF2-40B4-BE49-F238E27FC236}">
              <a16:creationId xmlns:a16="http://schemas.microsoft.com/office/drawing/2014/main" id="{C6A46F12-D3F3-4F12-812A-3FD155C94DB8}"/>
            </a:ext>
          </a:extLst>
        </xdr:cNvPr>
        <xdr:cNvSpPr txBox="1">
          <a:spLocks noChangeArrowheads="1"/>
        </xdr:cNvSpPr>
      </xdr:nvSpPr>
      <xdr:spPr bwMode="auto">
        <a:xfrm>
          <a:off x="101917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190500</xdr:colOff>
      <xdr:row>14</xdr:row>
      <xdr:rowOff>57150</xdr:rowOff>
    </xdr:to>
    <xdr:sp macro="" textlink="">
      <xdr:nvSpPr>
        <xdr:cNvPr id="22" name="ToolsXML" hidden="1">
          <a:extLst>
            <a:ext uri="{FF2B5EF4-FFF2-40B4-BE49-F238E27FC236}">
              <a16:creationId xmlns:a16="http://schemas.microsoft.com/office/drawing/2014/main" id="{BC836744-5CE7-40FE-BE3D-92C44C9FB3D5}"/>
            </a:ext>
          </a:extLst>
        </xdr:cNvPr>
        <xdr:cNvSpPr txBox="1">
          <a:spLocks noChangeArrowheads="1"/>
        </xdr:cNvSpPr>
      </xdr:nvSpPr>
      <xdr:spPr bwMode="auto">
        <a:xfrm>
          <a:off x="111379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190500</xdr:colOff>
      <xdr:row>14</xdr:row>
      <xdr:rowOff>57150</xdr:rowOff>
    </xdr:to>
    <xdr:sp macro="" textlink="">
      <xdr:nvSpPr>
        <xdr:cNvPr id="23" name="ToolsXML" hidden="1">
          <a:extLst>
            <a:ext uri="{FF2B5EF4-FFF2-40B4-BE49-F238E27FC236}">
              <a16:creationId xmlns:a16="http://schemas.microsoft.com/office/drawing/2014/main" id="{6BE83549-8DAD-4F56-AD61-C2ED086C8637}"/>
            </a:ext>
          </a:extLst>
        </xdr:cNvPr>
        <xdr:cNvSpPr txBox="1">
          <a:spLocks noChangeArrowheads="1"/>
        </xdr:cNvSpPr>
      </xdr:nvSpPr>
      <xdr:spPr bwMode="auto">
        <a:xfrm>
          <a:off x="1113790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13</xdr:col>
      <xdr:colOff>190500</xdr:colOff>
      <xdr:row>14</xdr:row>
      <xdr:rowOff>57150</xdr:rowOff>
    </xdr:to>
    <xdr:sp macro="" textlink="">
      <xdr:nvSpPr>
        <xdr:cNvPr id="24" name="ToolsXML" hidden="1">
          <a:extLst>
            <a:ext uri="{FF2B5EF4-FFF2-40B4-BE49-F238E27FC236}">
              <a16:creationId xmlns:a16="http://schemas.microsoft.com/office/drawing/2014/main" id="{E51D8716-64EA-445B-A762-82A18FF28E45}"/>
            </a:ext>
          </a:extLst>
        </xdr:cNvPr>
        <xdr:cNvSpPr txBox="1">
          <a:spLocks noChangeArrowheads="1"/>
        </xdr:cNvSpPr>
      </xdr:nvSpPr>
      <xdr:spPr bwMode="auto">
        <a:xfrm>
          <a:off x="120840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13</xdr:col>
      <xdr:colOff>190500</xdr:colOff>
      <xdr:row>14</xdr:row>
      <xdr:rowOff>57150</xdr:rowOff>
    </xdr:to>
    <xdr:sp macro="" textlink="">
      <xdr:nvSpPr>
        <xdr:cNvPr id="25" name="ToolsXML" hidden="1">
          <a:extLst>
            <a:ext uri="{FF2B5EF4-FFF2-40B4-BE49-F238E27FC236}">
              <a16:creationId xmlns:a16="http://schemas.microsoft.com/office/drawing/2014/main" id="{0B79B20F-EC43-47C1-A019-81BB50DD38AA}"/>
            </a:ext>
          </a:extLst>
        </xdr:cNvPr>
        <xdr:cNvSpPr txBox="1">
          <a:spLocks noChangeArrowheads="1"/>
        </xdr:cNvSpPr>
      </xdr:nvSpPr>
      <xdr:spPr bwMode="auto">
        <a:xfrm>
          <a:off x="12084050" y="996950"/>
          <a:ext cx="113665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190500</xdr:colOff>
      <xdr:row>14</xdr:row>
      <xdr:rowOff>57150</xdr:rowOff>
    </xdr:to>
    <xdr:sp macro="" textlink="">
      <xdr:nvSpPr>
        <xdr:cNvPr id="6" name="ToolsXML" hidden="1">
          <a:extLst>
            <a:ext uri="{FF2B5EF4-FFF2-40B4-BE49-F238E27FC236}">
              <a16:creationId xmlns:a16="http://schemas.microsoft.com/office/drawing/2014/main" id="{7CC4C53C-5FD5-424F-A3BD-3E5B7E25367D}"/>
            </a:ext>
          </a:extLst>
        </xdr:cNvPr>
        <xdr:cNvSpPr txBox="1">
          <a:spLocks noChangeArrowheads="1"/>
        </xdr:cNvSpPr>
      </xdr:nvSpPr>
      <xdr:spPr bwMode="auto">
        <a:xfrm>
          <a:off x="36576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</xdr:col>
      <xdr:colOff>0</xdr:colOff>
      <xdr:row>5</xdr:row>
      <xdr:rowOff>0</xdr:rowOff>
    </xdr:from>
    <xdr:to>
      <xdr:col>2</xdr:col>
      <xdr:colOff>190500</xdr:colOff>
      <xdr:row>14</xdr:row>
      <xdr:rowOff>57150</xdr:rowOff>
    </xdr:to>
    <xdr:sp macro="" textlink="">
      <xdr:nvSpPr>
        <xdr:cNvPr id="7" name="ToolsXML" hidden="1">
          <a:extLst>
            <a:ext uri="{FF2B5EF4-FFF2-40B4-BE49-F238E27FC236}">
              <a16:creationId xmlns:a16="http://schemas.microsoft.com/office/drawing/2014/main" id="{AA5CBA41-9A2F-41AC-8A4A-EB9BDAE3C78D}"/>
            </a:ext>
          </a:extLst>
        </xdr:cNvPr>
        <xdr:cNvSpPr txBox="1">
          <a:spLocks noChangeArrowheads="1"/>
        </xdr:cNvSpPr>
      </xdr:nvSpPr>
      <xdr:spPr bwMode="auto">
        <a:xfrm>
          <a:off x="36576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190500</xdr:colOff>
      <xdr:row>14</xdr:row>
      <xdr:rowOff>57150</xdr:rowOff>
    </xdr:to>
    <xdr:sp macro="" textlink="">
      <xdr:nvSpPr>
        <xdr:cNvPr id="8" name="ToolsXML" hidden="1">
          <a:extLst>
            <a:ext uri="{FF2B5EF4-FFF2-40B4-BE49-F238E27FC236}">
              <a16:creationId xmlns:a16="http://schemas.microsoft.com/office/drawing/2014/main" id="{A1E9E975-0750-44AD-A401-2339DEA7D2B2}"/>
            </a:ext>
          </a:extLst>
        </xdr:cNvPr>
        <xdr:cNvSpPr txBox="1">
          <a:spLocks noChangeArrowheads="1"/>
        </xdr:cNvSpPr>
      </xdr:nvSpPr>
      <xdr:spPr bwMode="auto">
        <a:xfrm>
          <a:off x="45275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2</xdr:col>
      <xdr:colOff>0</xdr:colOff>
      <xdr:row>5</xdr:row>
      <xdr:rowOff>0</xdr:rowOff>
    </xdr:from>
    <xdr:to>
      <xdr:col>3</xdr:col>
      <xdr:colOff>190500</xdr:colOff>
      <xdr:row>14</xdr:row>
      <xdr:rowOff>57150</xdr:rowOff>
    </xdr:to>
    <xdr:sp macro="" textlink="">
      <xdr:nvSpPr>
        <xdr:cNvPr id="9" name="ToolsXML" hidden="1">
          <a:extLst>
            <a:ext uri="{FF2B5EF4-FFF2-40B4-BE49-F238E27FC236}">
              <a16:creationId xmlns:a16="http://schemas.microsoft.com/office/drawing/2014/main" id="{42BDFBD0-F119-4C21-8978-128C12A314D7}"/>
            </a:ext>
          </a:extLst>
        </xdr:cNvPr>
        <xdr:cNvSpPr txBox="1">
          <a:spLocks noChangeArrowheads="1"/>
        </xdr:cNvSpPr>
      </xdr:nvSpPr>
      <xdr:spPr bwMode="auto">
        <a:xfrm>
          <a:off x="45275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190500</xdr:colOff>
      <xdr:row>14</xdr:row>
      <xdr:rowOff>57150</xdr:rowOff>
    </xdr:to>
    <xdr:sp macro="" textlink="">
      <xdr:nvSpPr>
        <xdr:cNvPr id="10" name="ToolsXML" hidden="1">
          <a:extLst>
            <a:ext uri="{FF2B5EF4-FFF2-40B4-BE49-F238E27FC236}">
              <a16:creationId xmlns:a16="http://schemas.microsoft.com/office/drawing/2014/main" id="{4FC51914-3696-41F3-976D-75B65DAE4463}"/>
            </a:ext>
          </a:extLst>
        </xdr:cNvPr>
        <xdr:cNvSpPr txBox="1">
          <a:spLocks noChangeArrowheads="1"/>
        </xdr:cNvSpPr>
      </xdr:nvSpPr>
      <xdr:spPr bwMode="auto">
        <a:xfrm>
          <a:off x="53975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190500</xdr:colOff>
      <xdr:row>14</xdr:row>
      <xdr:rowOff>57150</xdr:rowOff>
    </xdr:to>
    <xdr:sp macro="" textlink="">
      <xdr:nvSpPr>
        <xdr:cNvPr id="11" name="ToolsXML" hidden="1">
          <a:extLst>
            <a:ext uri="{FF2B5EF4-FFF2-40B4-BE49-F238E27FC236}">
              <a16:creationId xmlns:a16="http://schemas.microsoft.com/office/drawing/2014/main" id="{943EC7B1-09E4-49BE-89F4-104DE15858DD}"/>
            </a:ext>
          </a:extLst>
        </xdr:cNvPr>
        <xdr:cNvSpPr txBox="1">
          <a:spLocks noChangeArrowheads="1"/>
        </xdr:cNvSpPr>
      </xdr:nvSpPr>
      <xdr:spPr bwMode="auto">
        <a:xfrm>
          <a:off x="53975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190500</xdr:colOff>
      <xdr:row>14</xdr:row>
      <xdr:rowOff>57150</xdr:rowOff>
    </xdr:to>
    <xdr:sp macro="" textlink="">
      <xdr:nvSpPr>
        <xdr:cNvPr id="12" name="ToolsXML" hidden="1">
          <a:extLst>
            <a:ext uri="{FF2B5EF4-FFF2-40B4-BE49-F238E27FC236}">
              <a16:creationId xmlns:a16="http://schemas.microsoft.com/office/drawing/2014/main" id="{49FF0396-3F79-4A96-8FDE-F0BA3F208FBC}"/>
            </a:ext>
          </a:extLst>
        </xdr:cNvPr>
        <xdr:cNvSpPr txBox="1">
          <a:spLocks noChangeArrowheads="1"/>
        </xdr:cNvSpPr>
      </xdr:nvSpPr>
      <xdr:spPr bwMode="auto">
        <a:xfrm>
          <a:off x="62674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190500</xdr:colOff>
      <xdr:row>14</xdr:row>
      <xdr:rowOff>57150</xdr:rowOff>
    </xdr:to>
    <xdr:sp macro="" textlink="">
      <xdr:nvSpPr>
        <xdr:cNvPr id="13" name="ToolsXML" hidden="1">
          <a:extLst>
            <a:ext uri="{FF2B5EF4-FFF2-40B4-BE49-F238E27FC236}">
              <a16:creationId xmlns:a16="http://schemas.microsoft.com/office/drawing/2014/main" id="{8059D0E8-2269-4568-A130-1E763B1A6E22}"/>
            </a:ext>
          </a:extLst>
        </xdr:cNvPr>
        <xdr:cNvSpPr txBox="1">
          <a:spLocks noChangeArrowheads="1"/>
        </xdr:cNvSpPr>
      </xdr:nvSpPr>
      <xdr:spPr bwMode="auto">
        <a:xfrm>
          <a:off x="62674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190500</xdr:colOff>
      <xdr:row>14</xdr:row>
      <xdr:rowOff>57150</xdr:rowOff>
    </xdr:to>
    <xdr:sp macro="" textlink="">
      <xdr:nvSpPr>
        <xdr:cNvPr id="14" name="ToolsXML" hidden="1">
          <a:extLst>
            <a:ext uri="{FF2B5EF4-FFF2-40B4-BE49-F238E27FC236}">
              <a16:creationId xmlns:a16="http://schemas.microsoft.com/office/drawing/2014/main" id="{20FCEC11-FA4C-4F62-990A-DF86D3EAE0B3}"/>
            </a:ext>
          </a:extLst>
        </xdr:cNvPr>
        <xdr:cNvSpPr txBox="1">
          <a:spLocks noChangeArrowheads="1"/>
        </xdr:cNvSpPr>
      </xdr:nvSpPr>
      <xdr:spPr bwMode="auto">
        <a:xfrm>
          <a:off x="71374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6</xdr:col>
      <xdr:colOff>190500</xdr:colOff>
      <xdr:row>14</xdr:row>
      <xdr:rowOff>57150</xdr:rowOff>
    </xdr:to>
    <xdr:sp macro="" textlink="">
      <xdr:nvSpPr>
        <xdr:cNvPr id="15" name="ToolsXML" hidden="1">
          <a:extLst>
            <a:ext uri="{FF2B5EF4-FFF2-40B4-BE49-F238E27FC236}">
              <a16:creationId xmlns:a16="http://schemas.microsoft.com/office/drawing/2014/main" id="{423DD9C5-145A-44C9-AED6-052900C463C7}"/>
            </a:ext>
          </a:extLst>
        </xdr:cNvPr>
        <xdr:cNvSpPr txBox="1">
          <a:spLocks noChangeArrowheads="1"/>
        </xdr:cNvSpPr>
      </xdr:nvSpPr>
      <xdr:spPr bwMode="auto">
        <a:xfrm>
          <a:off x="71374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190500</xdr:colOff>
      <xdr:row>14</xdr:row>
      <xdr:rowOff>57150</xdr:rowOff>
    </xdr:to>
    <xdr:sp macro="" textlink="">
      <xdr:nvSpPr>
        <xdr:cNvPr id="16" name="ToolsXML" hidden="1">
          <a:extLst>
            <a:ext uri="{FF2B5EF4-FFF2-40B4-BE49-F238E27FC236}">
              <a16:creationId xmlns:a16="http://schemas.microsoft.com/office/drawing/2014/main" id="{F519664B-7A0F-4A0D-B018-BFA5C95B2323}"/>
            </a:ext>
          </a:extLst>
        </xdr:cNvPr>
        <xdr:cNvSpPr txBox="1">
          <a:spLocks noChangeArrowheads="1"/>
        </xdr:cNvSpPr>
      </xdr:nvSpPr>
      <xdr:spPr bwMode="auto">
        <a:xfrm>
          <a:off x="80073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190500</xdr:colOff>
      <xdr:row>14</xdr:row>
      <xdr:rowOff>57150</xdr:rowOff>
    </xdr:to>
    <xdr:sp macro="" textlink="">
      <xdr:nvSpPr>
        <xdr:cNvPr id="17" name="ToolsXML" hidden="1">
          <a:extLst>
            <a:ext uri="{FF2B5EF4-FFF2-40B4-BE49-F238E27FC236}">
              <a16:creationId xmlns:a16="http://schemas.microsoft.com/office/drawing/2014/main" id="{0DA0C0BF-58F7-4ABF-BB6F-26EC94520954}"/>
            </a:ext>
          </a:extLst>
        </xdr:cNvPr>
        <xdr:cNvSpPr txBox="1">
          <a:spLocks noChangeArrowheads="1"/>
        </xdr:cNvSpPr>
      </xdr:nvSpPr>
      <xdr:spPr bwMode="auto">
        <a:xfrm>
          <a:off x="80073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190500</xdr:colOff>
      <xdr:row>14</xdr:row>
      <xdr:rowOff>57150</xdr:rowOff>
    </xdr:to>
    <xdr:sp macro="" textlink="">
      <xdr:nvSpPr>
        <xdr:cNvPr id="18" name="ToolsXML" hidden="1">
          <a:extLst>
            <a:ext uri="{FF2B5EF4-FFF2-40B4-BE49-F238E27FC236}">
              <a16:creationId xmlns:a16="http://schemas.microsoft.com/office/drawing/2014/main" id="{78B4B2C3-C969-4B11-9D63-8BB132616312}"/>
            </a:ext>
          </a:extLst>
        </xdr:cNvPr>
        <xdr:cNvSpPr txBox="1">
          <a:spLocks noChangeArrowheads="1"/>
        </xdr:cNvSpPr>
      </xdr:nvSpPr>
      <xdr:spPr bwMode="auto">
        <a:xfrm>
          <a:off x="88773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7</xdr:col>
      <xdr:colOff>0</xdr:colOff>
      <xdr:row>5</xdr:row>
      <xdr:rowOff>0</xdr:rowOff>
    </xdr:from>
    <xdr:to>
      <xdr:col>8</xdr:col>
      <xdr:colOff>190500</xdr:colOff>
      <xdr:row>14</xdr:row>
      <xdr:rowOff>57150</xdr:rowOff>
    </xdr:to>
    <xdr:sp macro="" textlink="">
      <xdr:nvSpPr>
        <xdr:cNvPr id="19" name="ToolsXML" hidden="1">
          <a:extLst>
            <a:ext uri="{FF2B5EF4-FFF2-40B4-BE49-F238E27FC236}">
              <a16:creationId xmlns:a16="http://schemas.microsoft.com/office/drawing/2014/main" id="{A13A52B1-6A42-46F0-B927-880ADF519281}"/>
            </a:ext>
          </a:extLst>
        </xdr:cNvPr>
        <xdr:cNvSpPr txBox="1">
          <a:spLocks noChangeArrowheads="1"/>
        </xdr:cNvSpPr>
      </xdr:nvSpPr>
      <xdr:spPr bwMode="auto">
        <a:xfrm>
          <a:off x="88773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190500</xdr:colOff>
      <xdr:row>14</xdr:row>
      <xdr:rowOff>57150</xdr:rowOff>
    </xdr:to>
    <xdr:sp macro="" textlink="">
      <xdr:nvSpPr>
        <xdr:cNvPr id="20" name="ToolsXML" hidden="1">
          <a:extLst>
            <a:ext uri="{FF2B5EF4-FFF2-40B4-BE49-F238E27FC236}">
              <a16:creationId xmlns:a16="http://schemas.microsoft.com/office/drawing/2014/main" id="{EB7F7580-DB54-4DC6-A143-D215EF93BCC1}"/>
            </a:ext>
          </a:extLst>
        </xdr:cNvPr>
        <xdr:cNvSpPr txBox="1">
          <a:spLocks noChangeArrowheads="1"/>
        </xdr:cNvSpPr>
      </xdr:nvSpPr>
      <xdr:spPr bwMode="auto">
        <a:xfrm>
          <a:off x="97472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190500</xdr:colOff>
      <xdr:row>14</xdr:row>
      <xdr:rowOff>57150</xdr:rowOff>
    </xdr:to>
    <xdr:sp macro="" textlink="">
      <xdr:nvSpPr>
        <xdr:cNvPr id="21" name="ToolsXML" hidden="1">
          <a:extLst>
            <a:ext uri="{FF2B5EF4-FFF2-40B4-BE49-F238E27FC236}">
              <a16:creationId xmlns:a16="http://schemas.microsoft.com/office/drawing/2014/main" id="{FCAF38C1-29DD-490A-B87F-0A4A60185643}"/>
            </a:ext>
          </a:extLst>
        </xdr:cNvPr>
        <xdr:cNvSpPr txBox="1">
          <a:spLocks noChangeArrowheads="1"/>
        </xdr:cNvSpPr>
      </xdr:nvSpPr>
      <xdr:spPr bwMode="auto">
        <a:xfrm>
          <a:off x="97472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190500</xdr:colOff>
      <xdr:row>14</xdr:row>
      <xdr:rowOff>57150</xdr:rowOff>
    </xdr:to>
    <xdr:sp macro="" textlink="">
      <xdr:nvSpPr>
        <xdr:cNvPr id="22" name="ToolsXML" hidden="1">
          <a:extLst>
            <a:ext uri="{FF2B5EF4-FFF2-40B4-BE49-F238E27FC236}">
              <a16:creationId xmlns:a16="http://schemas.microsoft.com/office/drawing/2014/main" id="{406DECDD-A20F-4E86-98CE-A1989ABE8CA6}"/>
            </a:ext>
          </a:extLst>
        </xdr:cNvPr>
        <xdr:cNvSpPr txBox="1">
          <a:spLocks noChangeArrowheads="1"/>
        </xdr:cNvSpPr>
      </xdr:nvSpPr>
      <xdr:spPr bwMode="auto">
        <a:xfrm>
          <a:off x="106172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9</xdr:col>
      <xdr:colOff>0</xdr:colOff>
      <xdr:row>5</xdr:row>
      <xdr:rowOff>0</xdr:rowOff>
    </xdr:from>
    <xdr:to>
      <xdr:col>10</xdr:col>
      <xdr:colOff>190500</xdr:colOff>
      <xdr:row>14</xdr:row>
      <xdr:rowOff>57150</xdr:rowOff>
    </xdr:to>
    <xdr:sp macro="" textlink="">
      <xdr:nvSpPr>
        <xdr:cNvPr id="23" name="ToolsXML" hidden="1">
          <a:extLst>
            <a:ext uri="{FF2B5EF4-FFF2-40B4-BE49-F238E27FC236}">
              <a16:creationId xmlns:a16="http://schemas.microsoft.com/office/drawing/2014/main" id="{D8E36A29-BAD3-4A07-911A-4F75483644C1}"/>
            </a:ext>
          </a:extLst>
        </xdr:cNvPr>
        <xdr:cNvSpPr txBox="1">
          <a:spLocks noChangeArrowheads="1"/>
        </xdr:cNvSpPr>
      </xdr:nvSpPr>
      <xdr:spPr bwMode="auto">
        <a:xfrm>
          <a:off x="106172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190500</xdr:colOff>
      <xdr:row>14</xdr:row>
      <xdr:rowOff>57150</xdr:rowOff>
    </xdr:to>
    <xdr:sp macro="" textlink="">
      <xdr:nvSpPr>
        <xdr:cNvPr id="24" name="ToolsXML" hidden="1">
          <a:extLst>
            <a:ext uri="{FF2B5EF4-FFF2-40B4-BE49-F238E27FC236}">
              <a16:creationId xmlns:a16="http://schemas.microsoft.com/office/drawing/2014/main" id="{6022893F-777E-445F-8760-C101ABA37928}"/>
            </a:ext>
          </a:extLst>
        </xdr:cNvPr>
        <xdr:cNvSpPr txBox="1">
          <a:spLocks noChangeArrowheads="1"/>
        </xdr:cNvSpPr>
      </xdr:nvSpPr>
      <xdr:spPr bwMode="auto">
        <a:xfrm>
          <a:off x="114871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11</xdr:col>
      <xdr:colOff>190500</xdr:colOff>
      <xdr:row>14</xdr:row>
      <xdr:rowOff>57150</xdr:rowOff>
    </xdr:to>
    <xdr:sp macro="" textlink="">
      <xdr:nvSpPr>
        <xdr:cNvPr id="25" name="ToolsXML" hidden="1">
          <a:extLst>
            <a:ext uri="{FF2B5EF4-FFF2-40B4-BE49-F238E27FC236}">
              <a16:creationId xmlns:a16="http://schemas.microsoft.com/office/drawing/2014/main" id="{889C8CCA-22A3-43FB-B115-AA89672857C6}"/>
            </a:ext>
          </a:extLst>
        </xdr:cNvPr>
        <xdr:cNvSpPr txBox="1">
          <a:spLocks noChangeArrowheads="1"/>
        </xdr:cNvSpPr>
      </xdr:nvSpPr>
      <xdr:spPr bwMode="auto">
        <a:xfrm>
          <a:off x="114871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190500</xdr:colOff>
      <xdr:row>14</xdr:row>
      <xdr:rowOff>57150</xdr:rowOff>
    </xdr:to>
    <xdr:sp macro="" textlink="">
      <xdr:nvSpPr>
        <xdr:cNvPr id="26" name="ToolsXML" hidden="1">
          <a:extLst>
            <a:ext uri="{FF2B5EF4-FFF2-40B4-BE49-F238E27FC236}">
              <a16:creationId xmlns:a16="http://schemas.microsoft.com/office/drawing/2014/main" id="{2FAF0F76-9909-4F8A-BBE4-6415A3B740F9}"/>
            </a:ext>
          </a:extLst>
        </xdr:cNvPr>
        <xdr:cNvSpPr txBox="1">
          <a:spLocks noChangeArrowheads="1"/>
        </xdr:cNvSpPr>
      </xdr:nvSpPr>
      <xdr:spPr bwMode="auto">
        <a:xfrm>
          <a:off x="123571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11</xdr:col>
      <xdr:colOff>0</xdr:colOff>
      <xdr:row>5</xdr:row>
      <xdr:rowOff>0</xdr:rowOff>
    </xdr:from>
    <xdr:to>
      <xdr:col>12</xdr:col>
      <xdr:colOff>190500</xdr:colOff>
      <xdr:row>14</xdr:row>
      <xdr:rowOff>57150</xdr:rowOff>
    </xdr:to>
    <xdr:sp macro="" textlink="">
      <xdr:nvSpPr>
        <xdr:cNvPr id="27" name="ToolsXML" hidden="1">
          <a:extLst>
            <a:ext uri="{FF2B5EF4-FFF2-40B4-BE49-F238E27FC236}">
              <a16:creationId xmlns:a16="http://schemas.microsoft.com/office/drawing/2014/main" id="{62BA6904-CB22-4A40-B11B-864AFB35EEB8}"/>
            </a:ext>
          </a:extLst>
        </xdr:cNvPr>
        <xdr:cNvSpPr txBox="1">
          <a:spLocks noChangeArrowheads="1"/>
        </xdr:cNvSpPr>
      </xdr:nvSpPr>
      <xdr:spPr bwMode="auto">
        <a:xfrm>
          <a:off x="1235710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13</xdr:col>
      <xdr:colOff>190500</xdr:colOff>
      <xdr:row>14</xdr:row>
      <xdr:rowOff>57150</xdr:rowOff>
    </xdr:to>
    <xdr:sp macro="" textlink="">
      <xdr:nvSpPr>
        <xdr:cNvPr id="28" name="ToolsXML" hidden="1">
          <a:extLst>
            <a:ext uri="{FF2B5EF4-FFF2-40B4-BE49-F238E27FC236}">
              <a16:creationId xmlns:a16="http://schemas.microsoft.com/office/drawing/2014/main" id="{ECE2BA50-6E84-4C44-A34C-C956E0E9ED70}"/>
            </a:ext>
          </a:extLst>
        </xdr:cNvPr>
        <xdr:cNvSpPr txBox="1">
          <a:spLocks noChangeArrowheads="1"/>
        </xdr:cNvSpPr>
      </xdr:nvSpPr>
      <xdr:spPr bwMode="auto">
        <a:xfrm>
          <a:off x="132270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13</xdr:col>
      <xdr:colOff>190500</xdr:colOff>
      <xdr:row>14</xdr:row>
      <xdr:rowOff>57150</xdr:rowOff>
    </xdr:to>
    <xdr:sp macro="" textlink="">
      <xdr:nvSpPr>
        <xdr:cNvPr id="29" name="ToolsXML" hidden="1">
          <a:extLst>
            <a:ext uri="{FF2B5EF4-FFF2-40B4-BE49-F238E27FC236}">
              <a16:creationId xmlns:a16="http://schemas.microsoft.com/office/drawing/2014/main" id="{C8BDCD7B-CE66-4C8F-8681-84E9FDEF7E46}"/>
            </a:ext>
          </a:extLst>
        </xdr:cNvPr>
        <xdr:cNvSpPr txBox="1">
          <a:spLocks noChangeArrowheads="1"/>
        </xdr:cNvSpPr>
      </xdr:nvSpPr>
      <xdr:spPr bwMode="auto">
        <a:xfrm>
          <a:off x="13227050" y="1714500"/>
          <a:ext cx="1060450" cy="2705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&lt;?xml version="1.0" encoding="UTF-8"?&gt;&lt;ToolsActions relationId="/Users/RUEDA/Reports/Gross Profit by model"&gt;&lt;page&gt;Page=&amp;apos;&amp;apos;&lt;/page&gt;&lt;refresh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Users&amp;#x0025;2fRUEDA&amp;#x0025;2fReports&amp;#x0025;2fGross&amp;#x002b;Profit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97</xdr:row>
      <xdr:rowOff>0</xdr:rowOff>
    </xdr:from>
    <xdr:to>
      <xdr:col>4</xdr:col>
      <xdr:colOff>0</xdr:colOff>
      <xdr:row>100</xdr:row>
      <xdr:rowOff>0</xdr:rowOff>
    </xdr:to>
    <xdr:sp macro="" textlink="">
      <xdr:nvSpPr>
        <xdr:cNvPr id="2" name="ToolsXML" hidden="1">
          <a:extLst>
            <a:ext uri="{FF2B5EF4-FFF2-40B4-BE49-F238E27FC236}">
              <a16:creationId xmlns:a16="http://schemas.microsoft.com/office/drawing/2014/main" id="{97FCECF9-AD79-4E8E-A6E5-C5DE7C23B403}"/>
            </a:ext>
          </a:extLst>
        </xdr:cNvPr>
        <xdr:cNvSpPr txBox="1">
          <a:spLocks noChangeArrowheads="1"/>
        </xdr:cNvSpPr>
      </xdr:nvSpPr>
      <xdr:spPr bwMode="auto">
        <a:xfrm>
          <a:off x="523875" y="18700750"/>
          <a:ext cx="13239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relationId="/Desenvolvimento/Sales and Production by Model"&gt;&lt;page&gt;Page=&amp;apos;&amp;apos;&lt;/page&gt;&lt;refresh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2</xdr:col>
      <xdr:colOff>523875</xdr:colOff>
      <xdr:row>97</xdr:row>
      <xdr:rowOff>0</xdr:rowOff>
    </xdr:from>
    <xdr:to>
      <xdr:col>3</xdr:col>
      <xdr:colOff>0</xdr:colOff>
      <xdr:row>100</xdr:row>
      <xdr:rowOff>0</xdr:rowOff>
    </xdr:to>
    <xdr:sp macro="" textlink="">
      <xdr:nvSpPr>
        <xdr:cNvPr id="3" name="ToolsXML" hidden="1">
          <a:extLst>
            <a:ext uri="{FF2B5EF4-FFF2-40B4-BE49-F238E27FC236}">
              <a16:creationId xmlns:a16="http://schemas.microsoft.com/office/drawing/2014/main" id="{86D5ED8C-AACB-4BBC-86A4-9DA8A8510827}"/>
            </a:ext>
          </a:extLst>
        </xdr:cNvPr>
        <xdr:cNvSpPr txBox="1">
          <a:spLocks noChangeArrowheads="1"/>
        </xdr:cNvSpPr>
      </xdr:nvSpPr>
      <xdr:spPr bwMode="auto">
        <a:xfrm>
          <a:off x="0" y="18700750"/>
          <a:ext cx="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relationId="/Desenvolvimento/Sales and Production by Model"&gt;&lt;page&gt;Page=&amp;apos;&amp;apos;&lt;/page&gt;&lt;refresh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0</xdr:col>
      <xdr:colOff>523875</xdr:colOff>
      <xdr:row>97</xdr:row>
      <xdr:rowOff>0</xdr:rowOff>
    </xdr:from>
    <xdr:to>
      <xdr:col>1</xdr:col>
      <xdr:colOff>0</xdr:colOff>
      <xdr:row>100</xdr:row>
      <xdr:rowOff>0</xdr:rowOff>
    </xdr:to>
    <xdr:sp macro="" textlink="">
      <xdr:nvSpPr>
        <xdr:cNvPr id="4" name="ToolsXML" hidden="1">
          <a:extLst>
            <a:ext uri="{FF2B5EF4-FFF2-40B4-BE49-F238E27FC236}">
              <a16:creationId xmlns:a16="http://schemas.microsoft.com/office/drawing/2014/main" id="{02D912BD-B857-4F43-A089-1EA5EB7E300C}"/>
            </a:ext>
          </a:extLst>
        </xdr:cNvPr>
        <xdr:cNvSpPr txBox="1">
          <a:spLocks noChangeArrowheads="1"/>
        </xdr:cNvSpPr>
      </xdr:nvSpPr>
      <xdr:spPr bwMode="auto">
        <a:xfrm>
          <a:off x="0" y="18700750"/>
          <a:ext cx="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relationId="/Desenvolvimento/Sales and Production by Model"&gt;&lt;page&gt;Page=&amp;apos;&amp;apos;&lt;/page&gt;&lt;refresh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1</xdr:col>
      <xdr:colOff>523875</xdr:colOff>
      <xdr:row>97</xdr:row>
      <xdr:rowOff>0</xdr:rowOff>
    </xdr:from>
    <xdr:to>
      <xdr:col>2</xdr:col>
      <xdr:colOff>0</xdr:colOff>
      <xdr:row>100</xdr:row>
      <xdr:rowOff>0</xdr:rowOff>
    </xdr:to>
    <xdr:sp macro="" textlink="">
      <xdr:nvSpPr>
        <xdr:cNvPr id="5" name="ToolsXML" hidden="1">
          <a:extLst>
            <a:ext uri="{FF2B5EF4-FFF2-40B4-BE49-F238E27FC236}">
              <a16:creationId xmlns:a16="http://schemas.microsoft.com/office/drawing/2014/main" id="{8D373938-792C-4BE8-AEC7-AF7E2AEC0A19}"/>
            </a:ext>
          </a:extLst>
        </xdr:cNvPr>
        <xdr:cNvSpPr txBox="1">
          <a:spLocks noChangeArrowheads="1"/>
        </xdr:cNvSpPr>
      </xdr:nvSpPr>
      <xdr:spPr bwMode="auto">
        <a:xfrm>
          <a:off x="0" y="18700750"/>
          <a:ext cx="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relationId="/Desenvolvimento/Sales and Production by Model"&gt;&lt;page&gt;Page=&amp;apos;&amp;apos;&lt;/page&gt;&lt;refresh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3</xdr:col>
      <xdr:colOff>523875</xdr:colOff>
      <xdr:row>97</xdr:row>
      <xdr:rowOff>0</xdr:rowOff>
    </xdr:from>
    <xdr:to>
      <xdr:col>4</xdr:col>
      <xdr:colOff>0</xdr:colOff>
      <xdr:row>100</xdr:row>
      <xdr:rowOff>0</xdr:rowOff>
    </xdr:to>
    <xdr:sp macro="" textlink="">
      <xdr:nvSpPr>
        <xdr:cNvPr id="6" name="ToolsXML" hidden="1">
          <a:extLst>
            <a:ext uri="{FF2B5EF4-FFF2-40B4-BE49-F238E27FC236}">
              <a16:creationId xmlns:a16="http://schemas.microsoft.com/office/drawing/2014/main" id="{51378A94-E77C-478D-89A9-2EF990FDCB3C}"/>
            </a:ext>
          </a:extLst>
        </xdr:cNvPr>
        <xdr:cNvSpPr txBox="1">
          <a:spLocks noChangeArrowheads="1"/>
        </xdr:cNvSpPr>
      </xdr:nvSpPr>
      <xdr:spPr bwMode="auto">
        <a:xfrm>
          <a:off x="523875" y="18700750"/>
          <a:ext cx="13239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relationId="/Desenvolvimento/Sales and Production by Model"&gt;&lt;page&gt;Page=&amp;apos;&amp;apos;&lt;/page&gt;&lt;refresh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  <xdr:twoCellAnchor>
    <xdr:from>
      <xdr:col>3</xdr:col>
      <xdr:colOff>523875</xdr:colOff>
      <xdr:row>97</xdr:row>
      <xdr:rowOff>0</xdr:rowOff>
    </xdr:from>
    <xdr:to>
      <xdr:col>4</xdr:col>
      <xdr:colOff>0</xdr:colOff>
      <xdr:row>100</xdr:row>
      <xdr:rowOff>0</xdr:rowOff>
    </xdr:to>
    <xdr:sp macro="" textlink="">
      <xdr:nvSpPr>
        <xdr:cNvPr id="7" name="ToolsXML" hidden="1">
          <a:extLst>
            <a:ext uri="{FF2B5EF4-FFF2-40B4-BE49-F238E27FC236}">
              <a16:creationId xmlns:a16="http://schemas.microsoft.com/office/drawing/2014/main" id="{E1B6E1EC-E8D9-485B-BDBB-07F95B3C1F75}"/>
            </a:ext>
          </a:extLst>
        </xdr:cNvPr>
        <xdr:cNvSpPr txBox="1">
          <a:spLocks noChangeArrowheads="1"/>
        </xdr:cNvSpPr>
      </xdr:nvSpPr>
      <xdr:spPr bwMode="auto">
        <a:xfrm>
          <a:off x="523875" y="18700750"/>
          <a:ext cx="1323975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&lt;?xml version="1.0" encoding="UTF-8"?&gt;&lt;ToolsActions relationId="/Desenvolvimento/Sales and Production by Model"&gt;&lt;page&gt;Page=&amp;apos;&amp;apos;&lt;/page&gt;&lt;refresh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REFRESH&amp;#x003d;true&lt;/url&gt;&lt;/refresh&gt;&lt;edit&gt;&lt;url&gt;/WebAnalysis/servlet/HTMLViewer&amp;#x003f;sso_token&amp;#x003d;&amp;#x0024;SSO_TOKEN&amp;#x0024;&amp;amp;action&amp;#x003d;Svexport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amp;amp;EDIT&amp;#x003d;true&lt;/url&gt;&lt;/edit&gt;&lt;close&gt;&lt;url&gt;/WebAnalysis/servlet/HTMLViewer&amp;#x003f;sso_token&amp;#x003d;&amp;#x0024;SSO_TOKEN&amp;#x0024;&amp;amp;action&amp;#x003d;Svclosereport&amp;amp;REPORT&amp;#x003d;&amp;#x0025;2fDesenvolvimento&amp;#x0025;2fSales&amp;#x002b;and&amp;#x002b;Production&amp;#x002b;by&amp;#x002b;Model&amp;amp;rcp_version&amp;#x003d;&amp;#x0024;RCP_VERSION&amp;#x0024;&amp;amp;APPLICATIONTYPE&amp;#x003d;officeAddin&amp;amp;APPLICATIONVERSION&amp;#x003d;1.0.0&amp;amp;FORMAT&amp;#x003d;excel.2003&amp;amp;RCP_VERSION&amp;#x003d;1.4&amp;amp;TYPE&amp;#x003d;HTML&amp;amp;PAGE&amp;#x003d;&amp;#x0027;&amp;#x0027;&amp;amp;VIEW&amp;#x003d;Exibi&amp;#x00e7;&amp;#x00e3;o&amp;#x20;de&amp;#x20;Documento0&lt;/url&gt;&lt;/close&gt;&lt;/ToolsActions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E0F9-DEE6-4217-AD4C-309CEE1FEDAF}">
  <sheetPr>
    <pageSetUpPr fitToPage="1"/>
  </sheetPr>
  <dimension ref="A1:AI156"/>
  <sheetViews>
    <sheetView showGridLines="0" tabSelected="1" zoomScale="81" zoomScaleNormal="81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B4" sqref="B4"/>
    </sheetView>
  </sheetViews>
  <sheetFormatPr defaultColWidth="9.1796875" defaultRowHeight="14.5" outlineLevelRow="1"/>
  <cols>
    <col min="1" max="1" width="24" style="103" bestFit="1" customWidth="1"/>
    <col min="2" max="13" width="13.54296875" style="15" customWidth="1"/>
    <col min="14" max="14" width="16.6328125" style="15" customWidth="1"/>
    <col min="15" max="16" width="16.6328125" style="15" hidden="1" customWidth="1"/>
    <col min="17" max="17" width="7.08984375" style="15" customWidth="1"/>
    <col min="18" max="18" width="19.90625" style="20" bestFit="1" customWidth="1"/>
    <col min="19" max="31" width="13.1796875" style="15" customWidth="1"/>
    <col min="32" max="32" width="12.08984375" style="15" customWidth="1"/>
    <col min="33" max="33" width="10.54296875" style="15" customWidth="1"/>
    <col min="34" max="16384" width="9.1796875" style="15"/>
  </cols>
  <sheetData>
    <row r="1" spans="1:35" s="1" customFormat="1" ht="15" customHeight="1">
      <c r="A1" s="234" t="s">
        <v>263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O1" s="158"/>
      <c r="P1" s="158"/>
      <c r="R1" s="2"/>
      <c r="S1" s="235" t="s">
        <v>152</v>
      </c>
      <c r="T1" s="235"/>
      <c r="U1" s="235"/>
      <c r="V1" s="235"/>
      <c r="W1" s="235"/>
      <c r="X1" s="235"/>
      <c r="Y1" s="235"/>
      <c r="Z1" s="235"/>
      <c r="AA1" s="235"/>
      <c r="AB1" s="235"/>
      <c r="AC1" s="235"/>
      <c r="AD1" s="235"/>
      <c r="AE1" s="235"/>
    </row>
    <row r="2" spans="1:35" s="1" customFormat="1" ht="15" customHeight="1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158"/>
      <c r="P2" s="158"/>
      <c r="R2" s="2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  <c r="AD2" s="235"/>
      <c r="AE2" s="235"/>
    </row>
    <row r="3" spans="1:35" s="1" customFormat="1" ht="15" customHeight="1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158"/>
      <c r="P3" s="158"/>
      <c r="R3" s="2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  <c r="AD3" s="235"/>
      <c r="AE3" s="235"/>
    </row>
    <row r="4" spans="1:35" s="1" customFormat="1" ht="15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261</v>
      </c>
      <c r="O4" s="4"/>
      <c r="P4" s="4"/>
      <c r="R4" s="5" t="s">
        <v>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5" s="10" customFormat="1" ht="18.5">
      <c r="A5" s="6"/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9" t="s">
        <v>14</v>
      </c>
      <c r="O5" s="225"/>
      <c r="P5" s="225"/>
      <c r="R5" s="11" t="s">
        <v>15</v>
      </c>
      <c r="S5" s="12" t="s">
        <v>2</v>
      </c>
      <c r="T5" s="13" t="s">
        <v>3</v>
      </c>
      <c r="U5" s="13" t="s">
        <v>4</v>
      </c>
      <c r="V5" s="13" t="s">
        <v>5</v>
      </c>
      <c r="W5" s="13" t="s">
        <v>6</v>
      </c>
      <c r="X5" s="13" t="s">
        <v>7</v>
      </c>
      <c r="Y5" s="13" t="s">
        <v>8</v>
      </c>
      <c r="Z5" s="13" t="s">
        <v>9</v>
      </c>
      <c r="AA5" s="13" t="s">
        <v>10</v>
      </c>
      <c r="AB5" s="13" t="s">
        <v>11</v>
      </c>
      <c r="AC5" s="13" t="s">
        <v>12</v>
      </c>
      <c r="AD5" s="14" t="s">
        <v>13</v>
      </c>
      <c r="AE5" s="9" t="s">
        <v>14</v>
      </c>
      <c r="AF5" s="236"/>
      <c r="AG5" s="237"/>
      <c r="AH5" s="237"/>
      <c r="AI5" s="237"/>
    </row>
    <row r="6" spans="1:35">
      <c r="A6" s="137" t="s">
        <v>154</v>
      </c>
      <c r="B6" s="138">
        <v>1154473.56</v>
      </c>
      <c r="C6" s="138">
        <v>500000</v>
      </c>
      <c r="D6" s="138">
        <v>500000</v>
      </c>
      <c r="E6" s="138">
        <v>500000</v>
      </c>
      <c r="F6" s="138">
        <v>1140220.8</v>
      </c>
      <c r="G6" s="138">
        <v>1318380.3</v>
      </c>
      <c r="H6" s="138">
        <v>1325506.68</v>
      </c>
      <c r="I6" s="138">
        <v>1325506.68</v>
      </c>
      <c r="J6" s="138">
        <v>1000000</v>
      </c>
      <c r="K6" s="138">
        <v>1000000</v>
      </c>
      <c r="L6" s="138">
        <v>1000000</v>
      </c>
      <c r="M6" s="139">
        <v>1239990.1199999999</v>
      </c>
      <c r="N6" s="132">
        <f>SUM(B6:M6)</f>
        <v>12004078.139999999</v>
      </c>
      <c r="O6" s="226">
        <v>14252759.999999998</v>
      </c>
      <c r="P6" s="226">
        <f>N6-O6</f>
        <v>-2248681.8599999994</v>
      </c>
      <c r="R6" s="16">
        <v>1048.0034880000001</v>
      </c>
      <c r="S6" s="17">
        <f t="shared" ref="S6:S69" si="0">$R6*B6/1000</f>
        <v>1209892.3176837773</v>
      </c>
      <c r="T6" s="18">
        <f t="shared" ref="T6:T37" si="1">$R6*C6/1000</f>
        <v>524001.74400000006</v>
      </c>
      <c r="U6" s="18">
        <f t="shared" ref="U6:U37" si="2">$R6*D6/1000</f>
        <v>524001.74400000006</v>
      </c>
      <c r="V6" s="18">
        <f t="shared" ref="V6:V37" si="3">$R6*E6/1000</f>
        <v>524001.74400000006</v>
      </c>
      <c r="W6" s="18">
        <f t="shared" ref="W6:W37" si="4">$R6*F6/1000</f>
        <v>1194955.3754901504</v>
      </c>
      <c r="X6" s="18">
        <f t="shared" ref="X6:X37" si="5">$R6*G6/1000</f>
        <v>1381667.1529104866</v>
      </c>
      <c r="Y6" s="18">
        <f t="shared" ref="Y6:Y37" si="6">$R6*H6/1000</f>
        <v>1389135.6240073</v>
      </c>
      <c r="Z6" s="18">
        <f t="shared" ref="Z6:Z37" si="7">$R6*I6/1000</f>
        <v>1389135.6240073</v>
      </c>
      <c r="AA6" s="18">
        <f t="shared" ref="AA6:AA37" si="8">$R6*J6/1000</f>
        <v>1048003.4880000001</v>
      </c>
      <c r="AB6" s="18">
        <f t="shared" ref="AB6:AB37" si="9">$R6*K6/1000</f>
        <v>1048003.4880000001</v>
      </c>
      <c r="AC6" s="18">
        <f t="shared" ref="AC6:AC37" si="10">$R6*L6/1000</f>
        <v>1048003.4880000001</v>
      </c>
      <c r="AD6" s="18">
        <f t="shared" ref="AD6:AD37" si="11">$R6*M6/1000</f>
        <v>1299513.9708455387</v>
      </c>
      <c r="AE6" s="19">
        <f>SUM(S6:AD6)</f>
        <v>12580315.760944553</v>
      </c>
      <c r="AH6" s="20"/>
    </row>
    <row r="7" spans="1:35">
      <c r="A7" s="140" t="s">
        <v>16</v>
      </c>
      <c r="B7" s="141">
        <v>137755.12049999999</v>
      </c>
      <c r="C7" s="141">
        <v>136054.44</v>
      </c>
      <c r="D7" s="141">
        <v>134353.75950000001</v>
      </c>
      <c r="E7" s="141">
        <v>136904.78025000001</v>
      </c>
      <c r="F7" s="141">
        <v>136054.44</v>
      </c>
      <c r="G7" s="141">
        <v>157312.94625000001</v>
      </c>
      <c r="H7" s="141">
        <v>158163.28649999999</v>
      </c>
      <c r="I7" s="141">
        <v>158163.28649999999</v>
      </c>
      <c r="J7" s="141">
        <v>158163.28649999999</v>
      </c>
      <c r="K7" s="141">
        <v>117346.95450000001</v>
      </c>
      <c r="L7" s="141">
        <v>122448.99599999998</v>
      </c>
      <c r="M7" s="142">
        <v>147959.2035</v>
      </c>
      <c r="N7" s="132">
        <f t="shared" ref="N7:N70" si="12">SUM(B7:M7)</f>
        <v>1700680.5</v>
      </c>
      <c r="O7" s="226">
        <v>1700680.5</v>
      </c>
      <c r="P7" s="226">
        <f t="shared" ref="P7:P70" si="13">N7-O7</f>
        <v>0</v>
      </c>
      <c r="R7" s="16">
        <v>1089.9036000000001</v>
      </c>
      <c r="S7" s="17">
        <f t="shared" si="0"/>
        <v>150139.80175138381</v>
      </c>
      <c r="T7" s="18">
        <f t="shared" si="1"/>
        <v>148286.22395198402</v>
      </c>
      <c r="U7" s="18">
        <f t="shared" si="2"/>
        <v>146432.64615258423</v>
      </c>
      <c r="V7" s="18">
        <f t="shared" si="3"/>
        <v>149213.01285168392</v>
      </c>
      <c r="W7" s="18">
        <f t="shared" si="4"/>
        <v>148286.22395198402</v>
      </c>
      <c r="X7" s="18">
        <f t="shared" si="5"/>
        <v>171455.94644448152</v>
      </c>
      <c r="Y7" s="18">
        <f t="shared" si="6"/>
        <v>172382.73534418139</v>
      </c>
      <c r="Z7" s="18">
        <f t="shared" si="7"/>
        <v>172382.73534418139</v>
      </c>
      <c r="AA7" s="18">
        <f t="shared" si="8"/>
        <v>172382.73534418139</v>
      </c>
      <c r="AB7" s="18">
        <f t="shared" si="9"/>
        <v>127896.86815858622</v>
      </c>
      <c r="AC7" s="18">
        <f t="shared" si="10"/>
        <v>133457.60155678561</v>
      </c>
      <c r="AD7" s="18">
        <f t="shared" si="11"/>
        <v>161261.26854778262</v>
      </c>
      <c r="AE7" s="19">
        <f t="shared" ref="AE7:AE70" si="14">SUM(S7:AD7)</f>
        <v>1853577.7993998001</v>
      </c>
      <c r="AH7" s="20"/>
    </row>
    <row r="8" spans="1:35">
      <c r="A8" s="143" t="s">
        <v>17</v>
      </c>
      <c r="B8" s="141">
        <v>87912.515700000004</v>
      </c>
      <c r="C8" s="141">
        <v>86827.175999999992</v>
      </c>
      <c r="D8" s="141">
        <v>85741.836299999995</v>
      </c>
      <c r="E8" s="141">
        <v>87369.845849999998</v>
      </c>
      <c r="F8" s="141">
        <v>86827.175999999992</v>
      </c>
      <c r="G8" s="141">
        <v>100393.92224999999</v>
      </c>
      <c r="H8" s="141">
        <v>100936.59209999999</v>
      </c>
      <c r="I8" s="141">
        <v>100936.59209999999</v>
      </c>
      <c r="J8" s="141">
        <v>100936.59209999999</v>
      </c>
      <c r="K8" s="141">
        <v>74888.439299999998</v>
      </c>
      <c r="L8" s="141">
        <v>78144.458399999989</v>
      </c>
      <c r="M8" s="142">
        <v>94424.553899999984</v>
      </c>
      <c r="N8" s="132">
        <f t="shared" si="12"/>
        <v>1085339.7</v>
      </c>
      <c r="O8" s="226">
        <v>1085339.7</v>
      </c>
      <c r="P8" s="226">
        <f t="shared" si="13"/>
        <v>0</v>
      </c>
      <c r="R8" s="16">
        <v>1045.8773325</v>
      </c>
      <c r="S8" s="17">
        <f t="shared" si="0"/>
        <v>91945.707413680371</v>
      </c>
      <c r="T8" s="18">
        <f t="shared" si="1"/>
        <v>90810.575223388019</v>
      </c>
      <c r="U8" s="18">
        <f t="shared" si="2"/>
        <v>89675.443033095653</v>
      </c>
      <c r="V8" s="18">
        <f t="shared" si="3"/>
        <v>91378.141318534195</v>
      </c>
      <c r="W8" s="18">
        <f t="shared" si="4"/>
        <v>90810.575223388019</v>
      </c>
      <c r="X8" s="18">
        <f t="shared" si="5"/>
        <v>104999.72760204237</v>
      </c>
      <c r="Y8" s="18">
        <f t="shared" si="6"/>
        <v>105567.29369718856</v>
      </c>
      <c r="Z8" s="18">
        <f t="shared" si="7"/>
        <v>105567.29369718856</v>
      </c>
      <c r="AA8" s="18">
        <f t="shared" si="8"/>
        <v>105567.29369718856</v>
      </c>
      <c r="AB8" s="18">
        <f t="shared" si="9"/>
        <v>78324.121130172163</v>
      </c>
      <c r="AC8" s="18">
        <f t="shared" si="10"/>
        <v>81729.517701049204</v>
      </c>
      <c r="AD8" s="18">
        <f t="shared" si="11"/>
        <v>98756.500555434453</v>
      </c>
      <c r="AE8" s="19">
        <f t="shared" si="14"/>
        <v>1135132.1902923502</v>
      </c>
      <c r="AH8" s="20"/>
    </row>
    <row r="9" spans="1:35">
      <c r="A9" s="143" t="s">
        <v>18</v>
      </c>
      <c r="B9" s="141">
        <v>30085.246800000001</v>
      </c>
      <c r="C9" s="141">
        <v>29713.824000000001</v>
      </c>
      <c r="D9" s="141">
        <v>29342.4012</v>
      </c>
      <c r="E9" s="141">
        <v>29899.535400000001</v>
      </c>
      <c r="F9" s="141">
        <v>29713.824000000001</v>
      </c>
      <c r="G9" s="141">
        <v>34356.608999999997</v>
      </c>
      <c r="H9" s="141">
        <v>34542.320399999997</v>
      </c>
      <c r="I9" s="141">
        <v>34542.320399999997</v>
      </c>
      <c r="J9" s="141">
        <v>34542.320399999997</v>
      </c>
      <c r="K9" s="141">
        <v>25628.173200000001</v>
      </c>
      <c r="L9" s="141">
        <v>26742.441599999998</v>
      </c>
      <c r="M9" s="142">
        <v>32313.783599999995</v>
      </c>
      <c r="N9" s="132">
        <f t="shared" si="12"/>
        <v>371422.80000000005</v>
      </c>
      <c r="O9" s="226">
        <v>371422.80000000005</v>
      </c>
      <c r="P9" s="226">
        <f t="shared" si="13"/>
        <v>0</v>
      </c>
      <c r="R9" s="16">
        <v>1125.7049999999999</v>
      </c>
      <c r="S9" s="17">
        <f t="shared" si="0"/>
        <v>33867.112748993997</v>
      </c>
      <c r="T9" s="18">
        <f t="shared" si="1"/>
        <v>33449.000245919997</v>
      </c>
      <c r="U9" s="18">
        <f t="shared" si="2"/>
        <v>33030.887742845996</v>
      </c>
      <c r="V9" s="18">
        <f t="shared" si="3"/>
        <v>33658.056497457001</v>
      </c>
      <c r="W9" s="18">
        <f t="shared" si="4"/>
        <v>33449.000245919997</v>
      </c>
      <c r="X9" s="18">
        <f t="shared" si="5"/>
        <v>38675.406534344991</v>
      </c>
      <c r="Y9" s="18">
        <f t="shared" si="6"/>
        <v>38884.462785881995</v>
      </c>
      <c r="Z9" s="18">
        <f t="shared" si="7"/>
        <v>38884.462785881995</v>
      </c>
      <c r="AA9" s="18">
        <f t="shared" si="8"/>
        <v>38884.462785881995</v>
      </c>
      <c r="AB9" s="18">
        <f t="shared" si="9"/>
        <v>28849.762712106</v>
      </c>
      <c r="AC9" s="18">
        <f t="shared" si="10"/>
        <v>30104.100221327997</v>
      </c>
      <c r="AD9" s="18">
        <f t="shared" si="11"/>
        <v>36375.787767437992</v>
      </c>
      <c r="AE9" s="19">
        <f t="shared" si="14"/>
        <v>418112.50307399995</v>
      </c>
      <c r="AH9" s="20"/>
    </row>
    <row r="10" spans="1:35">
      <c r="A10" s="144" t="s">
        <v>19</v>
      </c>
      <c r="B10" s="141">
        <v>9447.84</v>
      </c>
      <c r="C10" s="141">
        <v>9331.2000000000007</v>
      </c>
      <c r="D10" s="141">
        <v>9214.56</v>
      </c>
      <c r="E10" s="141">
        <v>9389.52</v>
      </c>
      <c r="F10" s="141">
        <v>9331.2000000000007</v>
      </c>
      <c r="G10" s="141">
        <v>10789.2</v>
      </c>
      <c r="H10" s="141">
        <v>10847.52</v>
      </c>
      <c r="I10" s="141">
        <v>10847.52</v>
      </c>
      <c r="J10" s="141">
        <v>10847.52</v>
      </c>
      <c r="K10" s="141">
        <v>8048.1600000000008</v>
      </c>
      <c r="L10" s="141">
        <v>8398.08</v>
      </c>
      <c r="M10" s="142">
        <v>10147.679999999998</v>
      </c>
      <c r="N10" s="132">
        <f t="shared" si="12"/>
        <v>116640</v>
      </c>
      <c r="O10" s="226">
        <v>116640</v>
      </c>
      <c r="P10" s="226">
        <f t="shared" si="13"/>
        <v>0</v>
      </c>
      <c r="R10" s="16">
        <v>230.01840000000001</v>
      </c>
      <c r="S10" s="17">
        <f t="shared" si="0"/>
        <v>2173.1770402560001</v>
      </c>
      <c r="T10" s="18">
        <f t="shared" si="1"/>
        <v>2146.3476940800001</v>
      </c>
      <c r="U10" s="18">
        <f t="shared" si="2"/>
        <v>2119.5183479040002</v>
      </c>
      <c r="V10" s="18">
        <f t="shared" si="3"/>
        <v>2159.7623671680003</v>
      </c>
      <c r="W10" s="18">
        <f t="shared" si="4"/>
        <v>2146.3476940800001</v>
      </c>
      <c r="X10" s="18">
        <f t="shared" si="5"/>
        <v>2481.7145212800006</v>
      </c>
      <c r="Y10" s="18">
        <f t="shared" si="6"/>
        <v>2495.1291943680003</v>
      </c>
      <c r="Z10" s="18">
        <f t="shared" si="7"/>
        <v>2495.1291943680003</v>
      </c>
      <c r="AA10" s="18">
        <f t="shared" si="8"/>
        <v>2495.1291943680003</v>
      </c>
      <c r="AB10" s="18">
        <f t="shared" si="9"/>
        <v>1851.2248861440003</v>
      </c>
      <c r="AC10" s="18">
        <f t="shared" si="10"/>
        <v>1931.7129246720001</v>
      </c>
      <c r="AD10" s="18">
        <f t="shared" si="11"/>
        <v>2334.1531173119997</v>
      </c>
      <c r="AE10" s="19">
        <f t="shared" si="14"/>
        <v>26829.346176000003</v>
      </c>
      <c r="AH10" s="20"/>
    </row>
    <row r="11" spans="1:35">
      <c r="A11" s="145" t="s">
        <v>262</v>
      </c>
      <c r="B11" s="141">
        <v>9806824.2239999995</v>
      </c>
      <c r="C11" s="141">
        <v>10500000</v>
      </c>
      <c r="D11" s="141">
        <v>10000000</v>
      </c>
      <c r="E11" s="141">
        <v>10000000</v>
      </c>
      <c r="F11" s="141">
        <v>10200000</v>
      </c>
      <c r="G11" s="141">
        <v>11500000</v>
      </c>
      <c r="H11" s="141">
        <v>11259687.072000001</v>
      </c>
      <c r="I11" s="141">
        <v>11259687.072000001</v>
      </c>
      <c r="J11" s="141">
        <v>10500000</v>
      </c>
      <c r="K11" s="141">
        <v>8353961.3760000011</v>
      </c>
      <c r="L11" s="141">
        <v>7700000</v>
      </c>
      <c r="M11" s="142">
        <v>10000000</v>
      </c>
      <c r="N11" s="132">
        <f t="shared" si="12"/>
        <v>121080159.744</v>
      </c>
      <c r="O11" s="226">
        <v>121071904</v>
      </c>
      <c r="P11" s="226">
        <f t="shared" si="13"/>
        <v>8255.7440000027418</v>
      </c>
      <c r="R11" s="16">
        <v>271.29599999999999</v>
      </c>
      <c r="S11" s="17">
        <f t="shared" si="0"/>
        <v>2660552.184674304</v>
      </c>
      <c r="T11" s="18">
        <f t="shared" si="1"/>
        <v>2848608</v>
      </c>
      <c r="U11" s="18">
        <f t="shared" si="2"/>
        <v>2712960</v>
      </c>
      <c r="V11" s="18">
        <f t="shared" si="3"/>
        <v>2712960</v>
      </c>
      <c r="W11" s="18">
        <f t="shared" si="4"/>
        <v>2767219.2</v>
      </c>
      <c r="X11" s="18">
        <f t="shared" si="5"/>
        <v>3119904</v>
      </c>
      <c r="Y11" s="18">
        <f t="shared" si="6"/>
        <v>3054708.0638853121</v>
      </c>
      <c r="Z11" s="18">
        <f t="shared" si="7"/>
        <v>3054708.0638853121</v>
      </c>
      <c r="AA11" s="18">
        <f t="shared" si="8"/>
        <v>2848608</v>
      </c>
      <c r="AB11" s="18">
        <f t="shared" si="9"/>
        <v>2266396.3054632964</v>
      </c>
      <c r="AC11" s="18">
        <f t="shared" si="10"/>
        <v>2088979.2</v>
      </c>
      <c r="AD11" s="18">
        <f t="shared" si="11"/>
        <v>2712960</v>
      </c>
      <c r="AE11" s="19">
        <f t="shared" si="14"/>
        <v>32848563.017908223</v>
      </c>
      <c r="AH11" s="20"/>
    </row>
    <row r="12" spans="1:35">
      <c r="A12" s="144" t="s">
        <v>20</v>
      </c>
      <c r="B12" s="141">
        <v>2035704.2310000001</v>
      </c>
      <c r="C12" s="141">
        <v>2010572.08</v>
      </c>
      <c r="D12" s="141">
        <v>1985439.929</v>
      </c>
      <c r="E12" s="141">
        <v>2023138.1555000001</v>
      </c>
      <c r="F12" s="141">
        <v>2010572.08</v>
      </c>
      <c r="G12" s="141">
        <v>2324723.9674999998</v>
      </c>
      <c r="H12" s="141">
        <v>2337290.0430000001</v>
      </c>
      <c r="I12" s="141">
        <v>2337290.0430000001</v>
      </c>
      <c r="J12" s="141">
        <v>2337290.0430000001</v>
      </c>
      <c r="K12" s="141">
        <v>1734118.4190000002</v>
      </c>
      <c r="L12" s="141">
        <v>1809514.872</v>
      </c>
      <c r="M12" s="142">
        <v>2186497.1369999996</v>
      </c>
      <c r="N12" s="132">
        <f t="shared" si="12"/>
        <v>25132151</v>
      </c>
      <c r="O12" s="226">
        <v>25132151</v>
      </c>
      <c r="P12" s="226">
        <f t="shared" si="13"/>
        <v>0</v>
      </c>
      <c r="R12" s="16">
        <v>377.91360000000003</v>
      </c>
      <c r="S12" s="17">
        <f t="shared" si="0"/>
        <v>769320.31447244168</v>
      </c>
      <c r="T12" s="18">
        <f t="shared" si="1"/>
        <v>759822.53281228803</v>
      </c>
      <c r="U12" s="18">
        <f t="shared" si="2"/>
        <v>750324.75115213438</v>
      </c>
      <c r="V12" s="18">
        <f t="shared" si="3"/>
        <v>764571.42364236491</v>
      </c>
      <c r="W12" s="18">
        <f t="shared" si="4"/>
        <v>759822.53281228803</v>
      </c>
      <c r="X12" s="18">
        <f t="shared" si="5"/>
        <v>878544.80356420798</v>
      </c>
      <c r="Y12" s="18">
        <f t="shared" si="6"/>
        <v>883293.69439428486</v>
      </c>
      <c r="Z12" s="18">
        <f t="shared" si="7"/>
        <v>883293.69439428486</v>
      </c>
      <c r="AA12" s="18">
        <f t="shared" si="8"/>
        <v>883293.69439428486</v>
      </c>
      <c r="AB12" s="18">
        <f t="shared" si="9"/>
        <v>655346.9345505985</v>
      </c>
      <c r="AC12" s="18">
        <f t="shared" si="10"/>
        <v>683840.27953105932</v>
      </c>
      <c r="AD12" s="18">
        <f t="shared" si="11"/>
        <v>826307.00443336309</v>
      </c>
      <c r="AE12" s="19">
        <f t="shared" si="14"/>
        <v>9497781.6601536013</v>
      </c>
      <c r="AH12" s="20"/>
    </row>
    <row r="13" spans="1:35">
      <c r="A13" s="144" t="s">
        <v>21</v>
      </c>
      <c r="B13" s="141">
        <v>1476979.4340000001</v>
      </c>
      <c r="C13" s="141">
        <v>1458745.12</v>
      </c>
      <c r="D13" s="141">
        <v>1440510.8060000001</v>
      </c>
      <c r="E13" s="141">
        <v>1467862.277</v>
      </c>
      <c r="F13" s="141">
        <v>1458745.12</v>
      </c>
      <c r="G13" s="141">
        <v>1686674.0449999999</v>
      </c>
      <c r="H13" s="141">
        <v>1695791.202</v>
      </c>
      <c r="I13" s="141">
        <v>1695791.202</v>
      </c>
      <c r="J13" s="141">
        <v>1695791.202</v>
      </c>
      <c r="K13" s="141">
        <v>1258167.6660000002</v>
      </c>
      <c r="L13" s="141">
        <v>1312870.608</v>
      </c>
      <c r="M13" s="142">
        <v>1586385.318</v>
      </c>
      <c r="N13" s="132">
        <f t="shared" si="12"/>
        <v>18234314</v>
      </c>
      <c r="O13" s="226">
        <v>18234314</v>
      </c>
      <c r="P13" s="226">
        <f t="shared" si="13"/>
        <v>0</v>
      </c>
      <c r="R13" s="16">
        <v>333.77400000000006</v>
      </c>
      <c r="S13" s="17">
        <f t="shared" si="0"/>
        <v>492977.33360391611</v>
      </c>
      <c r="T13" s="18">
        <f t="shared" si="1"/>
        <v>486891.19368288008</v>
      </c>
      <c r="U13" s="18">
        <f t="shared" si="2"/>
        <v>480805.05376184412</v>
      </c>
      <c r="V13" s="18">
        <f t="shared" si="3"/>
        <v>489934.26364339812</v>
      </c>
      <c r="W13" s="18">
        <f t="shared" si="4"/>
        <v>486891.19368288008</v>
      </c>
      <c r="X13" s="18">
        <f t="shared" si="5"/>
        <v>562967.94269583013</v>
      </c>
      <c r="Y13" s="18">
        <f t="shared" si="6"/>
        <v>566011.01265634806</v>
      </c>
      <c r="Z13" s="18">
        <f t="shared" si="7"/>
        <v>566011.01265634806</v>
      </c>
      <c r="AA13" s="18">
        <f t="shared" si="8"/>
        <v>566011.01265634806</v>
      </c>
      <c r="AB13" s="18">
        <f t="shared" si="9"/>
        <v>419943.65455148416</v>
      </c>
      <c r="AC13" s="18">
        <f t="shared" si="10"/>
        <v>438202.07431459206</v>
      </c>
      <c r="AD13" s="18">
        <f t="shared" si="11"/>
        <v>529494.17313013203</v>
      </c>
      <c r="AE13" s="19">
        <f t="shared" si="14"/>
        <v>6086139.9210360013</v>
      </c>
      <c r="AH13" s="20"/>
    </row>
    <row r="14" spans="1:35">
      <c r="A14" s="144" t="s">
        <v>123</v>
      </c>
      <c r="B14" s="141">
        <v>4301.1000000000004</v>
      </c>
      <c r="C14" s="141">
        <v>4248</v>
      </c>
      <c r="D14" s="141">
        <v>4194.8999999999996</v>
      </c>
      <c r="E14" s="141">
        <v>4274.55</v>
      </c>
      <c r="F14" s="141">
        <v>4248</v>
      </c>
      <c r="G14" s="141">
        <v>4911.75</v>
      </c>
      <c r="H14" s="141">
        <v>4938.3</v>
      </c>
      <c r="I14" s="141">
        <v>4938.3</v>
      </c>
      <c r="J14" s="141">
        <v>4938.3</v>
      </c>
      <c r="K14" s="141">
        <v>3663.9</v>
      </c>
      <c r="L14" s="141">
        <v>3823.2</v>
      </c>
      <c r="M14" s="142">
        <v>4619.7</v>
      </c>
      <c r="N14" s="132">
        <f t="shared" si="12"/>
        <v>53100</v>
      </c>
      <c r="O14" s="226">
        <v>53100</v>
      </c>
      <c r="P14" s="226">
        <f t="shared" si="13"/>
        <v>0</v>
      </c>
      <c r="R14" s="16">
        <v>396.81360000000006</v>
      </c>
      <c r="S14" s="17">
        <f t="shared" si="0"/>
        <v>1706.7349749600005</v>
      </c>
      <c r="T14" s="18">
        <f t="shared" si="1"/>
        <v>1685.6641728000002</v>
      </c>
      <c r="U14" s="18">
        <f t="shared" si="2"/>
        <v>1664.5933706400001</v>
      </c>
      <c r="V14" s="18">
        <f t="shared" si="3"/>
        <v>1696.1995738800003</v>
      </c>
      <c r="W14" s="18">
        <f t="shared" si="4"/>
        <v>1685.6641728000002</v>
      </c>
      <c r="X14" s="18">
        <f t="shared" si="5"/>
        <v>1949.0491998000002</v>
      </c>
      <c r="Y14" s="18">
        <f t="shared" si="6"/>
        <v>1959.5846008800006</v>
      </c>
      <c r="Z14" s="18">
        <f t="shared" si="7"/>
        <v>1959.5846008800006</v>
      </c>
      <c r="AA14" s="18">
        <f t="shared" si="8"/>
        <v>1959.5846008800006</v>
      </c>
      <c r="AB14" s="18">
        <f t="shared" si="9"/>
        <v>1453.8853490400002</v>
      </c>
      <c r="AC14" s="18">
        <f t="shared" si="10"/>
        <v>1517.0977555200002</v>
      </c>
      <c r="AD14" s="18">
        <f t="shared" si="11"/>
        <v>1833.1597879200003</v>
      </c>
      <c r="AE14" s="19">
        <f t="shared" si="14"/>
        <v>21070.802160000003</v>
      </c>
      <c r="AH14" s="20"/>
    </row>
    <row r="15" spans="1:35">
      <c r="A15" s="144" t="s">
        <v>22</v>
      </c>
      <c r="B15" s="141">
        <v>33878.330999999998</v>
      </c>
      <c r="C15" s="141">
        <v>33460.080000000002</v>
      </c>
      <c r="D15" s="141">
        <v>33041.828999999998</v>
      </c>
      <c r="E15" s="141">
        <v>33669.205500000004</v>
      </c>
      <c r="F15" s="141">
        <v>33460.080000000002</v>
      </c>
      <c r="G15" s="141">
        <v>38688.217499999999</v>
      </c>
      <c r="H15" s="141">
        <v>38897.343000000001</v>
      </c>
      <c r="I15" s="141">
        <v>38897.343000000001</v>
      </c>
      <c r="J15" s="141">
        <v>38897.343000000001</v>
      </c>
      <c r="K15" s="141">
        <v>28859.319000000003</v>
      </c>
      <c r="L15" s="141">
        <v>30114.071999999996</v>
      </c>
      <c r="M15" s="142">
        <v>36387.837</v>
      </c>
      <c r="N15" s="132">
        <f t="shared" si="12"/>
        <v>418251</v>
      </c>
      <c r="O15" s="226">
        <v>418251</v>
      </c>
      <c r="P15" s="226">
        <f t="shared" si="13"/>
        <v>0</v>
      </c>
      <c r="R15" s="16">
        <v>333.77400000000006</v>
      </c>
      <c r="S15" s="17">
        <f t="shared" si="0"/>
        <v>11307.706051194002</v>
      </c>
      <c r="T15" s="18">
        <f t="shared" si="1"/>
        <v>11168.104741920002</v>
      </c>
      <c r="U15" s="18">
        <f t="shared" si="2"/>
        <v>11028.503432646001</v>
      </c>
      <c r="V15" s="18">
        <f t="shared" si="3"/>
        <v>11237.905396557004</v>
      </c>
      <c r="W15" s="18">
        <f t="shared" si="4"/>
        <v>11168.104741920002</v>
      </c>
      <c r="X15" s="18">
        <f t="shared" si="5"/>
        <v>12913.121107845001</v>
      </c>
      <c r="Y15" s="18">
        <f t="shared" si="6"/>
        <v>12982.921762482003</v>
      </c>
      <c r="Z15" s="18">
        <f t="shared" si="7"/>
        <v>12982.921762482003</v>
      </c>
      <c r="AA15" s="18">
        <f t="shared" si="8"/>
        <v>12982.921762482003</v>
      </c>
      <c r="AB15" s="18">
        <f t="shared" si="9"/>
        <v>9632.490339906004</v>
      </c>
      <c r="AC15" s="18">
        <f t="shared" si="10"/>
        <v>10051.294267728001</v>
      </c>
      <c r="AD15" s="18">
        <f t="shared" si="11"/>
        <v>12145.313906838002</v>
      </c>
      <c r="AE15" s="19">
        <f t="shared" si="14"/>
        <v>139601.30927400003</v>
      </c>
      <c r="AH15" s="20"/>
    </row>
    <row r="16" spans="1:35">
      <c r="A16" s="146" t="s">
        <v>23</v>
      </c>
      <c r="B16" s="141">
        <v>1130551.7554800001</v>
      </c>
      <c r="C16" s="141">
        <v>1500000</v>
      </c>
      <c r="D16" s="141">
        <v>1300000</v>
      </c>
      <c r="E16" s="141">
        <v>1300000</v>
      </c>
      <c r="F16" s="141">
        <v>1300000</v>
      </c>
      <c r="G16" s="141">
        <v>1300000</v>
      </c>
      <c r="H16" s="141">
        <v>1300000</v>
      </c>
      <c r="I16" s="141">
        <v>1300000</v>
      </c>
      <c r="J16" s="141">
        <v>1298040.90444</v>
      </c>
      <c r="K16" s="141">
        <v>963062.60652000003</v>
      </c>
      <c r="L16" s="141">
        <v>1004934.8937599999</v>
      </c>
      <c r="M16" s="142">
        <v>1214296.32996</v>
      </c>
      <c r="N16" s="132">
        <f t="shared" si="12"/>
        <v>14910886.49016</v>
      </c>
      <c r="O16" s="226">
        <v>13957429.08</v>
      </c>
      <c r="P16" s="226">
        <f t="shared" si="13"/>
        <v>953457.4101599995</v>
      </c>
      <c r="R16" s="16">
        <v>404.96760000000006</v>
      </c>
      <c r="S16" s="17">
        <f t="shared" si="0"/>
        <v>457836.83109252254</v>
      </c>
      <c r="T16" s="18">
        <f t="shared" si="1"/>
        <v>607451.40000000014</v>
      </c>
      <c r="U16" s="18">
        <f t="shared" si="2"/>
        <v>526457.88</v>
      </c>
      <c r="V16" s="18">
        <f t="shared" si="3"/>
        <v>526457.88</v>
      </c>
      <c r="W16" s="18">
        <f t="shared" si="4"/>
        <v>526457.88</v>
      </c>
      <c r="X16" s="18">
        <f t="shared" si="5"/>
        <v>526457.88</v>
      </c>
      <c r="Y16" s="18">
        <f t="shared" si="6"/>
        <v>526457.88</v>
      </c>
      <c r="Z16" s="18">
        <f t="shared" si="7"/>
        <v>526457.88</v>
      </c>
      <c r="AA16" s="18">
        <f t="shared" si="8"/>
        <v>525664.50977289618</v>
      </c>
      <c r="AB16" s="18">
        <f t="shared" si="9"/>
        <v>390009.15241214883</v>
      </c>
      <c r="AC16" s="18">
        <f t="shared" si="10"/>
        <v>406966.07208224217</v>
      </c>
      <c r="AD16" s="18">
        <f t="shared" si="11"/>
        <v>491750.67043270939</v>
      </c>
      <c r="AE16" s="19">
        <f t="shared" si="14"/>
        <v>6038425.9157925183</v>
      </c>
      <c r="AH16" s="20"/>
    </row>
    <row r="17" spans="1:34">
      <c r="A17" s="146" t="s">
        <v>25</v>
      </c>
      <c r="B17" s="141">
        <v>1892989.44</v>
      </c>
      <c r="C17" s="141">
        <v>2200000</v>
      </c>
      <c r="D17" s="141">
        <v>1846248.96</v>
      </c>
      <c r="E17" s="141">
        <v>1881304.32</v>
      </c>
      <c r="F17" s="141">
        <v>2200000</v>
      </c>
      <c r="G17" s="141">
        <v>2200000</v>
      </c>
      <c r="H17" s="141">
        <v>2200000</v>
      </c>
      <c r="I17" s="141">
        <v>2173432.3199999998</v>
      </c>
      <c r="J17" s="141">
        <v>2173432.3199999998</v>
      </c>
      <c r="K17" s="141">
        <v>1612546.56</v>
      </c>
      <c r="L17" s="141">
        <v>1682657.2799999998</v>
      </c>
      <c r="M17" s="142">
        <v>2033210.88</v>
      </c>
      <c r="N17" s="132">
        <f t="shared" si="12"/>
        <v>24095822.079999998</v>
      </c>
      <c r="O17" s="226">
        <v>23370240</v>
      </c>
      <c r="P17" s="226">
        <f t="shared" si="13"/>
        <v>725582.07999999821</v>
      </c>
      <c r="R17" s="16">
        <v>514.1880000000001</v>
      </c>
      <c r="S17" s="17">
        <f t="shared" si="0"/>
        <v>973352.45417472022</v>
      </c>
      <c r="T17" s="18">
        <f t="shared" si="1"/>
        <v>1131213.6000000003</v>
      </c>
      <c r="U17" s="18">
        <f t="shared" si="2"/>
        <v>949319.06024448015</v>
      </c>
      <c r="V17" s="18">
        <f t="shared" si="3"/>
        <v>967344.1056921602</v>
      </c>
      <c r="W17" s="18">
        <f t="shared" si="4"/>
        <v>1131213.6000000003</v>
      </c>
      <c r="X17" s="18">
        <f t="shared" si="5"/>
        <v>1131213.6000000003</v>
      </c>
      <c r="Y17" s="18">
        <f t="shared" si="6"/>
        <v>1131213.6000000003</v>
      </c>
      <c r="Z17" s="18">
        <f t="shared" si="7"/>
        <v>1117552.8177561599</v>
      </c>
      <c r="AA17" s="18">
        <f t="shared" si="8"/>
        <v>1117552.8177561599</v>
      </c>
      <c r="AB17" s="18">
        <f t="shared" si="9"/>
        <v>829152.09059328015</v>
      </c>
      <c r="AC17" s="18">
        <f t="shared" si="10"/>
        <v>865202.18148864002</v>
      </c>
      <c r="AD17" s="18">
        <f t="shared" si="11"/>
        <v>1045452.6359654402</v>
      </c>
      <c r="AE17" s="19">
        <f t="shared" si="14"/>
        <v>12389782.563671043</v>
      </c>
      <c r="AH17" s="20"/>
    </row>
    <row r="18" spans="1:34">
      <c r="A18" s="146" t="s">
        <v>26</v>
      </c>
      <c r="B18" s="141">
        <v>6277731.9840000002</v>
      </c>
      <c r="C18" s="141">
        <v>7000000</v>
      </c>
      <c r="D18" s="141">
        <v>6500000</v>
      </c>
      <c r="E18" s="141">
        <v>6500000</v>
      </c>
      <c r="F18" s="141">
        <v>7000000</v>
      </c>
      <c r="G18" s="141">
        <v>7500000</v>
      </c>
      <c r="H18" s="141">
        <v>7207766.352</v>
      </c>
      <c r="I18" s="141">
        <v>7207766.352</v>
      </c>
      <c r="J18" s="141">
        <v>7207766.352</v>
      </c>
      <c r="K18" s="141">
        <v>5347697.6160000004</v>
      </c>
      <c r="L18" s="141">
        <v>5580206.2079999996</v>
      </c>
      <c r="M18" s="142">
        <v>7000000</v>
      </c>
      <c r="N18" s="132">
        <f t="shared" si="12"/>
        <v>80328934.863999993</v>
      </c>
      <c r="O18" s="226">
        <v>77502864</v>
      </c>
      <c r="P18" s="226">
        <f t="shared" si="13"/>
        <v>2826070.8639999926</v>
      </c>
      <c r="R18" s="16">
        <v>331.11719999999997</v>
      </c>
      <c r="S18" s="17">
        <f t="shared" si="0"/>
        <v>2078665.0368925247</v>
      </c>
      <c r="T18" s="18">
        <f t="shared" si="1"/>
        <v>2317820.4</v>
      </c>
      <c r="U18" s="18">
        <f t="shared" si="2"/>
        <v>2152261.7999999998</v>
      </c>
      <c r="V18" s="18">
        <f t="shared" si="3"/>
        <v>2152261.7999999998</v>
      </c>
      <c r="W18" s="18">
        <f t="shared" si="4"/>
        <v>2317820.4</v>
      </c>
      <c r="X18" s="18">
        <f t="shared" si="5"/>
        <v>2483379</v>
      </c>
      <c r="Y18" s="18">
        <f t="shared" si="6"/>
        <v>2386615.412728454</v>
      </c>
      <c r="Z18" s="18">
        <f t="shared" si="7"/>
        <v>2386615.412728454</v>
      </c>
      <c r="AA18" s="18">
        <f t="shared" si="8"/>
        <v>2386615.412728454</v>
      </c>
      <c r="AB18" s="18">
        <f t="shared" si="9"/>
        <v>1770714.6610565952</v>
      </c>
      <c r="AC18" s="18">
        <f t="shared" si="10"/>
        <v>1847702.2550155774</v>
      </c>
      <c r="AD18" s="18">
        <f t="shared" si="11"/>
        <v>2317820.4</v>
      </c>
      <c r="AE18" s="19">
        <f t="shared" si="14"/>
        <v>26598291.991150063</v>
      </c>
      <c r="AH18" s="20"/>
    </row>
    <row r="19" spans="1:34">
      <c r="A19" s="146" t="s">
        <v>24</v>
      </c>
      <c r="B19" s="141">
        <v>27968.1093</v>
      </c>
      <c r="C19" s="141">
        <v>27622.824000000001</v>
      </c>
      <c r="D19" s="141">
        <v>27277.538700000001</v>
      </c>
      <c r="E19" s="141">
        <v>27795.466649999998</v>
      </c>
      <c r="F19" s="141">
        <v>27622.824000000001</v>
      </c>
      <c r="G19" s="141">
        <v>31938.890249999997</v>
      </c>
      <c r="H19" s="141">
        <v>32111.532899999998</v>
      </c>
      <c r="I19" s="141">
        <v>32111.532899999998</v>
      </c>
      <c r="J19" s="141">
        <v>32111.532899999998</v>
      </c>
      <c r="K19" s="141">
        <v>23824.685700000002</v>
      </c>
      <c r="L19" s="141">
        <v>24860.541599999997</v>
      </c>
      <c r="M19" s="142">
        <v>30039.821099999997</v>
      </c>
      <c r="N19" s="132">
        <f t="shared" si="12"/>
        <v>345285.3</v>
      </c>
      <c r="O19" s="226">
        <v>345285.3</v>
      </c>
      <c r="P19" s="226">
        <f t="shared" si="13"/>
        <v>0</v>
      </c>
      <c r="R19" s="16">
        <v>404.96760000000006</v>
      </c>
      <c r="S19" s="17">
        <f t="shared" si="0"/>
        <v>11326.178099758681</v>
      </c>
      <c r="T19" s="18">
        <f t="shared" si="1"/>
        <v>11186.348740502403</v>
      </c>
      <c r="U19" s="18">
        <f t="shared" si="2"/>
        <v>11046.519381246122</v>
      </c>
      <c r="V19" s="18">
        <f t="shared" si="3"/>
        <v>11256.263420130541</v>
      </c>
      <c r="W19" s="18">
        <f t="shared" si="4"/>
        <v>11186.348740502403</v>
      </c>
      <c r="X19" s="18">
        <f t="shared" si="5"/>
        <v>12934.215731205901</v>
      </c>
      <c r="Y19" s="18">
        <f t="shared" si="6"/>
        <v>13004.130410834041</v>
      </c>
      <c r="Z19" s="18">
        <f t="shared" si="7"/>
        <v>13004.130410834041</v>
      </c>
      <c r="AA19" s="18">
        <f t="shared" si="8"/>
        <v>13004.130410834041</v>
      </c>
      <c r="AB19" s="18">
        <f t="shared" si="9"/>
        <v>9648.2257886833213</v>
      </c>
      <c r="AC19" s="18">
        <f t="shared" si="10"/>
        <v>10067.713866452159</v>
      </c>
      <c r="AD19" s="18">
        <f t="shared" si="11"/>
        <v>12165.15425529636</v>
      </c>
      <c r="AE19" s="19">
        <f t="shared" si="14"/>
        <v>139829.35925628</v>
      </c>
      <c r="AH19" s="20"/>
    </row>
    <row r="20" spans="1:34">
      <c r="A20" s="146" t="s">
        <v>124</v>
      </c>
      <c r="B20" s="141">
        <v>2875.1759999999999</v>
      </c>
      <c r="C20" s="141">
        <v>2839.68</v>
      </c>
      <c r="D20" s="141">
        <v>2804.1840000000002</v>
      </c>
      <c r="E20" s="141">
        <v>2857.4279999999999</v>
      </c>
      <c r="F20" s="141">
        <v>2839.68</v>
      </c>
      <c r="G20" s="141">
        <v>3283.38</v>
      </c>
      <c r="H20" s="141">
        <v>3301.1280000000002</v>
      </c>
      <c r="I20" s="141">
        <v>3301.1280000000002</v>
      </c>
      <c r="J20" s="141">
        <v>3301.1280000000002</v>
      </c>
      <c r="K20" s="141">
        <v>2449.2240000000002</v>
      </c>
      <c r="L20" s="141">
        <v>2555.712</v>
      </c>
      <c r="M20" s="142">
        <v>3088.1519999999996</v>
      </c>
      <c r="N20" s="132">
        <f t="shared" si="12"/>
        <v>35496.000000000007</v>
      </c>
      <c r="O20" s="226">
        <v>35496.000000000007</v>
      </c>
      <c r="P20" s="226">
        <f t="shared" si="13"/>
        <v>0</v>
      </c>
      <c r="R20" s="16">
        <v>540</v>
      </c>
      <c r="S20" s="17">
        <f t="shared" si="0"/>
        <v>1552.5950399999999</v>
      </c>
      <c r="T20" s="18">
        <f t="shared" si="1"/>
        <v>1533.4271999999999</v>
      </c>
      <c r="U20" s="18">
        <f t="shared" si="2"/>
        <v>1514.25936</v>
      </c>
      <c r="V20" s="18">
        <f t="shared" si="3"/>
        <v>1543.0111199999999</v>
      </c>
      <c r="W20" s="18">
        <f t="shared" si="4"/>
        <v>1533.4271999999999</v>
      </c>
      <c r="X20" s="18">
        <f t="shared" si="5"/>
        <v>1773.0252</v>
      </c>
      <c r="Y20" s="18">
        <f t="shared" si="6"/>
        <v>1782.6091200000001</v>
      </c>
      <c r="Z20" s="18">
        <f t="shared" si="7"/>
        <v>1782.6091200000001</v>
      </c>
      <c r="AA20" s="18">
        <f t="shared" si="8"/>
        <v>1782.6091200000001</v>
      </c>
      <c r="AB20" s="18">
        <f t="shared" si="9"/>
        <v>1322.5809600000002</v>
      </c>
      <c r="AC20" s="18">
        <f t="shared" si="10"/>
        <v>1380.08448</v>
      </c>
      <c r="AD20" s="18">
        <f t="shared" si="11"/>
        <v>1667.6020799999999</v>
      </c>
      <c r="AE20" s="19">
        <f t="shared" si="14"/>
        <v>19167.840000000004</v>
      </c>
      <c r="AH20" s="20"/>
    </row>
    <row r="21" spans="1:34">
      <c r="A21" s="146" t="s">
        <v>27</v>
      </c>
      <c r="B21" s="141">
        <v>225080.83980000002</v>
      </c>
      <c r="C21" s="141">
        <v>222302.06400000001</v>
      </c>
      <c r="D21" s="141">
        <v>219523.28820000001</v>
      </c>
      <c r="E21" s="141">
        <v>223691.45190000001</v>
      </c>
      <c r="F21" s="141">
        <v>222302.06400000001</v>
      </c>
      <c r="G21" s="141">
        <v>257036.76150000002</v>
      </c>
      <c r="H21" s="141">
        <v>258426.14940000002</v>
      </c>
      <c r="I21" s="141">
        <v>258426.14940000002</v>
      </c>
      <c r="J21" s="141">
        <v>258426.14940000002</v>
      </c>
      <c r="K21" s="141">
        <v>191735.53020000004</v>
      </c>
      <c r="L21" s="141">
        <v>200071.85760000002</v>
      </c>
      <c r="M21" s="142">
        <v>241753.49460000001</v>
      </c>
      <c r="N21" s="132">
        <f t="shared" si="12"/>
        <v>2778775.8000000003</v>
      </c>
      <c r="O21" s="226">
        <v>2778775.8000000003</v>
      </c>
      <c r="P21" s="226">
        <f t="shared" si="13"/>
        <v>0</v>
      </c>
      <c r="R21" s="16">
        <v>292.8852</v>
      </c>
      <c r="S21" s="17">
        <f t="shared" si="0"/>
        <v>65922.846780990963</v>
      </c>
      <c r="T21" s="18">
        <f t="shared" si="1"/>
        <v>65108.984475052806</v>
      </c>
      <c r="U21" s="18">
        <f t="shared" si="2"/>
        <v>64295.122169114642</v>
      </c>
      <c r="V21" s="18">
        <f t="shared" si="3"/>
        <v>65515.915628021881</v>
      </c>
      <c r="W21" s="18">
        <f t="shared" si="4"/>
        <v>65108.984475052806</v>
      </c>
      <c r="X21" s="18">
        <f t="shared" si="5"/>
        <v>75282.263299279803</v>
      </c>
      <c r="Y21" s="18">
        <f t="shared" si="6"/>
        <v>75689.194452248892</v>
      </c>
      <c r="Z21" s="18">
        <f t="shared" si="7"/>
        <v>75689.194452248892</v>
      </c>
      <c r="AA21" s="18">
        <f t="shared" si="8"/>
        <v>75689.194452248892</v>
      </c>
      <c r="AB21" s="18">
        <f t="shared" si="9"/>
        <v>56156.499109733049</v>
      </c>
      <c r="AC21" s="18">
        <f t="shared" si="10"/>
        <v>58598.086027547521</v>
      </c>
      <c r="AD21" s="18">
        <f t="shared" si="11"/>
        <v>70806.02061661992</v>
      </c>
      <c r="AE21" s="19">
        <f t="shared" si="14"/>
        <v>813862.30593816005</v>
      </c>
      <c r="AH21" s="20"/>
    </row>
    <row r="22" spans="1:34">
      <c r="A22" s="143" t="s">
        <v>28</v>
      </c>
      <c r="B22" s="141">
        <v>75738.1345</v>
      </c>
      <c r="C22" s="141">
        <v>20000</v>
      </c>
      <c r="D22" s="141">
        <v>50000</v>
      </c>
      <c r="E22" s="141">
        <v>45000</v>
      </c>
      <c r="F22" s="141">
        <v>80000</v>
      </c>
      <c r="G22" s="141">
        <v>100000</v>
      </c>
      <c r="H22" s="141">
        <v>100000</v>
      </c>
      <c r="I22" s="141">
        <v>94552.066000000006</v>
      </c>
      <c r="J22" s="141">
        <v>62713.105000000003</v>
      </c>
      <c r="K22" s="141">
        <v>62713.105000000003</v>
      </c>
      <c r="L22" s="141">
        <v>80079.811000000002</v>
      </c>
      <c r="M22" s="142">
        <v>80079.811000000002</v>
      </c>
      <c r="N22" s="132">
        <f t="shared" si="12"/>
        <v>850876.03249999997</v>
      </c>
      <c r="O22" s="226">
        <v>964817</v>
      </c>
      <c r="P22" s="226">
        <f t="shared" si="13"/>
        <v>-113940.96750000003</v>
      </c>
      <c r="R22" s="16">
        <v>4468.9050000000007</v>
      </c>
      <c r="S22" s="17">
        <f t="shared" si="0"/>
        <v>338466.52795772254</v>
      </c>
      <c r="T22" s="18">
        <f t="shared" si="1"/>
        <v>89378.10000000002</v>
      </c>
      <c r="U22" s="18">
        <f t="shared" si="2"/>
        <v>223445.25000000003</v>
      </c>
      <c r="V22" s="18">
        <f t="shared" si="3"/>
        <v>201100.72500000003</v>
      </c>
      <c r="W22" s="18">
        <f t="shared" si="4"/>
        <v>357512.40000000008</v>
      </c>
      <c r="X22" s="18">
        <f t="shared" si="5"/>
        <v>446890.50000000006</v>
      </c>
      <c r="Y22" s="18">
        <f t="shared" si="6"/>
        <v>446890.50000000006</v>
      </c>
      <c r="Z22" s="18">
        <f t="shared" si="7"/>
        <v>422544.20050773007</v>
      </c>
      <c r="AA22" s="18">
        <f t="shared" si="8"/>
        <v>280258.90850002505</v>
      </c>
      <c r="AB22" s="18">
        <f t="shared" si="9"/>
        <v>280258.90850002505</v>
      </c>
      <c r="AC22" s="18">
        <f t="shared" si="10"/>
        <v>357869.06777695508</v>
      </c>
      <c r="AD22" s="18">
        <f t="shared" si="11"/>
        <v>357869.06777695508</v>
      </c>
      <c r="AE22" s="19">
        <f t="shared" si="14"/>
        <v>3802484.1560194138</v>
      </c>
      <c r="AH22" s="20"/>
    </row>
    <row r="23" spans="1:34">
      <c r="A23" s="143" t="s">
        <v>29</v>
      </c>
      <c r="B23" s="141">
        <v>70830.078999999998</v>
      </c>
      <c r="C23" s="141">
        <v>71281.225999999995</v>
      </c>
      <c r="D23" s="141">
        <v>70378.932000000001</v>
      </c>
      <c r="E23" s="141">
        <v>73085.813999999998</v>
      </c>
      <c r="F23" s="141">
        <v>72634.667000000001</v>
      </c>
      <c r="G23" s="141">
        <v>85717.930000000008</v>
      </c>
      <c r="H23" s="141">
        <v>87522.517999999996</v>
      </c>
      <c r="I23" s="141">
        <v>88424.812000000005</v>
      </c>
      <c r="J23" s="141">
        <v>85717.930000000008</v>
      </c>
      <c r="K23" s="141">
        <v>58649.11</v>
      </c>
      <c r="L23" s="141">
        <v>63160.580000000009</v>
      </c>
      <c r="M23" s="142">
        <v>74890.402000000002</v>
      </c>
      <c r="N23" s="132">
        <f t="shared" si="12"/>
        <v>902294</v>
      </c>
      <c r="O23" s="226">
        <v>902294</v>
      </c>
      <c r="P23" s="226">
        <f t="shared" si="13"/>
        <v>0</v>
      </c>
      <c r="R23" s="16">
        <v>4273.9409999999998</v>
      </c>
      <c r="S23" s="17">
        <f t="shared" si="0"/>
        <v>302723.57867133897</v>
      </c>
      <c r="T23" s="18">
        <f t="shared" si="1"/>
        <v>304651.75433166599</v>
      </c>
      <c r="U23" s="18">
        <f t="shared" si="2"/>
        <v>300795.40301101201</v>
      </c>
      <c r="V23" s="18">
        <f t="shared" si="3"/>
        <v>312364.456972974</v>
      </c>
      <c r="W23" s="18">
        <f t="shared" si="4"/>
        <v>310436.28131264698</v>
      </c>
      <c r="X23" s="18">
        <f t="shared" si="5"/>
        <v>366353.37546213</v>
      </c>
      <c r="Y23" s="18">
        <f t="shared" si="6"/>
        <v>374066.07810343796</v>
      </c>
      <c r="Z23" s="18">
        <f t="shared" si="7"/>
        <v>377922.429424092</v>
      </c>
      <c r="AA23" s="18">
        <f t="shared" si="8"/>
        <v>366353.37546213</v>
      </c>
      <c r="AB23" s="18">
        <f t="shared" si="9"/>
        <v>250662.83584250999</v>
      </c>
      <c r="AC23" s="18">
        <f t="shared" si="10"/>
        <v>269944.59244578006</v>
      </c>
      <c r="AD23" s="18">
        <f t="shared" si="11"/>
        <v>320077.15961428202</v>
      </c>
      <c r="AE23" s="19">
        <f t="shared" si="14"/>
        <v>3856351.3206540002</v>
      </c>
      <c r="AH23" s="20"/>
    </row>
    <row r="24" spans="1:34">
      <c r="A24" s="143" t="s">
        <v>30</v>
      </c>
      <c r="B24" s="141">
        <v>21008.012999999999</v>
      </c>
      <c r="C24" s="141">
        <v>21141.822</v>
      </c>
      <c r="D24" s="141">
        <v>20874.204000000002</v>
      </c>
      <c r="E24" s="141">
        <v>21677.058000000001</v>
      </c>
      <c r="F24" s="141">
        <v>21543.249</v>
      </c>
      <c r="G24" s="141">
        <v>25423.71</v>
      </c>
      <c r="H24" s="141">
        <v>25958.946</v>
      </c>
      <c r="I24" s="141">
        <v>26226.564000000002</v>
      </c>
      <c r="J24" s="141">
        <v>25423.71</v>
      </c>
      <c r="K24" s="141">
        <v>17395.170000000002</v>
      </c>
      <c r="L24" s="141">
        <v>18733.260000000002</v>
      </c>
      <c r="M24" s="142">
        <v>22212.294000000002</v>
      </c>
      <c r="N24" s="132">
        <f t="shared" si="12"/>
        <v>267618.00000000006</v>
      </c>
      <c r="O24" s="226">
        <v>267618.00000000006</v>
      </c>
      <c r="P24" s="226">
        <f t="shared" si="13"/>
        <v>0</v>
      </c>
      <c r="R24" s="16">
        <v>2663.2305000000001</v>
      </c>
      <c r="S24" s="17">
        <f t="shared" si="0"/>
        <v>55949.180965996493</v>
      </c>
      <c r="T24" s="18">
        <f t="shared" si="1"/>
        <v>56305.545175971005</v>
      </c>
      <c r="U24" s="18">
        <f t="shared" si="2"/>
        <v>55592.816756022003</v>
      </c>
      <c r="V24" s="18">
        <f t="shared" si="3"/>
        <v>57731.002015869009</v>
      </c>
      <c r="W24" s="18">
        <f t="shared" si="4"/>
        <v>57374.637805894505</v>
      </c>
      <c r="X24" s="18">
        <f t="shared" si="5"/>
        <v>67709.199895155005</v>
      </c>
      <c r="Y24" s="18">
        <f t="shared" si="6"/>
        <v>69134.656735053009</v>
      </c>
      <c r="Z24" s="18">
        <f t="shared" si="7"/>
        <v>69847.385155002019</v>
      </c>
      <c r="AA24" s="18">
        <f t="shared" si="8"/>
        <v>67709.199895155005</v>
      </c>
      <c r="AB24" s="18">
        <f t="shared" si="9"/>
        <v>46327.347296685009</v>
      </c>
      <c r="AC24" s="18">
        <f t="shared" si="10"/>
        <v>49890.989396430006</v>
      </c>
      <c r="AD24" s="18">
        <f t="shared" si="11"/>
        <v>59156.458855767007</v>
      </c>
      <c r="AE24" s="19">
        <f t="shared" si="14"/>
        <v>712728.419949</v>
      </c>
      <c r="AH24" s="20"/>
    </row>
    <row r="25" spans="1:34">
      <c r="A25" s="147" t="s">
        <v>125</v>
      </c>
      <c r="B25" s="141">
        <v>36353.954449999997</v>
      </c>
      <c r="C25" s="141">
        <v>36585.508300000001</v>
      </c>
      <c r="D25" s="141">
        <v>36122.400600000001</v>
      </c>
      <c r="E25" s="141">
        <v>37511.723700000002</v>
      </c>
      <c r="F25" s="141">
        <v>37280.169849999998</v>
      </c>
      <c r="G25" s="141">
        <v>43995.231500000002</v>
      </c>
      <c r="H25" s="141">
        <v>44921.446900000003</v>
      </c>
      <c r="I25" s="141">
        <v>45384.554600000003</v>
      </c>
      <c r="J25" s="141">
        <v>43995.231500000002</v>
      </c>
      <c r="K25" s="141">
        <v>30102.000500000002</v>
      </c>
      <c r="L25" s="141">
        <v>32417.539000000004</v>
      </c>
      <c r="M25" s="142">
        <v>38437.939100000003</v>
      </c>
      <c r="N25" s="132">
        <f t="shared" si="12"/>
        <v>463107.70000000007</v>
      </c>
      <c r="O25" s="226">
        <v>463107.70000000007</v>
      </c>
      <c r="P25" s="226">
        <f t="shared" si="13"/>
        <v>0</v>
      </c>
      <c r="R25" s="16">
        <v>833.01750000000004</v>
      </c>
      <c r="S25" s="17">
        <f t="shared" si="0"/>
        <v>30283.480251052875</v>
      </c>
      <c r="T25" s="18">
        <f t="shared" si="1"/>
        <v>30476.368660295251</v>
      </c>
      <c r="U25" s="18">
        <f t="shared" si="2"/>
        <v>30090.591841810503</v>
      </c>
      <c r="V25" s="18">
        <f t="shared" si="3"/>
        <v>31247.922297264755</v>
      </c>
      <c r="W25" s="18">
        <f t="shared" si="4"/>
        <v>31055.033888022375</v>
      </c>
      <c r="X25" s="18">
        <f t="shared" si="5"/>
        <v>36648.797756051252</v>
      </c>
      <c r="Y25" s="18">
        <f t="shared" si="6"/>
        <v>37420.351393020755</v>
      </c>
      <c r="Z25" s="18">
        <f t="shared" si="7"/>
        <v>37806.1282115055</v>
      </c>
      <c r="AA25" s="18">
        <f t="shared" si="8"/>
        <v>36648.797756051252</v>
      </c>
      <c r="AB25" s="18">
        <f t="shared" si="9"/>
        <v>25075.493201508754</v>
      </c>
      <c r="AC25" s="18">
        <f t="shared" si="10"/>
        <v>27004.377293932506</v>
      </c>
      <c r="AD25" s="18">
        <f t="shared" si="11"/>
        <v>32019.475934234255</v>
      </c>
      <c r="AE25" s="19">
        <f t="shared" si="14"/>
        <v>385776.81848475005</v>
      </c>
      <c r="AH25" s="20"/>
    </row>
    <row r="26" spans="1:34">
      <c r="A26" s="147" t="s">
        <v>31</v>
      </c>
      <c r="B26" s="141">
        <v>57039.874100000008</v>
      </c>
      <c r="C26" s="141">
        <v>100000</v>
      </c>
      <c r="D26" s="141">
        <v>56676.562800000007</v>
      </c>
      <c r="E26" s="141">
        <v>58856.430600000007</v>
      </c>
      <c r="F26" s="141">
        <v>58493.119300000006</v>
      </c>
      <c r="G26" s="141">
        <v>69029.147000000012</v>
      </c>
      <c r="H26" s="141">
        <v>70482.392200000017</v>
      </c>
      <c r="I26" s="141">
        <v>71209.014800000019</v>
      </c>
      <c r="J26" s="141">
        <v>69029.147000000012</v>
      </c>
      <c r="K26" s="141">
        <v>47230.469000000005</v>
      </c>
      <c r="L26" s="141">
        <v>50863.582000000009</v>
      </c>
      <c r="M26" s="142">
        <v>60309.675800000012</v>
      </c>
      <c r="N26" s="132">
        <f t="shared" si="12"/>
        <v>769219.41460000013</v>
      </c>
      <c r="O26" s="226">
        <v>726622.60000000009</v>
      </c>
      <c r="P26" s="226">
        <f t="shared" si="13"/>
        <v>42596.814600000042</v>
      </c>
      <c r="R26" s="16">
        <v>814.12800000000004</v>
      </c>
      <c r="S26" s="17">
        <f t="shared" si="0"/>
        <v>46437.758621284811</v>
      </c>
      <c r="T26" s="18">
        <f t="shared" si="1"/>
        <v>81412.800000000003</v>
      </c>
      <c r="U26" s="18">
        <f t="shared" si="2"/>
        <v>46141.97671923841</v>
      </c>
      <c r="V26" s="18">
        <f t="shared" si="3"/>
        <v>47916.66813151681</v>
      </c>
      <c r="W26" s="18">
        <f t="shared" si="4"/>
        <v>47620.886229470409</v>
      </c>
      <c r="X26" s="18">
        <f t="shared" si="5"/>
        <v>56198.561388816015</v>
      </c>
      <c r="Y26" s="18">
        <f t="shared" si="6"/>
        <v>57381.68899700162</v>
      </c>
      <c r="Z26" s="18">
        <f t="shared" si="7"/>
        <v>57973.252801094422</v>
      </c>
      <c r="AA26" s="18">
        <f t="shared" si="8"/>
        <v>56198.561388816015</v>
      </c>
      <c r="AB26" s="18">
        <f t="shared" si="9"/>
        <v>38451.647266032</v>
      </c>
      <c r="AC26" s="18">
        <f t="shared" si="10"/>
        <v>41409.466286496012</v>
      </c>
      <c r="AD26" s="18">
        <f t="shared" si="11"/>
        <v>49099.795739702407</v>
      </c>
      <c r="AE26" s="19">
        <f t="shared" si="14"/>
        <v>626243.06356946891</v>
      </c>
      <c r="AH26" s="20"/>
    </row>
    <row r="27" spans="1:34">
      <c r="A27" s="147" t="s">
        <v>32</v>
      </c>
      <c r="B27" s="141">
        <v>731047.04420000012</v>
      </c>
      <c r="C27" s="141">
        <v>830000</v>
      </c>
      <c r="D27" s="141">
        <v>800000</v>
      </c>
      <c r="E27" s="141">
        <v>800000</v>
      </c>
      <c r="F27" s="141">
        <v>800000</v>
      </c>
      <c r="G27" s="141">
        <v>884706.61400000006</v>
      </c>
      <c r="H27" s="141">
        <v>903332.01640000008</v>
      </c>
      <c r="I27" s="141">
        <v>912644.71760000009</v>
      </c>
      <c r="J27" s="141">
        <v>800000</v>
      </c>
      <c r="K27" s="141">
        <v>500000</v>
      </c>
      <c r="L27" s="141">
        <v>600000</v>
      </c>
      <c r="M27" s="142">
        <v>800000</v>
      </c>
      <c r="N27" s="132">
        <f t="shared" si="12"/>
        <v>9361730.3922000006</v>
      </c>
      <c r="O27" s="226">
        <v>9312701.2000000011</v>
      </c>
      <c r="P27" s="226">
        <f t="shared" si="13"/>
        <v>49029.192199999467</v>
      </c>
      <c r="R27" s="16">
        <v>796.43550000000005</v>
      </c>
      <c r="S27" s="17">
        <f t="shared" si="0"/>
        <v>582231.81817094923</v>
      </c>
      <c r="T27" s="18">
        <f t="shared" si="1"/>
        <v>661041.46499999997</v>
      </c>
      <c r="U27" s="18">
        <f t="shared" si="2"/>
        <v>637148.4</v>
      </c>
      <c r="V27" s="18">
        <f t="shared" si="3"/>
        <v>637148.4</v>
      </c>
      <c r="W27" s="18">
        <f t="shared" si="4"/>
        <v>637148.4</v>
      </c>
      <c r="X27" s="18">
        <f t="shared" si="5"/>
        <v>704611.75447439705</v>
      </c>
      <c r="Y27" s="18">
        <f t="shared" si="6"/>
        <v>719445.68614754232</v>
      </c>
      <c r="Z27" s="18">
        <f t="shared" si="7"/>
        <v>726862.6519841149</v>
      </c>
      <c r="AA27" s="18">
        <f t="shared" si="8"/>
        <v>637148.4</v>
      </c>
      <c r="AB27" s="18">
        <f t="shared" si="9"/>
        <v>398217.75</v>
      </c>
      <c r="AC27" s="18">
        <f t="shared" si="10"/>
        <v>477861.3</v>
      </c>
      <c r="AD27" s="18">
        <f t="shared" si="11"/>
        <v>637148.4</v>
      </c>
      <c r="AE27" s="19">
        <f t="shared" si="14"/>
        <v>7456014.4257770041</v>
      </c>
      <c r="AH27" s="20"/>
    </row>
    <row r="28" spans="1:34">
      <c r="A28" s="147" t="s">
        <v>126</v>
      </c>
      <c r="B28" s="141">
        <v>632644.3112</v>
      </c>
      <c r="C28" s="141">
        <v>800000</v>
      </c>
      <c r="D28" s="141">
        <v>800000</v>
      </c>
      <c r="E28" s="141">
        <v>800000</v>
      </c>
      <c r="F28" s="141">
        <v>800000</v>
      </c>
      <c r="G28" s="141">
        <v>765620.50400000007</v>
      </c>
      <c r="H28" s="141">
        <v>781738.83040000009</v>
      </c>
      <c r="I28" s="141">
        <v>789797.99360000005</v>
      </c>
      <c r="J28" s="141">
        <v>700000</v>
      </c>
      <c r="K28" s="141">
        <v>400000</v>
      </c>
      <c r="L28" s="141">
        <v>500000</v>
      </c>
      <c r="M28" s="142">
        <v>700000</v>
      </c>
      <c r="N28" s="132">
        <f t="shared" si="12"/>
        <v>8469801.6392000001</v>
      </c>
      <c r="O28" s="226">
        <v>8059163.2000000002</v>
      </c>
      <c r="P28" s="226">
        <f t="shared" si="13"/>
        <v>410638.43919999991</v>
      </c>
      <c r="R28" s="16">
        <v>833.01750000000004</v>
      </c>
      <c r="S28" s="17">
        <f t="shared" si="0"/>
        <v>527003.78250504599</v>
      </c>
      <c r="T28" s="18">
        <f t="shared" si="1"/>
        <v>666414</v>
      </c>
      <c r="U28" s="18">
        <f t="shared" si="2"/>
        <v>666414</v>
      </c>
      <c r="V28" s="18">
        <f t="shared" si="3"/>
        <v>666414</v>
      </c>
      <c r="W28" s="18">
        <f t="shared" si="4"/>
        <v>666414</v>
      </c>
      <c r="X28" s="18">
        <f t="shared" si="5"/>
        <v>637775.27819082013</v>
      </c>
      <c r="Y28" s="18">
        <f t="shared" si="6"/>
        <v>651202.12615273218</v>
      </c>
      <c r="Z28" s="18">
        <f t="shared" si="7"/>
        <v>657915.55013368814</v>
      </c>
      <c r="AA28" s="18">
        <f t="shared" si="8"/>
        <v>583112.25</v>
      </c>
      <c r="AB28" s="18">
        <f t="shared" si="9"/>
        <v>333207</v>
      </c>
      <c r="AC28" s="18">
        <f t="shared" si="10"/>
        <v>416508.75</v>
      </c>
      <c r="AD28" s="18">
        <f t="shared" si="11"/>
        <v>583112.25</v>
      </c>
      <c r="AE28" s="19">
        <f t="shared" si="14"/>
        <v>7055492.9869822869</v>
      </c>
      <c r="AH28" s="20"/>
    </row>
    <row r="29" spans="1:34">
      <c r="A29" s="147" t="s">
        <v>33</v>
      </c>
      <c r="B29" s="141">
        <v>287473.04450000002</v>
      </c>
      <c r="C29" s="141">
        <v>289304.08299999998</v>
      </c>
      <c r="D29" s="141">
        <v>285642.00599999999</v>
      </c>
      <c r="E29" s="141">
        <v>296628.23700000002</v>
      </c>
      <c r="F29" s="141">
        <v>294797.1985</v>
      </c>
      <c r="G29" s="141">
        <v>347897.315</v>
      </c>
      <c r="H29" s="141">
        <v>355221.46899999998</v>
      </c>
      <c r="I29" s="141">
        <v>358883.54600000003</v>
      </c>
      <c r="J29" s="141">
        <v>347897.315</v>
      </c>
      <c r="K29" s="141">
        <v>238035.005</v>
      </c>
      <c r="L29" s="141">
        <v>256345.39</v>
      </c>
      <c r="M29" s="142">
        <v>303952.391</v>
      </c>
      <c r="N29" s="132">
        <f t="shared" si="12"/>
        <v>3662076.9999999995</v>
      </c>
      <c r="O29" s="226">
        <v>3662076.9999999995</v>
      </c>
      <c r="P29" s="226">
        <f t="shared" si="13"/>
        <v>0</v>
      </c>
      <c r="R29" s="16">
        <v>635.55449999999996</v>
      </c>
      <c r="S29" s="17">
        <f t="shared" si="0"/>
        <v>182704.78706067527</v>
      </c>
      <c r="T29" s="18">
        <f t="shared" si="1"/>
        <v>183868.51181902349</v>
      </c>
      <c r="U29" s="18">
        <f t="shared" si="2"/>
        <v>181541.06230232699</v>
      </c>
      <c r="V29" s="18">
        <f t="shared" si="3"/>
        <v>188523.41085241651</v>
      </c>
      <c r="W29" s="18">
        <f t="shared" si="4"/>
        <v>187359.68609406822</v>
      </c>
      <c r="X29" s="18">
        <f t="shared" si="5"/>
        <v>221107.70408616748</v>
      </c>
      <c r="Y29" s="18">
        <f t="shared" si="6"/>
        <v>225762.60311956049</v>
      </c>
      <c r="Z29" s="18">
        <f t="shared" si="7"/>
        <v>228090.05263625699</v>
      </c>
      <c r="AA29" s="18">
        <f t="shared" si="8"/>
        <v>221107.70408616748</v>
      </c>
      <c r="AB29" s="18">
        <f t="shared" si="9"/>
        <v>151284.21858527249</v>
      </c>
      <c r="AC29" s="18">
        <f t="shared" si="10"/>
        <v>162921.466168755</v>
      </c>
      <c r="AD29" s="18">
        <f t="shared" si="11"/>
        <v>193178.30988580949</v>
      </c>
      <c r="AE29" s="19">
        <f t="shared" si="14"/>
        <v>2327449.5166965001</v>
      </c>
      <c r="AH29" s="20"/>
    </row>
    <row r="30" spans="1:34">
      <c r="A30" s="147" t="s">
        <v>34</v>
      </c>
      <c r="B30" s="141">
        <v>292294.23190000001</v>
      </c>
      <c r="C30" s="141">
        <v>294155.97860000003</v>
      </c>
      <c r="D30" s="141">
        <v>290432.48520000005</v>
      </c>
      <c r="E30" s="141">
        <v>301602.96540000004</v>
      </c>
      <c r="F30" s="141">
        <v>299741.21870000003</v>
      </c>
      <c r="G30" s="141">
        <v>353731.87300000002</v>
      </c>
      <c r="H30" s="141">
        <v>361178.85980000003</v>
      </c>
      <c r="I30" s="141">
        <v>364902.35320000007</v>
      </c>
      <c r="J30" s="141">
        <v>353731.87300000002</v>
      </c>
      <c r="K30" s="141">
        <v>242027.07100000003</v>
      </c>
      <c r="L30" s="141">
        <v>260644.53800000006</v>
      </c>
      <c r="M30" s="142">
        <v>309049.95220000006</v>
      </c>
      <c r="N30" s="132">
        <f t="shared" si="12"/>
        <v>3723493.4000000013</v>
      </c>
      <c r="O30" s="226">
        <v>3723493.4000000013</v>
      </c>
      <c r="P30" s="226">
        <f t="shared" si="13"/>
        <v>0</v>
      </c>
      <c r="R30" s="16">
        <v>765.95400000000006</v>
      </c>
      <c r="S30" s="17">
        <f t="shared" si="0"/>
        <v>223883.93610073262</v>
      </c>
      <c r="T30" s="18">
        <f t="shared" si="1"/>
        <v>225309.94843258444</v>
      </c>
      <c r="U30" s="18">
        <f t="shared" si="2"/>
        <v>222457.92376888086</v>
      </c>
      <c r="V30" s="18">
        <f t="shared" si="3"/>
        <v>231013.99775999165</v>
      </c>
      <c r="W30" s="18">
        <f t="shared" si="4"/>
        <v>229587.98542813983</v>
      </c>
      <c r="X30" s="18">
        <f t="shared" si="5"/>
        <v>270942.34305184201</v>
      </c>
      <c r="Y30" s="18">
        <f t="shared" si="6"/>
        <v>276646.39237924927</v>
      </c>
      <c r="Z30" s="18">
        <f t="shared" si="7"/>
        <v>279498.4170429529</v>
      </c>
      <c r="AA30" s="18">
        <f t="shared" si="8"/>
        <v>270942.34305184201</v>
      </c>
      <c r="AB30" s="18">
        <f t="shared" si="9"/>
        <v>185381.60314073405</v>
      </c>
      <c r="AC30" s="18">
        <f t="shared" si="10"/>
        <v>199641.72645925207</v>
      </c>
      <c r="AD30" s="18">
        <f t="shared" si="11"/>
        <v>236718.04708739885</v>
      </c>
      <c r="AE30" s="19">
        <f t="shared" si="14"/>
        <v>2852024.6637036009</v>
      </c>
      <c r="AH30" s="20"/>
    </row>
    <row r="31" spans="1:34">
      <c r="A31" s="147" t="s">
        <v>35</v>
      </c>
      <c r="B31" s="141">
        <v>567137.12880000006</v>
      </c>
      <c r="C31" s="141">
        <v>570749.46720000007</v>
      </c>
      <c r="D31" s="141">
        <v>563524.79040000006</v>
      </c>
      <c r="E31" s="141">
        <v>585198.8208000001</v>
      </c>
      <c r="F31" s="141">
        <v>581586.4824000001</v>
      </c>
      <c r="G31" s="141">
        <v>686344.29600000009</v>
      </c>
      <c r="H31" s="141">
        <v>700793.64960000012</v>
      </c>
      <c r="I31" s="141">
        <v>708018.32640000014</v>
      </c>
      <c r="J31" s="141">
        <v>686344.29600000009</v>
      </c>
      <c r="K31" s="141">
        <v>469603.99200000009</v>
      </c>
      <c r="L31" s="141">
        <v>505727.37600000011</v>
      </c>
      <c r="M31" s="142">
        <v>599648.17440000013</v>
      </c>
      <c r="N31" s="132">
        <f t="shared" si="12"/>
        <v>7224676.8000000007</v>
      </c>
      <c r="O31" s="226">
        <v>7224676.8000000007</v>
      </c>
      <c r="P31" s="226">
        <f t="shared" si="13"/>
        <v>0</v>
      </c>
      <c r="R31" s="16">
        <v>790.60800000000006</v>
      </c>
      <c r="S31" s="17">
        <f t="shared" si="0"/>
        <v>448383.15112631046</v>
      </c>
      <c r="T31" s="18">
        <f t="shared" si="1"/>
        <v>451239.09476405772</v>
      </c>
      <c r="U31" s="18">
        <f t="shared" si="2"/>
        <v>445527.20748856332</v>
      </c>
      <c r="V31" s="18">
        <f t="shared" si="3"/>
        <v>462662.86931504647</v>
      </c>
      <c r="W31" s="18">
        <f t="shared" si="4"/>
        <v>459806.92567729932</v>
      </c>
      <c r="X31" s="18">
        <f t="shared" si="5"/>
        <v>542629.2911719681</v>
      </c>
      <c r="Y31" s="18">
        <f t="shared" si="6"/>
        <v>554053.0657229569</v>
      </c>
      <c r="Z31" s="18">
        <f t="shared" si="7"/>
        <v>559764.95299845131</v>
      </c>
      <c r="AA31" s="18">
        <f t="shared" si="8"/>
        <v>542629.2911719681</v>
      </c>
      <c r="AB31" s="18">
        <f t="shared" si="9"/>
        <v>371272.67290713609</v>
      </c>
      <c r="AC31" s="18">
        <f t="shared" si="10"/>
        <v>399832.1092846081</v>
      </c>
      <c r="AD31" s="18">
        <f t="shared" si="11"/>
        <v>474086.64386603533</v>
      </c>
      <c r="AE31" s="19">
        <f t="shared" si="14"/>
        <v>5711887.2754944013</v>
      </c>
      <c r="AH31" s="20"/>
    </row>
    <row r="32" spans="1:34">
      <c r="A32" s="148" t="s">
        <v>127</v>
      </c>
      <c r="B32" s="141">
        <v>7336.3823500000008</v>
      </c>
      <c r="C32" s="141">
        <v>7383.1109000000006</v>
      </c>
      <c r="D32" s="141">
        <v>7289.6538</v>
      </c>
      <c r="E32" s="141">
        <v>7570.0251000000007</v>
      </c>
      <c r="F32" s="141">
        <v>7523.2965500000009</v>
      </c>
      <c r="G32" s="141">
        <v>8878.424500000001</v>
      </c>
      <c r="H32" s="141">
        <v>9065.3387000000002</v>
      </c>
      <c r="I32" s="141">
        <v>9158.7958000000017</v>
      </c>
      <c r="J32" s="141">
        <v>8878.424500000001</v>
      </c>
      <c r="K32" s="141">
        <v>6074.7115000000003</v>
      </c>
      <c r="L32" s="141">
        <v>6541.9970000000012</v>
      </c>
      <c r="M32" s="142">
        <v>7756.9393000000009</v>
      </c>
      <c r="N32" s="132">
        <f t="shared" si="12"/>
        <v>93457.1</v>
      </c>
      <c r="O32" s="226">
        <v>93457.1</v>
      </c>
      <c r="P32" s="226">
        <f t="shared" si="13"/>
        <v>0</v>
      </c>
      <c r="R32" s="16">
        <v>833.01750000000004</v>
      </c>
      <c r="S32" s="17">
        <f t="shared" si="0"/>
        <v>6111.3348842411251</v>
      </c>
      <c r="T32" s="18">
        <f t="shared" si="1"/>
        <v>6150.2605841407503</v>
      </c>
      <c r="U32" s="18">
        <f t="shared" si="2"/>
        <v>6072.4091843415008</v>
      </c>
      <c r="V32" s="18">
        <f t="shared" si="3"/>
        <v>6305.9633837392503</v>
      </c>
      <c r="W32" s="18">
        <f t="shared" si="4"/>
        <v>6267.037683839626</v>
      </c>
      <c r="X32" s="18">
        <f t="shared" si="5"/>
        <v>7395.8829809287517</v>
      </c>
      <c r="Y32" s="18">
        <f t="shared" si="6"/>
        <v>7551.5857805272508</v>
      </c>
      <c r="Z32" s="18">
        <f t="shared" si="7"/>
        <v>7629.4371803265021</v>
      </c>
      <c r="AA32" s="18">
        <f t="shared" si="8"/>
        <v>7395.8829809287517</v>
      </c>
      <c r="AB32" s="18">
        <f t="shared" si="9"/>
        <v>5060.3409869512507</v>
      </c>
      <c r="AC32" s="18">
        <f t="shared" si="10"/>
        <v>5449.597985947501</v>
      </c>
      <c r="AD32" s="18">
        <f t="shared" si="11"/>
        <v>6461.6661833377511</v>
      </c>
      <c r="AE32" s="19">
        <f t="shared" si="14"/>
        <v>77851.399799250008</v>
      </c>
      <c r="AH32" s="20"/>
    </row>
    <row r="33" spans="1:34">
      <c r="A33" s="147" t="s">
        <v>128</v>
      </c>
      <c r="B33" s="141">
        <v>1994.6850000000004</v>
      </c>
      <c r="C33" s="141">
        <v>2007.3900000000003</v>
      </c>
      <c r="D33" s="141">
        <v>1981.9800000000002</v>
      </c>
      <c r="E33" s="141">
        <v>2058.2100000000005</v>
      </c>
      <c r="F33" s="141">
        <v>2045.5050000000003</v>
      </c>
      <c r="G33" s="141">
        <v>2413.9500000000003</v>
      </c>
      <c r="H33" s="141">
        <v>2464.7700000000004</v>
      </c>
      <c r="I33" s="141">
        <v>2490.1800000000003</v>
      </c>
      <c r="J33" s="141">
        <v>2413.9500000000003</v>
      </c>
      <c r="K33" s="141">
        <v>1651.6500000000003</v>
      </c>
      <c r="L33" s="141">
        <v>1778.7000000000005</v>
      </c>
      <c r="M33" s="142">
        <v>2109.0300000000002</v>
      </c>
      <c r="N33" s="132">
        <f t="shared" si="12"/>
        <v>25410.000000000007</v>
      </c>
      <c r="O33" s="226">
        <v>25410.000000000007</v>
      </c>
      <c r="P33" s="226">
        <f t="shared" si="13"/>
        <v>0</v>
      </c>
      <c r="R33" s="16">
        <v>874.65000000000009</v>
      </c>
      <c r="S33" s="17">
        <f t="shared" si="0"/>
        <v>1744.6512352500006</v>
      </c>
      <c r="T33" s="18">
        <f t="shared" si="1"/>
        <v>1755.7636635000006</v>
      </c>
      <c r="U33" s="18">
        <f t="shared" si="2"/>
        <v>1733.5388070000006</v>
      </c>
      <c r="V33" s="18">
        <f t="shared" si="3"/>
        <v>1800.2133765000008</v>
      </c>
      <c r="W33" s="18">
        <f t="shared" si="4"/>
        <v>1789.1009482500003</v>
      </c>
      <c r="X33" s="18">
        <f t="shared" si="5"/>
        <v>2111.3613675000006</v>
      </c>
      <c r="Y33" s="18">
        <f t="shared" si="6"/>
        <v>2155.8110805000006</v>
      </c>
      <c r="Z33" s="18">
        <f t="shared" si="7"/>
        <v>2178.0359370000006</v>
      </c>
      <c r="AA33" s="18">
        <f t="shared" si="8"/>
        <v>2111.3613675000006</v>
      </c>
      <c r="AB33" s="18">
        <f t="shared" si="9"/>
        <v>1444.6156725000003</v>
      </c>
      <c r="AC33" s="18">
        <f t="shared" si="10"/>
        <v>1555.7399550000005</v>
      </c>
      <c r="AD33" s="18">
        <f t="shared" si="11"/>
        <v>1844.6630895000005</v>
      </c>
      <c r="AE33" s="19">
        <f t="shared" si="14"/>
        <v>22224.856500000009</v>
      </c>
      <c r="AH33" s="20"/>
    </row>
    <row r="34" spans="1:34">
      <c r="A34" s="148" t="s">
        <v>36</v>
      </c>
      <c r="B34" s="141">
        <v>25135.966900000003</v>
      </c>
      <c r="C34" s="141">
        <v>25296.068600000002</v>
      </c>
      <c r="D34" s="141">
        <v>24975.8652</v>
      </c>
      <c r="E34" s="141">
        <v>25936.475400000003</v>
      </c>
      <c r="F34" s="141">
        <v>25776.373700000004</v>
      </c>
      <c r="G34" s="141">
        <v>30419.323000000004</v>
      </c>
      <c r="H34" s="141">
        <v>31059.729800000005</v>
      </c>
      <c r="I34" s="141">
        <v>31379.933200000003</v>
      </c>
      <c r="J34" s="141">
        <v>30419.323000000004</v>
      </c>
      <c r="K34" s="141">
        <v>20813.221000000001</v>
      </c>
      <c r="L34" s="141">
        <v>22414.238000000005</v>
      </c>
      <c r="M34" s="142">
        <v>26576.882200000004</v>
      </c>
      <c r="N34" s="132">
        <f t="shared" si="12"/>
        <v>320203.40000000002</v>
      </c>
      <c r="O34" s="226">
        <v>320203.40000000002</v>
      </c>
      <c r="P34" s="226">
        <f t="shared" si="13"/>
        <v>0</v>
      </c>
      <c r="R34" s="16">
        <v>790.60800000000006</v>
      </c>
      <c r="S34" s="17">
        <f t="shared" si="0"/>
        <v>19872.696518875204</v>
      </c>
      <c r="T34" s="18">
        <f t="shared" si="1"/>
        <v>19999.274203708806</v>
      </c>
      <c r="U34" s="18">
        <f t="shared" si="2"/>
        <v>19746.118834041605</v>
      </c>
      <c r="V34" s="18">
        <f t="shared" si="3"/>
        <v>20505.584943043203</v>
      </c>
      <c r="W34" s="18">
        <f t="shared" si="4"/>
        <v>20379.007258209604</v>
      </c>
      <c r="X34" s="18">
        <f t="shared" si="5"/>
        <v>24049.760118384005</v>
      </c>
      <c r="Y34" s="18">
        <f t="shared" si="6"/>
        <v>24556.070857718405</v>
      </c>
      <c r="Z34" s="18">
        <f t="shared" si="7"/>
        <v>24809.226227385603</v>
      </c>
      <c r="AA34" s="18">
        <f t="shared" si="8"/>
        <v>24049.760118384005</v>
      </c>
      <c r="AB34" s="18">
        <f t="shared" si="9"/>
        <v>16455.099028368</v>
      </c>
      <c r="AC34" s="18">
        <f t="shared" si="10"/>
        <v>17720.875876704005</v>
      </c>
      <c r="AD34" s="18">
        <f t="shared" si="11"/>
        <v>21011.895682377602</v>
      </c>
      <c r="AE34" s="19">
        <f t="shared" si="14"/>
        <v>253155.36966720005</v>
      </c>
      <c r="AH34" s="20"/>
    </row>
    <row r="35" spans="1:34">
      <c r="A35" s="149" t="s">
        <v>37</v>
      </c>
      <c r="B35" s="141">
        <v>547502.34959999996</v>
      </c>
      <c r="C35" s="141">
        <v>652581.98239999998</v>
      </c>
      <c r="D35" s="141">
        <v>792422.71680000017</v>
      </c>
      <c r="E35" s="141">
        <v>822900.51360000018</v>
      </c>
      <c r="F35" s="141">
        <v>817820.88080000016</v>
      </c>
      <c r="G35" s="141">
        <v>965130.23200000019</v>
      </c>
      <c r="H35" s="141">
        <v>985448.76320000016</v>
      </c>
      <c r="I35" s="141">
        <v>995608.0288000002</v>
      </c>
      <c r="J35" s="141">
        <v>965130.23200000019</v>
      </c>
      <c r="K35" s="141">
        <v>660352.26400000008</v>
      </c>
      <c r="L35" s="141">
        <v>711148.59200000018</v>
      </c>
      <c r="M35" s="142">
        <v>843219.04480000015</v>
      </c>
      <c r="N35" s="132">
        <f t="shared" si="12"/>
        <v>9759265.6000000015</v>
      </c>
      <c r="O35" s="226">
        <v>10159265.600000001</v>
      </c>
      <c r="P35" s="226">
        <f t="shared" si="13"/>
        <v>-400000</v>
      </c>
      <c r="R35" s="16">
        <v>980.59500000000003</v>
      </c>
      <c r="S35" s="17">
        <f t="shared" si="0"/>
        <v>536878.06650601199</v>
      </c>
      <c r="T35" s="18">
        <f t="shared" si="1"/>
        <v>639918.62903152802</v>
      </c>
      <c r="U35" s="18">
        <f t="shared" si="2"/>
        <v>777045.7539804962</v>
      </c>
      <c r="V35" s="18">
        <f t="shared" si="3"/>
        <v>806932.12913359224</v>
      </c>
      <c r="W35" s="18">
        <f t="shared" si="4"/>
        <v>801951.06660807622</v>
      </c>
      <c r="X35" s="18">
        <f t="shared" si="5"/>
        <v>946401.87984804017</v>
      </c>
      <c r="Y35" s="18">
        <f t="shared" si="6"/>
        <v>966326.12995010428</v>
      </c>
      <c r="Z35" s="18">
        <f t="shared" si="7"/>
        <v>976288.25500113622</v>
      </c>
      <c r="AA35" s="18">
        <f t="shared" si="8"/>
        <v>946401.87984804017</v>
      </c>
      <c r="AB35" s="18">
        <f t="shared" si="9"/>
        <v>647538.12831708009</v>
      </c>
      <c r="AC35" s="18">
        <f t="shared" si="10"/>
        <v>697348.75357224024</v>
      </c>
      <c r="AD35" s="18">
        <f t="shared" si="11"/>
        <v>826856.37923565612</v>
      </c>
      <c r="AE35" s="19">
        <f t="shared" si="14"/>
        <v>9569887.051032003</v>
      </c>
      <c r="AH35" s="20"/>
    </row>
    <row r="36" spans="1:34">
      <c r="A36" s="149" t="s">
        <v>38</v>
      </c>
      <c r="B36" s="141">
        <v>841408.21600000001</v>
      </c>
      <c r="C36" s="141">
        <v>800000</v>
      </c>
      <c r="D36" s="141">
        <v>800000</v>
      </c>
      <c r="E36" s="141">
        <v>820000</v>
      </c>
      <c r="F36" s="141">
        <v>950000</v>
      </c>
      <c r="G36" s="141">
        <v>1018264.72</v>
      </c>
      <c r="H36" s="141">
        <v>1039701.872</v>
      </c>
      <c r="I36" s="141">
        <v>1050420.4480000001</v>
      </c>
      <c r="J36" s="141">
        <v>900000</v>
      </c>
      <c r="K36" s="141">
        <v>740000</v>
      </c>
      <c r="L36" s="141">
        <v>750300.32000000007</v>
      </c>
      <c r="M36" s="142">
        <v>889641.80800000008</v>
      </c>
      <c r="N36" s="132">
        <f t="shared" si="12"/>
        <v>10599737.384000001</v>
      </c>
      <c r="O36" s="226">
        <v>10718576</v>
      </c>
      <c r="P36" s="226">
        <f t="shared" si="13"/>
        <v>-118838.61599999852</v>
      </c>
      <c r="R36" s="16">
        <v>971.35500000000002</v>
      </c>
      <c r="S36" s="17">
        <f t="shared" si="0"/>
        <v>817306.07765267999</v>
      </c>
      <c r="T36" s="18">
        <f t="shared" si="1"/>
        <v>777084</v>
      </c>
      <c r="U36" s="18">
        <f t="shared" si="2"/>
        <v>777084</v>
      </c>
      <c r="V36" s="18">
        <f t="shared" si="3"/>
        <v>796511.1</v>
      </c>
      <c r="W36" s="18">
        <f t="shared" si="4"/>
        <v>922787.25</v>
      </c>
      <c r="X36" s="18">
        <f t="shared" si="5"/>
        <v>989096.52709560003</v>
      </c>
      <c r="Y36" s="18">
        <f t="shared" si="6"/>
        <v>1009919.61187656</v>
      </c>
      <c r="Z36" s="18">
        <f t="shared" si="7"/>
        <v>1020331.1542670401</v>
      </c>
      <c r="AA36" s="18">
        <f t="shared" si="8"/>
        <v>874219.5</v>
      </c>
      <c r="AB36" s="18">
        <f t="shared" si="9"/>
        <v>718802.7</v>
      </c>
      <c r="AC36" s="18">
        <f t="shared" si="10"/>
        <v>728807.96733360004</v>
      </c>
      <c r="AD36" s="18">
        <f t="shared" si="11"/>
        <v>864158.01840984006</v>
      </c>
      <c r="AE36" s="19">
        <f t="shared" si="14"/>
        <v>10296107.906635322</v>
      </c>
      <c r="AH36" s="20"/>
    </row>
    <row r="37" spans="1:34">
      <c r="A37" s="149" t="s">
        <v>39</v>
      </c>
      <c r="B37" s="141">
        <v>52989.886400000003</v>
      </c>
      <c r="C37" s="141">
        <v>53327.401600000005</v>
      </c>
      <c r="D37" s="141">
        <v>52652.371200000001</v>
      </c>
      <c r="E37" s="141">
        <v>54677.462400000004</v>
      </c>
      <c r="F37" s="141">
        <v>54339.947200000002</v>
      </c>
      <c r="G37" s="141">
        <v>64127.888000000006</v>
      </c>
      <c r="H37" s="141">
        <v>65477.948800000006</v>
      </c>
      <c r="I37" s="141">
        <v>66152.979200000002</v>
      </c>
      <c r="J37" s="141">
        <v>64127.888000000006</v>
      </c>
      <c r="K37" s="141">
        <v>43876.976000000002</v>
      </c>
      <c r="L37" s="141">
        <v>47252.128000000004</v>
      </c>
      <c r="M37" s="142">
        <v>56027.523200000003</v>
      </c>
      <c r="N37" s="132">
        <f t="shared" si="12"/>
        <v>675030.40000000014</v>
      </c>
      <c r="O37" s="226">
        <v>675030.40000000014</v>
      </c>
      <c r="P37" s="226">
        <f t="shared" si="13"/>
        <v>0</v>
      </c>
      <c r="R37" s="16">
        <v>1060.29</v>
      </c>
      <c r="S37" s="17">
        <f t="shared" si="0"/>
        <v>56184.646651055999</v>
      </c>
      <c r="T37" s="18">
        <f t="shared" si="1"/>
        <v>56542.510642464003</v>
      </c>
      <c r="U37" s="18">
        <f t="shared" si="2"/>
        <v>55826.782659648001</v>
      </c>
      <c r="V37" s="18">
        <f t="shared" si="3"/>
        <v>57973.966608096001</v>
      </c>
      <c r="W37" s="18">
        <f t="shared" si="4"/>
        <v>57616.102616687996</v>
      </c>
      <c r="X37" s="18">
        <f t="shared" si="5"/>
        <v>67994.158367520009</v>
      </c>
      <c r="Y37" s="18">
        <f t="shared" si="6"/>
        <v>69425.614333152</v>
      </c>
      <c r="Z37" s="18">
        <f t="shared" si="7"/>
        <v>70141.342315967995</v>
      </c>
      <c r="AA37" s="18">
        <f t="shared" si="8"/>
        <v>67994.158367520009</v>
      </c>
      <c r="AB37" s="18">
        <f t="shared" si="9"/>
        <v>46522.318883040003</v>
      </c>
      <c r="AC37" s="18">
        <f t="shared" si="10"/>
        <v>50100.958797120002</v>
      </c>
      <c r="AD37" s="18">
        <f t="shared" si="11"/>
        <v>59405.422573727999</v>
      </c>
      <c r="AE37" s="19">
        <f t="shared" si="14"/>
        <v>715727.982816</v>
      </c>
      <c r="AH37" s="20"/>
    </row>
    <row r="38" spans="1:34">
      <c r="A38" s="149" t="s">
        <v>129</v>
      </c>
      <c r="B38" s="141">
        <v>306150</v>
      </c>
      <c r="C38" s="141">
        <v>308100</v>
      </c>
      <c r="D38" s="141">
        <v>304200</v>
      </c>
      <c r="E38" s="141">
        <v>315900</v>
      </c>
      <c r="F38" s="141">
        <v>313950</v>
      </c>
      <c r="G38" s="141">
        <v>370500</v>
      </c>
      <c r="H38" s="141">
        <v>378300</v>
      </c>
      <c r="I38" s="141">
        <v>382200</v>
      </c>
      <c r="J38" s="141">
        <v>370500</v>
      </c>
      <c r="K38" s="141">
        <v>253500</v>
      </c>
      <c r="L38" s="141">
        <v>273000</v>
      </c>
      <c r="M38" s="142">
        <v>323700</v>
      </c>
      <c r="N38" s="132">
        <f t="shared" si="12"/>
        <v>3900000</v>
      </c>
      <c r="O38" s="226">
        <v>3900000</v>
      </c>
      <c r="P38" s="226">
        <f t="shared" si="13"/>
        <v>0</v>
      </c>
      <c r="R38" s="16">
        <v>972.5100000000001</v>
      </c>
      <c r="S38" s="17">
        <f t="shared" si="0"/>
        <v>297733.93650000007</v>
      </c>
      <c r="T38" s="18">
        <f t="shared" ref="T38:T69" si="15">$R38*C38/1000</f>
        <v>299630.33100000006</v>
      </c>
      <c r="U38" s="18">
        <f t="shared" ref="U38:U69" si="16">$R38*D38/1000</f>
        <v>295837.54200000007</v>
      </c>
      <c r="V38" s="18">
        <f t="shared" ref="V38:V69" si="17">$R38*E38/1000</f>
        <v>307215.90900000004</v>
      </c>
      <c r="W38" s="18">
        <f t="shared" ref="W38:W69" si="18">$R38*F38/1000</f>
        <v>305319.51450000005</v>
      </c>
      <c r="X38" s="18">
        <f t="shared" ref="X38:X69" si="19">$R38*G38/1000</f>
        <v>360314.95500000007</v>
      </c>
      <c r="Y38" s="18">
        <f t="shared" ref="Y38:Y69" si="20">$R38*H38/1000</f>
        <v>367900.53300000005</v>
      </c>
      <c r="Z38" s="18">
        <f t="shared" ref="Z38:Z69" si="21">$R38*I38/1000</f>
        <v>371693.32200000004</v>
      </c>
      <c r="AA38" s="18">
        <f t="shared" ref="AA38:AA69" si="22">$R38*J38/1000</f>
        <v>360314.95500000007</v>
      </c>
      <c r="AB38" s="18">
        <f t="shared" ref="AB38:AB69" si="23">$R38*K38/1000</f>
        <v>246531.28500000003</v>
      </c>
      <c r="AC38" s="18">
        <f t="shared" ref="AC38:AC69" si="24">$R38*L38/1000</f>
        <v>265495.23000000004</v>
      </c>
      <c r="AD38" s="18">
        <f t="shared" ref="AD38:AD69" si="25">$R38*M38/1000</f>
        <v>314801.48700000008</v>
      </c>
      <c r="AE38" s="19">
        <f t="shared" si="14"/>
        <v>3792789.0000000009</v>
      </c>
      <c r="AH38" s="20"/>
    </row>
    <row r="39" spans="1:34">
      <c r="A39" s="149" t="s">
        <v>41</v>
      </c>
      <c r="B39" s="141">
        <v>383057.40770000004</v>
      </c>
      <c r="C39" s="141">
        <v>385497.26380000002</v>
      </c>
      <c r="D39" s="141">
        <v>380617.55160000001</v>
      </c>
      <c r="E39" s="141">
        <v>395256.68820000003</v>
      </c>
      <c r="F39" s="141">
        <v>392816.8321</v>
      </c>
      <c r="G39" s="141">
        <v>463572.65900000004</v>
      </c>
      <c r="H39" s="141">
        <v>473332.0834</v>
      </c>
      <c r="I39" s="141">
        <v>478211.79560000001</v>
      </c>
      <c r="J39" s="141">
        <v>463572.65900000004</v>
      </c>
      <c r="K39" s="141">
        <v>317181.29300000001</v>
      </c>
      <c r="L39" s="141">
        <v>341579.85400000005</v>
      </c>
      <c r="M39" s="142">
        <v>405016.11260000005</v>
      </c>
      <c r="N39" s="132">
        <f t="shared" si="12"/>
        <v>4879712.1999999993</v>
      </c>
      <c r="O39" s="226">
        <v>4879712.1999999993</v>
      </c>
      <c r="P39" s="226">
        <f t="shared" si="13"/>
        <v>0</v>
      </c>
      <c r="R39" s="16">
        <v>966.73500000000013</v>
      </c>
      <c r="S39" s="17">
        <f t="shared" si="0"/>
        <v>370315.00303285959</v>
      </c>
      <c r="T39" s="18">
        <f t="shared" si="15"/>
        <v>372673.69731969311</v>
      </c>
      <c r="U39" s="18">
        <f t="shared" si="16"/>
        <v>367956.30874602601</v>
      </c>
      <c r="V39" s="18">
        <f t="shared" si="17"/>
        <v>382108.47446702706</v>
      </c>
      <c r="W39" s="18">
        <f t="shared" si="18"/>
        <v>379749.78018019354</v>
      </c>
      <c r="X39" s="18">
        <f t="shared" si="19"/>
        <v>448151.91449836508</v>
      </c>
      <c r="Y39" s="18">
        <f t="shared" si="20"/>
        <v>457586.69164569909</v>
      </c>
      <c r="Z39" s="18">
        <f t="shared" si="21"/>
        <v>462304.08021936606</v>
      </c>
      <c r="AA39" s="18">
        <f t="shared" si="22"/>
        <v>448151.91449836508</v>
      </c>
      <c r="AB39" s="18">
        <f t="shared" si="23"/>
        <v>306630.25728835503</v>
      </c>
      <c r="AC39" s="18">
        <f t="shared" si="24"/>
        <v>330217.20015669015</v>
      </c>
      <c r="AD39" s="18">
        <f t="shared" si="25"/>
        <v>391543.25161436113</v>
      </c>
      <c r="AE39" s="19">
        <f t="shared" si="14"/>
        <v>4717388.573667001</v>
      </c>
      <c r="AH39" s="20"/>
    </row>
    <row r="40" spans="1:34">
      <c r="A40" s="149" t="s">
        <v>130</v>
      </c>
      <c r="B40" s="141">
        <v>405808.30125000002</v>
      </c>
      <c r="C40" s="141">
        <v>408393.0675</v>
      </c>
      <c r="D40" s="141">
        <v>403223.53499999997</v>
      </c>
      <c r="E40" s="141">
        <v>418732.13250000001</v>
      </c>
      <c r="F40" s="141">
        <v>416147.36625000002</v>
      </c>
      <c r="G40" s="141">
        <v>491105.58750000002</v>
      </c>
      <c r="H40" s="141">
        <v>501444.65250000003</v>
      </c>
      <c r="I40" s="141">
        <v>506614.185</v>
      </c>
      <c r="J40" s="141">
        <v>491105.58750000002</v>
      </c>
      <c r="K40" s="141">
        <v>336019.61249999999</v>
      </c>
      <c r="L40" s="141">
        <v>361867.27500000002</v>
      </c>
      <c r="M40" s="142">
        <v>429071.19750000001</v>
      </c>
      <c r="N40" s="132">
        <f t="shared" si="12"/>
        <v>5169532.5</v>
      </c>
      <c r="O40" s="226">
        <v>5169532.5</v>
      </c>
      <c r="P40" s="226">
        <f t="shared" si="13"/>
        <v>0</v>
      </c>
      <c r="R40" s="16">
        <v>958.65000000000009</v>
      </c>
      <c r="S40" s="17">
        <f t="shared" si="0"/>
        <v>389028.12799331255</v>
      </c>
      <c r="T40" s="18">
        <f t="shared" si="15"/>
        <v>391506.01415887504</v>
      </c>
      <c r="U40" s="18">
        <f t="shared" si="16"/>
        <v>386550.24182775005</v>
      </c>
      <c r="V40" s="18">
        <f t="shared" si="17"/>
        <v>401417.55882112501</v>
      </c>
      <c r="W40" s="18">
        <f t="shared" si="18"/>
        <v>398939.67265556258</v>
      </c>
      <c r="X40" s="18">
        <f t="shared" si="19"/>
        <v>470798.37145687506</v>
      </c>
      <c r="Y40" s="18">
        <f t="shared" si="20"/>
        <v>480709.91611912509</v>
      </c>
      <c r="Z40" s="18">
        <f t="shared" si="21"/>
        <v>485665.68845025002</v>
      </c>
      <c r="AA40" s="18">
        <f t="shared" si="22"/>
        <v>470798.37145687506</v>
      </c>
      <c r="AB40" s="18">
        <f t="shared" si="23"/>
        <v>322125.201523125</v>
      </c>
      <c r="AC40" s="18">
        <f t="shared" si="24"/>
        <v>346904.06317875005</v>
      </c>
      <c r="AD40" s="18">
        <f t="shared" si="25"/>
        <v>411329.10348337505</v>
      </c>
      <c r="AE40" s="19">
        <f t="shared" si="14"/>
        <v>4955772.3311250005</v>
      </c>
      <c r="AH40" s="20"/>
    </row>
    <row r="41" spans="1:34">
      <c r="A41" s="150" t="s">
        <v>40</v>
      </c>
      <c r="B41" s="141">
        <v>6865.6021500000006</v>
      </c>
      <c r="C41" s="141">
        <v>6909.3321000000005</v>
      </c>
      <c r="D41" s="141">
        <v>6821.8722000000007</v>
      </c>
      <c r="E41" s="141">
        <v>7084.2519000000011</v>
      </c>
      <c r="F41" s="141">
        <v>7040.5219500000012</v>
      </c>
      <c r="G41" s="141">
        <v>8308.6905000000006</v>
      </c>
      <c r="H41" s="141">
        <v>8483.6103000000003</v>
      </c>
      <c r="I41" s="141">
        <v>8571.0702000000019</v>
      </c>
      <c r="J41" s="141">
        <v>8308.6905000000006</v>
      </c>
      <c r="K41" s="141">
        <v>5684.893500000001</v>
      </c>
      <c r="L41" s="141">
        <v>6122.1930000000011</v>
      </c>
      <c r="M41" s="142">
        <v>7259.1717000000008</v>
      </c>
      <c r="N41" s="132">
        <f t="shared" si="12"/>
        <v>87459.900000000023</v>
      </c>
      <c r="O41" s="226">
        <v>87459.900000000023</v>
      </c>
      <c r="P41" s="226">
        <f t="shared" si="13"/>
        <v>0</v>
      </c>
      <c r="R41" s="16">
        <v>1060.29</v>
      </c>
      <c r="S41" s="17">
        <f t="shared" si="0"/>
        <v>7279.5293036235007</v>
      </c>
      <c r="T41" s="18">
        <f t="shared" si="15"/>
        <v>7325.8957323090008</v>
      </c>
      <c r="U41" s="18">
        <f t="shared" si="16"/>
        <v>7233.1628749380006</v>
      </c>
      <c r="V41" s="18">
        <f t="shared" si="17"/>
        <v>7511.3614470510011</v>
      </c>
      <c r="W41" s="18">
        <f t="shared" si="18"/>
        <v>7464.995018365501</v>
      </c>
      <c r="X41" s="18">
        <f t="shared" si="19"/>
        <v>8809.6214502450002</v>
      </c>
      <c r="Y41" s="18">
        <f t="shared" si="20"/>
        <v>8995.0871649870005</v>
      </c>
      <c r="Z41" s="18">
        <f t="shared" si="21"/>
        <v>9087.8200223580025</v>
      </c>
      <c r="AA41" s="18">
        <f t="shared" si="22"/>
        <v>8809.6214502450002</v>
      </c>
      <c r="AB41" s="18">
        <f t="shared" si="23"/>
        <v>6027.6357291150007</v>
      </c>
      <c r="AC41" s="18">
        <f t="shared" si="24"/>
        <v>6491.3000159700014</v>
      </c>
      <c r="AD41" s="18">
        <f t="shared" si="25"/>
        <v>7696.8271617930013</v>
      </c>
      <c r="AE41" s="19">
        <f t="shared" si="14"/>
        <v>92732.85737100002</v>
      </c>
      <c r="AH41" s="20"/>
    </row>
    <row r="42" spans="1:34">
      <c r="A42" s="149" t="s">
        <v>131</v>
      </c>
      <c r="B42" s="141">
        <v>906.67500000000018</v>
      </c>
      <c r="C42" s="141">
        <v>912.45000000000016</v>
      </c>
      <c r="D42" s="141">
        <v>900.90000000000009</v>
      </c>
      <c r="E42" s="141">
        <v>935.55000000000018</v>
      </c>
      <c r="F42" s="141">
        <v>929.7750000000002</v>
      </c>
      <c r="G42" s="141">
        <v>1097.2500000000002</v>
      </c>
      <c r="H42" s="141">
        <v>1120.3500000000001</v>
      </c>
      <c r="I42" s="141">
        <v>1131.9000000000003</v>
      </c>
      <c r="J42" s="141">
        <v>1097.2500000000002</v>
      </c>
      <c r="K42" s="141">
        <v>750.75000000000011</v>
      </c>
      <c r="L42" s="141">
        <v>808.50000000000023</v>
      </c>
      <c r="M42" s="142">
        <v>958.6500000000002</v>
      </c>
      <c r="N42" s="132">
        <f t="shared" si="12"/>
        <v>11550.000000000002</v>
      </c>
      <c r="O42" s="226">
        <v>11550.000000000002</v>
      </c>
      <c r="P42" s="226">
        <f t="shared" si="13"/>
        <v>0</v>
      </c>
      <c r="R42" s="16">
        <v>980.6</v>
      </c>
      <c r="S42" s="17">
        <f t="shared" si="0"/>
        <v>889.08550500000024</v>
      </c>
      <c r="T42" s="18">
        <f t="shared" si="15"/>
        <v>894.74847000000022</v>
      </c>
      <c r="U42" s="18">
        <f t="shared" si="16"/>
        <v>883.42254000000014</v>
      </c>
      <c r="V42" s="18">
        <f t="shared" si="17"/>
        <v>917.40033000000017</v>
      </c>
      <c r="W42" s="18">
        <f t="shared" si="18"/>
        <v>911.73736500000018</v>
      </c>
      <c r="X42" s="18">
        <f t="shared" si="19"/>
        <v>1075.9633500000002</v>
      </c>
      <c r="Y42" s="18">
        <f t="shared" si="20"/>
        <v>1098.6152100000002</v>
      </c>
      <c r="Z42" s="18">
        <f t="shared" si="21"/>
        <v>1109.9411400000004</v>
      </c>
      <c r="AA42" s="18">
        <f t="shared" si="22"/>
        <v>1075.9633500000002</v>
      </c>
      <c r="AB42" s="18">
        <f t="shared" si="23"/>
        <v>736.18545000000017</v>
      </c>
      <c r="AC42" s="18">
        <f t="shared" si="24"/>
        <v>792.81510000000026</v>
      </c>
      <c r="AD42" s="18">
        <f t="shared" si="25"/>
        <v>940.05219000000022</v>
      </c>
      <c r="AE42" s="19">
        <f t="shared" si="14"/>
        <v>11325.930000000002</v>
      </c>
      <c r="AH42" s="20"/>
    </row>
    <row r="43" spans="1:34">
      <c r="A43" s="149" t="s">
        <v>42</v>
      </c>
      <c r="B43" s="141">
        <v>29227.229900000002</v>
      </c>
      <c r="C43" s="141">
        <v>29413.390600000002</v>
      </c>
      <c r="D43" s="141">
        <v>29041.069200000002</v>
      </c>
      <c r="E43" s="141">
        <v>30158.033400000004</v>
      </c>
      <c r="F43" s="141">
        <v>29971.872700000004</v>
      </c>
      <c r="G43" s="141">
        <v>35370.533000000003</v>
      </c>
      <c r="H43" s="141">
        <v>36115.175800000005</v>
      </c>
      <c r="I43" s="141">
        <v>36487.497200000005</v>
      </c>
      <c r="J43" s="141">
        <v>35370.533000000003</v>
      </c>
      <c r="K43" s="141">
        <v>24200.891000000003</v>
      </c>
      <c r="L43" s="141">
        <v>26062.498000000003</v>
      </c>
      <c r="M43" s="142">
        <v>30902.676200000005</v>
      </c>
      <c r="N43" s="132">
        <f t="shared" si="12"/>
        <v>372321.4</v>
      </c>
      <c r="O43" s="226">
        <v>372321.4</v>
      </c>
      <c r="P43" s="226">
        <f t="shared" si="13"/>
        <v>0</v>
      </c>
      <c r="R43" s="16">
        <v>1016.4000000000001</v>
      </c>
      <c r="S43" s="17">
        <f t="shared" si="0"/>
        <v>29706.556470360003</v>
      </c>
      <c r="T43" s="18">
        <f t="shared" si="15"/>
        <v>29895.770205840006</v>
      </c>
      <c r="U43" s="18">
        <f t="shared" si="16"/>
        <v>29517.342734880003</v>
      </c>
      <c r="V43" s="18">
        <f t="shared" si="17"/>
        <v>30652.625147760009</v>
      </c>
      <c r="W43" s="18">
        <f t="shared" si="18"/>
        <v>30463.411412280006</v>
      </c>
      <c r="X43" s="18">
        <f t="shared" si="19"/>
        <v>35950.609741200009</v>
      </c>
      <c r="Y43" s="18">
        <f t="shared" si="20"/>
        <v>36707.464683120008</v>
      </c>
      <c r="Z43" s="18">
        <f t="shared" si="21"/>
        <v>37085.892154080007</v>
      </c>
      <c r="AA43" s="18">
        <f t="shared" si="22"/>
        <v>35950.609741200009</v>
      </c>
      <c r="AB43" s="18">
        <f t="shared" si="23"/>
        <v>24597.785612400006</v>
      </c>
      <c r="AC43" s="18">
        <f t="shared" si="24"/>
        <v>26489.922967200007</v>
      </c>
      <c r="AD43" s="18">
        <f t="shared" si="25"/>
        <v>31409.480089680008</v>
      </c>
      <c r="AE43" s="19">
        <f t="shared" si="14"/>
        <v>378427.47096000006</v>
      </c>
      <c r="AH43" s="20"/>
    </row>
    <row r="44" spans="1:34">
      <c r="A44" s="151" t="s">
        <v>132</v>
      </c>
      <c r="B44" s="141">
        <v>140763.6409</v>
      </c>
      <c r="C44" s="141">
        <v>141660.22459999999</v>
      </c>
      <c r="D44" s="141">
        <v>139867.05719999998</v>
      </c>
      <c r="E44" s="141">
        <v>145246.5594</v>
      </c>
      <c r="F44" s="141">
        <v>144349.97570000001</v>
      </c>
      <c r="G44" s="141">
        <v>170350.90299999999</v>
      </c>
      <c r="H44" s="141">
        <v>173937.2378</v>
      </c>
      <c r="I44" s="141">
        <v>175730.40520000001</v>
      </c>
      <c r="J44" s="141">
        <v>170350.90299999999</v>
      </c>
      <c r="K44" s="141">
        <v>116555.88099999999</v>
      </c>
      <c r="L44" s="141">
        <v>125521.71800000001</v>
      </c>
      <c r="M44" s="142">
        <v>148832.89420000001</v>
      </c>
      <c r="N44" s="132">
        <f t="shared" si="12"/>
        <v>1793167.4</v>
      </c>
      <c r="O44" s="226">
        <v>1793167.4</v>
      </c>
      <c r="P44" s="226">
        <f t="shared" si="13"/>
        <v>0</v>
      </c>
      <c r="R44" s="16">
        <v>1012.2524999999999</v>
      </c>
      <c r="S44" s="17">
        <f t="shared" si="0"/>
        <v>142488.34741012726</v>
      </c>
      <c r="T44" s="18">
        <f t="shared" si="15"/>
        <v>143395.9165019115</v>
      </c>
      <c r="U44" s="18">
        <f t="shared" si="16"/>
        <v>141580.77831834299</v>
      </c>
      <c r="V44" s="18">
        <f t="shared" si="17"/>
        <v>147026.19286904848</v>
      </c>
      <c r="W44" s="18">
        <f t="shared" si="18"/>
        <v>146118.62377726423</v>
      </c>
      <c r="X44" s="18">
        <f t="shared" si="19"/>
        <v>172438.12743900748</v>
      </c>
      <c r="Y44" s="18">
        <f t="shared" si="20"/>
        <v>176068.40380614452</v>
      </c>
      <c r="Z44" s="18">
        <f t="shared" si="21"/>
        <v>177883.54198971298</v>
      </c>
      <c r="AA44" s="18">
        <f t="shared" si="22"/>
        <v>172438.12743900748</v>
      </c>
      <c r="AB44" s="18">
        <f t="shared" si="23"/>
        <v>117983.9819319525</v>
      </c>
      <c r="AC44" s="18">
        <f t="shared" si="24"/>
        <v>127059.672849795</v>
      </c>
      <c r="AD44" s="18">
        <f t="shared" si="25"/>
        <v>150656.46923618548</v>
      </c>
      <c r="AE44" s="19">
        <f t="shared" si="14"/>
        <v>1815138.1835685</v>
      </c>
      <c r="AH44" s="20"/>
    </row>
    <row r="45" spans="1:34">
      <c r="A45" s="151" t="s">
        <v>133</v>
      </c>
      <c r="B45" s="141">
        <v>56211.443975000002</v>
      </c>
      <c r="C45" s="141">
        <v>40000</v>
      </c>
      <c r="D45" s="141">
        <v>55853.409299999999</v>
      </c>
      <c r="E45" s="141">
        <v>58001.61735</v>
      </c>
      <c r="F45" s="141">
        <v>57643.582674999998</v>
      </c>
      <c r="G45" s="141">
        <v>68026.588250000001</v>
      </c>
      <c r="H45" s="141">
        <v>69458.726949999997</v>
      </c>
      <c r="I45" s="141">
        <v>70174.796300000002</v>
      </c>
      <c r="J45" s="141">
        <v>68026.588250000001</v>
      </c>
      <c r="K45" s="141">
        <v>46544.507749999997</v>
      </c>
      <c r="L45" s="141">
        <v>50124.854500000001</v>
      </c>
      <c r="M45" s="142">
        <v>59433.756050000004</v>
      </c>
      <c r="N45" s="132">
        <f t="shared" si="12"/>
        <v>699499.87135000003</v>
      </c>
      <c r="O45" s="226">
        <v>716069.35</v>
      </c>
      <c r="P45" s="226">
        <f t="shared" si="13"/>
        <v>-16569.478649999946</v>
      </c>
      <c r="R45" s="16">
        <v>961.6635</v>
      </c>
      <c r="S45" s="17">
        <f t="shared" si="0"/>
        <v>54056.493953052413</v>
      </c>
      <c r="T45" s="18">
        <f t="shared" si="15"/>
        <v>38466.54</v>
      </c>
      <c r="U45" s="18">
        <f t="shared" si="16"/>
        <v>53712.185074370551</v>
      </c>
      <c r="V45" s="18">
        <f t="shared" si="17"/>
        <v>55778.038346461726</v>
      </c>
      <c r="W45" s="18">
        <f t="shared" si="18"/>
        <v>55433.729467779856</v>
      </c>
      <c r="X45" s="18">
        <f t="shared" si="19"/>
        <v>65418.686949553878</v>
      </c>
      <c r="Y45" s="18">
        <f t="shared" si="20"/>
        <v>66795.922464281321</v>
      </c>
      <c r="Z45" s="18">
        <f t="shared" si="21"/>
        <v>67484.54022164506</v>
      </c>
      <c r="AA45" s="18">
        <f t="shared" si="22"/>
        <v>65418.686949553878</v>
      </c>
      <c r="AB45" s="18">
        <f t="shared" si="23"/>
        <v>44760.154228642125</v>
      </c>
      <c r="AC45" s="18">
        <f t="shared" si="24"/>
        <v>48203.24301546075</v>
      </c>
      <c r="AD45" s="18">
        <f t="shared" si="25"/>
        <v>57155.273861189176</v>
      </c>
      <c r="AE45" s="19">
        <f t="shared" si="14"/>
        <v>672683.49453199073</v>
      </c>
      <c r="AH45" s="20"/>
    </row>
    <row r="46" spans="1:34">
      <c r="A46" s="151" t="s">
        <v>134</v>
      </c>
      <c r="B46" s="141">
        <v>118580.68700000001</v>
      </c>
      <c r="C46" s="141">
        <v>130000</v>
      </c>
      <c r="D46" s="141">
        <v>117825.39599999999</v>
      </c>
      <c r="E46" s="141">
        <v>122357.14200000001</v>
      </c>
      <c r="F46" s="141">
        <v>121601.85100000001</v>
      </c>
      <c r="G46" s="141">
        <v>143505.29</v>
      </c>
      <c r="H46" s="141">
        <v>146526.454</v>
      </c>
      <c r="I46" s="141">
        <v>148037.03599999999</v>
      </c>
      <c r="J46" s="141">
        <v>143505.29</v>
      </c>
      <c r="K46" s="141">
        <v>98187.83</v>
      </c>
      <c r="L46" s="141">
        <v>105740.74</v>
      </c>
      <c r="M46" s="142">
        <v>125378.30600000001</v>
      </c>
      <c r="N46" s="132">
        <f t="shared" si="12"/>
        <v>1521246.0220000001</v>
      </c>
      <c r="O46" s="226">
        <v>1510582.0000000002</v>
      </c>
      <c r="P46" s="226">
        <f t="shared" si="13"/>
        <v>10664.021999999881</v>
      </c>
      <c r="R46" s="16">
        <v>892.11149999999998</v>
      </c>
      <c r="S46" s="17">
        <f t="shared" si="0"/>
        <v>105787.1945506005</v>
      </c>
      <c r="T46" s="18">
        <f t="shared" si="15"/>
        <v>115974.495</v>
      </c>
      <c r="U46" s="18">
        <f t="shared" si="16"/>
        <v>105113.390763654</v>
      </c>
      <c r="V46" s="18">
        <f t="shared" si="17"/>
        <v>109156.21348533301</v>
      </c>
      <c r="W46" s="18">
        <f t="shared" si="18"/>
        <v>108482.4096983865</v>
      </c>
      <c r="X46" s="18">
        <f t="shared" si="19"/>
        <v>128022.71951983501</v>
      </c>
      <c r="Y46" s="18">
        <f t="shared" si="20"/>
        <v>130717.934667621</v>
      </c>
      <c r="Z46" s="18">
        <f t="shared" si="21"/>
        <v>132065.54224151399</v>
      </c>
      <c r="AA46" s="18">
        <f t="shared" si="22"/>
        <v>128022.71951983501</v>
      </c>
      <c r="AB46" s="18">
        <f t="shared" si="23"/>
        <v>87594.492303045001</v>
      </c>
      <c r="AC46" s="18">
        <f t="shared" si="24"/>
        <v>94332.53017251</v>
      </c>
      <c r="AD46" s="18">
        <f t="shared" si="25"/>
        <v>111851.42863311901</v>
      </c>
      <c r="AE46" s="19">
        <f t="shared" si="14"/>
        <v>1357121.070555453</v>
      </c>
      <c r="AH46" s="20"/>
    </row>
    <row r="47" spans="1:34">
      <c r="A47" s="151" t="s">
        <v>135</v>
      </c>
      <c r="B47" s="141">
        <v>154424.23444999999</v>
      </c>
      <c r="C47" s="141">
        <v>155407.82829999999</v>
      </c>
      <c r="D47" s="141">
        <v>153440.64059999998</v>
      </c>
      <c r="E47" s="141">
        <v>159342.20370000001</v>
      </c>
      <c r="F47" s="141">
        <v>158358.60985000001</v>
      </c>
      <c r="G47" s="141">
        <v>186882.8315</v>
      </c>
      <c r="H47" s="141">
        <v>190817.20689999999</v>
      </c>
      <c r="I47" s="141">
        <v>192784.3946</v>
      </c>
      <c r="J47" s="141">
        <v>186882.8315</v>
      </c>
      <c r="K47" s="141">
        <v>127867.20050000001</v>
      </c>
      <c r="L47" s="141">
        <v>137703.139</v>
      </c>
      <c r="M47" s="142">
        <v>163276.5791</v>
      </c>
      <c r="N47" s="132">
        <f t="shared" si="12"/>
        <v>1967187.7000000002</v>
      </c>
      <c r="O47" s="226">
        <v>1967187.7000000002</v>
      </c>
      <c r="P47" s="226">
        <f t="shared" si="13"/>
        <v>0</v>
      </c>
      <c r="R47" s="16">
        <v>989.61450000000002</v>
      </c>
      <c r="S47" s="17">
        <f t="shared" si="0"/>
        <v>152820.46156311952</v>
      </c>
      <c r="T47" s="18">
        <f t="shared" si="15"/>
        <v>153793.84029919034</v>
      </c>
      <c r="U47" s="18">
        <f t="shared" si="16"/>
        <v>151847.0828270487</v>
      </c>
      <c r="V47" s="18">
        <f t="shared" si="17"/>
        <v>157687.35524347369</v>
      </c>
      <c r="W47" s="18">
        <f t="shared" si="18"/>
        <v>156713.97650740284</v>
      </c>
      <c r="X47" s="18">
        <f t="shared" si="19"/>
        <v>184941.95985345676</v>
      </c>
      <c r="Y47" s="18">
        <f t="shared" si="20"/>
        <v>188835.47479774005</v>
      </c>
      <c r="Z47" s="18">
        <f t="shared" si="21"/>
        <v>190782.2322698817</v>
      </c>
      <c r="AA47" s="18">
        <f t="shared" si="22"/>
        <v>184941.95985345676</v>
      </c>
      <c r="AB47" s="18">
        <f t="shared" si="23"/>
        <v>126539.23568920726</v>
      </c>
      <c r="AC47" s="18">
        <f t="shared" si="24"/>
        <v>136273.0230499155</v>
      </c>
      <c r="AD47" s="18">
        <f t="shared" si="25"/>
        <v>161580.87018775695</v>
      </c>
      <c r="AE47" s="19">
        <f t="shared" si="14"/>
        <v>1946757.47214165</v>
      </c>
      <c r="AH47" s="20"/>
    </row>
    <row r="48" spans="1:34">
      <c r="A48" s="151" t="s">
        <v>136</v>
      </c>
      <c r="B48" s="141">
        <v>0</v>
      </c>
      <c r="C48" s="141">
        <v>0</v>
      </c>
      <c r="D48" s="141">
        <v>0</v>
      </c>
      <c r="E48" s="141">
        <v>0</v>
      </c>
      <c r="F48" s="141">
        <v>0</v>
      </c>
      <c r="G48" s="141">
        <v>0</v>
      </c>
      <c r="H48" s="141">
        <v>0</v>
      </c>
      <c r="I48" s="141">
        <v>0</v>
      </c>
      <c r="J48" s="141">
        <v>0</v>
      </c>
      <c r="K48" s="141">
        <v>0</v>
      </c>
      <c r="L48" s="141">
        <v>0</v>
      </c>
      <c r="M48" s="142">
        <v>0</v>
      </c>
      <c r="N48" s="132">
        <f t="shared" si="12"/>
        <v>0</v>
      </c>
      <c r="O48" s="226">
        <v>0</v>
      </c>
      <c r="P48" s="226">
        <f t="shared" si="13"/>
        <v>0</v>
      </c>
      <c r="R48" s="16">
        <v>0</v>
      </c>
      <c r="S48" s="17">
        <f t="shared" si="0"/>
        <v>0</v>
      </c>
      <c r="T48" s="18">
        <f t="shared" si="15"/>
        <v>0</v>
      </c>
      <c r="U48" s="18">
        <f t="shared" si="16"/>
        <v>0</v>
      </c>
      <c r="V48" s="18">
        <f t="shared" si="17"/>
        <v>0</v>
      </c>
      <c r="W48" s="18">
        <f t="shared" si="18"/>
        <v>0</v>
      </c>
      <c r="X48" s="18">
        <f t="shared" si="19"/>
        <v>0</v>
      </c>
      <c r="Y48" s="18">
        <f t="shared" si="20"/>
        <v>0</v>
      </c>
      <c r="Z48" s="18">
        <f t="shared" si="21"/>
        <v>0</v>
      </c>
      <c r="AA48" s="18">
        <f t="shared" si="22"/>
        <v>0</v>
      </c>
      <c r="AB48" s="18">
        <f t="shared" si="23"/>
        <v>0</v>
      </c>
      <c r="AC48" s="18">
        <f t="shared" si="24"/>
        <v>0</v>
      </c>
      <c r="AD48" s="18">
        <f t="shared" si="25"/>
        <v>0</v>
      </c>
      <c r="AE48" s="19">
        <f t="shared" si="14"/>
        <v>0</v>
      </c>
      <c r="AH48" s="20"/>
    </row>
    <row r="49" spans="1:34">
      <c r="A49" s="152" t="s">
        <v>137</v>
      </c>
      <c r="B49" s="141">
        <v>141603.01785</v>
      </c>
      <c r="C49" s="141">
        <v>142504.9479</v>
      </c>
      <c r="D49" s="141">
        <v>140701.08779999998</v>
      </c>
      <c r="E49" s="141">
        <v>146112.66809999998</v>
      </c>
      <c r="F49" s="141">
        <v>145210.73804999999</v>
      </c>
      <c r="G49" s="141">
        <v>171366.7095</v>
      </c>
      <c r="H49" s="141">
        <v>174974.42969999998</v>
      </c>
      <c r="I49" s="141">
        <v>176778.2898</v>
      </c>
      <c r="J49" s="141">
        <v>171366.7095</v>
      </c>
      <c r="K49" s="141">
        <v>117250.9065</v>
      </c>
      <c r="L49" s="141">
        <v>126270.20700000001</v>
      </c>
      <c r="M49" s="142">
        <v>149720.38829999999</v>
      </c>
      <c r="N49" s="132">
        <f t="shared" si="12"/>
        <v>1803860.0999999999</v>
      </c>
      <c r="O49" s="226">
        <v>1803860.0999999999</v>
      </c>
      <c r="P49" s="226">
        <f t="shared" si="13"/>
        <v>0</v>
      </c>
      <c r="R49" s="16">
        <v>1161.93</v>
      </c>
      <c r="S49" s="17">
        <f t="shared" si="0"/>
        <v>164532.79453045051</v>
      </c>
      <c r="T49" s="18">
        <f t="shared" si="15"/>
        <v>165580.774113447</v>
      </c>
      <c r="U49" s="18">
        <f t="shared" si="16"/>
        <v>163484.81494745397</v>
      </c>
      <c r="V49" s="18">
        <f t="shared" si="17"/>
        <v>169772.692445433</v>
      </c>
      <c r="W49" s="18">
        <f t="shared" si="18"/>
        <v>168724.71286243651</v>
      </c>
      <c r="X49" s="18">
        <f t="shared" si="19"/>
        <v>199116.12076933502</v>
      </c>
      <c r="Y49" s="18">
        <f t="shared" si="20"/>
        <v>203308.03910132099</v>
      </c>
      <c r="Z49" s="18">
        <f t="shared" si="21"/>
        <v>205403.99826731402</v>
      </c>
      <c r="AA49" s="18">
        <f t="shared" si="22"/>
        <v>199116.12076933502</v>
      </c>
      <c r="AB49" s="18">
        <f t="shared" si="23"/>
        <v>136237.34578954501</v>
      </c>
      <c r="AC49" s="18">
        <f t="shared" si="24"/>
        <v>146717.14161951002</v>
      </c>
      <c r="AD49" s="18">
        <f t="shared" si="25"/>
        <v>173964.610777419</v>
      </c>
      <c r="AE49" s="19">
        <f t="shared" si="14"/>
        <v>2095959.1659930001</v>
      </c>
      <c r="AH49" s="20"/>
    </row>
    <row r="50" spans="1:34">
      <c r="A50" s="152" t="s">
        <v>138</v>
      </c>
      <c r="B50" s="141">
        <v>64512.410774999989</v>
      </c>
      <c r="C50" s="141">
        <v>64923.317849999992</v>
      </c>
      <c r="D50" s="141">
        <v>64101.503699999994</v>
      </c>
      <c r="E50" s="141">
        <v>66566.946149999989</v>
      </c>
      <c r="F50" s="141">
        <v>66156.039074999993</v>
      </c>
      <c r="G50" s="141">
        <v>78072.344249999995</v>
      </c>
      <c r="H50" s="141">
        <v>79715.972549999991</v>
      </c>
      <c r="I50" s="141">
        <v>80537.786699999997</v>
      </c>
      <c r="J50" s="141">
        <v>78072.344249999995</v>
      </c>
      <c r="K50" s="141">
        <v>53417.919749999994</v>
      </c>
      <c r="L50" s="141">
        <v>57526.9905</v>
      </c>
      <c r="M50" s="142">
        <v>68210.57445</v>
      </c>
      <c r="N50" s="132">
        <f t="shared" si="12"/>
        <v>821814.14999999979</v>
      </c>
      <c r="O50" s="226">
        <v>821814.14999999979</v>
      </c>
      <c r="P50" s="226">
        <f t="shared" si="13"/>
        <v>0</v>
      </c>
      <c r="R50" s="16">
        <v>1051.05</v>
      </c>
      <c r="S50" s="17">
        <f t="shared" si="0"/>
        <v>67805.769345063731</v>
      </c>
      <c r="T50" s="18">
        <f t="shared" si="15"/>
        <v>68237.653226242488</v>
      </c>
      <c r="U50" s="18">
        <f t="shared" si="16"/>
        <v>67373.885463884988</v>
      </c>
      <c r="V50" s="18">
        <f t="shared" si="17"/>
        <v>69965.188750957488</v>
      </c>
      <c r="W50" s="18">
        <f t="shared" si="18"/>
        <v>69533.304869778731</v>
      </c>
      <c r="X50" s="18">
        <f t="shared" si="19"/>
        <v>82057.937423962489</v>
      </c>
      <c r="Y50" s="18">
        <f t="shared" si="20"/>
        <v>83785.472948677474</v>
      </c>
      <c r="Z50" s="18">
        <f t="shared" si="21"/>
        <v>84649.240711035003</v>
      </c>
      <c r="AA50" s="18">
        <f t="shared" si="22"/>
        <v>82057.937423962489</v>
      </c>
      <c r="AB50" s="18">
        <f t="shared" si="23"/>
        <v>56144.904553237488</v>
      </c>
      <c r="AC50" s="18">
        <f t="shared" si="24"/>
        <v>60463.743365025002</v>
      </c>
      <c r="AD50" s="18">
        <f t="shared" si="25"/>
        <v>71692.724275672488</v>
      </c>
      <c r="AE50" s="19">
        <f t="shared" si="14"/>
        <v>863767.76235749992</v>
      </c>
      <c r="AH50" s="20"/>
    </row>
    <row r="51" spans="1:34">
      <c r="A51" s="152" t="s">
        <v>139</v>
      </c>
      <c r="B51" s="141">
        <v>142139.95000000001</v>
      </c>
      <c r="C51" s="141">
        <v>143045.29999999999</v>
      </c>
      <c r="D51" s="141">
        <v>141234.6</v>
      </c>
      <c r="E51" s="141">
        <v>146666.70000000001</v>
      </c>
      <c r="F51" s="141">
        <v>145761.35</v>
      </c>
      <c r="G51" s="141">
        <v>172016.5</v>
      </c>
      <c r="H51" s="141">
        <v>175637.9</v>
      </c>
      <c r="I51" s="141">
        <v>177448.6</v>
      </c>
      <c r="J51" s="141">
        <v>172016.5</v>
      </c>
      <c r="K51" s="141">
        <v>117695.5</v>
      </c>
      <c r="L51" s="141">
        <v>126749.00000000001</v>
      </c>
      <c r="M51" s="142">
        <v>150288.1</v>
      </c>
      <c r="N51" s="132">
        <f t="shared" si="12"/>
        <v>1810700.0000000002</v>
      </c>
      <c r="O51" s="226">
        <v>1810700.0000000002</v>
      </c>
      <c r="P51" s="226">
        <f t="shared" si="13"/>
        <v>0</v>
      </c>
      <c r="R51" s="16">
        <v>1053.3600000000001</v>
      </c>
      <c r="S51" s="17">
        <f t="shared" si="0"/>
        <v>149724.53773200003</v>
      </c>
      <c r="T51" s="18">
        <f t="shared" si="15"/>
        <v>150678.197208</v>
      </c>
      <c r="U51" s="18">
        <f t="shared" si="16"/>
        <v>148770.87825600003</v>
      </c>
      <c r="V51" s="18">
        <f t="shared" si="17"/>
        <v>154492.83511200003</v>
      </c>
      <c r="W51" s="18">
        <f t="shared" si="18"/>
        <v>153539.17563600003</v>
      </c>
      <c r="X51" s="18">
        <f t="shared" si="19"/>
        <v>181195.30044000002</v>
      </c>
      <c r="Y51" s="18">
        <f t="shared" si="20"/>
        <v>185009.93834400002</v>
      </c>
      <c r="Z51" s="18">
        <f t="shared" si="21"/>
        <v>186917.25729600003</v>
      </c>
      <c r="AA51" s="18">
        <f t="shared" si="22"/>
        <v>181195.30044000002</v>
      </c>
      <c r="AB51" s="18">
        <f t="shared" si="23"/>
        <v>123975.73188000001</v>
      </c>
      <c r="AC51" s="18">
        <f t="shared" si="24"/>
        <v>133512.32664000004</v>
      </c>
      <c r="AD51" s="18">
        <f t="shared" si="25"/>
        <v>158307.47301600003</v>
      </c>
      <c r="AE51" s="19">
        <f t="shared" si="14"/>
        <v>1907318.9520000005</v>
      </c>
      <c r="AH51" s="20"/>
    </row>
    <row r="52" spans="1:34">
      <c r="A52" s="152" t="s">
        <v>140</v>
      </c>
      <c r="B52" s="141">
        <v>146445.18829999998</v>
      </c>
      <c r="C52" s="141">
        <v>100000</v>
      </c>
      <c r="D52" s="141">
        <v>100000</v>
      </c>
      <c r="E52" s="141">
        <v>120000</v>
      </c>
      <c r="F52" s="141">
        <v>150176.27589999998</v>
      </c>
      <c r="G52" s="141">
        <v>200000</v>
      </c>
      <c r="H52" s="141">
        <v>180000</v>
      </c>
      <c r="I52" s="141">
        <v>182823.29239999998</v>
      </c>
      <c r="J52" s="141">
        <v>120000</v>
      </c>
      <c r="K52" s="141">
        <v>121260.34699999999</v>
      </c>
      <c r="L52" s="141">
        <v>130588.06600000001</v>
      </c>
      <c r="M52" s="142">
        <v>154840.1354</v>
      </c>
      <c r="N52" s="132">
        <f t="shared" si="12"/>
        <v>1706133.3050000002</v>
      </c>
      <c r="O52" s="226">
        <v>1865543.8</v>
      </c>
      <c r="P52" s="226">
        <f t="shared" si="13"/>
        <v>-159410.49499999988</v>
      </c>
      <c r="R52" s="16">
        <v>1046.43</v>
      </c>
      <c r="S52" s="17">
        <f t="shared" si="0"/>
        <v>153244.63839276897</v>
      </c>
      <c r="T52" s="18">
        <f t="shared" si="15"/>
        <v>104643</v>
      </c>
      <c r="U52" s="18">
        <f t="shared" si="16"/>
        <v>104643</v>
      </c>
      <c r="V52" s="18">
        <f t="shared" si="17"/>
        <v>125571.60000000002</v>
      </c>
      <c r="W52" s="18">
        <f t="shared" si="18"/>
        <v>157148.96039003701</v>
      </c>
      <c r="X52" s="18">
        <f t="shared" si="19"/>
        <v>209286</v>
      </c>
      <c r="Y52" s="18">
        <f t="shared" si="20"/>
        <v>188357.4</v>
      </c>
      <c r="Z52" s="18">
        <f t="shared" si="21"/>
        <v>191311.777866132</v>
      </c>
      <c r="AA52" s="18">
        <f t="shared" si="22"/>
        <v>125571.60000000002</v>
      </c>
      <c r="AB52" s="18">
        <f t="shared" si="23"/>
        <v>126890.46491121</v>
      </c>
      <c r="AC52" s="18">
        <f t="shared" si="24"/>
        <v>136651.26990438002</v>
      </c>
      <c r="AD52" s="18">
        <f t="shared" si="25"/>
        <v>162029.36288662202</v>
      </c>
      <c r="AE52" s="19">
        <f t="shared" si="14"/>
        <v>1785349.0743511503</v>
      </c>
      <c r="AH52" s="20"/>
    </row>
    <row r="53" spans="1:34">
      <c r="A53" s="152" t="s">
        <v>141</v>
      </c>
      <c r="B53" s="141">
        <v>0</v>
      </c>
      <c r="C53" s="141">
        <v>0</v>
      </c>
      <c r="D53" s="141">
        <v>0</v>
      </c>
      <c r="E53" s="141">
        <v>0</v>
      </c>
      <c r="F53" s="141">
        <v>0</v>
      </c>
      <c r="G53" s="141">
        <v>0</v>
      </c>
      <c r="H53" s="141">
        <v>0</v>
      </c>
      <c r="I53" s="141">
        <v>0</v>
      </c>
      <c r="J53" s="141">
        <v>0</v>
      </c>
      <c r="K53" s="141">
        <v>0</v>
      </c>
      <c r="L53" s="141">
        <v>0</v>
      </c>
      <c r="M53" s="142">
        <v>0</v>
      </c>
      <c r="N53" s="132">
        <f t="shared" si="12"/>
        <v>0</v>
      </c>
      <c r="O53" s="226">
        <v>0</v>
      </c>
      <c r="P53" s="226">
        <f t="shared" si="13"/>
        <v>0</v>
      </c>
      <c r="R53" s="16">
        <v>0</v>
      </c>
      <c r="S53" s="17">
        <f t="shared" si="0"/>
        <v>0</v>
      </c>
      <c r="T53" s="18">
        <f t="shared" si="15"/>
        <v>0</v>
      </c>
      <c r="U53" s="18">
        <f t="shared" si="16"/>
        <v>0</v>
      </c>
      <c r="V53" s="18">
        <f t="shared" si="17"/>
        <v>0</v>
      </c>
      <c r="W53" s="18">
        <f t="shared" si="18"/>
        <v>0</v>
      </c>
      <c r="X53" s="18">
        <f t="shared" si="19"/>
        <v>0</v>
      </c>
      <c r="Y53" s="18">
        <f t="shared" si="20"/>
        <v>0</v>
      </c>
      <c r="Z53" s="18">
        <f t="shared" si="21"/>
        <v>0</v>
      </c>
      <c r="AA53" s="18">
        <f t="shared" si="22"/>
        <v>0</v>
      </c>
      <c r="AB53" s="18">
        <f t="shared" si="23"/>
        <v>0</v>
      </c>
      <c r="AC53" s="18">
        <f t="shared" si="24"/>
        <v>0</v>
      </c>
      <c r="AD53" s="18">
        <f t="shared" si="25"/>
        <v>0</v>
      </c>
      <c r="AE53" s="19">
        <f t="shared" si="14"/>
        <v>0</v>
      </c>
      <c r="AH53" s="20"/>
    </row>
    <row r="54" spans="1:34">
      <c r="A54" s="143" t="s">
        <v>142</v>
      </c>
      <c r="B54" s="141">
        <v>4456.9944999999998</v>
      </c>
      <c r="C54" s="141">
        <v>4485.3829999999998</v>
      </c>
      <c r="D54" s="141">
        <v>4428.6059999999998</v>
      </c>
      <c r="E54" s="141">
        <v>4598.9369999999999</v>
      </c>
      <c r="F54" s="141">
        <v>4570.5484999999999</v>
      </c>
      <c r="G54" s="141">
        <v>5393.8150000000005</v>
      </c>
      <c r="H54" s="141">
        <v>5507.3690000000006</v>
      </c>
      <c r="I54" s="141">
        <v>5564.1460000000006</v>
      </c>
      <c r="J54" s="141">
        <v>5393.8150000000005</v>
      </c>
      <c r="K54" s="141">
        <v>3690.5050000000001</v>
      </c>
      <c r="L54" s="141">
        <v>3974.3900000000003</v>
      </c>
      <c r="M54" s="142">
        <v>4712.491</v>
      </c>
      <c r="N54" s="132">
        <f t="shared" si="12"/>
        <v>56777</v>
      </c>
      <c r="O54" s="226">
        <v>56777</v>
      </c>
      <c r="P54" s="226">
        <f t="shared" si="13"/>
        <v>0</v>
      </c>
      <c r="R54" s="16">
        <v>19981.5</v>
      </c>
      <c r="S54" s="17">
        <f t="shared" si="0"/>
        <v>89057.435601749996</v>
      </c>
      <c r="T54" s="18">
        <f t="shared" si="15"/>
        <v>89624.680414499991</v>
      </c>
      <c r="U54" s="18">
        <f t="shared" si="16"/>
        <v>88490.190788999986</v>
      </c>
      <c r="V54" s="18">
        <f t="shared" si="17"/>
        <v>91893.659665500003</v>
      </c>
      <c r="W54" s="18">
        <f t="shared" si="18"/>
        <v>91326.414852750007</v>
      </c>
      <c r="X54" s="18">
        <f t="shared" si="19"/>
        <v>107776.51442250001</v>
      </c>
      <c r="Y54" s="18">
        <f t="shared" si="20"/>
        <v>110045.49367350002</v>
      </c>
      <c r="Z54" s="18">
        <f t="shared" si="21"/>
        <v>111179.98329900001</v>
      </c>
      <c r="AA54" s="18">
        <f t="shared" si="22"/>
        <v>107776.51442250001</v>
      </c>
      <c r="AB54" s="18">
        <f t="shared" si="23"/>
        <v>73741.825657499998</v>
      </c>
      <c r="AC54" s="18">
        <f t="shared" si="24"/>
        <v>79414.273785000012</v>
      </c>
      <c r="AD54" s="18">
        <f t="shared" si="25"/>
        <v>94162.6389165</v>
      </c>
      <c r="AE54" s="19">
        <f t="shared" si="14"/>
        <v>1134489.6254999998</v>
      </c>
      <c r="AH54" s="20"/>
    </row>
    <row r="55" spans="1:34">
      <c r="A55" s="143" t="s">
        <v>43</v>
      </c>
      <c r="B55" s="141">
        <v>5110.0360000000001</v>
      </c>
      <c r="C55" s="141">
        <v>5142.5839999999998</v>
      </c>
      <c r="D55" s="141">
        <v>5077.4880000000003</v>
      </c>
      <c r="E55" s="141">
        <v>5272.7759999999998</v>
      </c>
      <c r="F55" s="141">
        <v>5240.2280000000001</v>
      </c>
      <c r="G55" s="141">
        <v>6184.12</v>
      </c>
      <c r="H55" s="141">
        <v>6314.3119999999999</v>
      </c>
      <c r="I55" s="141">
        <v>6379.4080000000004</v>
      </c>
      <c r="J55" s="141">
        <v>6184.12</v>
      </c>
      <c r="K55" s="141">
        <v>4231.24</v>
      </c>
      <c r="L55" s="141">
        <v>4556.72</v>
      </c>
      <c r="M55" s="142">
        <v>5402.9679999999998</v>
      </c>
      <c r="N55" s="132">
        <f t="shared" si="12"/>
        <v>65096</v>
      </c>
      <c r="O55" s="226">
        <v>65096</v>
      </c>
      <c r="P55" s="226">
        <f t="shared" si="13"/>
        <v>0</v>
      </c>
      <c r="R55" s="16">
        <v>8877.7605000000003</v>
      </c>
      <c r="S55" s="17">
        <f t="shared" si="0"/>
        <v>45365.675754378004</v>
      </c>
      <c r="T55" s="18">
        <f t="shared" si="15"/>
        <v>45654.629103132</v>
      </c>
      <c r="U55" s="18">
        <f t="shared" si="16"/>
        <v>45076.722405624001</v>
      </c>
      <c r="V55" s="18">
        <f t="shared" si="17"/>
        <v>46810.442498148004</v>
      </c>
      <c r="W55" s="18">
        <f t="shared" si="18"/>
        <v>46521.489149394009</v>
      </c>
      <c r="X55" s="18">
        <f t="shared" si="19"/>
        <v>54901.136263259999</v>
      </c>
      <c r="Y55" s="18">
        <f t="shared" si="20"/>
        <v>56056.949658275997</v>
      </c>
      <c r="Z55" s="18">
        <f t="shared" si="21"/>
        <v>56634.85635578401</v>
      </c>
      <c r="AA55" s="18">
        <f t="shared" si="22"/>
        <v>54901.136263259999</v>
      </c>
      <c r="AB55" s="18">
        <f t="shared" si="23"/>
        <v>37563.935338019997</v>
      </c>
      <c r="AC55" s="18">
        <f t="shared" si="24"/>
        <v>40453.468825560005</v>
      </c>
      <c r="AD55" s="18">
        <f t="shared" si="25"/>
        <v>47966.255893164001</v>
      </c>
      <c r="AE55" s="19">
        <f t="shared" si="14"/>
        <v>577906.69750799995</v>
      </c>
      <c r="AH55" s="20"/>
    </row>
    <row r="56" spans="1:34">
      <c r="A56" s="143" t="s">
        <v>44</v>
      </c>
      <c r="B56" s="141">
        <v>3820.1239999999998</v>
      </c>
      <c r="C56" s="141">
        <v>3844.4560000000001</v>
      </c>
      <c r="D56" s="141">
        <v>3795.7919999999999</v>
      </c>
      <c r="E56" s="141">
        <v>3941.7840000000001</v>
      </c>
      <c r="F56" s="141">
        <v>3917.4520000000002</v>
      </c>
      <c r="G56" s="141">
        <v>4623.08</v>
      </c>
      <c r="H56" s="141">
        <v>4720.4080000000004</v>
      </c>
      <c r="I56" s="141">
        <v>4769.0720000000001</v>
      </c>
      <c r="J56" s="141">
        <v>4623.08</v>
      </c>
      <c r="K56" s="141">
        <v>3163.1600000000003</v>
      </c>
      <c r="L56" s="141">
        <v>3406.4800000000005</v>
      </c>
      <c r="M56" s="142">
        <v>4039.1120000000001</v>
      </c>
      <c r="N56" s="132">
        <f t="shared" si="12"/>
        <v>48664.000000000015</v>
      </c>
      <c r="O56" s="226">
        <v>48664.000000000015</v>
      </c>
      <c r="P56" s="226">
        <f t="shared" si="13"/>
        <v>0</v>
      </c>
      <c r="R56" s="16">
        <v>7122.8744999999999</v>
      </c>
      <c r="S56" s="17">
        <f t="shared" si="0"/>
        <v>27210.263826438</v>
      </c>
      <c r="T56" s="18">
        <f t="shared" si="15"/>
        <v>27383.577608772001</v>
      </c>
      <c r="U56" s="18">
        <f t="shared" si="16"/>
        <v>27036.950044104</v>
      </c>
      <c r="V56" s="18">
        <f t="shared" si="17"/>
        <v>28076.832738108002</v>
      </c>
      <c r="W56" s="18">
        <f t="shared" si="18"/>
        <v>27903.518955774001</v>
      </c>
      <c r="X56" s="18">
        <f t="shared" si="19"/>
        <v>32929.618643459995</v>
      </c>
      <c r="Y56" s="18">
        <f t="shared" si="20"/>
        <v>33622.873772796003</v>
      </c>
      <c r="Z56" s="18">
        <f t="shared" si="21"/>
        <v>33969.501337463997</v>
      </c>
      <c r="AA56" s="18">
        <f t="shared" si="22"/>
        <v>32929.618643459995</v>
      </c>
      <c r="AB56" s="18">
        <f t="shared" si="23"/>
        <v>22530.791703420004</v>
      </c>
      <c r="AC56" s="18">
        <f t="shared" si="24"/>
        <v>24263.929526760003</v>
      </c>
      <c r="AD56" s="18">
        <f t="shared" si="25"/>
        <v>28770.087867444003</v>
      </c>
      <c r="AE56" s="19">
        <f t="shared" si="14"/>
        <v>346627.56466799998</v>
      </c>
      <c r="AH56" s="20"/>
    </row>
    <row r="57" spans="1:34">
      <c r="A57" s="143" t="s">
        <v>143</v>
      </c>
      <c r="B57" s="141">
        <v>1552.1020000000001</v>
      </c>
      <c r="C57" s="141">
        <v>1561.9880000000001</v>
      </c>
      <c r="D57" s="141">
        <v>1542.2159999999999</v>
      </c>
      <c r="E57" s="141">
        <v>1601.5320000000002</v>
      </c>
      <c r="F57" s="141">
        <v>1591.646</v>
      </c>
      <c r="G57" s="141">
        <v>1878.34</v>
      </c>
      <c r="H57" s="141">
        <v>1917.884</v>
      </c>
      <c r="I57" s="141">
        <v>1937.6560000000002</v>
      </c>
      <c r="J57" s="141">
        <v>1878.34</v>
      </c>
      <c r="K57" s="141">
        <v>1285.18</v>
      </c>
      <c r="L57" s="141">
        <v>1384.0400000000002</v>
      </c>
      <c r="M57" s="142">
        <v>1641.076</v>
      </c>
      <c r="N57" s="132">
        <f t="shared" si="12"/>
        <v>19772.000000000004</v>
      </c>
      <c r="O57" s="226">
        <v>19772.000000000004</v>
      </c>
      <c r="P57" s="226">
        <f t="shared" si="13"/>
        <v>0</v>
      </c>
      <c r="R57" s="16">
        <v>9840.6</v>
      </c>
      <c r="S57" s="17">
        <f t="shared" si="0"/>
        <v>15273.614941200001</v>
      </c>
      <c r="T57" s="18">
        <f t="shared" si="15"/>
        <v>15370.8991128</v>
      </c>
      <c r="U57" s="18">
        <f t="shared" si="16"/>
        <v>15176.330769600001</v>
      </c>
      <c r="V57" s="18">
        <f t="shared" si="17"/>
        <v>15760.035799200003</v>
      </c>
      <c r="W57" s="18">
        <f t="shared" si="18"/>
        <v>15662.751627599999</v>
      </c>
      <c r="X57" s="18">
        <f t="shared" si="19"/>
        <v>18483.992603999999</v>
      </c>
      <c r="Y57" s="18">
        <f t="shared" si="20"/>
        <v>18873.129290400004</v>
      </c>
      <c r="Z57" s="18">
        <f t="shared" si="21"/>
        <v>19067.697633600004</v>
      </c>
      <c r="AA57" s="18">
        <f t="shared" si="22"/>
        <v>18483.992603999999</v>
      </c>
      <c r="AB57" s="18">
        <f t="shared" si="23"/>
        <v>12646.942308</v>
      </c>
      <c r="AC57" s="18">
        <f t="shared" si="24"/>
        <v>13619.784024000002</v>
      </c>
      <c r="AD57" s="18">
        <f t="shared" si="25"/>
        <v>16149.1724856</v>
      </c>
      <c r="AE57" s="19">
        <f t="shared" si="14"/>
        <v>194568.34319999997</v>
      </c>
      <c r="AH57" s="20"/>
    </row>
    <row r="58" spans="1:34">
      <c r="A58" s="143" t="s">
        <v>45</v>
      </c>
      <c r="B58" s="141">
        <v>9697.7330000000002</v>
      </c>
      <c r="C58" s="141">
        <v>9759.5020000000004</v>
      </c>
      <c r="D58" s="141">
        <v>9635.9639999999999</v>
      </c>
      <c r="E58" s="141">
        <v>10006.578</v>
      </c>
      <c r="F58" s="141">
        <v>9944.8090000000011</v>
      </c>
      <c r="G58" s="141">
        <v>11736.11</v>
      </c>
      <c r="H58" s="141">
        <v>11983.186</v>
      </c>
      <c r="I58" s="141">
        <v>12106.724</v>
      </c>
      <c r="J58" s="141">
        <v>11736.11</v>
      </c>
      <c r="K58" s="141">
        <v>8029.97</v>
      </c>
      <c r="L58" s="141">
        <v>8647.6600000000017</v>
      </c>
      <c r="M58" s="142">
        <v>10253.654</v>
      </c>
      <c r="N58" s="132">
        <f t="shared" si="12"/>
        <v>123538</v>
      </c>
      <c r="O58" s="226">
        <v>123538</v>
      </c>
      <c r="P58" s="226">
        <f t="shared" si="13"/>
        <v>0</v>
      </c>
      <c r="R58" s="16">
        <v>1482.306</v>
      </c>
      <c r="S58" s="17">
        <f t="shared" si="0"/>
        <v>14375.007812297999</v>
      </c>
      <c r="T58" s="18">
        <f t="shared" si="15"/>
        <v>14466.568371612002</v>
      </c>
      <c r="U58" s="18">
        <f t="shared" si="16"/>
        <v>14283.447252984</v>
      </c>
      <c r="V58" s="18">
        <f t="shared" si="17"/>
        <v>14832.810608868</v>
      </c>
      <c r="W58" s="18">
        <f t="shared" si="18"/>
        <v>14741.250049554001</v>
      </c>
      <c r="X58" s="18">
        <f t="shared" si="19"/>
        <v>17396.50626966</v>
      </c>
      <c r="Y58" s="18">
        <f t="shared" si="20"/>
        <v>17762.748506916003</v>
      </c>
      <c r="Z58" s="18">
        <f t="shared" si="21"/>
        <v>17945.869625544001</v>
      </c>
      <c r="AA58" s="18">
        <f t="shared" si="22"/>
        <v>17396.50626966</v>
      </c>
      <c r="AB58" s="18">
        <f t="shared" si="23"/>
        <v>11902.87271082</v>
      </c>
      <c r="AC58" s="18">
        <f t="shared" si="24"/>
        <v>12818.478303960002</v>
      </c>
      <c r="AD58" s="18">
        <f t="shared" si="25"/>
        <v>15199.052846124001</v>
      </c>
      <c r="AE58" s="19">
        <f t="shared" si="14"/>
        <v>183121.118628</v>
      </c>
      <c r="AH58" s="20"/>
    </row>
    <row r="59" spans="1:34">
      <c r="A59" s="143" t="s">
        <v>46</v>
      </c>
      <c r="B59" s="141">
        <v>15428.076000000001</v>
      </c>
      <c r="C59" s="141">
        <v>15526.344000000001</v>
      </c>
      <c r="D59" s="141">
        <v>15329.807999999999</v>
      </c>
      <c r="E59" s="141">
        <v>15919.416000000001</v>
      </c>
      <c r="F59" s="141">
        <v>15821.148000000001</v>
      </c>
      <c r="G59" s="141">
        <v>18670.920000000002</v>
      </c>
      <c r="H59" s="141">
        <v>19063.992000000002</v>
      </c>
      <c r="I59" s="141">
        <v>19260.528000000002</v>
      </c>
      <c r="J59" s="141">
        <v>18670.920000000002</v>
      </c>
      <c r="K59" s="141">
        <v>12774.84</v>
      </c>
      <c r="L59" s="141">
        <v>13757.52</v>
      </c>
      <c r="M59" s="142">
        <v>16312.488000000001</v>
      </c>
      <c r="N59" s="132">
        <f t="shared" si="12"/>
        <v>196536</v>
      </c>
      <c r="O59" s="226">
        <v>196536</v>
      </c>
      <c r="P59" s="226">
        <f t="shared" si="13"/>
        <v>0</v>
      </c>
      <c r="R59" s="16">
        <v>1286.5335</v>
      </c>
      <c r="S59" s="17">
        <f t="shared" si="0"/>
        <v>19848.736614546</v>
      </c>
      <c r="T59" s="18">
        <f t="shared" si="15"/>
        <v>19975.161688524</v>
      </c>
      <c r="U59" s="18">
        <f t="shared" si="16"/>
        <v>19722.311540567996</v>
      </c>
      <c r="V59" s="18">
        <f t="shared" si="17"/>
        <v>20480.861984436</v>
      </c>
      <c r="W59" s="18">
        <f t="shared" si="18"/>
        <v>20354.436910458004</v>
      </c>
      <c r="X59" s="18">
        <f t="shared" si="19"/>
        <v>24020.764055820004</v>
      </c>
      <c r="Y59" s="18">
        <f t="shared" si="20"/>
        <v>24526.464351732004</v>
      </c>
      <c r="Z59" s="18">
        <f t="shared" si="21"/>
        <v>24779.314499688004</v>
      </c>
      <c r="AA59" s="18">
        <f t="shared" si="22"/>
        <v>24020.764055820004</v>
      </c>
      <c r="AB59" s="18">
        <f t="shared" si="23"/>
        <v>16435.25961714</v>
      </c>
      <c r="AC59" s="18">
        <f t="shared" si="24"/>
        <v>17699.51035692</v>
      </c>
      <c r="AD59" s="18">
        <f t="shared" si="25"/>
        <v>20986.562280348004</v>
      </c>
      <c r="AE59" s="19">
        <f t="shared" si="14"/>
        <v>252850.14795600003</v>
      </c>
      <c r="AH59" s="20"/>
    </row>
    <row r="60" spans="1:34">
      <c r="A60" s="143" t="s">
        <v>47</v>
      </c>
      <c r="B60" s="141">
        <v>265167.58350000001</v>
      </c>
      <c r="C60" s="141">
        <v>266856.549</v>
      </c>
      <c r="D60" s="141">
        <v>263478.61800000002</v>
      </c>
      <c r="E60" s="141">
        <v>273612.41100000002</v>
      </c>
      <c r="F60" s="141">
        <v>271923.44550000003</v>
      </c>
      <c r="G60" s="141">
        <v>320903.44500000001</v>
      </c>
      <c r="H60" s="141">
        <v>327659.30700000003</v>
      </c>
      <c r="I60" s="141">
        <v>331037.23800000001</v>
      </c>
      <c r="J60" s="141">
        <v>320903.44500000001</v>
      </c>
      <c r="K60" s="141">
        <v>219565.51500000001</v>
      </c>
      <c r="L60" s="141">
        <v>236455.17</v>
      </c>
      <c r="M60" s="142">
        <v>280368.27299999999</v>
      </c>
      <c r="N60" s="132">
        <f t="shared" si="12"/>
        <v>3377931.0000000005</v>
      </c>
      <c r="O60" s="226">
        <v>3377931.0000000005</v>
      </c>
      <c r="P60" s="226">
        <f t="shared" si="13"/>
        <v>0</v>
      </c>
      <c r="R60" s="16">
        <v>1120.0875000000001</v>
      </c>
      <c r="S60" s="17">
        <f t="shared" si="0"/>
        <v>297010.89568355627</v>
      </c>
      <c r="T60" s="18">
        <f t="shared" si="15"/>
        <v>298902.68482803751</v>
      </c>
      <c r="U60" s="18">
        <f t="shared" si="16"/>
        <v>295119.10653907503</v>
      </c>
      <c r="V60" s="18">
        <f t="shared" si="17"/>
        <v>306469.84140596254</v>
      </c>
      <c r="W60" s="18">
        <f t="shared" si="18"/>
        <v>304578.05226148129</v>
      </c>
      <c r="X60" s="18">
        <f t="shared" si="19"/>
        <v>359439.93745143752</v>
      </c>
      <c r="Y60" s="18">
        <f t="shared" si="20"/>
        <v>367007.09402936255</v>
      </c>
      <c r="Z60" s="18">
        <f t="shared" si="21"/>
        <v>370790.67231832503</v>
      </c>
      <c r="AA60" s="18">
        <f t="shared" si="22"/>
        <v>359439.93745143752</v>
      </c>
      <c r="AB60" s="18">
        <f t="shared" si="23"/>
        <v>245932.58878256253</v>
      </c>
      <c r="AC60" s="18">
        <f t="shared" si="24"/>
        <v>264850.48022737505</v>
      </c>
      <c r="AD60" s="18">
        <f t="shared" si="25"/>
        <v>314036.9979838875</v>
      </c>
      <c r="AE60" s="19">
        <f t="shared" si="14"/>
        <v>3783578.2889624997</v>
      </c>
      <c r="AH60" s="20"/>
    </row>
    <row r="61" spans="1:34">
      <c r="A61" s="143" t="s">
        <v>144</v>
      </c>
      <c r="B61" s="141">
        <v>19192.700499999999</v>
      </c>
      <c r="C61" s="141">
        <v>19314.947</v>
      </c>
      <c r="D61" s="141">
        <v>19070.454000000002</v>
      </c>
      <c r="E61" s="141">
        <v>19803.933000000001</v>
      </c>
      <c r="F61" s="141">
        <v>19681.6865</v>
      </c>
      <c r="G61" s="141">
        <v>23226.834999999999</v>
      </c>
      <c r="H61" s="141">
        <v>23715.821</v>
      </c>
      <c r="I61" s="141">
        <v>23960.314000000002</v>
      </c>
      <c r="J61" s="141">
        <v>23226.834999999999</v>
      </c>
      <c r="K61" s="141">
        <v>15892.045</v>
      </c>
      <c r="L61" s="141">
        <v>17114.510000000002</v>
      </c>
      <c r="M61" s="142">
        <v>20292.919000000002</v>
      </c>
      <c r="N61" s="132">
        <f t="shared" si="12"/>
        <v>244493.00000000003</v>
      </c>
      <c r="O61" s="226">
        <v>244493.00000000003</v>
      </c>
      <c r="P61" s="226">
        <f t="shared" si="13"/>
        <v>0</v>
      </c>
      <c r="R61" s="16">
        <v>1419.8415</v>
      </c>
      <c r="S61" s="17">
        <f t="shared" si="0"/>
        <v>27250.592666970748</v>
      </c>
      <c r="T61" s="18">
        <f t="shared" si="15"/>
        <v>27424.163320900501</v>
      </c>
      <c r="U61" s="18">
        <f t="shared" si="16"/>
        <v>27077.022013041002</v>
      </c>
      <c r="V61" s="18">
        <f t="shared" si="17"/>
        <v>28118.445936619501</v>
      </c>
      <c r="W61" s="18">
        <f t="shared" si="18"/>
        <v>27944.875282689751</v>
      </c>
      <c r="X61" s="18">
        <f t="shared" si="19"/>
        <v>32978.424246652496</v>
      </c>
      <c r="Y61" s="18">
        <f t="shared" si="20"/>
        <v>33672.706862371495</v>
      </c>
      <c r="Z61" s="18">
        <f t="shared" si="21"/>
        <v>34019.848170231002</v>
      </c>
      <c r="AA61" s="18">
        <f t="shared" si="22"/>
        <v>32978.424246652496</v>
      </c>
      <c r="AB61" s="18">
        <f t="shared" si="23"/>
        <v>22564.185010867499</v>
      </c>
      <c r="AC61" s="18">
        <f t="shared" si="24"/>
        <v>24299.891550165001</v>
      </c>
      <c r="AD61" s="18">
        <f t="shared" si="25"/>
        <v>28812.728552338504</v>
      </c>
      <c r="AE61" s="19">
        <f t="shared" si="14"/>
        <v>347141.3078595</v>
      </c>
      <c r="AH61" s="20"/>
    </row>
    <row r="62" spans="1:34">
      <c r="A62" s="143" t="s">
        <v>145</v>
      </c>
      <c r="B62" s="141">
        <v>164.85</v>
      </c>
      <c r="C62" s="141">
        <v>165.9</v>
      </c>
      <c r="D62" s="141">
        <v>163.80000000000001</v>
      </c>
      <c r="E62" s="141">
        <v>170.1</v>
      </c>
      <c r="F62" s="141">
        <v>169.05</v>
      </c>
      <c r="G62" s="141">
        <v>199.5</v>
      </c>
      <c r="H62" s="141">
        <v>203.70000000000002</v>
      </c>
      <c r="I62" s="141">
        <v>205.8</v>
      </c>
      <c r="J62" s="141">
        <v>199.5</v>
      </c>
      <c r="K62" s="141">
        <v>136.5</v>
      </c>
      <c r="L62" s="141">
        <v>147</v>
      </c>
      <c r="M62" s="142">
        <v>174.3</v>
      </c>
      <c r="N62" s="132">
        <f t="shared" si="12"/>
        <v>2100</v>
      </c>
      <c r="O62" s="226">
        <v>2100</v>
      </c>
      <c r="P62" s="226">
        <f t="shared" si="13"/>
        <v>0</v>
      </c>
      <c r="R62" s="16">
        <v>70.035000000000011</v>
      </c>
      <c r="S62" s="17">
        <f t="shared" si="0"/>
        <v>11.545269750000001</v>
      </c>
      <c r="T62" s="18">
        <f t="shared" si="15"/>
        <v>11.618806500000002</v>
      </c>
      <c r="U62" s="18">
        <f t="shared" si="16"/>
        <v>11.471733000000002</v>
      </c>
      <c r="V62" s="18">
        <f t="shared" si="17"/>
        <v>11.912953500000002</v>
      </c>
      <c r="W62" s="18">
        <f t="shared" si="18"/>
        <v>11.839416750000002</v>
      </c>
      <c r="X62" s="18">
        <f t="shared" si="19"/>
        <v>13.971982500000001</v>
      </c>
      <c r="Y62" s="18">
        <f t="shared" si="20"/>
        <v>14.266129500000003</v>
      </c>
      <c r="Z62" s="18">
        <f t="shared" si="21"/>
        <v>14.413203000000003</v>
      </c>
      <c r="AA62" s="18">
        <f t="shared" si="22"/>
        <v>13.971982500000001</v>
      </c>
      <c r="AB62" s="18">
        <f t="shared" si="23"/>
        <v>9.5597775000000027</v>
      </c>
      <c r="AC62" s="18">
        <f t="shared" si="24"/>
        <v>10.295145000000002</v>
      </c>
      <c r="AD62" s="18">
        <f t="shared" si="25"/>
        <v>12.207100500000003</v>
      </c>
      <c r="AE62" s="19">
        <f t="shared" si="14"/>
        <v>147.0735</v>
      </c>
      <c r="AH62" s="20"/>
    </row>
    <row r="63" spans="1:34">
      <c r="A63" s="143" t="s">
        <v>48</v>
      </c>
      <c r="B63" s="141">
        <v>16776.627499999999</v>
      </c>
      <c r="C63" s="141">
        <v>16883.485000000001</v>
      </c>
      <c r="D63" s="141">
        <v>16669.77</v>
      </c>
      <c r="E63" s="141">
        <v>17310.915000000001</v>
      </c>
      <c r="F63" s="141">
        <v>17204.057499999999</v>
      </c>
      <c r="G63" s="141">
        <v>20302.924999999999</v>
      </c>
      <c r="H63" s="141">
        <v>20730.355</v>
      </c>
      <c r="I63" s="141">
        <v>20944.07</v>
      </c>
      <c r="J63" s="141">
        <v>20302.924999999999</v>
      </c>
      <c r="K63" s="141">
        <v>13891.475</v>
      </c>
      <c r="L63" s="141">
        <v>14960.050000000001</v>
      </c>
      <c r="M63" s="142">
        <v>17738.345000000001</v>
      </c>
      <c r="N63" s="132">
        <f t="shared" si="12"/>
        <v>213715</v>
      </c>
      <c r="O63" s="226">
        <v>213715</v>
      </c>
      <c r="P63" s="226">
        <f t="shared" si="13"/>
        <v>0</v>
      </c>
      <c r="R63" s="16">
        <v>2741.9594999999999</v>
      </c>
      <c r="S63" s="17">
        <f t="shared" si="0"/>
        <v>46000.833151586245</v>
      </c>
      <c r="T63" s="18">
        <f t="shared" si="15"/>
        <v>46293.832088857504</v>
      </c>
      <c r="U63" s="18">
        <f t="shared" si="16"/>
        <v>45707.834214315</v>
      </c>
      <c r="V63" s="18">
        <f t="shared" si="17"/>
        <v>47465.827837942503</v>
      </c>
      <c r="W63" s="18">
        <f t="shared" si="18"/>
        <v>47172.828900671244</v>
      </c>
      <c r="X63" s="18">
        <f t="shared" si="19"/>
        <v>55669.798081537498</v>
      </c>
      <c r="Y63" s="18">
        <f t="shared" si="20"/>
        <v>56841.793830622497</v>
      </c>
      <c r="Z63" s="18">
        <f t="shared" si="21"/>
        <v>57427.791705165</v>
      </c>
      <c r="AA63" s="18">
        <f t="shared" si="22"/>
        <v>55669.798081537498</v>
      </c>
      <c r="AB63" s="18">
        <f t="shared" si="23"/>
        <v>38089.861845262494</v>
      </c>
      <c r="AC63" s="18">
        <f t="shared" si="24"/>
        <v>41019.851217975003</v>
      </c>
      <c r="AD63" s="18">
        <f t="shared" si="25"/>
        <v>48637.823587027502</v>
      </c>
      <c r="AE63" s="19">
        <f t="shared" si="14"/>
        <v>585997.87454250001</v>
      </c>
      <c r="AH63" s="20"/>
    </row>
    <row r="64" spans="1:34">
      <c r="A64" s="143" t="s">
        <v>49</v>
      </c>
      <c r="B64" s="141">
        <v>50363.088000000003</v>
      </c>
      <c r="C64" s="141">
        <v>50683.872000000003</v>
      </c>
      <c r="D64" s="141">
        <v>50042.303999999996</v>
      </c>
      <c r="E64" s="141">
        <v>51967.008000000002</v>
      </c>
      <c r="F64" s="141">
        <v>51646.224000000002</v>
      </c>
      <c r="G64" s="141">
        <v>60948.959999999999</v>
      </c>
      <c r="H64" s="141">
        <v>62232.096000000005</v>
      </c>
      <c r="I64" s="141">
        <v>62873.664000000004</v>
      </c>
      <c r="J64" s="141">
        <v>60948.959999999999</v>
      </c>
      <c r="K64" s="141">
        <v>41701.919999999998</v>
      </c>
      <c r="L64" s="141">
        <v>44909.760000000002</v>
      </c>
      <c r="M64" s="142">
        <v>53250.144</v>
      </c>
      <c r="N64" s="132">
        <f t="shared" si="12"/>
        <v>641568</v>
      </c>
      <c r="O64" s="226">
        <v>641568</v>
      </c>
      <c r="P64" s="226">
        <f t="shared" si="13"/>
        <v>0</v>
      </c>
      <c r="R64" s="16">
        <v>2802.6075000000001</v>
      </c>
      <c r="S64" s="17">
        <f t="shared" si="0"/>
        <v>141147.96815196003</v>
      </c>
      <c r="T64" s="18">
        <f t="shared" si="15"/>
        <v>142046.99979624001</v>
      </c>
      <c r="U64" s="18">
        <f t="shared" si="16"/>
        <v>140248.93650767999</v>
      </c>
      <c r="V64" s="18">
        <f t="shared" si="17"/>
        <v>145643.12637336002</v>
      </c>
      <c r="W64" s="18">
        <f t="shared" si="18"/>
        <v>144744.09472908001</v>
      </c>
      <c r="X64" s="18">
        <f t="shared" si="19"/>
        <v>170816.01241319999</v>
      </c>
      <c r="Y64" s="18">
        <f t="shared" si="20"/>
        <v>174412.13899032003</v>
      </c>
      <c r="Z64" s="18">
        <f t="shared" si="21"/>
        <v>176210.20227888002</v>
      </c>
      <c r="AA64" s="18">
        <f t="shared" si="22"/>
        <v>170816.01241319999</v>
      </c>
      <c r="AB64" s="18">
        <f t="shared" si="23"/>
        <v>116874.11375640001</v>
      </c>
      <c r="AC64" s="18">
        <f t="shared" si="24"/>
        <v>125864.43019920001</v>
      </c>
      <c r="AD64" s="18">
        <f t="shared" si="25"/>
        <v>149239.25295048</v>
      </c>
      <c r="AE64" s="19">
        <f t="shared" si="14"/>
        <v>1798063.2885600002</v>
      </c>
      <c r="AH64" s="20"/>
    </row>
    <row r="65" spans="1:34">
      <c r="A65" s="143" t="s">
        <v>50</v>
      </c>
      <c r="B65" s="141">
        <v>47004.308499999999</v>
      </c>
      <c r="C65" s="141">
        <v>47303.699000000001</v>
      </c>
      <c r="D65" s="141">
        <v>46704.917999999998</v>
      </c>
      <c r="E65" s="141">
        <v>48501.260999999999</v>
      </c>
      <c r="F65" s="141">
        <v>48201.870500000005</v>
      </c>
      <c r="G65" s="141">
        <v>56884.195</v>
      </c>
      <c r="H65" s="141">
        <v>58081.757000000005</v>
      </c>
      <c r="I65" s="141">
        <v>58680.538</v>
      </c>
      <c r="J65" s="141">
        <v>56884.195</v>
      </c>
      <c r="K65" s="141">
        <v>38920.764999999999</v>
      </c>
      <c r="L65" s="141">
        <v>41914.670000000006</v>
      </c>
      <c r="M65" s="142">
        <v>49698.823000000004</v>
      </c>
      <c r="N65" s="132">
        <f t="shared" si="12"/>
        <v>598781</v>
      </c>
      <c r="O65" s="226">
        <v>598781</v>
      </c>
      <c r="P65" s="226">
        <f t="shared" si="13"/>
        <v>0</v>
      </c>
      <c r="R65" s="16">
        <v>1153.383</v>
      </c>
      <c r="S65" s="17">
        <f t="shared" si="0"/>
        <v>54213.970350655502</v>
      </c>
      <c r="T65" s="18">
        <f t="shared" si="15"/>
        <v>54559.282263717003</v>
      </c>
      <c r="U65" s="18">
        <f t="shared" si="16"/>
        <v>53868.658437594</v>
      </c>
      <c r="V65" s="18">
        <f t="shared" si="17"/>
        <v>55940.529915963001</v>
      </c>
      <c r="W65" s="18">
        <f t="shared" si="18"/>
        <v>55595.218002901507</v>
      </c>
      <c r="X65" s="18">
        <f t="shared" si="19"/>
        <v>65609.263481685004</v>
      </c>
      <c r="Y65" s="18">
        <f t="shared" si="20"/>
        <v>66990.51113393101</v>
      </c>
      <c r="Z65" s="18">
        <f t="shared" si="21"/>
        <v>67681.134960054012</v>
      </c>
      <c r="AA65" s="18">
        <f t="shared" si="22"/>
        <v>65609.263481685004</v>
      </c>
      <c r="AB65" s="18">
        <f t="shared" si="23"/>
        <v>44890.548697995</v>
      </c>
      <c r="AC65" s="18">
        <f t="shared" si="24"/>
        <v>48343.667828610007</v>
      </c>
      <c r="AD65" s="18">
        <f t="shared" si="25"/>
        <v>57321.777568209007</v>
      </c>
      <c r="AE65" s="19">
        <f t="shared" si="14"/>
        <v>690623.82612300012</v>
      </c>
      <c r="AH65" s="20"/>
    </row>
    <row r="66" spans="1:34">
      <c r="A66" s="143" t="s">
        <v>51</v>
      </c>
      <c r="B66" s="141">
        <v>24260.111000000001</v>
      </c>
      <c r="C66" s="141">
        <v>24414.634000000002</v>
      </c>
      <c r="D66" s="141">
        <v>24105.588</v>
      </c>
      <c r="E66" s="141">
        <v>25032.726000000002</v>
      </c>
      <c r="F66" s="141">
        <v>24878.203000000001</v>
      </c>
      <c r="G66" s="141">
        <v>29359.37</v>
      </c>
      <c r="H66" s="141">
        <v>29977.462</v>
      </c>
      <c r="I66" s="141">
        <v>30286.508000000002</v>
      </c>
      <c r="J66" s="141">
        <v>29359.37</v>
      </c>
      <c r="K66" s="141">
        <v>20087.990000000002</v>
      </c>
      <c r="L66" s="141">
        <v>21633.22</v>
      </c>
      <c r="M66" s="142">
        <v>25650.818000000003</v>
      </c>
      <c r="N66" s="132">
        <f t="shared" si="12"/>
        <v>309046.00000000006</v>
      </c>
      <c r="O66" s="226">
        <v>309046.00000000006</v>
      </c>
      <c r="P66" s="226">
        <f t="shared" si="13"/>
        <v>0</v>
      </c>
      <c r="R66" s="16">
        <v>960.17376000000002</v>
      </c>
      <c r="S66" s="17">
        <f t="shared" si="0"/>
        <v>23293.921996887359</v>
      </c>
      <c r="T66" s="18">
        <f t="shared" si="15"/>
        <v>23442.290926803842</v>
      </c>
      <c r="U66" s="18">
        <f t="shared" si="16"/>
        <v>23145.553066970882</v>
      </c>
      <c r="V66" s="18">
        <f t="shared" si="17"/>
        <v>24035.766646469765</v>
      </c>
      <c r="W66" s="18">
        <f t="shared" si="18"/>
        <v>23887.397716553281</v>
      </c>
      <c r="X66" s="18">
        <f t="shared" si="19"/>
        <v>28190.096684131197</v>
      </c>
      <c r="Y66" s="18">
        <f t="shared" si="20"/>
        <v>28783.572403797119</v>
      </c>
      <c r="Z66" s="18">
        <f t="shared" si="21"/>
        <v>29080.310263630083</v>
      </c>
      <c r="AA66" s="18">
        <f t="shared" si="22"/>
        <v>28190.096684131197</v>
      </c>
      <c r="AB66" s="18">
        <f t="shared" si="23"/>
        <v>19287.960889142403</v>
      </c>
      <c r="AC66" s="18">
        <f t="shared" si="24"/>
        <v>20771.650188307198</v>
      </c>
      <c r="AD66" s="18">
        <f t="shared" si="25"/>
        <v>24629.242366135684</v>
      </c>
      <c r="AE66" s="19">
        <f t="shared" si="14"/>
        <v>296737.85983296006</v>
      </c>
      <c r="AH66" s="20"/>
    </row>
    <row r="67" spans="1:34">
      <c r="A67" s="143" t="s">
        <v>52</v>
      </c>
      <c r="B67" s="141">
        <v>45803.807999999997</v>
      </c>
      <c r="C67" s="141">
        <v>46095.552000000003</v>
      </c>
      <c r="D67" s="141">
        <v>45512.063999999998</v>
      </c>
      <c r="E67" s="141">
        <v>47262.527999999998</v>
      </c>
      <c r="F67" s="141">
        <v>46970.784</v>
      </c>
      <c r="G67" s="141">
        <v>55431.360000000001</v>
      </c>
      <c r="H67" s="141">
        <v>56598.336000000003</v>
      </c>
      <c r="I67" s="141">
        <v>57181.824000000001</v>
      </c>
      <c r="J67" s="141">
        <v>55431.360000000001</v>
      </c>
      <c r="K67" s="141">
        <v>37926.720000000001</v>
      </c>
      <c r="L67" s="141">
        <v>40844.160000000003</v>
      </c>
      <c r="M67" s="142">
        <v>48429.504000000001</v>
      </c>
      <c r="N67" s="132">
        <f t="shared" si="12"/>
        <v>583488</v>
      </c>
      <c r="O67" s="226">
        <v>583488</v>
      </c>
      <c r="P67" s="226">
        <f t="shared" si="13"/>
        <v>0</v>
      </c>
      <c r="R67" s="16">
        <v>1067.703</v>
      </c>
      <c r="S67" s="17">
        <f t="shared" si="0"/>
        <v>48904.863213024</v>
      </c>
      <c r="T67" s="18">
        <f t="shared" si="15"/>
        <v>49216.359157056002</v>
      </c>
      <c r="U67" s="18">
        <f t="shared" si="16"/>
        <v>48593.367268991999</v>
      </c>
      <c r="V67" s="18">
        <f t="shared" si="17"/>
        <v>50462.342933183994</v>
      </c>
      <c r="W67" s="18">
        <f t="shared" si="18"/>
        <v>50150.846989152</v>
      </c>
      <c r="X67" s="18">
        <f t="shared" si="19"/>
        <v>59184.229366079999</v>
      </c>
      <c r="Y67" s="18">
        <f t="shared" si="20"/>
        <v>60430.213142208006</v>
      </c>
      <c r="Z67" s="18">
        <f t="shared" si="21"/>
        <v>61053.205030272002</v>
      </c>
      <c r="AA67" s="18">
        <f t="shared" si="22"/>
        <v>59184.229366079999</v>
      </c>
      <c r="AB67" s="18">
        <f t="shared" si="23"/>
        <v>40494.472724159998</v>
      </c>
      <c r="AC67" s="18">
        <f t="shared" si="24"/>
        <v>43609.43216448</v>
      </c>
      <c r="AD67" s="18">
        <f t="shared" si="25"/>
        <v>51708.326709312001</v>
      </c>
      <c r="AE67" s="19">
        <f t="shared" si="14"/>
        <v>622991.88806400006</v>
      </c>
      <c r="AH67" s="20"/>
    </row>
    <row r="68" spans="1:34">
      <c r="A68" s="143" t="s">
        <v>53</v>
      </c>
      <c r="B68" s="141">
        <v>6021.9705000000004</v>
      </c>
      <c r="C68" s="141">
        <v>6060.3270000000002</v>
      </c>
      <c r="D68" s="141">
        <v>5983.6139999999996</v>
      </c>
      <c r="E68" s="141">
        <v>6213.7530000000006</v>
      </c>
      <c r="F68" s="141">
        <v>6175.3964999999998</v>
      </c>
      <c r="G68" s="141">
        <v>7287.7349999999997</v>
      </c>
      <c r="H68" s="141">
        <v>7441.1610000000001</v>
      </c>
      <c r="I68" s="141">
        <v>7517.8740000000007</v>
      </c>
      <c r="J68" s="141">
        <v>7287.7349999999997</v>
      </c>
      <c r="K68" s="141">
        <v>4986.3450000000003</v>
      </c>
      <c r="L68" s="141">
        <v>5369.9100000000008</v>
      </c>
      <c r="M68" s="142">
        <v>6367.1790000000001</v>
      </c>
      <c r="N68" s="132">
        <f t="shared" si="12"/>
        <v>76713.000000000015</v>
      </c>
      <c r="O68" s="226">
        <v>76713.000000000015</v>
      </c>
      <c r="P68" s="226">
        <f t="shared" si="13"/>
        <v>0</v>
      </c>
      <c r="R68" s="16">
        <v>1229.05566</v>
      </c>
      <c r="S68" s="17">
        <f t="shared" si="0"/>
        <v>7401.3369273780309</v>
      </c>
      <c r="T68" s="18">
        <f t="shared" si="15"/>
        <v>7448.4792008008199</v>
      </c>
      <c r="U68" s="18">
        <f t="shared" si="16"/>
        <v>7354.19465395524</v>
      </c>
      <c r="V68" s="18">
        <f t="shared" si="17"/>
        <v>7637.0482944919804</v>
      </c>
      <c r="W68" s="18">
        <f t="shared" si="18"/>
        <v>7589.9060210691896</v>
      </c>
      <c r="X68" s="18">
        <f t="shared" si="19"/>
        <v>8957.0319503300998</v>
      </c>
      <c r="Y68" s="18">
        <f t="shared" si="20"/>
        <v>9145.6010440212594</v>
      </c>
      <c r="Z68" s="18">
        <f t="shared" si="21"/>
        <v>9239.8855908668411</v>
      </c>
      <c r="AA68" s="18">
        <f t="shared" si="22"/>
        <v>8957.0319503300998</v>
      </c>
      <c r="AB68" s="18">
        <f t="shared" si="23"/>
        <v>6128.4955449627005</v>
      </c>
      <c r="AC68" s="18">
        <f t="shared" si="24"/>
        <v>6599.9182791906005</v>
      </c>
      <c r="AD68" s="18">
        <f t="shared" si="25"/>
        <v>7825.6173881831401</v>
      </c>
      <c r="AE68" s="19">
        <f t="shared" si="14"/>
        <v>94284.546845580015</v>
      </c>
      <c r="AH68" s="20"/>
    </row>
    <row r="69" spans="1:34">
      <c r="A69" s="140" t="s">
        <v>146</v>
      </c>
      <c r="B69" s="141">
        <v>86984.672500000001</v>
      </c>
      <c r="C69" s="141">
        <v>87538.714999999997</v>
      </c>
      <c r="D69" s="141">
        <v>86430.63</v>
      </c>
      <c r="E69" s="141">
        <v>89754.885000000009</v>
      </c>
      <c r="F69" s="141">
        <v>89200.842499999999</v>
      </c>
      <c r="G69" s="141">
        <v>105268.075</v>
      </c>
      <c r="H69" s="141">
        <v>107484.24500000001</v>
      </c>
      <c r="I69" s="141">
        <v>108592.33</v>
      </c>
      <c r="J69" s="141">
        <v>105268.075</v>
      </c>
      <c r="K69" s="141">
        <v>72025.525000000009</v>
      </c>
      <c r="L69" s="141">
        <v>77565.950000000012</v>
      </c>
      <c r="M69" s="142">
        <v>91971.055000000008</v>
      </c>
      <c r="N69" s="132">
        <f t="shared" si="12"/>
        <v>1108084.9999999998</v>
      </c>
      <c r="O69" s="226">
        <v>1108084.9999999998</v>
      </c>
      <c r="P69" s="226">
        <f t="shared" si="13"/>
        <v>0</v>
      </c>
      <c r="R69" s="16">
        <v>1063.22</v>
      </c>
      <c r="S69" s="17">
        <f t="shared" si="0"/>
        <v>92483.843495450012</v>
      </c>
      <c r="T69" s="18">
        <f t="shared" si="15"/>
        <v>93072.9125623</v>
      </c>
      <c r="U69" s="18">
        <f t="shared" si="16"/>
        <v>91894.774428600009</v>
      </c>
      <c r="V69" s="18">
        <f t="shared" si="17"/>
        <v>95429.188829700011</v>
      </c>
      <c r="W69" s="18">
        <f t="shared" si="18"/>
        <v>94840.119762850009</v>
      </c>
      <c r="X69" s="18">
        <f t="shared" si="19"/>
        <v>111923.1227015</v>
      </c>
      <c r="Y69" s="18">
        <f t="shared" si="20"/>
        <v>114279.39896890002</v>
      </c>
      <c r="Z69" s="18">
        <f t="shared" si="21"/>
        <v>115457.53710260001</v>
      </c>
      <c r="AA69" s="18">
        <f t="shared" si="22"/>
        <v>111923.1227015</v>
      </c>
      <c r="AB69" s="18">
        <f t="shared" si="23"/>
        <v>76578.978690500007</v>
      </c>
      <c r="AC69" s="18">
        <f t="shared" si="24"/>
        <v>82469.669359000007</v>
      </c>
      <c r="AD69" s="18">
        <f t="shared" si="25"/>
        <v>97785.465097100008</v>
      </c>
      <c r="AE69" s="19">
        <f t="shared" si="14"/>
        <v>1178138.1336999999</v>
      </c>
      <c r="AH69" s="20"/>
    </row>
    <row r="70" spans="1:34" ht="14.5" customHeight="1">
      <c r="A70" s="140" t="s">
        <v>147</v>
      </c>
      <c r="B70" s="141">
        <v>57792.014000000003</v>
      </c>
      <c r="C70" s="141">
        <v>58160.116000000002</v>
      </c>
      <c r="D70" s="141">
        <v>57423.911999999997</v>
      </c>
      <c r="E70" s="141">
        <v>59632.524000000005</v>
      </c>
      <c r="F70" s="141">
        <v>59264.421999999999</v>
      </c>
      <c r="G70" s="141">
        <v>69939.38</v>
      </c>
      <c r="H70" s="141">
        <v>71411.788</v>
      </c>
      <c r="I70" s="141">
        <v>72147.991999999998</v>
      </c>
      <c r="J70" s="141">
        <v>69939.38</v>
      </c>
      <c r="K70" s="141">
        <v>47853.26</v>
      </c>
      <c r="L70" s="141">
        <v>51534.280000000006</v>
      </c>
      <c r="M70" s="142">
        <v>61104.932000000001</v>
      </c>
      <c r="N70" s="132">
        <f t="shared" si="12"/>
        <v>736204.00000000012</v>
      </c>
      <c r="O70" s="226">
        <v>736204.00000000012</v>
      </c>
      <c r="P70" s="226">
        <f t="shared" si="13"/>
        <v>0</v>
      </c>
      <c r="R70" s="16">
        <v>1433.34</v>
      </c>
      <c r="S70" s="17">
        <f t="shared" ref="S70:S105" si="26">$R70*B70/1000</f>
        <v>82835.60534676</v>
      </c>
      <c r="T70" s="18">
        <f t="shared" ref="T70:T105" si="27">$R70*C70/1000</f>
        <v>83363.220667439993</v>
      </c>
      <c r="U70" s="18">
        <f t="shared" ref="U70:U105" si="28">$R70*D70/1000</f>
        <v>82307.990026079991</v>
      </c>
      <c r="V70" s="18">
        <f t="shared" ref="V70:V105" si="29">$R70*E70/1000</f>
        <v>85473.681950159997</v>
      </c>
      <c r="W70" s="18">
        <f t="shared" ref="W70:W105" si="30">$R70*F70/1000</f>
        <v>84946.066629479988</v>
      </c>
      <c r="X70" s="18">
        <f t="shared" ref="X70:X105" si="31">$R70*G70/1000</f>
        <v>100246.91092919999</v>
      </c>
      <c r="Y70" s="18">
        <f t="shared" ref="Y70:Y105" si="32">$R70*H70/1000</f>
        <v>102357.37221192</v>
      </c>
      <c r="Z70" s="18">
        <f t="shared" ref="Z70:Z105" si="33">$R70*I70/1000</f>
        <v>103412.60285328</v>
      </c>
      <c r="AA70" s="18">
        <f t="shared" ref="AA70:AA105" si="34">$R70*J70/1000</f>
        <v>100246.91092919999</v>
      </c>
      <c r="AB70" s="18">
        <f t="shared" ref="AB70:AB105" si="35">$R70*K70/1000</f>
        <v>68589.991688399998</v>
      </c>
      <c r="AC70" s="18">
        <f t="shared" ref="AC70:AC105" si="36">$R70*L70/1000</f>
        <v>73866.144895200006</v>
      </c>
      <c r="AD70" s="18">
        <f t="shared" ref="AD70:AD105" si="37">$R70*M70/1000</f>
        <v>87584.14323288</v>
      </c>
      <c r="AE70" s="19">
        <f t="shared" si="14"/>
        <v>1055230.64136</v>
      </c>
      <c r="AH70" s="20"/>
    </row>
    <row r="71" spans="1:34">
      <c r="A71" s="140" t="s">
        <v>54</v>
      </c>
      <c r="B71" s="141">
        <v>3090.9375</v>
      </c>
      <c r="C71" s="141">
        <v>3110.625</v>
      </c>
      <c r="D71" s="141">
        <v>3071.25</v>
      </c>
      <c r="E71" s="141">
        <v>3189.375</v>
      </c>
      <c r="F71" s="141">
        <v>3169.6875</v>
      </c>
      <c r="G71" s="141">
        <v>3740.625</v>
      </c>
      <c r="H71" s="141">
        <v>3819.375</v>
      </c>
      <c r="I71" s="141">
        <v>3858.75</v>
      </c>
      <c r="J71" s="141">
        <v>3740.625</v>
      </c>
      <c r="K71" s="141">
        <v>2559.375</v>
      </c>
      <c r="L71" s="141">
        <v>2756.2500000000005</v>
      </c>
      <c r="M71" s="142">
        <v>3268.125</v>
      </c>
      <c r="N71" s="132">
        <f t="shared" ref="N71:N105" si="38">SUM(B71:M71)</f>
        <v>39375</v>
      </c>
      <c r="O71" s="226">
        <v>39375</v>
      </c>
      <c r="P71" s="226">
        <f t="shared" ref="P71:P119" si="39">N71-O71</f>
        <v>0</v>
      </c>
      <c r="R71" s="16">
        <v>1414.82</v>
      </c>
      <c r="S71" s="17">
        <f t="shared" si="26"/>
        <v>4373.12019375</v>
      </c>
      <c r="T71" s="18">
        <f t="shared" si="27"/>
        <v>4400.9744624999994</v>
      </c>
      <c r="U71" s="18">
        <f t="shared" si="28"/>
        <v>4345.2659249999997</v>
      </c>
      <c r="V71" s="18">
        <f t="shared" si="29"/>
        <v>4512.3915374999997</v>
      </c>
      <c r="W71" s="18">
        <f t="shared" si="30"/>
        <v>4484.5372687499994</v>
      </c>
      <c r="X71" s="18">
        <f t="shared" si="31"/>
        <v>5292.3110624999999</v>
      </c>
      <c r="Y71" s="18">
        <f t="shared" si="32"/>
        <v>5403.7281375000002</v>
      </c>
      <c r="Z71" s="18">
        <f t="shared" si="33"/>
        <v>5459.4366749999999</v>
      </c>
      <c r="AA71" s="18">
        <f t="shared" si="34"/>
        <v>5292.3110624999999</v>
      </c>
      <c r="AB71" s="18">
        <f t="shared" si="35"/>
        <v>3621.0549375000001</v>
      </c>
      <c r="AC71" s="18">
        <f t="shared" si="36"/>
        <v>3899.5976250000003</v>
      </c>
      <c r="AD71" s="18">
        <f t="shared" si="37"/>
        <v>4623.8086125</v>
      </c>
      <c r="AE71" s="19">
        <f t="shared" ref="AE71:AE105" si="40">SUM(S71:AD71)</f>
        <v>55708.537499999991</v>
      </c>
      <c r="AH71" s="20"/>
    </row>
    <row r="72" spans="1:34">
      <c r="A72" s="140" t="s">
        <v>55</v>
      </c>
      <c r="B72" s="141">
        <v>2121.6979999999999</v>
      </c>
      <c r="C72" s="141">
        <v>2135.212</v>
      </c>
      <c r="D72" s="141">
        <v>2108.1840000000002</v>
      </c>
      <c r="E72" s="141">
        <v>2189.268</v>
      </c>
      <c r="F72" s="141">
        <v>2175.7539999999999</v>
      </c>
      <c r="G72" s="141">
        <v>2567.66</v>
      </c>
      <c r="H72" s="141">
        <v>2621.7159999999999</v>
      </c>
      <c r="I72" s="141">
        <v>2648.7440000000001</v>
      </c>
      <c r="J72" s="141">
        <v>2567.66</v>
      </c>
      <c r="K72" s="141">
        <v>1756.8200000000002</v>
      </c>
      <c r="L72" s="141">
        <v>1891.9600000000003</v>
      </c>
      <c r="M72" s="142">
        <v>2243.3240000000001</v>
      </c>
      <c r="N72" s="132">
        <f t="shared" si="38"/>
        <v>27028</v>
      </c>
      <c r="O72" s="226">
        <v>27028</v>
      </c>
      <c r="P72" s="226">
        <f t="shared" si="39"/>
        <v>0</v>
      </c>
      <c r="R72" s="16">
        <v>1444.47</v>
      </c>
      <c r="S72" s="17">
        <f t="shared" si="26"/>
        <v>3064.72911006</v>
      </c>
      <c r="T72" s="18">
        <f t="shared" si="27"/>
        <v>3084.2496776399998</v>
      </c>
      <c r="U72" s="18">
        <f t="shared" si="28"/>
        <v>3045.2085424800002</v>
      </c>
      <c r="V72" s="18">
        <f t="shared" si="29"/>
        <v>3162.33194796</v>
      </c>
      <c r="W72" s="18">
        <f t="shared" si="30"/>
        <v>3142.8113803800002</v>
      </c>
      <c r="X72" s="18">
        <f t="shared" si="31"/>
        <v>3708.9078402</v>
      </c>
      <c r="Y72" s="18">
        <f t="shared" si="32"/>
        <v>3786.9901105200001</v>
      </c>
      <c r="Z72" s="18">
        <f t="shared" si="33"/>
        <v>3826.0312456800002</v>
      </c>
      <c r="AA72" s="18">
        <f t="shared" si="34"/>
        <v>3708.9078402</v>
      </c>
      <c r="AB72" s="18">
        <f t="shared" si="35"/>
        <v>2537.6737854000003</v>
      </c>
      <c r="AC72" s="18">
        <f t="shared" si="36"/>
        <v>2732.8794612000002</v>
      </c>
      <c r="AD72" s="18">
        <f t="shared" si="37"/>
        <v>3240.4142182800001</v>
      </c>
      <c r="AE72" s="19">
        <f t="shared" si="40"/>
        <v>39041.135160000005</v>
      </c>
      <c r="AH72" s="20"/>
    </row>
    <row r="73" spans="1:34">
      <c r="A73" s="143" t="s">
        <v>56</v>
      </c>
      <c r="B73" s="141">
        <v>1294.1510000000001</v>
      </c>
      <c r="C73" s="141">
        <v>1302.394</v>
      </c>
      <c r="D73" s="141">
        <v>1285.9079999999999</v>
      </c>
      <c r="E73" s="141">
        <v>1335.366</v>
      </c>
      <c r="F73" s="141">
        <v>1327.123</v>
      </c>
      <c r="G73" s="141">
        <v>1566.17</v>
      </c>
      <c r="H73" s="141">
        <v>1599.1420000000001</v>
      </c>
      <c r="I73" s="141">
        <v>1615.6280000000002</v>
      </c>
      <c r="J73" s="141">
        <v>1566.17</v>
      </c>
      <c r="K73" s="141">
        <v>1071.5900000000001</v>
      </c>
      <c r="L73" s="141">
        <v>1154.0200000000002</v>
      </c>
      <c r="M73" s="142">
        <v>1368.338</v>
      </c>
      <c r="N73" s="132">
        <f t="shared" si="38"/>
        <v>16486</v>
      </c>
      <c r="O73" s="226">
        <v>16486</v>
      </c>
      <c r="P73" s="226">
        <f t="shared" si="39"/>
        <v>0</v>
      </c>
      <c r="R73" s="16">
        <v>1032.71</v>
      </c>
      <c r="S73" s="17">
        <f t="shared" si="26"/>
        <v>1336.4826792100002</v>
      </c>
      <c r="T73" s="18">
        <f t="shared" si="27"/>
        <v>1344.99530774</v>
      </c>
      <c r="U73" s="18">
        <f t="shared" si="28"/>
        <v>1327.9700506799998</v>
      </c>
      <c r="V73" s="18">
        <f t="shared" si="29"/>
        <v>1379.0458218599999</v>
      </c>
      <c r="W73" s="18">
        <f t="shared" si="30"/>
        <v>1370.5331933300001</v>
      </c>
      <c r="X73" s="18">
        <f t="shared" si="31"/>
        <v>1617.3994207000001</v>
      </c>
      <c r="Y73" s="18">
        <f t="shared" si="32"/>
        <v>1651.4499348200002</v>
      </c>
      <c r="Z73" s="18">
        <f t="shared" si="33"/>
        <v>1668.4751918800002</v>
      </c>
      <c r="AA73" s="18">
        <f t="shared" si="34"/>
        <v>1617.3994207000001</v>
      </c>
      <c r="AB73" s="18">
        <f t="shared" si="35"/>
        <v>1106.6417089000001</v>
      </c>
      <c r="AC73" s="18">
        <f t="shared" si="36"/>
        <v>1191.7679942000002</v>
      </c>
      <c r="AD73" s="18">
        <f t="shared" si="37"/>
        <v>1413.09633598</v>
      </c>
      <c r="AE73" s="19">
        <f t="shared" si="40"/>
        <v>17025.25706</v>
      </c>
      <c r="AH73" s="20"/>
    </row>
    <row r="74" spans="1:34">
      <c r="A74" s="144" t="s">
        <v>57</v>
      </c>
      <c r="B74" s="141">
        <v>413604.17550000001</v>
      </c>
      <c r="C74" s="141">
        <v>416238.59700000001</v>
      </c>
      <c r="D74" s="141">
        <v>410969.75400000002</v>
      </c>
      <c r="E74" s="141">
        <v>426776.283</v>
      </c>
      <c r="F74" s="141">
        <v>424141.8615</v>
      </c>
      <c r="G74" s="141">
        <v>500540.08500000002</v>
      </c>
      <c r="H74" s="141">
        <v>511077.77100000001</v>
      </c>
      <c r="I74" s="141">
        <v>516346.614</v>
      </c>
      <c r="J74" s="141">
        <v>500540.08500000002</v>
      </c>
      <c r="K74" s="141">
        <v>342474.79499999998</v>
      </c>
      <c r="L74" s="141">
        <v>368819.01</v>
      </c>
      <c r="M74" s="142">
        <v>437313.96900000004</v>
      </c>
      <c r="N74" s="132">
        <f t="shared" si="38"/>
        <v>5268843</v>
      </c>
      <c r="O74" s="226">
        <v>5268843</v>
      </c>
      <c r="P74" s="226">
        <f t="shared" si="39"/>
        <v>0</v>
      </c>
      <c r="R74" s="16">
        <v>351.41</v>
      </c>
      <c r="S74" s="17">
        <f t="shared" si="26"/>
        <v>145344.64331245504</v>
      </c>
      <c r="T74" s="18">
        <f t="shared" si="27"/>
        <v>146270.40537177003</v>
      </c>
      <c r="U74" s="18">
        <f t="shared" si="28"/>
        <v>144418.88125313999</v>
      </c>
      <c r="V74" s="18">
        <f t="shared" si="29"/>
        <v>149973.45360903</v>
      </c>
      <c r="W74" s="18">
        <f t="shared" si="30"/>
        <v>149047.691549715</v>
      </c>
      <c r="X74" s="18">
        <f t="shared" si="31"/>
        <v>175894.79126985001</v>
      </c>
      <c r="Y74" s="18">
        <f t="shared" si="32"/>
        <v>179597.83950711004</v>
      </c>
      <c r="Z74" s="18">
        <f t="shared" si="33"/>
        <v>181449.36362574002</v>
      </c>
      <c r="AA74" s="18">
        <f t="shared" si="34"/>
        <v>175894.79126985001</v>
      </c>
      <c r="AB74" s="18">
        <f t="shared" si="35"/>
        <v>120349.06771095</v>
      </c>
      <c r="AC74" s="18">
        <f t="shared" si="36"/>
        <v>129606.68830410001</v>
      </c>
      <c r="AD74" s="18">
        <f t="shared" si="37"/>
        <v>153676.50184629002</v>
      </c>
      <c r="AE74" s="19">
        <f t="shared" si="40"/>
        <v>1851524.1186299999</v>
      </c>
      <c r="AH74" s="20"/>
    </row>
    <row r="75" spans="1:34">
      <c r="A75" s="144" t="s">
        <v>58</v>
      </c>
      <c r="B75" s="141">
        <v>212937.53</v>
      </c>
      <c r="C75" s="141">
        <v>214293.82</v>
      </c>
      <c r="D75" s="141">
        <v>211581.24</v>
      </c>
      <c r="E75" s="141">
        <v>219718.98</v>
      </c>
      <c r="F75" s="141">
        <v>218362.69</v>
      </c>
      <c r="G75" s="141">
        <v>257695.1</v>
      </c>
      <c r="H75" s="141">
        <v>263120.26</v>
      </c>
      <c r="I75" s="141">
        <v>265832.84000000003</v>
      </c>
      <c r="J75" s="141">
        <v>257695.1</v>
      </c>
      <c r="K75" s="141">
        <v>176317.7</v>
      </c>
      <c r="L75" s="141">
        <v>189880.6</v>
      </c>
      <c r="M75" s="142">
        <v>225144.14</v>
      </c>
      <c r="N75" s="132">
        <f t="shared" si="38"/>
        <v>2712580.0000000005</v>
      </c>
      <c r="O75" s="226">
        <v>2712580.0000000005</v>
      </c>
      <c r="P75" s="226">
        <f t="shared" si="39"/>
        <v>0</v>
      </c>
      <c r="R75" s="16">
        <v>368.98</v>
      </c>
      <c r="S75" s="17">
        <f t="shared" si="26"/>
        <v>78569.689819399995</v>
      </c>
      <c r="T75" s="18">
        <f t="shared" si="27"/>
        <v>79070.133703600004</v>
      </c>
      <c r="U75" s="18">
        <f t="shared" si="28"/>
        <v>78069.245935200001</v>
      </c>
      <c r="V75" s="18">
        <f t="shared" si="29"/>
        <v>81071.909240399997</v>
      </c>
      <c r="W75" s="18">
        <f t="shared" si="30"/>
        <v>80571.465356200017</v>
      </c>
      <c r="X75" s="18">
        <f t="shared" si="31"/>
        <v>95084.337998000017</v>
      </c>
      <c r="Y75" s="18">
        <f t="shared" si="32"/>
        <v>97086.11353480001</v>
      </c>
      <c r="Z75" s="18">
        <f t="shared" si="33"/>
        <v>98087.001303200028</v>
      </c>
      <c r="AA75" s="18">
        <f t="shared" si="34"/>
        <v>95084.337998000017</v>
      </c>
      <c r="AB75" s="18">
        <f t="shared" si="35"/>
        <v>65057.704946000013</v>
      </c>
      <c r="AC75" s="18">
        <f t="shared" si="36"/>
        <v>70062.143788000001</v>
      </c>
      <c r="AD75" s="18">
        <f t="shared" si="37"/>
        <v>83073.684777200018</v>
      </c>
      <c r="AE75" s="19">
        <f t="shared" si="40"/>
        <v>1000887.7684000001</v>
      </c>
      <c r="AH75" s="20"/>
    </row>
    <row r="76" spans="1:34">
      <c r="A76" s="144" t="s">
        <v>59</v>
      </c>
      <c r="B76" s="141">
        <v>30644.908500000001</v>
      </c>
      <c r="C76" s="141">
        <v>30840.099000000002</v>
      </c>
      <c r="D76" s="141">
        <v>30449.718000000001</v>
      </c>
      <c r="E76" s="141">
        <v>31620.861000000001</v>
      </c>
      <c r="F76" s="141">
        <v>31425.6705</v>
      </c>
      <c r="G76" s="141">
        <v>37086.195</v>
      </c>
      <c r="H76" s="141">
        <v>37866.957000000002</v>
      </c>
      <c r="I76" s="141">
        <v>38257.338000000003</v>
      </c>
      <c r="J76" s="141">
        <v>37086.195</v>
      </c>
      <c r="K76" s="141">
        <v>25374.764999999999</v>
      </c>
      <c r="L76" s="141">
        <v>27326.670000000002</v>
      </c>
      <c r="M76" s="142">
        <v>32401.623000000003</v>
      </c>
      <c r="N76" s="132">
        <f t="shared" si="38"/>
        <v>390381.00000000006</v>
      </c>
      <c r="O76" s="226">
        <v>390381.00000000006</v>
      </c>
      <c r="P76" s="226">
        <f t="shared" si="39"/>
        <v>0</v>
      </c>
      <c r="R76" s="16">
        <v>502.55</v>
      </c>
      <c r="S76" s="17">
        <f t="shared" si="26"/>
        <v>15400.598766675001</v>
      </c>
      <c r="T76" s="18">
        <f t="shared" si="27"/>
        <v>15498.69175245</v>
      </c>
      <c r="U76" s="18">
        <f t="shared" si="28"/>
        <v>15302.505780900001</v>
      </c>
      <c r="V76" s="18">
        <f t="shared" si="29"/>
        <v>15891.063695549999</v>
      </c>
      <c r="W76" s="18">
        <f t="shared" si="30"/>
        <v>15792.970709775002</v>
      </c>
      <c r="X76" s="18">
        <f t="shared" si="31"/>
        <v>18637.667297249998</v>
      </c>
      <c r="Y76" s="18">
        <f t="shared" si="32"/>
        <v>19030.039240350001</v>
      </c>
      <c r="Z76" s="18">
        <f t="shared" si="33"/>
        <v>19226.225211900004</v>
      </c>
      <c r="AA76" s="18">
        <f t="shared" si="34"/>
        <v>18637.667297249998</v>
      </c>
      <c r="AB76" s="18">
        <f t="shared" si="35"/>
        <v>12752.08815075</v>
      </c>
      <c r="AC76" s="18">
        <f t="shared" si="36"/>
        <v>13733.018008500001</v>
      </c>
      <c r="AD76" s="18">
        <f t="shared" si="37"/>
        <v>16283.435638650002</v>
      </c>
      <c r="AE76" s="19">
        <f t="shared" si="40"/>
        <v>196185.97155000002</v>
      </c>
      <c r="AH76" s="20"/>
    </row>
    <row r="77" spans="1:34">
      <c r="A77" s="144" t="s">
        <v>60</v>
      </c>
      <c r="B77" s="141">
        <v>7590.2434999999996</v>
      </c>
      <c r="C77" s="141">
        <v>7638.5889999999999</v>
      </c>
      <c r="D77" s="141">
        <v>7541.8980000000001</v>
      </c>
      <c r="E77" s="141">
        <v>7831.9710000000005</v>
      </c>
      <c r="F77" s="141">
        <v>7783.6255000000001</v>
      </c>
      <c r="G77" s="141">
        <v>9185.6450000000004</v>
      </c>
      <c r="H77" s="141">
        <v>9379.027</v>
      </c>
      <c r="I77" s="141">
        <v>9475.7180000000008</v>
      </c>
      <c r="J77" s="141">
        <v>9185.6450000000004</v>
      </c>
      <c r="K77" s="141">
        <v>6284.915</v>
      </c>
      <c r="L77" s="141">
        <v>6768.3700000000008</v>
      </c>
      <c r="M77" s="142">
        <v>8025.3530000000001</v>
      </c>
      <c r="N77" s="132">
        <f t="shared" si="38"/>
        <v>96691</v>
      </c>
      <c r="O77" s="226">
        <v>96691</v>
      </c>
      <c r="P77" s="226">
        <f t="shared" si="39"/>
        <v>0</v>
      </c>
      <c r="R77" s="16">
        <v>480.14</v>
      </c>
      <c r="S77" s="17">
        <f t="shared" si="26"/>
        <v>3644.3795140899997</v>
      </c>
      <c r="T77" s="18">
        <f t="shared" si="27"/>
        <v>3667.5921224599997</v>
      </c>
      <c r="U77" s="18">
        <f t="shared" si="28"/>
        <v>3621.1669057200002</v>
      </c>
      <c r="V77" s="18">
        <f t="shared" si="29"/>
        <v>3760.4425559400001</v>
      </c>
      <c r="W77" s="18">
        <f t="shared" si="30"/>
        <v>3737.2299475699997</v>
      </c>
      <c r="X77" s="18">
        <f t="shared" si="31"/>
        <v>4410.3955903000005</v>
      </c>
      <c r="Y77" s="18">
        <f t="shared" si="32"/>
        <v>4503.2460237799996</v>
      </c>
      <c r="Z77" s="18">
        <f t="shared" si="33"/>
        <v>4549.6712405200005</v>
      </c>
      <c r="AA77" s="18">
        <f t="shared" si="34"/>
        <v>4410.3955903000005</v>
      </c>
      <c r="AB77" s="18">
        <f t="shared" si="35"/>
        <v>3017.6390880999998</v>
      </c>
      <c r="AC77" s="18">
        <f t="shared" si="36"/>
        <v>3249.7651718000002</v>
      </c>
      <c r="AD77" s="18">
        <f t="shared" si="37"/>
        <v>3853.2929894200001</v>
      </c>
      <c r="AE77" s="19">
        <f t="shared" si="40"/>
        <v>46425.216739999996</v>
      </c>
      <c r="AH77" s="20"/>
    </row>
    <row r="78" spans="1:34">
      <c r="A78" s="146" t="s">
        <v>61</v>
      </c>
      <c r="B78" s="141">
        <v>18946.995500000001</v>
      </c>
      <c r="C78" s="141">
        <v>19067.677</v>
      </c>
      <c r="D78" s="141">
        <v>18826.313999999998</v>
      </c>
      <c r="E78" s="141">
        <v>19550.403000000002</v>
      </c>
      <c r="F78" s="141">
        <v>19429.7215</v>
      </c>
      <c r="G78" s="141">
        <v>22929.485000000001</v>
      </c>
      <c r="H78" s="141">
        <v>23412.210999999999</v>
      </c>
      <c r="I78" s="141">
        <v>23653.574000000001</v>
      </c>
      <c r="J78" s="141">
        <v>22929.485000000001</v>
      </c>
      <c r="K78" s="141">
        <v>15688.595000000001</v>
      </c>
      <c r="L78" s="141">
        <v>16895.41</v>
      </c>
      <c r="M78" s="142">
        <v>20033.129000000001</v>
      </c>
      <c r="N78" s="132">
        <f t="shared" si="38"/>
        <v>241363</v>
      </c>
      <c r="O78" s="226">
        <v>241363</v>
      </c>
      <c r="P78" s="226">
        <f t="shared" si="39"/>
        <v>0</v>
      </c>
      <c r="R78" s="16">
        <v>655.02</v>
      </c>
      <c r="S78" s="17">
        <f t="shared" si="26"/>
        <v>12410.660992410001</v>
      </c>
      <c r="T78" s="18">
        <f t="shared" si="27"/>
        <v>12489.70978854</v>
      </c>
      <c r="U78" s="18">
        <f t="shared" si="28"/>
        <v>12331.612196279999</v>
      </c>
      <c r="V78" s="18">
        <f t="shared" si="29"/>
        <v>12805.90497306</v>
      </c>
      <c r="W78" s="18">
        <f t="shared" si="30"/>
        <v>12726.856176929999</v>
      </c>
      <c r="X78" s="18">
        <f t="shared" si="31"/>
        <v>15019.271264699999</v>
      </c>
      <c r="Y78" s="18">
        <f t="shared" si="32"/>
        <v>15335.466449219999</v>
      </c>
      <c r="Z78" s="18">
        <f t="shared" si="33"/>
        <v>15493.56404148</v>
      </c>
      <c r="AA78" s="18">
        <f t="shared" si="34"/>
        <v>15019.271264699999</v>
      </c>
      <c r="AB78" s="18">
        <f t="shared" si="35"/>
        <v>10276.343496899999</v>
      </c>
      <c r="AC78" s="18">
        <f t="shared" si="36"/>
        <v>11066.8314582</v>
      </c>
      <c r="AD78" s="18">
        <f t="shared" si="37"/>
        <v>13122.10015758</v>
      </c>
      <c r="AE78" s="19">
        <f t="shared" si="40"/>
        <v>158097.59225999998</v>
      </c>
      <c r="AH78" s="20"/>
    </row>
    <row r="79" spans="1:34">
      <c r="A79" s="146" t="s">
        <v>62</v>
      </c>
      <c r="B79" s="141">
        <v>5988.3725000000004</v>
      </c>
      <c r="C79" s="141">
        <v>6026.5150000000003</v>
      </c>
      <c r="D79" s="141">
        <v>5950.23</v>
      </c>
      <c r="E79" s="141">
        <v>6179.085</v>
      </c>
      <c r="F79" s="141">
        <v>6140.9425000000001</v>
      </c>
      <c r="G79" s="141">
        <v>7247.0749999999998</v>
      </c>
      <c r="H79" s="141">
        <v>7399.6450000000004</v>
      </c>
      <c r="I79" s="141">
        <v>7475.93</v>
      </c>
      <c r="J79" s="141">
        <v>7247.0749999999998</v>
      </c>
      <c r="K79" s="141">
        <v>4958.5250000000005</v>
      </c>
      <c r="L79" s="141">
        <v>5339.9500000000007</v>
      </c>
      <c r="M79" s="142">
        <v>6331.6550000000007</v>
      </c>
      <c r="N79" s="132">
        <f t="shared" si="38"/>
        <v>76285</v>
      </c>
      <c r="O79" s="226">
        <v>76285</v>
      </c>
      <c r="P79" s="226">
        <f t="shared" si="39"/>
        <v>0</v>
      </c>
      <c r="R79" s="16">
        <v>675.28</v>
      </c>
      <c r="S79" s="17">
        <f t="shared" si="26"/>
        <v>4043.8281818</v>
      </c>
      <c r="T79" s="18">
        <f t="shared" si="27"/>
        <v>4069.5850492000004</v>
      </c>
      <c r="U79" s="18">
        <f t="shared" si="28"/>
        <v>4018.0713143999997</v>
      </c>
      <c r="V79" s="18">
        <f t="shared" si="29"/>
        <v>4172.6125187999996</v>
      </c>
      <c r="W79" s="18">
        <f t="shared" si="30"/>
        <v>4146.8556514000002</v>
      </c>
      <c r="X79" s="18">
        <f t="shared" si="31"/>
        <v>4893.8048060000001</v>
      </c>
      <c r="Y79" s="18">
        <f t="shared" si="32"/>
        <v>4996.8322756000007</v>
      </c>
      <c r="Z79" s="18">
        <f t="shared" si="33"/>
        <v>5048.3460103999996</v>
      </c>
      <c r="AA79" s="18">
        <f t="shared" si="34"/>
        <v>4893.8048060000001</v>
      </c>
      <c r="AB79" s="18">
        <f t="shared" si="35"/>
        <v>3348.3927619999999</v>
      </c>
      <c r="AC79" s="18">
        <f t="shared" si="36"/>
        <v>3605.961436</v>
      </c>
      <c r="AD79" s="18">
        <f t="shared" si="37"/>
        <v>4275.6399884000002</v>
      </c>
      <c r="AE79" s="19">
        <f t="shared" si="40"/>
        <v>51513.734799999998</v>
      </c>
      <c r="AH79" s="20"/>
    </row>
    <row r="80" spans="1:34">
      <c r="A80" s="146" t="s">
        <v>63</v>
      </c>
      <c r="B80" s="141">
        <v>254451.86249999999</v>
      </c>
      <c r="C80" s="141">
        <v>256072.57500000001</v>
      </c>
      <c r="D80" s="141">
        <v>252831.15</v>
      </c>
      <c r="E80" s="141">
        <v>262555.42499999999</v>
      </c>
      <c r="F80" s="141">
        <v>260934.71249999999</v>
      </c>
      <c r="G80" s="141">
        <v>307935.375</v>
      </c>
      <c r="H80" s="141">
        <v>314418.22500000003</v>
      </c>
      <c r="I80" s="141">
        <v>317659.65000000002</v>
      </c>
      <c r="J80" s="141">
        <v>307935.375</v>
      </c>
      <c r="K80" s="141">
        <v>210692.625</v>
      </c>
      <c r="L80" s="141">
        <v>226899.75000000003</v>
      </c>
      <c r="M80" s="142">
        <v>269038.27500000002</v>
      </c>
      <c r="N80" s="132">
        <f t="shared" si="38"/>
        <v>3241425</v>
      </c>
      <c r="O80" s="226">
        <v>3241425</v>
      </c>
      <c r="P80" s="226">
        <f t="shared" si="39"/>
        <v>0</v>
      </c>
      <c r="R80" s="16">
        <v>425.63</v>
      </c>
      <c r="S80" s="17">
        <f t="shared" si="26"/>
        <v>108302.346235875</v>
      </c>
      <c r="T80" s="18">
        <f t="shared" si="27"/>
        <v>108992.17009725</v>
      </c>
      <c r="U80" s="18">
        <f t="shared" si="28"/>
        <v>107612.5223745</v>
      </c>
      <c r="V80" s="18">
        <f t="shared" si="29"/>
        <v>111751.46554275</v>
      </c>
      <c r="W80" s="18">
        <f t="shared" si="30"/>
        <v>111061.641681375</v>
      </c>
      <c r="X80" s="18">
        <f t="shared" si="31"/>
        <v>131066.53366125</v>
      </c>
      <c r="Y80" s="18">
        <f t="shared" si="32"/>
        <v>133825.82910675002</v>
      </c>
      <c r="Z80" s="18">
        <f t="shared" si="33"/>
        <v>135205.47682950002</v>
      </c>
      <c r="AA80" s="18">
        <f t="shared" si="34"/>
        <v>131066.53366125</v>
      </c>
      <c r="AB80" s="18">
        <f t="shared" si="35"/>
        <v>89677.101978750012</v>
      </c>
      <c r="AC80" s="18">
        <f t="shared" si="36"/>
        <v>96575.340592500012</v>
      </c>
      <c r="AD80" s="18">
        <f t="shared" si="37"/>
        <v>114510.76098825</v>
      </c>
      <c r="AE80" s="19">
        <f t="shared" si="40"/>
        <v>1379647.72275</v>
      </c>
      <c r="AH80" s="20"/>
    </row>
    <row r="81" spans="1:34">
      <c r="A81" s="143" t="s">
        <v>64</v>
      </c>
      <c r="B81" s="141">
        <v>2487.665</v>
      </c>
      <c r="C81" s="141">
        <v>2503.5100000000002</v>
      </c>
      <c r="D81" s="141">
        <v>2471.8200000000002</v>
      </c>
      <c r="E81" s="141">
        <v>2566.89</v>
      </c>
      <c r="F81" s="141">
        <v>2551.0450000000001</v>
      </c>
      <c r="G81" s="141">
        <v>3010.55</v>
      </c>
      <c r="H81" s="141">
        <v>3073.9300000000003</v>
      </c>
      <c r="I81" s="141">
        <v>3105.6200000000003</v>
      </c>
      <c r="J81" s="141">
        <v>3010.55</v>
      </c>
      <c r="K81" s="141">
        <v>2059.85</v>
      </c>
      <c r="L81" s="141">
        <v>2218.3000000000002</v>
      </c>
      <c r="M81" s="142">
        <v>2630.27</v>
      </c>
      <c r="N81" s="132">
        <f t="shared" si="38"/>
        <v>31689.999999999996</v>
      </c>
      <c r="O81" s="226">
        <v>31689.999999999996</v>
      </c>
      <c r="P81" s="226">
        <f t="shared" si="39"/>
        <v>0</v>
      </c>
      <c r="R81" s="16">
        <v>6703.19</v>
      </c>
      <c r="S81" s="17">
        <f t="shared" si="26"/>
        <v>16675.29115135</v>
      </c>
      <c r="T81" s="18">
        <f t="shared" si="27"/>
        <v>16781.503196899997</v>
      </c>
      <c r="U81" s="18">
        <f t="shared" si="28"/>
        <v>16569.0791058</v>
      </c>
      <c r="V81" s="18">
        <f t="shared" si="29"/>
        <v>17206.351379099997</v>
      </c>
      <c r="W81" s="18">
        <f t="shared" si="30"/>
        <v>17100.13933355</v>
      </c>
      <c r="X81" s="18">
        <f t="shared" si="31"/>
        <v>20180.2886545</v>
      </c>
      <c r="Y81" s="18">
        <f t="shared" si="32"/>
        <v>20605.1368367</v>
      </c>
      <c r="Z81" s="18">
        <f t="shared" si="33"/>
        <v>20817.560927800001</v>
      </c>
      <c r="AA81" s="18">
        <f t="shared" si="34"/>
        <v>20180.2886545</v>
      </c>
      <c r="AB81" s="18">
        <f t="shared" si="35"/>
        <v>13807.5659215</v>
      </c>
      <c r="AC81" s="18">
        <f t="shared" si="36"/>
        <v>14869.686377</v>
      </c>
      <c r="AD81" s="18">
        <f t="shared" si="37"/>
        <v>17631.1995613</v>
      </c>
      <c r="AE81" s="19">
        <f t="shared" si="40"/>
        <v>212424.09109999999</v>
      </c>
      <c r="AH81" s="20"/>
    </row>
    <row r="82" spans="1:34">
      <c r="A82" s="143" t="s">
        <v>65</v>
      </c>
      <c r="B82" s="141">
        <v>481.2835</v>
      </c>
      <c r="C82" s="141">
        <v>484.34899999999999</v>
      </c>
      <c r="D82" s="141">
        <v>478.21800000000002</v>
      </c>
      <c r="E82" s="141">
        <v>496.61099999999999</v>
      </c>
      <c r="F82" s="141">
        <v>493.5455</v>
      </c>
      <c r="G82" s="141">
        <v>582.44500000000005</v>
      </c>
      <c r="H82" s="141">
        <v>594.70699999999999</v>
      </c>
      <c r="I82" s="141">
        <v>600.83800000000008</v>
      </c>
      <c r="J82" s="141">
        <v>582.44500000000005</v>
      </c>
      <c r="K82" s="141">
        <v>398.51499999999999</v>
      </c>
      <c r="L82" s="141">
        <v>429.17</v>
      </c>
      <c r="M82" s="142">
        <v>508.87300000000005</v>
      </c>
      <c r="N82" s="132">
        <f t="shared" si="38"/>
        <v>6131</v>
      </c>
      <c r="O82" s="226">
        <v>6131</v>
      </c>
      <c r="P82" s="226">
        <f t="shared" si="39"/>
        <v>0</v>
      </c>
      <c r="R82" s="16">
        <v>6452.07</v>
      </c>
      <c r="S82" s="17">
        <f t="shared" si="26"/>
        <v>3105.2748318449999</v>
      </c>
      <c r="T82" s="18">
        <f t="shared" si="27"/>
        <v>3125.0536524299996</v>
      </c>
      <c r="U82" s="18">
        <f t="shared" si="28"/>
        <v>3085.4960112600002</v>
      </c>
      <c r="V82" s="18">
        <f t="shared" si="29"/>
        <v>3204.1689347699999</v>
      </c>
      <c r="W82" s="18">
        <f t="shared" si="30"/>
        <v>3184.3901141849997</v>
      </c>
      <c r="X82" s="18">
        <f t="shared" si="31"/>
        <v>3757.9759111500002</v>
      </c>
      <c r="Y82" s="18">
        <f t="shared" si="32"/>
        <v>3837.09119349</v>
      </c>
      <c r="Z82" s="18">
        <f t="shared" si="33"/>
        <v>3876.6488346600004</v>
      </c>
      <c r="AA82" s="18">
        <f t="shared" si="34"/>
        <v>3757.9759111500002</v>
      </c>
      <c r="AB82" s="18">
        <f t="shared" si="35"/>
        <v>2571.2466760499997</v>
      </c>
      <c r="AC82" s="18">
        <f t="shared" si="36"/>
        <v>2769.0348819000001</v>
      </c>
      <c r="AD82" s="18">
        <f t="shared" si="37"/>
        <v>3283.2842171100001</v>
      </c>
      <c r="AE82" s="19">
        <f t="shared" si="40"/>
        <v>39557.641169999995</v>
      </c>
      <c r="AH82" s="20"/>
    </row>
    <row r="83" spans="1:34">
      <c r="A83" s="143" t="s">
        <v>66</v>
      </c>
      <c r="B83" s="141">
        <v>4426.4579999999996</v>
      </c>
      <c r="C83" s="141">
        <v>4454.652</v>
      </c>
      <c r="D83" s="141">
        <v>4398.2640000000001</v>
      </c>
      <c r="E83" s="141">
        <v>4567.4279999999999</v>
      </c>
      <c r="F83" s="141">
        <v>4539.2340000000004</v>
      </c>
      <c r="G83" s="141">
        <v>5356.86</v>
      </c>
      <c r="H83" s="141">
        <v>5469.6360000000004</v>
      </c>
      <c r="I83" s="141">
        <v>5526.0240000000003</v>
      </c>
      <c r="J83" s="141">
        <v>5356.86</v>
      </c>
      <c r="K83" s="141">
        <v>3665.2200000000003</v>
      </c>
      <c r="L83" s="141">
        <v>3947.1600000000003</v>
      </c>
      <c r="M83" s="142">
        <v>4680.2040000000006</v>
      </c>
      <c r="N83" s="132">
        <f t="shared" si="38"/>
        <v>56388</v>
      </c>
      <c r="O83" s="226">
        <v>56388</v>
      </c>
      <c r="P83" s="226">
        <f t="shared" si="39"/>
        <v>0</v>
      </c>
      <c r="R83" s="16">
        <v>5306.45</v>
      </c>
      <c r="S83" s="17">
        <f t="shared" si="26"/>
        <v>23488.778054099996</v>
      </c>
      <c r="T83" s="18">
        <f t="shared" si="27"/>
        <v>23638.388105400001</v>
      </c>
      <c r="U83" s="18">
        <f t="shared" si="28"/>
        <v>23339.168002799997</v>
      </c>
      <c r="V83" s="18">
        <f t="shared" si="29"/>
        <v>24236.828310599998</v>
      </c>
      <c r="W83" s="18">
        <f t="shared" si="30"/>
        <v>24087.2182593</v>
      </c>
      <c r="X83" s="18">
        <f t="shared" si="31"/>
        <v>28425.909746999998</v>
      </c>
      <c r="Y83" s="18">
        <f t="shared" si="32"/>
        <v>29024.349952200002</v>
      </c>
      <c r="Z83" s="18">
        <f t="shared" si="33"/>
        <v>29323.570054799999</v>
      </c>
      <c r="AA83" s="18">
        <f t="shared" si="34"/>
        <v>28425.909746999998</v>
      </c>
      <c r="AB83" s="18">
        <f t="shared" si="35"/>
        <v>19449.306669000001</v>
      </c>
      <c r="AC83" s="18">
        <f t="shared" si="36"/>
        <v>20945.407181999999</v>
      </c>
      <c r="AD83" s="18">
        <f t="shared" si="37"/>
        <v>24835.268515800002</v>
      </c>
      <c r="AE83" s="19">
        <f t="shared" si="40"/>
        <v>299220.10259999998</v>
      </c>
      <c r="AH83" s="20"/>
    </row>
    <row r="84" spans="1:34">
      <c r="A84" s="143" t="s">
        <v>67</v>
      </c>
      <c r="B84" s="141">
        <v>3831.7420000000002</v>
      </c>
      <c r="C84" s="141">
        <v>3856.1480000000001</v>
      </c>
      <c r="D84" s="141">
        <v>3807.3359999999998</v>
      </c>
      <c r="E84" s="141">
        <v>3953.7719999999999</v>
      </c>
      <c r="F84" s="141">
        <v>3929.366</v>
      </c>
      <c r="G84" s="141">
        <v>4637.1400000000003</v>
      </c>
      <c r="H84" s="141">
        <v>4734.7640000000001</v>
      </c>
      <c r="I84" s="141">
        <v>4783.576</v>
      </c>
      <c r="J84" s="141">
        <v>4637.1400000000003</v>
      </c>
      <c r="K84" s="141">
        <v>3172.78</v>
      </c>
      <c r="L84" s="141">
        <v>3416.84</v>
      </c>
      <c r="M84" s="142">
        <v>4051.3960000000002</v>
      </c>
      <c r="N84" s="132">
        <f t="shared" si="38"/>
        <v>48811.999999999993</v>
      </c>
      <c r="O84" s="226">
        <v>48811.999999999993</v>
      </c>
      <c r="P84" s="226">
        <f t="shared" si="39"/>
        <v>0</v>
      </c>
      <c r="R84" s="16">
        <v>5186.55</v>
      </c>
      <c r="S84" s="17">
        <f t="shared" si="26"/>
        <v>19873.5214701</v>
      </c>
      <c r="T84" s="18">
        <f t="shared" si="27"/>
        <v>20000.104409400003</v>
      </c>
      <c r="U84" s="18">
        <f t="shared" si="28"/>
        <v>19746.938530799998</v>
      </c>
      <c r="V84" s="18">
        <f t="shared" si="29"/>
        <v>20506.4361666</v>
      </c>
      <c r="W84" s="18">
        <f t="shared" si="30"/>
        <v>20379.853227299998</v>
      </c>
      <c r="X84" s="18">
        <f t="shared" si="31"/>
        <v>24050.758467000003</v>
      </c>
      <c r="Y84" s="18">
        <f t="shared" si="32"/>
        <v>24557.090224200001</v>
      </c>
      <c r="Z84" s="18">
        <f t="shared" si="33"/>
        <v>24810.256102800002</v>
      </c>
      <c r="AA84" s="18">
        <f t="shared" si="34"/>
        <v>24050.758467000003</v>
      </c>
      <c r="AB84" s="18">
        <f t="shared" si="35"/>
        <v>16455.782109</v>
      </c>
      <c r="AC84" s="18">
        <f t="shared" si="36"/>
        <v>17721.611502</v>
      </c>
      <c r="AD84" s="18">
        <f t="shared" si="37"/>
        <v>21012.767923800002</v>
      </c>
      <c r="AE84" s="19">
        <f t="shared" si="40"/>
        <v>253165.87860000003</v>
      </c>
      <c r="AH84" s="20"/>
    </row>
    <row r="85" spans="1:34">
      <c r="A85" s="143" t="s">
        <v>68</v>
      </c>
      <c r="B85" s="141">
        <v>786.02049999999997</v>
      </c>
      <c r="C85" s="141">
        <v>791.02700000000004</v>
      </c>
      <c r="D85" s="141">
        <v>781.01400000000001</v>
      </c>
      <c r="E85" s="141">
        <v>811.053</v>
      </c>
      <c r="F85" s="141">
        <v>806.04650000000004</v>
      </c>
      <c r="G85" s="141">
        <v>951.23500000000001</v>
      </c>
      <c r="H85" s="141">
        <v>971.26100000000008</v>
      </c>
      <c r="I85" s="141">
        <v>981.274</v>
      </c>
      <c r="J85" s="141">
        <v>951.23500000000001</v>
      </c>
      <c r="K85" s="141">
        <v>650.84500000000003</v>
      </c>
      <c r="L85" s="141">
        <v>700.91000000000008</v>
      </c>
      <c r="M85" s="142">
        <v>831.07900000000006</v>
      </c>
      <c r="N85" s="132">
        <f t="shared" si="38"/>
        <v>10013</v>
      </c>
      <c r="O85" s="226">
        <v>10013</v>
      </c>
      <c r="P85" s="226">
        <f t="shared" si="39"/>
        <v>0</v>
      </c>
      <c r="R85" s="16">
        <v>3576.05</v>
      </c>
      <c r="S85" s="17">
        <f t="shared" si="26"/>
        <v>2810.8486090250003</v>
      </c>
      <c r="T85" s="18">
        <f t="shared" si="27"/>
        <v>2828.7521033500007</v>
      </c>
      <c r="U85" s="18">
        <f t="shared" si="28"/>
        <v>2792.9451147000004</v>
      </c>
      <c r="V85" s="18">
        <f t="shared" si="29"/>
        <v>2900.3660806500002</v>
      </c>
      <c r="W85" s="18">
        <f t="shared" si="30"/>
        <v>2882.4625863250003</v>
      </c>
      <c r="X85" s="18">
        <f t="shared" si="31"/>
        <v>3401.6639217500001</v>
      </c>
      <c r="Y85" s="18">
        <f t="shared" si="32"/>
        <v>3473.2778990500005</v>
      </c>
      <c r="Z85" s="18">
        <f t="shared" si="33"/>
        <v>3509.0848877000003</v>
      </c>
      <c r="AA85" s="18">
        <f t="shared" si="34"/>
        <v>3401.6639217500001</v>
      </c>
      <c r="AB85" s="18">
        <f t="shared" si="35"/>
        <v>2327.4542622500003</v>
      </c>
      <c r="AC85" s="18">
        <f t="shared" si="36"/>
        <v>2506.4892055000005</v>
      </c>
      <c r="AD85" s="18">
        <f t="shared" si="37"/>
        <v>2971.9800579500002</v>
      </c>
      <c r="AE85" s="21">
        <f t="shared" si="40"/>
        <v>35806.988650000007</v>
      </c>
      <c r="AH85" s="20"/>
    </row>
    <row r="86" spans="1:34">
      <c r="A86" s="147" t="s">
        <v>69</v>
      </c>
      <c r="B86" s="141">
        <v>37326.828500000003</v>
      </c>
      <c r="C86" s="141">
        <v>37564.578999999998</v>
      </c>
      <c r="D86" s="141">
        <v>37089.078000000001</v>
      </c>
      <c r="E86" s="141">
        <v>38515.580999999998</v>
      </c>
      <c r="F86" s="141">
        <v>38277.830500000004</v>
      </c>
      <c r="G86" s="141">
        <v>45172.595000000001</v>
      </c>
      <c r="H86" s="141">
        <v>46123.597000000002</v>
      </c>
      <c r="I86" s="141">
        <v>46599.098000000005</v>
      </c>
      <c r="J86" s="141">
        <v>45172.595000000001</v>
      </c>
      <c r="K86" s="141">
        <v>30907.565000000002</v>
      </c>
      <c r="L86" s="141">
        <v>33285.07</v>
      </c>
      <c r="M86" s="142">
        <v>39466.582999999999</v>
      </c>
      <c r="N86" s="132">
        <f t="shared" si="38"/>
        <v>475501</v>
      </c>
      <c r="O86" s="226">
        <v>475501</v>
      </c>
      <c r="P86" s="226">
        <f t="shared" si="39"/>
        <v>0</v>
      </c>
      <c r="R86" s="16">
        <v>1298.72</v>
      </c>
      <c r="S86" s="17">
        <f t="shared" si="26"/>
        <v>48477.098709520003</v>
      </c>
      <c r="T86" s="18">
        <f t="shared" si="27"/>
        <v>48785.870038879999</v>
      </c>
      <c r="U86" s="18">
        <f t="shared" si="28"/>
        <v>48168.327380160001</v>
      </c>
      <c r="V86" s="18">
        <f t="shared" si="29"/>
        <v>50020.955356320002</v>
      </c>
      <c r="W86" s="18">
        <f t="shared" si="30"/>
        <v>49712.184026960007</v>
      </c>
      <c r="X86" s="18">
        <f t="shared" si="31"/>
        <v>58666.552578399998</v>
      </c>
      <c r="Y86" s="18">
        <f t="shared" si="32"/>
        <v>59901.637895840002</v>
      </c>
      <c r="Z86" s="18">
        <f t="shared" si="33"/>
        <v>60519.180554560007</v>
      </c>
      <c r="AA86" s="18">
        <f t="shared" si="34"/>
        <v>58666.552578399998</v>
      </c>
      <c r="AB86" s="18">
        <f t="shared" si="35"/>
        <v>40140.272816800003</v>
      </c>
      <c r="AC86" s="18">
        <f t="shared" si="36"/>
        <v>43227.986110400001</v>
      </c>
      <c r="AD86" s="18">
        <f t="shared" si="37"/>
        <v>51256.040673759999</v>
      </c>
      <c r="AE86" s="19">
        <f t="shared" si="40"/>
        <v>617542.65871999995</v>
      </c>
      <c r="AH86" s="20"/>
    </row>
    <row r="87" spans="1:34">
      <c r="A87" s="147" t="s">
        <v>70</v>
      </c>
      <c r="B87" s="141">
        <v>137856.91149999999</v>
      </c>
      <c r="C87" s="141">
        <v>138734.981</v>
      </c>
      <c r="D87" s="141">
        <v>136978.842</v>
      </c>
      <c r="E87" s="141">
        <v>142247.25899999999</v>
      </c>
      <c r="F87" s="141">
        <v>141369.18950000001</v>
      </c>
      <c r="G87" s="141">
        <v>166833.20500000002</v>
      </c>
      <c r="H87" s="141">
        <v>170345.48300000001</v>
      </c>
      <c r="I87" s="141">
        <v>172101.622</v>
      </c>
      <c r="J87" s="141">
        <v>166833.20500000002</v>
      </c>
      <c r="K87" s="141">
        <v>114149.035</v>
      </c>
      <c r="L87" s="141">
        <v>122929.73000000001</v>
      </c>
      <c r="M87" s="142">
        <v>145759.53700000001</v>
      </c>
      <c r="N87" s="132">
        <f t="shared" si="38"/>
        <v>1756139</v>
      </c>
      <c r="O87" s="226">
        <v>1756139</v>
      </c>
      <c r="P87" s="226">
        <f t="shared" si="39"/>
        <v>0</v>
      </c>
      <c r="R87" s="16">
        <v>891.29</v>
      </c>
      <c r="S87" s="17">
        <f t="shared" si="26"/>
        <v>122870.48665083498</v>
      </c>
      <c r="T87" s="18">
        <f t="shared" si="27"/>
        <v>123653.10121548999</v>
      </c>
      <c r="U87" s="18">
        <f t="shared" si="28"/>
        <v>122087.87208618</v>
      </c>
      <c r="V87" s="18">
        <f t="shared" si="29"/>
        <v>126783.55947410999</v>
      </c>
      <c r="W87" s="18">
        <f t="shared" si="30"/>
        <v>126000.94490945501</v>
      </c>
      <c r="X87" s="18">
        <f t="shared" si="31"/>
        <v>148696.76728445</v>
      </c>
      <c r="Y87" s="18">
        <f t="shared" si="32"/>
        <v>151827.22554307</v>
      </c>
      <c r="Z87" s="18">
        <f t="shared" si="33"/>
        <v>153392.45467238</v>
      </c>
      <c r="AA87" s="18">
        <f t="shared" si="34"/>
        <v>148696.76728445</v>
      </c>
      <c r="AB87" s="18">
        <f t="shared" si="35"/>
        <v>101739.89340515</v>
      </c>
      <c r="AC87" s="18">
        <f t="shared" si="36"/>
        <v>109566.03905170001</v>
      </c>
      <c r="AD87" s="18">
        <f t="shared" si="37"/>
        <v>129914.01773273</v>
      </c>
      <c r="AE87" s="19">
        <f t="shared" si="40"/>
        <v>1565229.1293099998</v>
      </c>
      <c r="AH87" s="20"/>
    </row>
    <row r="88" spans="1:34">
      <c r="A88" s="149" t="s">
        <v>71</v>
      </c>
      <c r="B88" s="141">
        <v>6160.9939999999997</v>
      </c>
      <c r="C88" s="141">
        <v>6200.2359999999999</v>
      </c>
      <c r="D88" s="141">
        <v>6121.7520000000004</v>
      </c>
      <c r="E88" s="141">
        <v>6357.2040000000006</v>
      </c>
      <c r="F88" s="141">
        <v>6317.9620000000004</v>
      </c>
      <c r="G88" s="141">
        <v>7455.9800000000005</v>
      </c>
      <c r="H88" s="141">
        <v>7612.9480000000003</v>
      </c>
      <c r="I88" s="141">
        <v>7691.4320000000007</v>
      </c>
      <c r="J88" s="141">
        <v>7455.9800000000005</v>
      </c>
      <c r="K88" s="141">
        <v>5101.46</v>
      </c>
      <c r="L88" s="141">
        <v>5493.88</v>
      </c>
      <c r="M88" s="142">
        <v>6514.1720000000005</v>
      </c>
      <c r="N88" s="132">
        <f t="shared" si="38"/>
        <v>78484.000000000015</v>
      </c>
      <c r="O88" s="226">
        <v>78484.000000000015</v>
      </c>
      <c r="P88" s="226">
        <f t="shared" si="39"/>
        <v>0</v>
      </c>
      <c r="R88" s="16">
        <v>1416.05</v>
      </c>
      <c r="S88" s="17">
        <f t="shared" si="26"/>
        <v>8724.2755536999994</v>
      </c>
      <c r="T88" s="18">
        <f t="shared" si="27"/>
        <v>8779.8441877999994</v>
      </c>
      <c r="U88" s="18">
        <f t="shared" si="28"/>
        <v>8668.7069196000011</v>
      </c>
      <c r="V88" s="18">
        <f t="shared" si="29"/>
        <v>9002.1187242000015</v>
      </c>
      <c r="W88" s="18">
        <f t="shared" si="30"/>
        <v>8946.5500900999996</v>
      </c>
      <c r="X88" s="18">
        <f t="shared" si="31"/>
        <v>10558.040479000001</v>
      </c>
      <c r="Y88" s="18">
        <f t="shared" si="32"/>
        <v>10780.3150154</v>
      </c>
      <c r="Z88" s="18">
        <f t="shared" si="33"/>
        <v>10891.452283600001</v>
      </c>
      <c r="AA88" s="18">
        <f t="shared" si="34"/>
        <v>10558.040479000001</v>
      </c>
      <c r="AB88" s="18">
        <f t="shared" si="35"/>
        <v>7223.9224330000006</v>
      </c>
      <c r="AC88" s="18">
        <f t="shared" si="36"/>
        <v>7779.6087740000003</v>
      </c>
      <c r="AD88" s="18">
        <f t="shared" si="37"/>
        <v>9224.3932605999998</v>
      </c>
      <c r="AE88" s="19">
        <f t="shared" si="40"/>
        <v>111137.26820000001</v>
      </c>
      <c r="AH88" s="20"/>
    </row>
    <row r="89" spans="1:34">
      <c r="A89" s="149" t="s">
        <v>72</v>
      </c>
      <c r="B89" s="141">
        <v>3991.7249999999999</v>
      </c>
      <c r="C89" s="141">
        <v>4017.15</v>
      </c>
      <c r="D89" s="141">
        <v>3966.3</v>
      </c>
      <c r="E89" s="141">
        <v>4118.8500000000004</v>
      </c>
      <c r="F89" s="141">
        <v>4093.4250000000002</v>
      </c>
      <c r="G89" s="141">
        <v>4830.75</v>
      </c>
      <c r="H89" s="141">
        <v>4932.45</v>
      </c>
      <c r="I89" s="141">
        <v>4983.3</v>
      </c>
      <c r="J89" s="141">
        <v>4830.75</v>
      </c>
      <c r="K89" s="141">
        <v>3305.25</v>
      </c>
      <c r="L89" s="141">
        <v>3559.5000000000005</v>
      </c>
      <c r="M89" s="142">
        <v>4220.55</v>
      </c>
      <c r="N89" s="132">
        <f t="shared" si="38"/>
        <v>50850.000000000007</v>
      </c>
      <c r="O89" s="226">
        <v>50850.000000000007</v>
      </c>
      <c r="P89" s="226">
        <f t="shared" si="39"/>
        <v>0</v>
      </c>
      <c r="R89" s="16">
        <v>1136.23</v>
      </c>
      <c r="S89" s="17">
        <f t="shared" si="26"/>
        <v>4535.5176967500001</v>
      </c>
      <c r="T89" s="18">
        <f t="shared" si="27"/>
        <v>4564.4063445000002</v>
      </c>
      <c r="U89" s="18">
        <f t="shared" si="28"/>
        <v>4506.629049000001</v>
      </c>
      <c r="V89" s="18">
        <f t="shared" si="29"/>
        <v>4679.9609355000002</v>
      </c>
      <c r="W89" s="18">
        <f t="shared" si="30"/>
        <v>4651.0722877500002</v>
      </c>
      <c r="X89" s="18">
        <f t="shared" si="31"/>
        <v>5488.8430724999998</v>
      </c>
      <c r="Y89" s="18">
        <f t="shared" si="32"/>
        <v>5604.3976634999999</v>
      </c>
      <c r="Z89" s="18">
        <f t="shared" si="33"/>
        <v>5662.1749590000009</v>
      </c>
      <c r="AA89" s="18">
        <f t="shared" si="34"/>
        <v>5488.8430724999998</v>
      </c>
      <c r="AB89" s="18">
        <f t="shared" si="35"/>
        <v>3755.5242075000001</v>
      </c>
      <c r="AC89" s="18">
        <f t="shared" si="36"/>
        <v>4044.4106850000007</v>
      </c>
      <c r="AD89" s="18">
        <f t="shared" si="37"/>
        <v>4795.5155265000003</v>
      </c>
      <c r="AE89" s="19">
        <f t="shared" si="40"/>
        <v>57777.295500000007</v>
      </c>
      <c r="AH89" s="20"/>
    </row>
    <row r="90" spans="1:34">
      <c r="A90" s="149" t="s">
        <v>73</v>
      </c>
      <c r="B90" s="141">
        <v>48143.578999999998</v>
      </c>
      <c r="C90" s="141">
        <v>48450.226000000002</v>
      </c>
      <c r="D90" s="141">
        <v>47836.932000000001</v>
      </c>
      <c r="E90" s="141">
        <v>49676.813999999998</v>
      </c>
      <c r="F90" s="141">
        <v>49370.167000000001</v>
      </c>
      <c r="G90" s="141">
        <v>58262.93</v>
      </c>
      <c r="H90" s="141">
        <v>59489.518000000004</v>
      </c>
      <c r="I90" s="141">
        <v>60102.812000000005</v>
      </c>
      <c r="J90" s="141">
        <v>58262.93</v>
      </c>
      <c r="K90" s="141">
        <v>39864.11</v>
      </c>
      <c r="L90" s="141">
        <v>42930.58</v>
      </c>
      <c r="M90" s="142">
        <v>50903.402000000002</v>
      </c>
      <c r="N90" s="132">
        <f t="shared" si="38"/>
        <v>613294</v>
      </c>
      <c r="O90" s="226">
        <v>613294</v>
      </c>
      <c r="P90" s="226">
        <f t="shared" si="39"/>
        <v>0</v>
      </c>
      <c r="R90" s="16">
        <v>1348.35</v>
      </c>
      <c r="S90" s="17">
        <f t="shared" si="26"/>
        <v>64914.394744649988</v>
      </c>
      <c r="T90" s="18">
        <f t="shared" si="27"/>
        <v>65327.862227099999</v>
      </c>
      <c r="U90" s="18">
        <f t="shared" si="28"/>
        <v>64500.927262199999</v>
      </c>
      <c r="V90" s="18">
        <f t="shared" si="29"/>
        <v>66981.732156899991</v>
      </c>
      <c r="W90" s="18">
        <f t="shared" si="30"/>
        <v>66568.264674449994</v>
      </c>
      <c r="X90" s="18">
        <f t="shared" si="31"/>
        <v>78558.8216655</v>
      </c>
      <c r="Y90" s="18">
        <f t="shared" si="32"/>
        <v>80212.691595299999</v>
      </c>
      <c r="Z90" s="18">
        <f t="shared" si="33"/>
        <v>81039.626560200006</v>
      </c>
      <c r="AA90" s="18">
        <f t="shared" si="34"/>
        <v>78558.8216655</v>
      </c>
      <c r="AB90" s="18">
        <f t="shared" si="35"/>
        <v>53750.772718499997</v>
      </c>
      <c r="AC90" s="18">
        <f t="shared" si="36"/>
        <v>57885.447542999995</v>
      </c>
      <c r="AD90" s="18">
        <f t="shared" si="37"/>
        <v>68635.60208669999</v>
      </c>
      <c r="AE90" s="19">
        <f t="shared" si="40"/>
        <v>826934.96490000002</v>
      </c>
      <c r="AH90" s="20"/>
    </row>
    <row r="91" spans="1:34">
      <c r="A91" s="149" t="s">
        <v>74</v>
      </c>
      <c r="B91" s="141">
        <v>130085.49</v>
      </c>
      <c r="C91" s="141">
        <v>130914.06</v>
      </c>
      <c r="D91" s="141">
        <v>129256.92</v>
      </c>
      <c r="E91" s="141">
        <v>134228.34</v>
      </c>
      <c r="F91" s="141">
        <v>133399.76999999999</v>
      </c>
      <c r="G91" s="141">
        <v>157428.29999999999</v>
      </c>
      <c r="H91" s="141">
        <v>160742.58000000002</v>
      </c>
      <c r="I91" s="141">
        <v>162399.72</v>
      </c>
      <c r="J91" s="141">
        <v>157428.29999999999</v>
      </c>
      <c r="K91" s="141">
        <v>107714.1</v>
      </c>
      <c r="L91" s="141">
        <v>115999.80000000002</v>
      </c>
      <c r="M91" s="142">
        <v>137542.62</v>
      </c>
      <c r="N91" s="132">
        <f t="shared" si="38"/>
        <v>1657140</v>
      </c>
      <c r="O91" s="226">
        <v>1657140</v>
      </c>
      <c r="P91" s="226">
        <f t="shared" si="39"/>
        <v>0</v>
      </c>
      <c r="R91" s="16">
        <v>892.42</v>
      </c>
      <c r="S91" s="17">
        <f t="shared" si="26"/>
        <v>116090.8929858</v>
      </c>
      <c r="T91" s="18">
        <f t="shared" si="27"/>
        <v>116830.32542519999</v>
      </c>
      <c r="U91" s="18">
        <f t="shared" si="28"/>
        <v>115351.46054639999</v>
      </c>
      <c r="V91" s="18">
        <f t="shared" si="29"/>
        <v>119788.05518279999</v>
      </c>
      <c r="W91" s="18">
        <f t="shared" si="30"/>
        <v>119048.62274339999</v>
      </c>
      <c r="X91" s="18">
        <f t="shared" si="31"/>
        <v>140492.16348599998</v>
      </c>
      <c r="Y91" s="18">
        <f t="shared" si="32"/>
        <v>143449.8932436</v>
      </c>
      <c r="Z91" s="18">
        <f t="shared" si="33"/>
        <v>144928.75812239997</v>
      </c>
      <c r="AA91" s="18">
        <f t="shared" si="34"/>
        <v>140492.16348599998</v>
      </c>
      <c r="AB91" s="18">
        <f t="shared" si="35"/>
        <v>96126.217121999987</v>
      </c>
      <c r="AC91" s="18">
        <f t="shared" si="36"/>
        <v>103520.54151600001</v>
      </c>
      <c r="AD91" s="18">
        <f t="shared" si="37"/>
        <v>122745.78494039999</v>
      </c>
      <c r="AE91" s="19">
        <f t="shared" si="40"/>
        <v>1478864.8787999996</v>
      </c>
      <c r="AH91" s="20"/>
    </row>
    <row r="92" spans="1:34">
      <c r="A92" s="147" t="s">
        <v>75</v>
      </c>
      <c r="B92" s="141">
        <v>5172.3649999999998</v>
      </c>
      <c r="C92" s="141">
        <v>5205.3100000000004</v>
      </c>
      <c r="D92" s="141">
        <v>5139.42</v>
      </c>
      <c r="E92" s="141">
        <v>5337.09</v>
      </c>
      <c r="F92" s="141">
        <v>5304.1450000000004</v>
      </c>
      <c r="G92" s="141">
        <v>6259.55</v>
      </c>
      <c r="H92" s="141">
        <v>6391.33</v>
      </c>
      <c r="I92" s="141">
        <v>6457.22</v>
      </c>
      <c r="J92" s="141">
        <v>6259.55</v>
      </c>
      <c r="K92" s="141">
        <v>4282.8500000000004</v>
      </c>
      <c r="L92" s="141">
        <v>4612.3</v>
      </c>
      <c r="M92" s="142">
        <v>5468.87</v>
      </c>
      <c r="N92" s="132">
        <f t="shared" si="38"/>
        <v>65890</v>
      </c>
      <c r="O92" s="226">
        <v>65890</v>
      </c>
      <c r="P92" s="226">
        <f t="shared" si="39"/>
        <v>0</v>
      </c>
      <c r="R92" s="16">
        <v>1380.62</v>
      </c>
      <c r="S92" s="17">
        <f t="shared" si="26"/>
        <v>7141.070566299999</v>
      </c>
      <c r="T92" s="18">
        <f t="shared" si="27"/>
        <v>7186.5550922000002</v>
      </c>
      <c r="U92" s="18">
        <f t="shared" si="28"/>
        <v>7095.5860403999995</v>
      </c>
      <c r="V92" s="18">
        <f t="shared" si="29"/>
        <v>7368.4931957999997</v>
      </c>
      <c r="W92" s="18">
        <f t="shared" si="30"/>
        <v>7323.0086699000003</v>
      </c>
      <c r="X92" s="18">
        <f t="shared" si="31"/>
        <v>8642.059921</v>
      </c>
      <c r="Y92" s="18">
        <f t="shared" si="32"/>
        <v>8823.9980245999996</v>
      </c>
      <c r="Z92" s="18">
        <f t="shared" si="33"/>
        <v>8914.9670763999984</v>
      </c>
      <c r="AA92" s="18">
        <f t="shared" si="34"/>
        <v>8642.059921</v>
      </c>
      <c r="AB92" s="18">
        <f t="shared" si="35"/>
        <v>5912.9883669999999</v>
      </c>
      <c r="AC92" s="18">
        <f t="shared" si="36"/>
        <v>6367.8336260000005</v>
      </c>
      <c r="AD92" s="18">
        <f t="shared" si="37"/>
        <v>7550.4312993999993</v>
      </c>
      <c r="AE92" s="19">
        <f t="shared" si="40"/>
        <v>90969.051800000016</v>
      </c>
      <c r="AH92" s="20"/>
    </row>
    <row r="93" spans="1:34">
      <c r="A93" s="147" t="s">
        <v>76</v>
      </c>
      <c r="B93" s="141">
        <v>5590.3774999999996</v>
      </c>
      <c r="C93" s="141">
        <v>5625.9849999999997</v>
      </c>
      <c r="D93" s="141">
        <v>5554.77</v>
      </c>
      <c r="E93" s="141">
        <v>5768.415</v>
      </c>
      <c r="F93" s="141">
        <v>5732.8074999999999</v>
      </c>
      <c r="G93" s="141">
        <v>6765.4250000000002</v>
      </c>
      <c r="H93" s="141">
        <v>6907.8550000000005</v>
      </c>
      <c r="I93" s="141">
        <v>6979.0700000000006</v>
      </c>
      <c r="J93" s="141">
        <v>6765.4250000000002</v>
      </c>
      <c r="K93" s="141">
        <v>4628.9750000000004</v>
      </c>
      <c r="L93" s="141">
        <v>4985.05</v>
      </c>
      <c r="M93" s="142">
        <v>5910.8450000000003</v>
      </c>
      <c r="N93" s="132">
        <f t="shared" si="38"/>
        <v>71215</v>
      </c>
      <c r="O93" s="226">
        <v>71215</v>
      </c>
      <c r="P93" s="226">
        <f t="shared" si="39"/>
        <v>0</v>
      </c>
      <c r="R93" s="16">
        <v>1051.76</v>
      </c>
      <c r="S93" s="17">
        <f t="shared" si="26"/>
        <v>5879.7354393999994</v>
      </c>
      <c r="T93" s="18">
        <f t="shared" si="27"/>
        <v>5917.1859836000003</v>
      </c>
      <c r="U93" s="18">
        <f t="shared" si="28"/>
        <v>5842.2848952000004</v>
      </c>
      <c r="V93" s="18">
        <f t="shared" si="29"/>
        <v>6066.9881603999993</v>
      </c>
      <c r="W93" s="18">
        <f t="shared" si="30"/>
        <v>6029.5376162000002</v>
      </c>
      <c r="X93" s="18">
        <f t="shared" si="31"/>
        <v>7115.6033980000002</v>
      </c>
      <c r="Y93" s="18">
        <f t="shared" si="32"/>
        <v>7265.405574800001</v>
      </c>
      <c r="Z93" s="18">
        <f t="shared" si="33"/>
        <v>7340.3066632</v>
      </c>
      <c r="AA93" s="18">
        <f t="shared" si="34"/>
        <v>7115.6033980000002</v>
      </c>
      <c r="AB93" s="18">
        <f t="shared" si="35"/>
        <v>4868.5707460000003</v>
      </c>
      <c r="AC93" s="18">
        <f t="shared" si="36"/>
        <v>5243.076188</v>
      </c>
      <c r="AD93" s="18">
        <f t="shared" si="37"/>
        <v>6216.7903372000001</v>
      </c>
      <c r="AE93" s="19">
        <f t="shared" si="40"/>
        <v>74901.088399999993</v>
      </c>
      <c r="AH93" s="20"/>
    </row>
    <row r="94" spans="1:34">
      <c r="A94" s="149" t="s">
        <v>77</v>
      </c>
      <c r="B94" s="141">
        <v>21214.389500000001</v>
      </c>
      <c r="C94" s="141">
        <v>21349.512999999999</v>
      </c>
      <c r="D94" s="141">
        <v>21079.266</v>
      </c>
      <c r="E94" s="141">
        <v>21890.007000000001</v>
      </c>
      <c r="F94" s="141">
        <v>21754.8835</v>
      </c>
      <c r="G94" s="141">
        <v>25673.465</v>
      </c>
      <c r="H94" s="141">
        <v>26213.959000000003</v>
      </c>
      <c r="I94" s="141">
        <v>26484.206000000002</v>
      </c>
      <c r="J94" s="141">
        <v>25673.465</v>
      </c>
      <c r="K94" s="141">
        <v>17566.055</v>
      </c>
      <c r="L94" s="141">
        <v>18917.29</v>
      </c>
      <c r="M94" s="142">
        <v>22430.501</v>
      </c>
      <c r="N94" s="132">
        <f t="shared" si="38"/>
        <v>270247</v>
      </c>
      <c r="O94" s="226">
        <v>270247</v>
      </c>
      <c r="P94" s="226">
        <f t="shared" si="39"/>
        <v>0</v>
      </c>
      <c r="R94" s="16">
        <v>1333.03</v>
      </c>
      <c r="S94" s="17">
        <f t="shared" si="26"/>
        <v>28279.417635185</v>
      </c>
      <c r="T94" s="18">
        <f t="shared" si="27"/>
        <v>28459.54131439</v>
      </c>
      <c r="U94" s="18">
        <f t="shared" si="28"/>
        <v>28099.29395598</v>
      </c>
      <c r="V94" s="18">
        <f t="shared" si="29"/>
        <v>29180.036031210002</v>
      </c>
      <c r="W94" s="18">
        <f t="shared" si="30"/>
        <v>28999.912352004998</v>
      </c>
      <c r="X94" s="18">
        <f t="shared" si="31"/>
        <v>34223.499048950005</v>
      </c>
      <c r="Y94" s="18">
        <f t="shared" si="32"/>
        <v>34943.993765770007</v>
      </c>
      <c r="Z94" s="18">
        <f t="shared" si="33"/>
        <v>35304.241124180007</v>
      </c>
      <c r="AA94" s="18">
        <f t="shared" si="34"/>
        <v>34223.499048950005</v>
      </c>
      <c r="AB94" s="18">
        <f t="shared" si="35"/>
        <v>23416.078296650001</v>
      </c>
      <c r="AC94" s="18">
        <f t="shared" si="36"/>
        <v>25217.315088700001</v>
      </c>
      <c r="AD94" s="18">
        <f t="shared" si="37"/>
        <v>29900.53074803</v>
      </c>
      <c r="AE94" s="19">
        <f t="shared" si="40"/>
        <v>360247.35840999999</v>
      </c>
      <c r="AH94" s="20"/>
    </row>
    <row r="95" spans="1:34">
      <c r="A95" s="149" t="s">
        <v>78</v>
      </c>
      <c r="B95" s="141">
        <v>10530.3825</v>
      </c>
      <c r="C95" s="141">
        <v>10597.455</v>
      </c>
      <c r="D95" s="141">
        <v>10463.31</v>
      </c>
      <c r="E95" s="141">
        <v>10865.745000000001</v>
      </c>
      <c r="F95" s="141">
        <v>10798.672500000001</v>
      </c>
      <c r="G95" s="141">
        <v>12743.775</v>
      </c>
      <c r="H95" s="141">
        <v>13012.065000000001</v>
      </c>
      <c r="I95" s="141">
        <v>13146.210000000001</v>
      </c>
      <c r="J95" s="141">
        <v>12743.775</v>
      </c>
      <c r="K95" s="141">
        <v>8719.4250000000011</v>
      </c>
      <c r="L95" s="141">
        <v>9390.1500000000015</v>
      </c>
      <c r="M95" s="142">
        <v>11134.035</v>
      </c>
      <c r="N95" s="132">
        <f t="shared" si="38"/>
        <v>134145</v>
      </c>
      <c r="O95" s="226">
        <v>134145</v>
      </c>
      <c r="P95" s="226">
        <f t="shared" si="39"/>
        <v>0</v>
      </c>
      <c r="R95" s="16">
        <v>1093.93</v>
      </c>
      <c r="S95" s="17">
        <f t="shared" si="26"/>
        <v>11519.501328225</v>
      </c>
      <c r="T95" s="18">
        <f t="shared" si="27"/>
        <v>11592.873948150002</v>
      </c>
      <c r="U95" s="18">
        <f t="shared" si="28"/>
        <v>11446.128708300001</v>
      </c>
      <c r="V95" s="18">
        <f t="shared" si="29"/>
        <v>11886.364427850003</v>
      </c>
      <c r="W95" s="18">
        <f t="shared" si="30"/>
        <v>11812.991807925</v>
      </c>
      <c r="X95" s="18">
        <f t="shared" si="31"/>
        <v>13940.797785749999</v>
      </c>
      <c r="Y95" s="18">
        <f t="shared" si="32"/>
        <v>14234.288265450001</v>
      </c>
      <c r="Z95" s="18">
        <f t="shared" si="33"/>
        <v>14381.033505300002</v>
      </c>
      <c r="AA95" s="18">
        <f t="shared" si="34"/>
        <v>13940.797785749999</v>
      </c>
      <c r="AB95" s="18">
        <f t="shared" si="35"/>
        <v>9538.4405902500021</v>
      </c>
      <c r="AC95" s="18">
        <f t="shared" si="36"/>
        <v>10272.166789500001</v>
      </c>
      <c r="AD95" s="18">
        <f t="shared" si="37"/>
        <v>12179.85490755</v>
      </c>
      <c r="AE95" s="19">
        <f t="shared" si="40"/>
        <v>146745.23985000001</v>
      </c>
      <c r="AH95" s="20"/>
    </row>
    <row r="96" spans="1:34">
      <c r="A96" s="149" t="s">
        <v>148</v>
      </c>
      <c r="B96" s="141">
        <v>6255.3509999999997</v>
      </c>
      <c r="C96" s="141">
        <v>6295.1940000000004</v>
      </c>
      <c r="D96" s="141">
        <v>6215.5079999999998</v>
      </c>
      <c r="E96" s="141">
        <v>6454.5659999999998</v>
      </c>
      <c r="F96" s="141">
        <v>6414.723</v>
      </c>
      <c r="G96" s="141">
        <v>7570.17</v>
      </c>
      <c r="H96" s="141">
        <v>7729.5420000000004</v>
      </c>
      <c r="I96" s="141">
        <v>7809.2280000000001</v>
      </c>
      <c r="J96" s="141">
        <v>7570.17</v>
      </c>
      <c r="K96" s="141">
        <v>5179.59</v>
      </c>
      <c r="L96" s="141">
        <v>5578.02</v>
      </c>
      <c r="M96" s="142">
        <v>6613.9380000000001</v>
      </c>
      <c r="N96" s="132">
        <f t="shared" si="38"/>
        <v>79686</v>
      </c>
      <c r="O96" s="226">
        <v>79686</v>
      </c>
      <c r="P96" s="226">
        <f t="shared" si="39"/>
        <v>0</v>
      </c>
      <c r="R96" s="16">
        <v>971.45</v>
      </c>
      <c r="S96" s="17">
        <f t="shared" si="26"/>
        <v>6076.7607289500002</v>
      </c>
      <c r="T96" s="18">
        <f t="shared" si="27"/>
        <v>6115.4662113000004</v>
      </c>
      <c r="U96" s="18">
        <f t="shared" si="28"/>
        <v>6038.0552465999999</v>
      </c>
      <c r="V96" s="18">
        <f t="shared" si="29"/>
        <v>6270.2881407000004</v>
      </c>
      <c r="W96" s="18">
        <f t="shared" si="30"/>
        <v>6231.5826583500002</v>
      </c>
      <c r="X96" s="18">
        <f t="shared" si="31"/>
        <v>7354.0416465000008</v>
      </c>
      <c r="Y96" s="18">
        <f t="shared" si="32"/>
        <v>7508.8635759000008</v>
      </c>
      <c r="Z96" s="18">
        <f t="shared" si="33"/>
        <v>7586.2745406000013</v>
      </c>
      <c r="AA96" s="18">
        <f t="shared" si="34"/>
        <v>7354.0416465000008</v>
      </c>
      <c r="AB96" s="18">
        <f t="shared" si="35"/>
        <v>5031.7127055000001</v>
      </c>
      <c r="AC96" s="18">
        <f t="shared" si="36"/>
        <v>5418.7675290000006</v>
      </c>
      <c r="AD96" s="18">
        <f t="shared" si="37"/>
        <v>6425.1100701000005</v>
      </c>
      <c r="AE96" s="19">
        <f t="shared" si="40"/>
        <v>77410.964700000011</v>
      </c>
      <c r="AH96" s="20"/>
    </row>
    <row r="97" spans="1:34">
      <c r="A97" s="147" t="s">
        <v>79</v>
      </c>
      <c r="B97" s="141">
        <v>18688.024000000001</v>
      </c>
      <c r="C97" s="141">
        <v>18807.056</v>
      </c>
      <c r="D97" s="141">
        <v>18568.991999999998</v>
      </c>
      <c r="E97" s="141">
        <v>19283.184000000001</v>
      </c>
      <c r="F97" s="141">
        <v>19164.152000000002</v>
      </c>
      <c r="G97" s="141">
        <v>22616.080000000002</v>
      </c>
      <c r="H97" s="141">
        <v>23092.208000000002</v>
      </c>
      <c r="I97" s="141">
        <v>23330.272000000001</v>
      </c>
      <c r="J97" s="141">
        <v>22616.080000000002</v>
      </c>
      <c r="K97" s="141">
        <v>15474.16</v>
      </c>
      <c r="L97" s="141">
        <v>16664.480000000003</v>
      </c>
      <c r="M97" s="142">
        <v>19759.312000000002</v>
      </c>
      <c r="N97" s="132">
        <f t="shared" si="38"/>
        <v>238064.00000000003</v>
      </c>
      <c r="O97" s="226">
        <v>238064.00000000003</v>
      </c>
      <c r="P97" s="226">
        <f t="shared" si="39"/>
        <v>0</v>
      </c>
      <c r="R97" s="16">
        <v>1275.83</v>
      </c>
      <c r="S97" s="17">
        <f t="shared" si="26"/>
        <v>23842.741659920001</v>
      </c>
      <c r="T97" s="18">
        <f t="shared" si="27"/>
        <v>23994.606256480001</v>
      </c>
      <c r="U97" s="18">
        <f t="shared" si="28"/>
        <v>23690.87706336</v>
      </c>
      <c r="V97" s="18">
        <f t="shared" si="29"/>
        <v>24602.064642719997</v>
      </c>
      <c r="W97" s="18">
        <f t="shared" si="30"/>
        <v>24450.20004616</v>
      </c>
      <c r="X97" s="18">
        <f t="shared" si="31"/>
        <v>28854.273346400001</v>
      </c>
      <c r="Y97" s="18">
        <f t="shared" si="32"/>
        <v>29461.731732640001</v>
      </c>
      <c r="Z97" s="18">
        <f t="shared" si="33"/>
        <v>29765.460925760002</v>
      </c>
      <c r="AA97" s="18">
        <f t="shared" si="34"/>
        <v>28854.273346400001</v>
      </c>
      <c r="AB97" s="18">
        <f t="shared" si="35"/>
        <v>19742.397552800001</v>
      </c>
      <c r="AC97" s="18">
        <f t="shared" si="36"/>
        <v>21261.043518400002</v>
      </c>
      <c r="AD97" s="18">
        <f t="shared" si="37"/>
        <v>25209.52302896</v>
      </c>
      <c r="AE97" s="19">
        <f t="shared" si="40"/>
        <v>303729.19312000001</v>
      </c>
      <c r="AH97" s="20"/>
    </row>
    <row r="98" spans="1:34">
      <c r="A98" s="147" t="s">
        <v>80</v>
      </c>
      <c r="B98" s="141">
        <v>11977.844000000001</v>
      </c>
      <c r="C98" s="141">
        <v>12054.136</v>
      </c>
      <c r="D98" s="141">
        <v>11901.552</v>
      </c>
      <c r="E98" s="141">
        <v>12359.304</v>
      </c>
      <c r="F98" s="141">
        <v>12283.012000000001</v>
      </c>
      <c r="G98" s="141">
        <v>14495.48</v>
      </c>
      <c r="H98" s="141">
        <v>14800.648000000001</v>
      </c>
      <c r="I98" s="141">
        <v>14953.232</v>
      </c>
      <c r="J98" s="141">
        <v>14495.48</v>
      </c>
      <c r="K98" s="141">
        <v>9917.9600000000009</v>
      </c>
      <c r="L98" s="141">
        <v>10680.880000000001</v>
      </c>
      <c r="M98" s="142">
        <v>12664.472</v>
      </c>
      <c r="N98" s="132">
        <f t="shared" si="38"/>
        <v>152584.00000000003</v>
      </c>
      <c r="O98" s="226">
        <v>152584.00000000003</v>
      </c>
      <c r="P98" s="226">
        <f t="shared" si="39"/>
        <v>0</v>
      </c>
      <c r="R98" s="16">
        <v>963.77</v>
      </c>
      <c r="S98" s="17">
        <f t="shared" si="26"/>
        <v>11543.886711880001</v>
      </c>
      <c r="T98" s="18">
        <f t="shared" si="27"/>
        <v>11617.414652720001</v>
      </c>
      <c r="U98" s="18">
        <f t="shared" si="28"/>
        <v>11470.358771040001</v>
      </c>
      <c r="V98" s="18">
        <f t="shared" si="29"/>
        <v>11911.52641608</v>
      </c>
      <c r="W98" s="18">
        <f t="shared" si="30"/>
        <v>11837.99847524</v>
      </c>
      <c r="X98" s="18">
        <f t="shared" si="31"/>
        <v>13970.308759599999</v>
      </c>
      <c r="Y98" s="18">
        <f t="shared" si="32"/>
        <v>14264.420522960001</v>
      </c>
      <c r="Z98" s="18">
        <f t="shared" si="33"/>
        <v>14411.47640464</v>
      </c>
      <c r="AA98" s="18">
        <f t="shared" si="34"/>
        <v>13970.308759599999</v>
      </c>
      <c r="AB98" s="18">
        <f t="shared" si="35"/>
        <v>9558.6323092000002</v>
      </c>
      <c r="AC98" s="18">
        <f t="shared" si="36"/>
        <v>10293.911717600002</v>
      </c>
      <c r="AD98" s="18">
        <f t="shared" si="37"/>
        <v>12205.638179439999</v>
      </c>
      <c r="AE98" s="19">
        <f t="shared" si="40"/>
        <v>147055.88167999999</v>
      </c>
      <c r="AH98" s="20"/>
    </row>
    <row r="99" spans="1:34">
      <c r="A99" s="147" t="s">
        <v>149</v>
      </c>
      <c r="B99" s="141">
        <v>6574.5320000000002</v>
      </c>
      <c r="C99" s="141">
        <v>6616.4080000000004</v>
      </c>
      <c r="D99" s="141">
        <v>6532.6559999999999</v>
      </c>
      <c r="E99" s="141">
        <v>6783.9120000000003</v>
      </c>
      <c r="F99" s="141">
        <v>6742.0360000000001</v>
      </c>
      <c r="G99" s="141">
        <v>7956.4400000000005</v>
      </c>
      <c r="H99" s="141">
        <v>8123.9440000000004</v>
      </c>
      <c r="I99" s="141">
        <v>8207.6959999999999</v>
      </c>
      <c r="J99" s="141">
        <v>7956.4400000000005</v>
      </c>
      <c r="K99" s="141">
        <v>5443.88</v>
      </c>
      <c r="L99" s="141">
        <v>5862.64</v>
      </c>
      <c r="M99" s="142">
        <v>6951.4160000000002</v>
      </c>
      <c r="N99" s="132">
        <f t="shared" si="38"/>
        <v>83752.000000000015</v>
      </c>
      <c r="O99" s="226">
        <v>83752.000000000015</v>
      </c>
      <c r="P99" s="226">
        <f t="shared" si="39"/>
        <v>0</v>
      </c>
      <c r="R99" s="16">
        <v>1108.47</v>
      </c>
      <c r="S99" s="17">
        <f t="shared" si="26"/>
        <v>7287.6714860400007</v>
      </c>
      <c r="T99" s="18">
        <f t="shared" si="27"/>
        <v>7334.0897757600005</v>
      </c>
      <c r="U99" s="18">
        <f t="shared" si="28"/>
        <v>7241.2531963199999</v>
      </c>
      <c r="V99" s="18">
        <f t="shared" si="29"/>
        <v>7519.7629346400008</v>
      </c>
      <c r="W99" s="18">
        <f t="shared" si="30"/>
        <v>7473.3446449200001</v>
      </c>
      <c r="X99" s="18">
        <f t="shared" si="31"/>
        <v>8819.4750468000002</v>
      </c>
      <c r="Y99" s="18">
        <f t="shared" si="32"/>
        <v>9005.1482056800014</v>
      </c>
      <c r="Z99" s="18">
        <f t="shared" si="33"/>
        <v>9097.9847851199993</v>
      </c>
      <c r="AA99" s="18">
        <f t="shared" si="34"/>
        <v>8819.4750468000002</v>
      </c>
      <c r="AB99" s="18">
        <f t="shared" si="35"/>
        <v>6034.3776636000002</v>
      </c>
      <c r="AC99" s="18">
        <f t="shared" si="36"/>
        <v>6498.5605608000005</v>
      </c>
      <c r="AD99" s="18">
        <f t="shared" si="37"/>
        <v>7705.4360935200002</v>
      </c>
      <c r="AE99" s="19">
        <f t="shared" si="40"/>
        <v>92836.579439999987</v>
      </c>
      <c r="AH99" s="20"/>
    </row>
    <row r="100" spans="1:34">
      <c r="A100" s="153" t="s">
        <v>81</v>
      </c>
      <c r="B100" s="141">
        <v>5230.9260000000004</v>
      </c>
      <c r="C100" s="141">
        <v>5264.2439999999997</v>
      </c>
      <c r="D100" s="141">
        <v>5197.6080000000002</v>
      </c>
      <c r="E100" s="141">
        <v>5397.5160000000005</v>
      </c>
      <c r="F100" s="141">
        <v>5364.1980000000003</v>
      </c>
      <c r="G100" s="141">
        <v>6330.42</v>
      </c>
      <c r="H100" s="141">
        <v>6463.692</v>
      </c>
      <c r="I100" s="141">
        <v>6530.3280000000004</v>
      </c>
      <c r="J100" s="141">
        <v>6330.42</v>
      </c>
      <c r="K100" s="141">
        <v>4331.34</v>
      </c>
      <c r="L100" s="141">
        <v>4664.5200000000004</v>
      </c>
      <c r="M100" s="142">
        <v>5530.7880000000005</v>
      </c>
      <c r="N100" s="132">
        <f t="shared" si="38"/>
        <v>66636.000000000015</v>
      </c>
      <c r="O100" s="226">
        <v>66636.000000000015</v>
      </c>
      <c r="P100" s="226">
        <f t="shared" si="39"/>
        <v>0</v>
      </c>
      <c r="R100" s="16">
        <v>992.49</v>
      </c>
      <c r="S100" s="17">
        <f t="shared" si="26"/>
        <v>5191.6417457400003</v>
      </c>
      <c r="T100" s="18">
        <f t="shared" si="27"/>
        <v>5224.7095275599995</v>
      </c>
      <c r="U100" s="18">
        <f t="shared" si="28"/>
        <v>5158.5739639200001</v>
      </c>
      <c r="V100" s="18">
        <f t="shared" si="29"/>
        <v>5356.9806548400011</v>
      </c>
      <c r="W100" s="18">
        <f t="shared" si="30"/>
        <v>5323.9128730200009</v>
      </c>
      <c r="X100" s="18">
        <f t="shared" si="31"/>
        <v>6282.8785458000002</v>
      </c>
      <c r="Y100" s="18">
        <f t="shared" si="32"/>
        <v>6415.14967308</v>
      </c>
      <c r="Z100" s="18">
        <f t="shared" si="33"/>
        <v>6481.2852367200003</v>
      </c>
      <c r="AA100" s="18">
        <f t="shared" si="34"/>
        <v>6282.8785458000002</v>
      </c>
      <c r="AB100" s="18">
        <f t="shared" si="35"/>
        <v>4298.8116365999995</v>
      </c>
      <c r="AC100" s="18">
        <f t="shared" si="36"/>
        <v>4629.4894548000002</v>
      </c>
      <c r="AD100" s="18">
        <f t="shared" si="37"/>
        <v>5489.2517821200008</v>
      </c>
      <c r="AE100" s="19">
        <f t="shared" si="40"/>
        <v>66135.563640000008</v>
      </c>
      <c r="AH100" s="20"/>
    </row>
    <row r="101" spans="1:34">
      <c r="A101" s="154" t="s">
        <v>82</v>
      </c>
      <c r="B101" s="141">
        <v>2585.9470000000001</v>
      </c>
      <c r="C101" s="141">
        <v>2602.4180000000001</v>
      </c>
      <c r="D101" s="141">
        <v>2569.4760000000001</v>
      </c>
      <c r="E101" s="141">
        <v>2668.3020000000001</v>
      </c>
      <c r="F101" s="141">
        <v>2651.8310000000001</v>
      </c>
      <c r="G101" s="141">
        <v>3129.4900000000002</v>
      </c>
      <c r="H101" s="141">
        <v>3195.3740000000003</v>
      </c>
      <c r="I101" s="141">
        <v>3228.3160000000003</v>
      </c>
      <c r="J101" s="141">
        <v>3129.4900000000002</v>
      </c>
      <c r="K101" s="141">
        <v>2141.23</v>
      </c>
      <c r="L101" s="141">
        <v>2305.94</v>
      </c>
      <c r="M101" s="142">
        <v>2734.1860000000001</v>
      </c>
      <c r="N101" s="132">
        <f t="shared" si="38"/>
        <v>32942</v>
      </c>
      <c r="O101" s="226">
        <v>32942</v>
      </c>
      <c r="P101" s="226">
        <f t="shared" si="39"/>
        <v>0</v>
      </c>
      <c r="R101" s="16">
        <v>3076.2</v>
      </c>
      <c r="S101" s="17">
        <f t="shared" si="26"/>
        <v>7954.8901613999997</v>
      </c>
      <c r="T101" s="18">
        <f t="shared" si="27"/>
        <v>8005.5582516000004</v>
      </c>
      <c r="U101" s="18">
        <f t="shared" si="28"/>
        <v>7904.2220711999998</v>
      </c>
      <c r="V101" s="18">
        <f t="shared" si="29"/>
        <v>8208.2306124000006</v>
      </c>
      <c r="W101" s="18">
        <f t="shared" si="30"/>
        <v>8157.5625221999999</v>
      </c>
      <c r="X101" s="18">
        <f t="shared" si="31"/>
        <v>9626.9371380000011</v>
      </c>
      <c r="Y101" s="18">
        <f t="shared" si="32"/>
        <v>9829.6094988000004</v>
      </c>
      <c r="Z101" s="18">
        <f t="shared" si="33"/>
        <v>9930.9456792000019</v>
      </c>
      <c r="AA101" s="18">
        <f t="shared" si="34"/>
        <v>9626.9371380000011</v>
      </c>
      <c r="AB101" s="18">
        <f t="shared" si="35"/>
        <v>6586.8517259999999</v>
      </c>
      <c r="AC101" s="18">
        <f t="shared" si="36"/>
        <v>7093.5326279999999</v>
      </c>
      <c r="AD101" s="18">
        <f t="shared" si="37"/>
        <v>8410.9029732000017</v>
      </c>
      <c r="AE101" s="19">
        <f t="shared" si="40"/>
        <v>101336.18040000001</v>
      </c>
      <c r="AH101" s="20"/>
    </row>
    <row r="102" spans="1:34">
      <c r="A102" s="154" t="s">
        <v>83</v>
      </c>
      <c r="B102" s="141">
        <v>613.6345</v>
      </c>
      <c r="C102" s="141">
        <v>617.54300000000001</v>
      </c>
      <c r="D102" s="141">
        <v>609.726</v>
      </c>
      <c r="E102" s="141">
        <v>633.17700000000002</v>
      </c>
      <c r="F102" s="141">
        <v>629.26850000000002</v>
      </c>
      <c r="G102" s="141">
        <v>742.61500000000001</v>
      </c>
      <c r="H102" s="141">
        <v>758.24900000000002</v>
      </c>
      <c r="I102" s="141">
        <v>766.06600000000003</v>
      </c>
      <c r="J102" s="141">
        <v>742.61500000000001</v>
      </c>
      <c r="K102" s="141">
        <v>508.10500000000002</v>
      </c>
      <c r="L102" s="141">
        <v>547.19000000000005</v>
      </c>
      <c r="M102" s="142">
        <v>648.81100000000004</v>
      </c>
      <c r="N102" s="132">
        <f t="shared" si="38"/>
        <v>7817</v>
      </c>
      <c r="O102" s="226">
        <v>7817</v>
      </c>
      <c r="P102" s="226">
        <f t="shared" si="39"/>
        <v>0</v>
      </c>
      <c r="R102" s="16">
        <v>2969.85</v>
      </c>
      <c r="S102" s="17">
        <f t="shared" si="26"/>
        <v>1822.4024198249999</v>
      </c>
      <c r="T102" s="18">
        <f t="shared" si="27"/>
        <v>1834.0100785499999</v>
      </c>
      <c r="U102" s="18">
        <f t="shared" si="28"/>
        <v>1810.7947611</v>
      </c>
      <c r="V102" s="18">
        <f t="shared" si="29"/>
        <v>1880.44071345</v>
      </c>
      <c r="W102" s="18">
        <f t="shared" si="30"/>
        <v>1868.833054725</v>
      </c>
      <c r="X102" s="18">
        <f t="shared" si="31"/>
        <v>2205.4551577499997</v>
      </c>
      <c r="Y102" s="18">
        <f t="shared" si="32"/>
        <v>2251.88579265</v>
      </c>
      <c r="Z102" s="18">
        <f t="shared" si="33"/>
        <v>2275.1011101000004</v>
      </c>
      <c r="AA102" s="18">
        <f t="shared" si="34"/>
        <v>2205.4551577499997</v>
      </c>
      <c r="AB102" s="18">
        <f t="shared" si="35"/>
        <v>1508.9956342500002</v>
      </c>
      <c r="AC102" s="18">
        <f t="shared" si="36"/>
        <v>1625.0722215000003</v>
      </c>
      <c r="AD102" s="18">
        <f t="shared" si="37"/>
        <v>1926.8713483500001</v>
      </c>
      <c r="AE102" s="19">
        <f t="shared" si="40"/>
        <v>23215.317449999999</v>
      </c>
      <c r="AH102" s="20"/>
    </row>
    <row r="103" spans="1:34">
      <c r="A103" s="143" t="s">
        <v>150</v>
      </c>
      <c r="B103" s="141">
        <v>847.8</v>
      </c>
      <c r="C103" s="141">
        <v>853.2</v>
      </c>
      <c r="D103" s="141">
        <v>842.4</v>
      </c>
      <c r="E103" s="141">
        <v>874.80000000000007</v>
      </c>
      <c r="F103" s="141">
        <v>869.4</v>
      </c>
      <c r="G103" s="141">
        <v>1026</v>
      </c>
      <c r="H103" s="141">
        <v>1047.6000000000001</v>
      </c>
      <c r="I103" s="141">
        <v>1058.4000000000001</v>
      </c>
      <c r="J103" s="141">
        <v>1026</v>
      </c>
      <c r="K103" s="141">
        <v>702</v>
      </c>
      <c r="L103" s="141">
        <v>756.00000000000011</v>
      </c>
      <c r="M103" s="142">
        <v>896.40000000000009</v>
      </c>
      <c r="N103" s="133">
        <f t="shared" si="38"/>
        <v>10800</v>
      </c>
      <c r="O103" s="226">
        <v>10800</v>
      </c>
      <c r="P103" s="226">
        <f t="shared" si="39"/>
        <v>0</v>
      </c>
      <c r="R103" s="16">
        <v>2882</v>
      </c>
      <c r="S103" s="17">
        <f t="shared" si="26"/>
        <v>2443.3596000000002</v>
      </c>
      <c r="T103" s="18">
        <f t="shared" si="27"/>
        <v>2458.9223999999999</v>
      </c>
      <c r="U103" s="18">
        <f t="shared" si="28"/>
        <v>2427.7967999999996</v>
      </c>
      <c r="V103" s="18">
        <f t="shared" si="29"/>
        <v>2521.1736000000001</v>
      </c>
      <c r="W103" s="18">
        <f t="shared" si="30"/>
        <v>2505.6107999999999</v>
      </c>
      <c r="X103" s="18">
        <f t="shared" si="31"/>
        <v>2956.9319999999998</v>
      </c>
      <c r="Y103" s="18">
        <f t="shared" si="32"/>
        <v>3019.1832000000004</v>
      </c>
      <c r="Z103" s="18">
        <f t="shared" si="33"/>
        <v>3050.3088000000002</v>
      </c>
      <c r="AA103" s="18">
        <f t="shared" si="34"/>
        <v>2956.9319999999998</v>
      </c>
      <c r="AB103" s="18">
        <f t="shared" si="35"/>
        <v>2023.164</v>
      </c>
      <c r="AC103" s="18">
        <f t="shared" si="36"/>
        <v>2178.7920000000004</v>
      </c>
      <c r="AD103" s="18">
        <f t="shared" si="37"/>
        <v>2583.4248000000002</v>
      </c>
      <c r="AE103" s="19">
        <f t="shared" si="40"/>
        <v>31125.600000000002</v>
      </c>
      <c r="AH103" s="20"/>
    </row>
    <row r="104" spans="1:34">
      <c r="A104" s="144" t="s">
        <v>84</v>
      </c>
      <c r="B104" s="141">
        <v>1039.3399999999999</v>
      </c>
      <c r="C104" s="141">
        <v>1045.96</v>
      </c>
      <c r="D104" s="141">
        <v>1032.72</v>
      </c>
      <c r="E104" s="141">
        <v>1072.44</v>
      </c>
      <c r="F104" s="141">
        <v>1065.82</v>
      </c>
      <c r="G104" s="141">
        <v>1257.8</v>
      </c>
      <c r="H104" s="141">
        <v>1284.28</v>
      </c>
      <c r="I104" s="141">
        <v>1297.52</v>
      </c>
      <c r="J104" s="141">
        <v>1257.8</v>
      </c>
      <c r="K104" s="141">
        <v>860.6</v>
      </c>
      <c r="L104" s="141">
        <v>926.80000000000007</v>
      </c>
      <c r="M104" s="142">
        <v>1098.92</v>
      </c>
      <c r="N104" s="132">
        <f t="shared" si="38"/>
        <v>13240</v>
      </c>
      <c r="O104" s="226">
        <v>13240</v>
      </c>
      <c r="P104" s="226">
        <f t="shared" si="39"/>
        <v>0</v>
      </c>
      <c r="R104" s="16">
        <v>237.38</v>
      </c>
      <c r="S104" s="17">
        <f t="shared" si="26"/>
        <v>246.71852919999998</v>
      </c>
      <c r="T104" s="18">
        <f t="shared" si="27"/>
        <v>248.28998480000001</v>
      </c>
      <c r="U104" s="18">
        <f t="shared" si="28"/>
        <v>245.1470736</v>
      </c>
      <c r="V104" s="18">
        <f t="shared" si="29"/>
        <v>254.57580720000001</v>
      </c>
      <c r="W104" s="18">
        <f t="shared" si="30"/>
        <v>253.00435160000001</v>
      </c>
      <c r="X104" s="18">
        <f t="shared" si="31"/>
        <v>298.57656399999996</v>
      </c>
      <c r="Y104" s="18">
        <f t="shared" si="32"/>
        <v>304.86238639999993</v>
      </c>
      <c r="Z104" s="18">
        <f t="shared" si="33"/>
        <v>308.00529760000001</v>
      </c>
      <c r="AA104" s="18">
        <f t="shared" si="34"/>
        <v>298.57656399999996</v>
      </c>
      <c r="AB104" s="18">
        <f t="shared" si="35"/>
        <v>204.28922800000001</v>
      </c>
      <c r="AC104" s="18">
        <f t="shared" si="36"/>
        <v>220.00378400000002</v>
      </c>
      <c r="AD104" s="18">
        <f t="shared" si="37"/>
        <v>260.86162960000001</v>
      </c>
      <c r="AE104" s="19">
        <f t="shared" si="40"/>
        <v>3142.9112</v>
      </c>
      <c r="AH104" s="20"/>
    </row>
    <row r="105" spans="1:34" ht="15" thickBot="1">
      <c r="A105" s="155" t="s">
        <v>151</v>
      </c>
      <c r="B105" s="156">
        <v>20472.8</v>
      </c>
      <c r="C105" s="156">
        <v>20603.2</v>
      </c>
      <c r="D105" s="156">
        <v>20342.400000000001</v>
      </c>
      <c r="E105" s="156">
        <v>21124.799999999999</v>
      </c>
      <c r="F105" s="156">
        <v>20994.400000000001</v>
      </c>
      <c r="G105" s="156">
        <v>24776</v>
      </c>
      <c r="H105" s="156">
        <v>25297.600000000002</v>
      </c>
      <c r="I105" s="156">
        <v>25558.400000000001</v>
      </c>
      <c r="J105" s="156">
        <v>24776</v>
      </c>
      <c r="K105" s="156">
        <v>16952</v>
      </c>
      <c r="L105" s="156">
        <v>18256</v>
      </c>
      <c r="M105" s="157">
        <v>21646.400000000001</v>
      </c>
      <c r="N105" s="132">
        <f t="shared" si="38"/>
        <v>260800</v>
      </c>
      <c r="O105" s="226">
        <v>260800</v>
      </c>
      <c r="P105" s="226">
        <f t="shared" si="39"/>
        <v>0</v>
      </c>
      <c r="R105" s="16">
        <v>229.9</v>
      </c>
      <c r="S105" s="17">
        <f t="shared" si="26"/>
        <v>4706.6967199999999</v>
      </c>
      <c r="T105" s="18">
        <f t="shared" si="27"/>
        <v>4736.6756800000003</v>
      </c>
      <c r="U105" s="18">
        <f t="shared" si="28"/>
        <v>4676.7177600000005</v>
      </c>
      <c r="V105" s="18">
        <f t="shared" si="29"/>
        <v>4856.5915199999999</v>
      </c>
      <c r="W105" s="18">
        <f t="shared" si="30"/>
        <v>4826.6125600000005</v>
      </c>
      <c r="X105" s="18">
        <f t="shared" si="31"/>
        <v>5696.0024000000003</v>
      </c>
      <c r="Y105" s="18">
        <f t="shared" si="32"/>
        <v>5815.91824</v>
      </c>
      <c r="Z105" s="18">
        <f t="shared" si="33"/>
        <v>5875.8761599999998</v>
      </c>
      <c r="AA105" s="18">
        <f t="shared" si="34"/>
        <v>5696.0024000000003</v>
      </c>
      <c r="AB105" s="18">
        <f t="shared" si="35"/>
        <v>3897.2648000000004</v>
      </c>
      <c r="AC105" s="18">
        <f t="shared" si="36"/>
        <v>4197.0544</v>
      </c>
      <c r="AD105" s="18">
        <f t="shared" si="37"/>
        <v>4976.5073600000005</v>
      </c>
      <c r="AE105" s="19">
        <f t="shared" si="40"/>
        <v>59957.920000000006</v>
      </c>
      <c r="AH105" s="20"/>
    </row>
    <row r="106" spans="1:34" ht="15" thickBot="1">
      <c r="A106" s="22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31">
        <f>SUM(N6:N105)</f>
        <v>413188744.22900987</v>
      </c>
      <c r="O106" s="227">
        <v>411219891.07999998</v>
      </c>
      <c r="P106" s="226">
        <f t="shared" si="39"/>
        <v>1968853.1490098834</v>
      </c>
      <c r="R106" s="23">
        <v>11221000</v>
      </c>
      <c r="S106" s="24">
        <v>23341093.296192057</v>
      </c>
      <c r="T106" s="24">
        <v>23269113.453107495</v>
      </c>
      <c r="U106" s="24">
        <v>22976410.172968194</v>
      </c>
      <c r="V106" s="24">
        <v>23636188.530231904</v>
      </c>
      <c r="W106" s="24">
        <v>23489836.890162233</v>
      </c>
      <c r="X106" s="24">
        <v>27442925.807976492</v>
      </c>
      <c r="Y106" s="24">
        <v>27810000.885100912</v>
      </c>
      <c r="Z106" s="24">
        <v>27957149.843137391</v>
      </c>
      <c r="AA106" s="24">
        <v>27515702.969027892</v>
      </c>
      <c r="AB106" s="24">
        <v>19607930.497465704</v>
      </c>
      <c r="AC106" s="24">
        <v>20780338.253956608</v>
      </c>
      <c r="AD106" s="24">
        <v>24876589.539973091</v>
      </c>
      <c r="AE106" s="24">
        <v>292703280.13930005</v>
      </c>
    </row>
    <row r="107" spans="1:34" s="1" customFormat="1" ht="15.5" thickBot="1">
      <c r="A107" s="25" t="s">
        <v>85</v>
      </c>
      <c r="B107" s="105">
        <f t="shared" ref="B107:N107" si="41">SUM(B6:B105)</f>
        <v>32781828.082729999</v>
      </c>
      <c r="C107" s="105">
        <f t="shared" si="41"/>
        <v>34468330.345250018</v>
      </c>
      <c r="D107" s="105">
        <f t="shared" si="41"/>
        <v>32897744.054499991</v>
      </c>
      <c r="E107" s="105">
        <f t="shared" si="41"/>
        <v>33282823.908750016</v>
      </c>
      <c r="F107" s="105">
        <f t="shared" si="41"/>
        <v>35071844.718249999</v>
      </c>
      <c r="G107" s="105">
        <f t="shared" si="41"/>
        <v>39024963.313749976</v>
      </c>
      <c r="H107" s="105">
        <f t="shared" si="41"/>
        <v>38720604.600000016</v>
      </c>
      <c r="I107" s="105">
        <f t="shared" si="41"/>
        <v>38799375.15549998</v>
      </c>
      <c r="J107" s="105">
        <f t="shared" si="41"/>
        <v>37025079.585239984</v>
      </c>
      <c r="K107" s="105">
        <f t="shared" si="41"/>
        <v>27761680.466920007</v>
      </c>
      <c r="L107" s="105">
        <f t="shared" si="41"/>
        <v>28239381.986960001</v>
      </c>
      <c r="M107" s="105">
        <f t="shared" si="41"/>
        <v>35115088.011160009</v>
      </c>
      <c r="N107" s="106">
        <f t="shared" si="41"/>
        <v>413188744.22900987</v>
      </c>
      <c r="O107" s="228">
        <v>411219891.07999998</v>
      </c>
      <c r="P107" s="226">
        <f t="shared" si="39"/>
        <v>1968853.1490098834</v>
      </c>
      <c r="R107" s="27" t="s">
        <v>85</v>
      </c>
      <c r="S107" s="28">
        <f t="shared" ref="S107:AE107" si="42">SUM(S6:S105)</f>
        <v>17237795.748457037</v>
      </c>
      <c r="T107" s="26">
        <f t="shared" si="42"/>
        <v>17311615.423799973</v>
      </c>
      <c r="U107" s="26">
        <f t="shared" si="42"/>
        <v>16879277.006161671</v>
      </c>
      <c r="V107" s="26">
        <f t="shared" si="42"/>
        <v>17176832.367780373</v>
      </c>
      <c r="W107" s="26">
        <f t="shared" si="42"/>
        <v>18497114.179180715</v>
      </c>
      <c r="X107" s="25">
        <f t="shared" si="42"/>
        <v>20818520.889741451</v>
      </c>
      <c r="Y107" s="26">
        <f t="shared" si="42"/>
        <v>20856455.643463716</v>
      </c>
      <c r="Z107" s="29">
        <f t="shared" si="42"/>
        <v>20923042.366340362</v>
      </c>
      <c r="AA107" s="26">
        <f t="shared" si="42"/>
        <v>19625069.636346061</v>
      </c>
      <c r="AB107" s="25">
        <f t="shared" si="42"/>
        <v>14563415.913483959</v>
      </c>
      <c r="AC107" s="29">
        <f t="shared" si="42"/>
        <v>15222255.731952228</v>
      </c>
      <c r="AD107" s="30">
        <f t="shared" si="42"/>
        <v>18624052.961221527</v>
      </c>
      <c r="AE107" s="30">
        <f t="shared" si="42"/>
        <v>217735447.86792925</v>
      </c>
    </row>
    <row r="108" spans="1:34" s="1" customFormat="1" ht="16" thickTop="1">
      <c r="A108" s="31" t="s">
        <v>86</v>
      </c>
      <c r="B108" s="107">
        <f>SUM(B6:B7,B69:B72,)</f>
        <v>1442218.0025000002</v>
      </c>
      <c r="C108" s="107">
        <f t="shared" ref="C108:M108" si="43">SUM(C6:C7,C69:C72,)</f>
        <v>786999.10800000001</v>
      </c>
      <c r="D108" s="107">
        <f t="shared" si="43"/>
        <v>783387.73550000007</v>
      </c>
      <c r="E108" s="107">
        <f t="shared" si="43"/>
        <v>791670.83225000009</v>
      </c>
      <c r="F108" s="107">
        <f t="shared" si="43"/>
        <v>1430085.946</v>
      </c>
      <c r="G108" s="108">
        <f t="shared" si="43"/>
        <v>1657208.9862499998</v>
      </c>
      <c r="H108" s="107">
        <f t="shared" si="43"/>
        <v>1669007.0904999999</v>
      </c>
      <c r="I108" s="109">
        <f t="shared" si="43"/>
        <v>1670917.7825</v>
      </c>
      <c r="J108" s="107">
        <f t="shared" si="43"/>
        <v>1339679.0264999999</v>
      </c>
      <c r="K108" s="108">
        <f t="shared" si="43"/>
        <v>1241541.9345</v>
      </c>
      <c r="L108" s="109">
        <f t="shared" si="43"/>
        <v>1256197.436</v>
      </c>
      <c r="M108" s="110">
        <f t="shared" si="43"/>
        <v>1546536.7594999999</v>
      </c>
      <c r="N108" s="111">
        <f>SUM(B108:M108)</f>
        <v>15615450.640000002</v>
      </c>
      <c r="O108" s="229">
        <v>17864132.5</v>
      </c>
      <c r="P108" s="226">
        <f t="shared" si="39"/>
        <v>-2248681.8599999975</v>
      </c>
      <c r="R108" s="36" t="s">
        <v>86</v>
      </c>
      <c r="S108" s="37">
        <f>SUM(S6:S7,S69:S72,)</f>
        <v>1542789.417581181</v>
      </c>
      <c r="T108" s="32">
        <f t="shared" ref="T108:AD108" si="44">SUM(T6:T7,T69:T72,)</f>
        <v>856209.3253218641</v>
      </c>
      <c r="U108" s="32">
        <f t="shared" si="44"/>
        <v>852027.6290747443</v>
      </c>
      <c r="V108" s="32">
        <f t="shared" si="44"/>
        <v>861792.35111700383</v>
      </c>
      <c r="W108" s="32">
        <f t="shared" si="44"/>
        <v>1530655.1344835942</v>
      </c>
      <c r="X108" s="33">
        <f t="shared" si="44"/>
        <v>1774294.3518883684</v>
      </c>
      <c r="Y108" s="32">
        <f t="shared" si="44"/>
        <v>1787345.8487803214</v>
      </c>
      <c r="Z108" s="34">
        <f t="shared" si="44"/>
        <v>1789673.9672280415</v>
      </c>
      <c r="AA108" s="32">
        <f t="shared" si="44"/>
        <v>1441557.4758775816</v>
      </c>
      <c r="AB108" s="33">
        <f t="shared" si="44"/>
        <v>1327228.0552603866</v>
      </c>
      <c r="AC108" s="34">
        <f t="shared" si="44"/>
        <v>1344429.3808971855</v>
      </c>
      <c r="AD108" s="35">
        <f t="shared" si="44"/>
        <v>1654009.0705540814</v>
      </c>
      <c r="AE108" s="35">
        <f>SUM(S108:AD108)</f>
        <v>16762012.008064352</v>
      </c>
    </row>
    <row r="109" spans="1:34" s="1" customFormat="1" ht="15.5">
      <c r="A109" s="134" t="s">
        <v>87</v>
      </c>
      <c r="B109" s="112">
        <f>SUM(B10:B15,B74:B77,B104)</f>
        <v>14032951.3575</v>
      </c>
      <c r="C109" s="112">
        <f t="shared" ref="C109:M109" si="45">SUM(C10:C15,C74:C77,C104)</f>
        <v>14686413.544999998</v>
      </c>
      <c r="D109" s="112">
        <f t="shared" si="45"/>
        <v>14133977.354000002</v>
      </c>
      <c r="E109" s="112">
        <f t="shared" si="45"/>
        <v>14225354.243000001</v>
      </c>
      <c r="F109" s="112">
        <f t="shared" si="45"/>
        <v>14399136.147499997</v>
      </c>
      <c r="G109" s="113">
        <f t="shared" si="45"/>
        <v>16371552.004999999</v>
      </c>
      <c r="H109" s="112">
        <f t="shared" si="45"/>
        <v>16170179.775</v>
      </c>
      <c r="I109" s="114">
        <f t="shared" si="45"/>
        <v>16178661.51</v>
      </c>
      <c r="J109" s="112">
        <f t="shared" si="45"/>
        <v>15393529.233000001</v>
      </c>
      <c r="K109" s="113">
        <f t="shared" si="45"/>
        <v>11938131.615000002</v>
      </c>
      <c r="L109" s="114">
        <f t="shared" si="45"/>
        <v>11458442.281999998</v>
      </c>
      <c r="M109" s="115">
        <f t="shared" si="45"/>
        <v>14528021.676999999</v>
      </c>
      <c r="N109" s="116">
        <f t="shared" ref="N109:N112" si="46">SUM(B109:M109)</f>
        <v>173516350.74400002</v>
      </c>
      <c r="O109" s="229">
        <v>173508095</v>
      </c>
      <c r="P109" s="226">
        <f t="shared" si="39"/>
        <v>8255.744000017643</v>
      </c>
      <c r="R109" s="42" t="s">
        <v>87</v>
      </c>
      <c r="S109" s="43">
        <f>SUM(S10:S15,S74:S77,S104)</f>
        <v>4181243.4807588924</v>
      </c>
      <c r="T109" s="38">
        <f t="shared" ref="T109:AD109" si="47">SUM(T10:T15,T74:T77,T104)</f>
        <v>4355076.9560390469</v>
      </c>
      <c r="U109" s="38">
        <f t="shared" si="47"/>
        <v>4200559.3670137292</v>
      </c>
      <c r="V109" s="38">
        <f t="shared" si="47"/>
        <v>4233510.9995314879</v>
      </c>
      <c r="W109" s="38">
        <f t="shared" si="47"/>
        <v>4278335.4050188279</v>
      </c>
      <c r="X109" s="39">
        <f t="shared" si="47"/>
        <v>4873086.3998083621</v>
      </c>
      <c r="Y109" s="38">
        <f t="shared" si="47"/>
        <v>4821972.5071861148</v>
      </c>
      <c r="Z109" s="40">
        <f t="shared" si="47"/>
        <v>4825070.6731726341</v>
      </c>
      <c r="AA109" s="38">
        <f t="shared" si="47"/>
        <v>4609676.1113277627</v>
      </c>
      <c r="AB109" s="39">
        <f t="shared" si="47"/>
        <v>3556005.2842642693</v>
      </c>
      <c r="AC109" s="40">
        <f t="shared" si="47"/>
        <v>3441393.2778499713</v>
      </c>
      <c r="AD109" s="41">
        <f t="shared" si="47"/>
        <v>4342221.5812567249</v>
      </c>
      <c r="AE109" s="41">
        <f t="shared" ref="AE109:AE112" si="48">SUM(S109:AD109)</f>
        <v>51718152.043227822</v>
      </c>
    </row>
    <row r="110" spans="1:34" s="1" customFormat="1" ht="15.5">
      <c r="A110" s="44" t="s">
        <v>88</v>
      </c>
      <c r="B110" s="112">
        <f>SUM(B16:B21,B78:B80,B105)</f>
        <v>9857057.3350800052</v>
      </c>
      <c r="C110" s="112">
        <f t="shared" ref="C110:M110" si="49">SUM(C16:C21,C78:C80,C105)</f>
        <v>11254534.534999996</v>
      </c>
      <c r="D110" s="112">
        <f t="shared" si="49"/>
        <v>10193804.064900002</v>
      </c>
      <c r="E110" s="112">
        <f t="shared" si="49"/>
        <v>10245058.379550003</v>
      </c>
      <c r="F110" s="112">
        <f t="shared" si="49"/>
        <v>11060264.3445</v>
      </c>
      <c r="G110" s="113">
        <f t="shared" si="49"/>
        <v>11655146.96675</v>
      </c>
      <c r="H110" s="112">
        <f t="shared" si="49"/>
        <v>11372132.843299998</v>
      </c>
      <c r="I110" s="114">
        <f t="shared" si="49"/>
        <v>11349385.0363</v>
      </c>
      <c r="J110" s="112">
        <f t="shared" si="49"/>
        <v>11335966.321739998</v>
      </c>
      <c r="K110" s="113">
        <f t="shared" si="49"/>
        <v>8389607.9674200006</v>
      </c>
      <c r="L110" s="114">
        <f t="shared" si="49"/>
        <v>8762677.6029599998</v>
      </c>
      <c r="M110" s="115">
        <f t="shared" si="49"/>
        <v>10839438.13666</v>
      </c>
      <c r="N110" s="116">
        <f t="shared" si="46"/>
        <v>126315073.53416</v>
      </c>
      <c r="O110" s="229">
        <v>121809963.18000002</v>
      </c>
      <c r="P110" s="226">
        <f t="shared" si="39"/>
        <v>4505110.354159981</v>
      </c>
      <c r="R110" s="45" t="s">
        <v>88</v>
      </c>
      <c r="S110" s="43">
        <f>SUM(S16:S21,S78:S80,S105)</f>
        <v>3718119.4742106018</v>
      </c>
      <c r="T110" s="38">
        <f t="shared" ref="T110:AD110" si="50">SUM(T16:T21,T78:T80,T105)</f>
        <v>4264602.3010305455</v>
      </c>
      <c r="U110" s="38">
        <f t="shared" si="50"/>
        <v>3833533.5648000208</v>
      </c>
      <c r="V110" s="38">
        <f t="shared" si="50"/>
        <v>3857965.5504149222</v>
      </c>
      <c r="W110" s="38">
        <f t="shared" si="50"/>
        <v>4186082.6064852602</v>
      </c>
      <c r="X110" s="39">
        <f t="shared" si="50"/>
        <v>4387715.5963624353</v>
      </c>
      <c r="Y110" s="38">
        <f t="shared" si="50"/>
        <v>4294736.8727831077</v>
      </c>
      <c r="Z110" s="40">
        <f t="shared" si="50"/>
        <v>4282725.3075090777</v>
      </c>
      <c r="AA110" s="38">
        <f t="shared" si="50"/>
        <v>4276984.2863725433</v>
      </c>
      <c r="AB110" s="39">
        <f t="shared" si="50"/>
        <v>3164202.3129580906</v>
      </c>
      <c r="AC110" s="40">
        <f t="shared" si="50"/>
        <v>3305361.5808471595</v>
      </c>
      <c r="AD110" s="41">
        <f t="shared" si="50"/>
        <v>4076547.491844296</v>
      </c>
      <c r="AE110" s="41">
        <f t="shared" si="48"/>
        <v>47648576.945618063</v>
      </c>
    </row>
    <row r="111" spans="1:34" s="1" customFormat="1" ht="15.5">
      <c r="A111" s="46" t="s">
        <v>89</v>
      </c>
      <c r="B111" s="112">
        <f>SUM(B25:B34,B86:B87,B97:B100,B92:B93)</f>
        <v>2866874.4319000007</v>
      </c>
      <c r="C111" s="112">
        <f t="shared" ref="C111:M111" si="51">SUM(C25:C34,C86:C87,C97:C100,C92:C93)</f>
        <v>3185354.3056000001</v>
      </c>
      <c r="D111" s="112">
        <f t="shared" si="51"/>
        <v>3093608.6620000005</v>
      </c>
      <c r="E111" s="112">
        <f t="shared" si="51"/>
        <v>3151055.1489999997</v>
      </c>
      <c r="F111" s="112">
        <f t="shared" si="51"/>
        <v>3141480.7345000003</v>
      </c>
      <c r="G111" s="113">
        <f t="shared" si="51"/>
        <v>3469465.8730000006</v>
      </c>
      <c r="H111" s="112">
        <f t="shared" si="51"/>
        <v>3542507.2598000006</v>
      </c>
      <c r="I111" s="114">
        <f t="shared" si="51"/>
        <v>3579027.9532000008</v>
      </c>
      <c r="J111" s="112">
        <f t="shared" si="51"/>
        <v>3319138.7550000004</v>
      </c>
      <c r="K111" s="113">
        <f t="shared" si="51"/>
        <v>2144673.8849999998</v>
      </c>
      <c r="L111" s="114">
        <f t="shared" si="51"/>
        <v>2440418.0299999998</v>
      </c>
      <c r="M111" s="115">
        <f t="shared" si="51"/>
        <v>3089352.807000001</v>
      </c>
      <c r="N111" s="116">
        <f t="shared" si="46"/>
        <v>37022957.846000008</v>
      </c>
      <c r="O111" s="229">
        <v>36520693.400000006</v>
      </c>
      <c r="P111" s="226">
        <f t="shared" si="39"/>
        <v>502264.44600000232</v>
      </c>
      <c r="R111" s="47" t="s">
        <v>89</v>
      </c>
      <c r="S111" s="43">
        <f>SUM(S25:S34,S86:S87,S97:S100,S92:S93)</f>
        <v>2300891.729444053</v>
      </c>
      <c r="T111" s="38">
        <f t="shared" ref="T111:AD111" si="52">SUM(T25:T34,T86:T87,T97:T100,T92:T93)</f>
        <v>2561381.0196700012</v>
      </c>
      <c r="U111" s="38">
        <f t="shared" si="52"/>
        <v>2487628.3623427828</v>
      </c>
      <c r="V111" s="38">
        <f t="shared" si="52"/>
        <v>2533169.360894429</v>
      </c>
      <c r="W111" s="38">
        <f t="shared" si="52"/>
        <v>2525579.1944691529</v>
      </c>
      <c r="X111" s="39">
        <f t="shared" si="52"/>
        <v>2784518.6534673246</v>
      </c>
      <c r="Y111" s="38">
        <f t="shared" si="52"/>
        <v>2843140.0988034797</v>
      </c>
      <c r="Z111" s="40">
        <f t="shared" si="52"/>
        <v>2872450.8214715556</v>
      </c>
      <c r="AA111" s="38">
        <f t="shared" si="52"/>
        <v>2662392.2708021076</v>
      </c>
      <c r="AB111" s="39">
        <f t="shared" si="52"/>
        <v>1718146.3852856527</v>
      </c>
      <c r="AC111" s="40">
        <f t="shared" si="52"/>
        <v>1956993.3495383952</v>
      </c>
      <c r="AD111" s="41">
        <f t="shared" si="52"/>
        <v>2480228.2765955254</v>
      </c>
      <c r="AE111" s="41">
        <f t="shared" si="48"/>
        <v>29726519.522784457</v>
      </c>
    </row>
    <row r="112" spans="1:34" s="1" customFormat="1" ht="15.5">
      <c r="A112" s="135" t="s">
        <v>90</v>
      </c>
      <c r="B112" s="112">
        <f>SUM(B44:B48)</f>
        <v>469980.00632499997</v>
      </c>
      <c r="C112" s="112">
        <f t="shared" ref="C112:M112" si="53">SUM(C44:C48)</f>
        <v>467068.05289999995</v>
      </c>
      <c r="D112" s="112">
        <f t="shared" si="53"/>
        <v>466986.50309999997</v>
      </c>
      <c r="E112" s="112">
        <f t="shared" si="53"/>
        <v>484947.52244999999</v>
      </c>
      <c r="F112" s="112">
        <f t="shared" si="53"/>
        <v>481954.01922500005</v>
      </c>
      <c r="G112" s="113">
        <f t="shared" si="53"/>
        <v>568765.61274999997</v>
      </c>
      <c r="H112" s="112">
        <f t="shared" si="53"/>
        <v>580739.62564999994</v>
      </c>
      <c r="I112" s="114">
        <f t="shared" si="53"/>
        <v>586726.63210000005</v>
      </c>
      <c r="J112" s="112">
        <f t="shared" si="53"/>
        <v>568765.61274999997</v>
      </c>
      <c r="K112" s="113">
        <f t="shared" si="53"/>
        <v>389155.41925000004</v>
      </c>
      <c r="L112" s="114">
        <f t="shared" si="53"/>
        <v>419090.45149999997</v>
      </c>
      <c r="M112" s="115">
        <f t="shared" si="53"/>
        <v>496921.53535000002</v>
      </c>
      <c r="N112" s="116">
        <f t="shared" si="46"/>
        <v>5981100.9933500011</v>
      </c>
      <c r="O112" s="229">
        <v>5987006.4500000011</v>
      </c>
      <c r="P112" s="226">
        <f t="shared" si="39"/>
        <v>-5905.4566500000656</v>
      </c>
      <c r="R112" s="47" t="s">
        <v>90</v>
      </c>
      <c r="S112" s="43">
        <f>SUM(S44:S48)</f>
        <v>455152.49747689965</v>
      </c>
      <c r="T112" s="38">
        <f t="shared" ref="T112:AD112" si="54">SUM(T44:T48)</f>
        <v>451630.79180110188</v>
      </c>
      <c r="U112" s="38">
        <f t="shared" si="54"/>
        <v>452253.43698341621</v>
      </c>
      <c r="V112" s="38">
        <f t="shared" si="54"/>
        <v>469647.79994431685</v>
      </c>
      <c r="W112" s="38">
        <f t="shared" si="54"/>
        <v>466748.73945083341</v>
      </c>
      <c r="X112" s="39">
        <f t="shared" si="54"/>
        <v>550821.49376185308</v>
      </c>
      <c r="Y112" s="38">
        <f t="shared" si="54"/>
        <v>562417.73573578685</v>
      </c>
      <c r="Z112" s="40">
        <f t="shared" si="54"/>
        <v>568215.85672275373</v>
      </c>
      <c r="AA112" s="38">
        <f t="shared" si="54"/>
        <v>550821.49376185308</v>
      </c>
      <c r="AB112" s="39">
        <f t="shared" si="54"/>
        <v>376877.86415284686</v>
      </c>
      <c r="AC112" s="40">
        <f t="shared" si="54"/>
        <v>405868.46908768127</v>
      </c>
      <c r="AD112" s="41">
        <f t="shared" si="54"/>
        <v>481244.04191825062</v>
      </c>
      <c r="AE112" s="41">
        <f t="shared" si="48"/>
        <v>5791700.2207975937</v>
      </c>
    </row>
    <row r="113" spans="1:31" s="1" customFormat="1" ht="15.5">
      <c r="A113" s="46" t="s">
        <v>91</v>
      </c>
      <c r="B113" s="117">
        <f>SUM(B111:B112)</f>
        <v>3336854.4382250006</v>
      </c>
      <c r="C113" s="112">
        <f t="shared" ref="C113:N113" si="55">SUM(C111:C112)</f>
        <v>3652422.3585000001</v>
      </c>
      <c r="D113" s="112">
        <f t="shared" si="55"/>
        <v>3560595.1651000003</v>
      </c>
      <c r="E113" s="112">
        <f t="shared" si="55"/>
        <v>3636002.6714499998</v>
      </c>
      <c r="F113" s="112">
        <f t="shared" si="55"/>
        <v>3623434.7537250002</v>
      </c>
      <c r="G113" s="113">
        <f t="shared" si="55"/>
        <v>4038231.4857500005</v>
      </c>
      <c r="H113" s="112">
        <f t="shared" si="55"/>
        <v>4123246.8854500004</v>
      </c>
      <c r="I113" s="114">
        <f t="shared" si="55"/>
        <v>4165754.5853000009</v>
      </c>
      <c r="J113" s="112">
        <f t="shared" si="55"/>
        <v>3887904.3677500002</v>
      </c>
      <c r="K113" s="113">
        <f t="shared" si="55"/>
        <v>2533829.30425</v>
      </c>
      <c r="L113" s="114">
        <f t="shared" si="55"/>
        <v>2859508.4814999998</v>
      </c>
      <c r="M113" s="115">
        <f t="shared" si="55"/>
        <v>3586274.342350001</v>
      </c>
      <c r="N113" s="116">
        <f t="shared" si="55"/>
        <v>43004058.839350007</v>
      </c>
      <c r="O113" s="229">
        <v>42507699.850000009</v>
      </c>
      <c r="P113" s="226">
        <f t="shared" si="39"/>
        <v>496358.98934999853</v>
      </c>
      <c r="R113" s="47" t="s">
        <v>91</v>
      </c>
      <c r="S113" s="43">
        <f>SUM(S111:S112)</f>
        <v>2756044.2269209526</v>
      </c>
      <c r="T113" s="38">
        <f t="shared" ref="T113:AE113" si="56">SUM(T111:T112)</f>
        <v>3013011.8114711032</v>
      </c>
      <c r="U113" s="38">
        <f t="shared" si="56"/>
        <v>2939881.7993261991</v>
      </c>
      <c r="V113" s="38">
        <f t="shared" si="56"/>
        <v>3002817.160838746</v>
      </c>
      <c r="W113" s="38">
        <f t="shared" si="56"/>
        <v>2992327.9339199862</v>
      </c>
      <c r="X113" s="39">
        <f t="shared" si="56"/>
        <v>3335340.1472291779</v>
      </c>
      <c r="Y113" s="38">
        <f t="shared" si="56"/>
        <v>3405557.8345392663</v>
      </c>
      <c r="Z113" s="40">
        <f t="shared" si="56"/>
        <v>3440666.6781943096</v>
      </c>
      <c r="AA113" s="38">
        <f t="shared" si="56"/>
        <v>3213213.764563961</v>
      </c>
      <c r="AB113" s="39">
        <f t="shared" si="56"/>
        <v>2095024.2494384996</v>
      </c>
      <c r="AC113" s="40">
        <f t="shared" si="56"/>
        <v>2362861.8186260764</v>
      </c>
      <c r="AD113" s="41">
        <f t="shared" si="56"/>
        <v>2961472.3185137762</v>
      </c>
      <c r="AE113" s="41">
        <f t="shared" si="56"/>
        <v>35518219.743582048</v>
      </c>
    </row>
    <row r="114" spans="1:31" s="1" customFormat="1" ht="15.5">
      <c r="A114" s="49" t="s">
        <v>92</v>
      </c>
      <c r="B114" s="118">
        <f>SUM(B35:B43,B88:B91,B94:B96)</f>
        <v>2800297.5789999999</v>
      </c>
      <c r="C114" s="112">
        <f t="shared" ref="C114:M114" si="57">SUM(C35:C43,C88:C91,C94:C96)</f>
        <v>2872958.7220000001</v>
      </c>
      <c r="D114" s="112">
        <f t="shared" si="57"/>
        <v>2994820.0039999993</v>
      </c>
      <c r="E114" s="112">
        <f t="shared" si="57"/>
        <v>3099236.1580000003</v>
      </c>
      <c r="F114" s="112">
        <f t="shared" si="57"/>
        <v>3215166.7989999996</v>
      </c>
      <c r="G114" s="113">
        <f t="shared" si="57"/>
        <v>3691442.9299999992</v>
      </c>
      <c r="H114" s="112">
        <f t="shared" si="57"/>
        <v>3769157.5179999992</v>
      </c>
      <c r="I114" s="114">
        <f t="shared" si="57"/>
        <v>3808014.8119999999</v>
      </c>
      <c r="J114" s="112">
        <f t="shared" si="57"/>
        <v>3573178.2099999995</v>
      </c>
      <c r="K114" s="113">
        <f t="shared" si="57"/>
        <v>2569016.6699999995</v>
      </c>
      <c r="L114" s="114">
        <f t="shared" si="57"/>
        <v>2720010.58</v>
      </c>
      <c r="M114" s="115">
        <f t="shared" si="57"/>
        <v>3225155.4020000007</v>
      </c>
      <c r="N114" s="116">
        <f t="shared" ref="N114:N115" si="58">SUM(B114:M114)</f>
        <v>38338455.383999996</v>
      </c>
      <c r="O114" s="229">
        <v>38857294</v>
      </c>
      <c r="P114" s="226">
        <f t="shared" si="39"/>
        <v>-518838.61600000411</v>
      </c>
      <c r="R114" s="50" t="s">
        <v>92</v>
      </c>
      <c r="S114" s="43">
        <f>SUM(S35:S43,S88:S91,S94:S96)</f>
        <v>2745461.7902881633</v>
      </c>
      <c r="T114" s="38">
        <f t="shared" ref="T114:AD114" si="59">SUM(T35:T43,T88:T91,T94:T96)</f>
        <v>2817141.9162191493</v>
      </c>
      <c r="U114" s="38">
        <f t="shared" si="59"/>
        <v>2936545.7590518179</v>
      </c>
      <c r="V114" s="38">
        <f t="shared" si="59"/>
        <v>3039029.080553812</v>
      </c>
      <c r="W114" s="38">
        <f t="shared" si="59"/>
        <v>3151462.5269701453</v>
      </c>
      <c r="X114" s="39">
        <f t="shared" si="59"/>
        <v>3619210.2079920457</v>
      </c>
      <c r="Y114" s="38">
        <f t="shared" si="59"/>
        <v>3695404.1071076677</v>
      </c>
      <c r="Z114" s="40">
        <f t="shared" si="59"/>
        <v>3733501.0566654778</v>
      </c>
      <c r="AA114" s="38">
        <f t="shared" si="59"/>
        <v>3504333.1808964456</v>
      </c>
      <c r="AB114" s="39">
        <f t="shared" si="59"/>
        <v>2518354.1658765157</v>
      </c>
      <c r="AC114" s="40">
        <f t="shared" si="59"/>
        <v>2666786.4690467706</v>
      </c>
      <c r="AD114" s="41">
        <f t="shared" si="59"/>
        <v>3162046.8132983143</v>
      </c>
      <c r="AE114" s="41">
        <f t="shared" ref="AE114:AE115" si="60">SUM(S114:AD114)</f>
        <v>37589277.073966324</v>
      </c>
    </row>
    <row r="115" spans="1:31" s="1" customFormat="1" ht="15.5">
      <c r="A115" s="136" t="s">
        <v>93</v>
      </c>
      <c r="B115" s="112">
        <f>SUM(B49:B53)</f>
        <v>494700.56692499999</v>
      </c>
      <c r="C115" s="112">
        <f t="shared" ref="C115:M115" si="61">SUM(C49:C53)</f>
        <v>450473.56574999995</v>
      </c>
      <c r="D115" s="112">
        <f t="shared" si="61"/>
        <v>446037.19149999996</v>
      </c>
      <c r="E115" s="112">
        <f t="shared" si="61"/>
        <v>479346.31425</v>
      </c>
      <c r="F115" s="112">
        <f t="shared" si="61"/>
        <v>507304.40302500001</v>
      </c>
      <c r="G115" s="113">
        <f t="shared" si="61"/>
        <v>621455.55374999996</v>
      </c>
      <c r="H115" s="112">
        <f t="shared" si="61"/>
        <v>610328.30224999995</v>
      </c>
      <c r="I115" s="114">
        <f t="shared" si="61"/>
        <v>617587.96889999998</v>
      </c>
      <c r="J115" s="112">
        <f t="shared" si="61"/>
        <v>541455.55374999996</v>
      </c>
      <c r="K115" s="113">
        <f t="shared" si="61"/>
        <v>409624.67324999999</v>
      </c>
      <c r="L115" s="114">
        <f t="shared" si="61"/>
        <v>441134.2635</v>
      </c>
      <c r="M115" s="115">
        <f t="shared" si="61"/>
        <v>523059.19815000007</v>
      </c>
      <c r="N115" s="116">
        <f t="shared" si="58"/>
        <v>6142507.5549999997</v>
      </c>
      <c r="O115" s="229">
        <v>6301918.0500000007</v>
      </c>
      <c r="P115" s="226">
        <f t="shared" si="39"/>
        <v>-159410.49500000104</v>
      </c>
      <c r="R115" s="50" t="s">
        <v>93</v>
      </c>
      <c r="S115" s="43">
        <f>SUM(S49:S53)</f>
        <v>535307.74000028335</v>
      </c>
      <c r="T115" s="38">
        <f t="shared" ref="T115:AD115" si="62">SUM(T49:T53)</f>
        <v>489139.62454768945</v>
      </c>
      <c r="U115" s="38">
        <f t="shared" si="62"/>
        <v>484272.57866733894</v>
      </c>
      <c r="V115" s="38">
        <f t="shared" si="62"/>
        <v>519802.31630839052</v>
      </c>
      <c r="W115" s="38">
        <f t="shared" si="62"/>
        <v>548946.15375825227</v>
      </c>
      <c r="X115" s="39">
        <f t="shared" si="62"/>
        <v>671655.3586332975</v>
      </c>
      <c r="Y115" s="38">
        <f t="shared" si="62"/>
        <v>660460.85039399844</v>
      </c>
      <c r="Z115" s="40">
        <f t="shared" si="62"/>
        <v>668282.27414048102</v>
      </c>
      <c r="AA115" s="38">
        <f t="shared" si="62"/>
        <v>587940.95863329747</v>
      </c>
      <c r="AB115" s="39">
        <f t="shared" si="62"/>
        <v>443248.44713399251</v>
      </c>
      <c r="AC115" s="40">
        <f t="shared" si="62"/>
        <v>477344.48152891506</v>
      </c>
      <c r="AD115" s="41">
        <f t="shared" si="62"/>
        <v>565994.17095571361</v>
      </c>
      <c r="AE115" s="41">
        <f t="shared" si="60"/>
        <v>6652394.9547016509</v>
      </c>
    </row>
    <row r="116" spans="1:31" s="1" customFormat="1" ht="15.5">
      <c r="A116" s="51" t="s">
        <v>94</v>
      </c>
      <c r="B116" s="117">
        <f>SUM(B114:B115)</f>
        <v>3294998.1459249998</v>
      </c>
      <c r="C116" s="117">
        <f t="shared" ref="C116:N116" si="63">SUM(C114:C115)</f>
        <v>3323432.2877500001</v>
      </c>
      <c r="D116" s="117">
        <f t="shared" si="63"/>
        <v>3440857.1954999994</v>
      </c>
      <c r="E116" s="117">
        <f t="shared" si="63"/>
        <v>3578582.4722500001</v>
      </c>
      <c r="F116" s="117">
        <f t="shared" si="63"/>
        <v>3722471.2020249995</v>
      </c>
      <c r="G116" s="119">
        <f t="shared" si="63"/>
        <v>4312898.4837499987</v>
      </c>
      <c r="H116" s="117">
        <f t="shared" si="63"/>
        <v>4379485.8202499989</v>
      </c>
      <c r="I116" s="120">
        <f t="shared" si="63"/>
        <v>4425602.7808999997</v>
      </c>
      <c r="J116" s="117">
        <f t="shared" si="63"/>
        <v>4114633.7637499995</v>
      </c>
      <c r="K116" s="119">
        <f t="shared" si="63"/>
        <v>2978641.3432499995</v>
      </c>
      <c r="L116" s="120">
        <f t="shared" si="63"/>
        <v>3161144.8435</v>
      </c>
      <c r="M116" s="121">
        <f t="shared" si="63"/>
        <v>3748214.6001500008</v>
      </c>
      <c r="N116" s="122">
        <f t="shared" si="63"/>
        <v>44480962.938999996</v>
      </c>
      <c r="O116" s="229">
        <v>45159212.049999997</v>
      </c>
      <c r="P116" s="226">
        <f t="shared" si="39"/>
        <v>-678249.11100000143</v>
      </c>
      <c r="R116" s="55" t="s">
        <v>94</v>
      </c>
      <c r="S116" s="56">
        <f>SUM(S114:S115)</f>
        <v>3280769.5302884467</v>
      </c>
      <c r="T116" s="48">
        <f t="shared" ref="T116:AE116" si="64">SUM(T114:T115)</f>
        <v>3306281.5407668389</v>
      </c>
      <c r="U116" s="48">
        <f t="shared" si="64"/>
        <v>3420818.3377191569</v>
      </c>
      <c r="V116" s="48">
        <f t="shared" si="64"/>
        <v>3558831.3968622023</v>
      </c>
      <c r="W116" s="48">
        <f t="shared" si="64"/>
        <v>3700408.6807283973</v>
      </c>
      <c r="X116" s="52">
        <f t="shared" si="64"/>
        <v>4290865.5666253436</v>
      </c>
      <c r="Y116" s="48">
        <f t="shared" si="64"/>
        <v>4355864.9575016666</v>
      </c>
      <c r="Z116" s="53">
        <f t="shared" si="64"/>
        <v>4401783.3308059592</v>
      </c>
      <c r="AA116" s="48">
        <f t="shared" si="64"/>
        <v>4092274.1395297432</v>
      </c>
      <c r="AB116" s="52">
        <f t="shared" si="64"/>
        <v>2961602.613010508</v>
      </c>
      <c r="AC116" s="53">
        <f t="shared" si="64"/>
        <v>3144130.9505756856</v>
      </c>
      <c r="AD116" s="54">
        <f t="shared" si="64"/>
        <v>3728040.9842540277</v>
      </c>
      <c r="AE116" s="54">
        <f t="shared" si="64"/>
        <v>44241672.028667971</v>
      </c>
    </row>
    <row r="117" spans="1:31" s="1" customFormat="1" ht="15.5">
      <c r="A117" s="57" t="s">
        <v>95</v>
      </c>
      <c r="B117" s="117">
        <f>B107-SUM(B108:B110,B113,B116)</f>
        <v>817748.80349999294</v>
      </c>
      <c r="C117" s="117">
        <f t="shared" ref="C117:N117" si="65">C107-SUM(C108:C110,C113,C116)</f>
        <v>764528.51100002229</v>
      </c>
      <c r="D117" s="117">
        <f t="shared" si="65"/>
        <v>785122.53949998319</v>
      </c>
      <c r="E117" s="117">
        <f t="shared" si="65"/>
        <v>806155.31025001407</v>
      </c>
      <c r="F117" s="117">
        <f t="shared" si="65"/>
        <v>836452.32450000197</v>
      </c>
      <c r="G117" s="119">
        <f t="shared" si="65"/>
        <v>989925.38624998182</v>
      </c>
      <c r="H117" s="117">
        <f t="shared" si="65"/>
        <v>1006552.1855000183</v>
      </c>
      <c r="I117" s="120">
        <f t="shared" si="65"/>
        <v>1009053.4604999796</v>
      </c>
      <c r="J117" s="117">
        <f t="shared" si="65"/>
        <v>953366.87249998748</v>
      </c>
      <c r="K117" s="119">
        <f t="shared" si="65"/>
        <v>679928.30250000581</v>
      </c>
      <c r="L117" s="120">
        <f t="shared" si="65"/>
        <v>741411.34100000188</v>
      </c>
      <c r="M117" s="121">
        <f t="shared" si="65"/>
        <v>866602.49550000578</v>
      </c>
      <c r="N117" s="122">
        <f t="shared" si="65"/>
        <v>10256847.53249985</v>
      </c>
      <c r="O117" s="229">
        <v>10370788.49999994</v>
      </c>
      <c r="P117" s="226">
        <f t="shared" si="39"/>
        <v>-113940.9675000906</v>
      </c>
      <c r="R117" s="58" t="s">
        <v>95</v>
      </c>
      <c r="S117" s="56">
        <f>S107-SUM(S108:S110,S113,S116)</f>
        <v>1758829.6186969616</v>
      </c>
      <c r="T117" s="48">
        <f t="shared" ref="T117:AE117" si="66">T107-SUM(T108:T110,T113,T116)</f>
        <v>1516433.4891705755</v>
      </c>
      <c r="U117" s="48">
        <f t="shared" si="66"/>
        <v>1632456.3082278222</v>
      </c>
      <c r="V117" s="48">
        <f t="shared" si="66"/>
        <v>1661914.9090160094</v>
      </c>
      <c r="W117" s="48">
        <f t="shared" si="66"/>
        <v>1809304.4185446501</v>
      </c>
      <c r="X117" s="52">
        <f t="shared" si="66"/>
        <v>2157218.8278277628</v>
      </c>
      <c r="Y117" s="48">
        <f t="shared" si="66"/>
        <v>2190977.6226732396</v>
      </c>
      <c r="Z117" s="53">
        <f t="shared" si="66"/>
        <v>2183122.4094303399</v>
      </c>
      <c r="AA117" s="48">
        <f t="shared" si="66"/>
        <v>1991363.8586744666</v>
      </c>
      <c r="AB117" s="52">
        <f t="shared" si="66"/>
        <v>1459353.3985522054</v>
      </c>
      <c r="AC117" s="53">
        <f t="shared" si="66"/>
        <v>1624078.7231561504</v>
      </c>
      <c r="AD117" s="54">
        <f t="shared" si="66"/>
        <v>1861761.5147986189</v>
      </c>
      <c r="AE117" s="54">
        <f t="shared" si="66"/>
        <v>21846815.098768979</v>
      </c>
    </row>
    <row r="118" spans="1:31" s="1" customFormat="1" ht="15.5">
      <c r="A118" s="59" t="s">
        <v>96</v>
      </c>
      <c r="B118" s="123">
        <f>SUM(B108,B109,B110,B111)</f>
        <v>28199101.126980007</v>
      </c>
      <c r="C118" s="123">
        <f t="shared" ref="C118:N118" si="67">SUM(C108,C109,C110,C111)</f>
        <v>29913301.493599992</v>
      </c>
      <c r="D118" s="123">
        <f t="shared" si="67"/>
        <v>28204777.816400006</v>
      </c>
      <c r="E118" s="123">
        <f t="shared" si="67"/>
        <v>28413138.603800002</v>
      </c>
      <c r="F118" s="123">
        <f t="shared" si="67"/>
        <v>30030967.172499999</v>
      </c>
      <c r="G118" s="124">
        <f t="shared" si="67"/>
        <v>33153373.830999997</v>
      </c>
      <c r="H118" s="123">
        <f t="shared" si="67"/>
        <v>32753826.968599997</v>
      </c>
      <c r="I118" s="125">
        <f t="shared" si="67"/>
        <v>32777992.282000002</v>
      </c>
      <c r="J118" s="123">
        <f t="shared" si="67"/>
        <v>31388313.336239997</v>
      </c>
      <c r="K118" s="124">
        <f t="shared" si="67"/>
        <v>23713955.401919998</v>
      </c>
      <c r="L118" s="125">
        <f t="shared" si="67"/>
        <v>23917735.350960001</v>
      </c>
      <c r="M118" s="126">
        <f t="shared" si="67"/>
        <v>30003349.38016</v>
      </c>
      <c r="N118" s="126">
        <f t="shared" si="67"/>
        <v>352469832.76416004</v>
      </c>
      <c r="O118" s="230">
        <v>349702884.08000004</v>
      </c>
      <c r="P118" s="226">
        <f t="shared" si="39"/>
        <v>2766948.6841599941</v>
      </c>
      <c r="R118" s="60" t="s">
        <v>96</v>
      </c>
      <c r="S118" s="56">
        <f>SUM(S108,S109,S110,S111)</f>
        <v>11743044.101994729</v>
      </c>
      <c r="T118" s="48">
        <f t="shared" ref="T118:AE118" si="68">SUM(T108,T109,T110,T111)</f>
        <v>12037269.602061458</v>
      </c>
      <c r="U118" s="48">
        <f t="shared" si="68"/>
        <v>11373748.923231276</v>
      </c>
      <c r="V118" s="48">
        <f t="shared" si="68"/>
        <v>11486438.261957843</v>
      </c>
      <c r="W118" s="48">
        <f t="shared" si="68"/>
        <v>12520652.340456836</v>
      </c>
      <c r="X118" s="52">
        <f t="shared" si="68"/>
        <v>13819615.00152649</v>
      </c>
      <c r="Y118" s="48">
        <f t="shared" si="68"/>
        <v>13747195.327553023</v>
      </c>
      <c r="Z118" s="53">
        <f t="shared" si="68"/>
        <v>13769920.769381309</v>
      </c>
      <c r="AA118" s="48">
        <f t="shared" si="68"/>
        <v>12990610.144379996</v>
      </c>
      <c r="AB118" s="52">
        <f t="shared" si="68"/>
        <v>9765582.0377683993</v>
      </c>
      <c r="AC118" s="53">
        <f t="shared" si="68"/>
        <v>10048177.589132711</v>
      </c>
      <c r="AD118" s="54">
        <f t="shared" si="68"/>
        <v>12553006.420250628</v>
      </c>
      <c r="AE118" s="54">
        <f t="shared" si="68"/>
        <v>145855260.51969469</v>
      </c>
    </row>
    <row r="119" spans="1:31" s="1" customFormat="1" ht="16" thickBot="1">
      <c r="A119" s="61" t="s">
        <v>97</v>
      </c>
      <c r="B119" s="127">
        <f>SUM(B112,B116,B117)</f>
        <v>4582726.9557499923</v>
      </c>
      <c r="C119" s="127">
        <f t="shared" ref="C119:N119" si="69">SUM(C112,C116,C117)</f>
        <v>4555028.851650022</v>
      </c>
      <c r="D119" s="127">
        <f t="shared" si="69"/>
        <v>4692966.238099983</v>
      </c>
      <c r="E119" s="127">
        <f t="shared" si="69"/>
        <v>4869685.3049500138</v>
      </c>
      <c r="F119" s="127">
        <f t="shared" si="69"/>
        <v>5040877.5457500014</v>
      </c>
      <c r="G119" s="128">
        <f t="shared" si="69"/>
        <v>5871589.4827499809</v>
      </c>
      <c r="H119" s="127">
        <f t="shared" si="69"/>
        <v>5966777.6314000171</v>
      </c>
      <c r="I119" s="129">
        <f t="shared" si="69"/>
        <v>6021382.8734999793</v>
      </c>
      <c r="J119" s="127">
        <f t="shared" si="69"/>
        <v>5636766.2489999868</v>
      </c>
      <c r="K119" s="128">
        <f t="shared" si="69"/>
        <v>4047725.0650000051</v>
      </c>
      <c r="L119" s="129">
        <f t="shared" si="69"/>
        <v>4321646.6360000018</v>
      </c>
      <c r="M119" s="130">
        <f t="shared" si="69"/>
        <v>5111738.6310000066</v>
      </c>
      <c r="N119" s="130">
        <f t="shared" si="69"/>
        <v>60718911.464849845</v>
      </c>
      <c r="O119" s="230">
        <v>61517006.99999994</v>
      </c>
      <c r="P119" s="226">
        <f t="shared" si="39"/>
        <v>-798095.53515009582</v>
      </c>
      <c r="R119" s="62" t="s">
        <v>97</v>
      </c>
      <c r="S119" s="63">
        <f>SUM(S112,S116,S117)</f>
        <v>5494751.6464623082</v>
      </c>
      <c r="T119" s="64">
        <f t="shared" ref="T119:AE119" si="70">SUM(T112,T116,T117)</f>
        <v>5274345.8217385169</v>
      </c>
      <c r="U119" s="64">
        <f t="shared" si="70"/>
        <v>5505528.0829303954</v>
      </c>
      <c r="V119" s="64">
        <f t="shared" si="70"/>
        <v>5690394.1058225287</v>
      </c>
      <c r="W119" s="64">
        <f t="shared" si="70"/>
        <v>5976461.8387238812</v>
      </c>
      <c r="X119" s="65">
        <f t="shared" si="70"/>
        <v>6998905.8882149598</v>
      </c>
      <c r="Y119" s="64">
        <f t="shared" si="70"/>
        <v>7109260.3159106933</v>
      </c>
      <c r="Z119" s="66">
        <f t="shared" si="70"/>
        <v>7153121.5969590526</v>
      </c>
      <c r="AA119" s="64">
        <f t="shared" si="70"/>
        <v>6634459.4919660632</v>
      </c>
      <c r="AB119" s="65">
        <f t="shared" si="70"/>
        <v>4797833.8757155603</v>
      </c>
      <c r="AC119" s="66">
        <f t="shared" si="70"/>
        <v>5174078.1428195173</v>
      </c>
      <c r="AD119" s="67">
        <f t="shared" si="70"/>
        <v>6071046.5409708973</v>
      </c>
      <c r="AE119" s="67">
        <f t="shared" si="70"/>
        <v>71880187.348234534</v>
      </c>
    </row>
    <row r="120" spans="1:31" s="1" customFormat="1" ht="15" customHeight="1">
      <c r="A120" s="68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R120" s="70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</row>
    <row r="121" spans="1:31">
      <c r="A121" s="71" t="s">
        <v>98</v>
      </c>
      <c r="B121" s="72">
        <v>0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72">
        <v>0</v>
      </c>
      <c r="N121" s="72">
        <f>SUM(B121:M121)</f>
        <v>0</v>
      </c>
      <c r="O121" s="231">
        <v>0</v>
      </c>
      <c r="P121" s="231"/>
      <c r="R121" s="71" t="s">
        <v>98</v>
      </c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>
        <f>SUM(S121:AD121)</f>
        <v>0</v>
      </c>
    </row>
    <row r="122" spans="1:31">
      <c r="A122" s="73" t="s">
        <v>99</v>
      </c>
      <c r="B122" s="74">
        <f>SUM(B103:B105)</f>
        <v>22359.94</v>
      </c>
      <c r="C122" s="74">
        <f t="shared" ref="C122:N122" si="71">SUM(C103:C105)</f>
        <v>22502.36</v>
      </c>
      <c r="D122" s="74">
        <f t="shared" si="71"/>
        <v>22217.52</v>
      </c>
      <c r="E122" s="74">
        <f t="shared" si="71"/>
        <v>23072.04</v>
      </c>
      <c r="F122" s="74">
        <f t="shared" si="71"/>
        <v>22929.620000000003</v>
      </c>
      <c r="G122" s="74">
        <f t="shared" si="71"/>
        <v>27059.8</v>
      </c>
      <c r="H122" s="74">
        <f t="shared" si="71"/>
        <v>27629.480000000003</v>
      </c>
      <c r="I122" s="74">
        <f t="shared" si="71"/>
        <v>27914.32</v>
      </c>
      <c r="J122" s="74">
        <f t="shared" si="71"/>
        <v>27059.8</v>
      </c>
      <c r="K122" s="74">
        <f t="shared" si="71"/>
        <v>18514.599999999999</v>
      </c>
      <c r="L122" s="74">
        <f t="shared" si="71"/>
        <v>19938.8</v>
      </c>
      <c r="M122" s="74">
        <f t="shared" si="71"/>
        <v>23641.72</v>
      </c>
      <c r="N122" s="74">
        <f t="shared" si="71"/>
        <v>284840</v>
      </c>
      <c r="O122" s="231">
        <v>284840</v>
      </c>
      <c r="P122" s="231"/>
      <c r="R122" s="73" t="s">
        <v>99</v>
      </c>
      <c r="S122" s="74">
        <f>SUM(S103:S105)</f>
        <v>7396.7748492000001</v>
      </c>
      <c r="T122" s="74">
        <f t="shared" ref="T122:AE122" si="72">SUM(T103:T105)</f>
        <v>7443.8880648000004</v>
      </c>
      <c r="U122" s="74">
        <f t="shared" si="72"/>
        <v>7349.6616336000006</v>
      </c>
      <c r="V122" s="74">
        <f t="shared" si="72"/>
        <v>7632.3409271999999</v>
      </c>
      <c r="W122" s="74">
        <f t="shared" si="72"/>
        <v>7585.2277116000005</v>
      </c>
      <c r="X122" s="74">
        <f t="shared" si="72"/>
        <v>8951.510964000001</v>
      </c>
      <c r="Y122" s="74">
        <f t="shared" si="72"/>
        <v>9139.9638264000005</v>
      </c>
      <c r="Z122" s="74">
        <f t="shared" si="72"/>
        <v>9234.1902575999993</v>
      </c>
      <c r="AA122" s="74">
        <f t="shared" si="72"/>
        <v>8951.510964000001</v>
      </c>
      <c r="AB122" s="74">
        <f t="shared" si="72"/>
        <v>6124.7180280000002</v>
      </c>
      <c r="AC122" s="74">
        <f t="shared" si="72"/>
        <v>6595.8501840000008</v>
      </c>
      <c r="AD122" s="74">
        <f t="shared" si="72"/>
        <v>7820.7937896000003</v>
      </c>
      <c r="AE122" s="74">
        <f t="shared" si="72"/>
        <v>94226.431200000006</v>
      </c>
    </row>
    <row r="123" spans="1:31">
      <c r="A123" s="75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</row>
    <row r="124" spans="1:31">
      <c r="A124" s="75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</row>
    <row r="125" spans="1:31" ht="15.5" outlineLevel="1">
      <c r="A125" s="78" t="s">
        <v>100</v>
      </c>
      <c r="B125" s="79" t="e">
        <f>SUM(B81,B88,B96,#REF!,B103:B103,B105:B105)</f>
        <v>#REF!</v>
      </c>
      <c r="C125" s="79" t="e">
        <f>SUM(C81,C88,C96,#REF!,C103:C103,C105:C105)</f>
        <v>#REF!</v>
      </c>
      <c r="D125" s="79" t="e">
        <f>SUM(D81,D88,D96,#REF!,D103:D103,D105:D105)</f>
        <v>#REF!</v>
      </c>
      <c r="E125" s="79" t="e">
        <f>SUM(E81,E88,E96,#REF!,E103:E103,E105:E105)</f>
        <v>#REF!</v>
      </c>
      <c r="F125" s="79" t="e">
        <f>SUM(F81,F88,F96,#REF!,F103:F103,F105:F105)</f>
        <v>#REF!</v>
      </c>
      <c r="G125" s="79" t="e">
        <f>SUM(G81,G88,G96,#REF!,G103:G103,G105:G105)</f>
        <v>#REF!</v>
      </c>
      <c r="H125" s="79" t="e">
        <f>SUM(H81,H88,H96,#REF!,H103:H103,H105:H105)</f>
        <v>#REF!</v>
      </c>
      <c r="I125" s="79" t="e">
        <f>SUM(I81,I88,I96,#REF!,I103:I103,I105:I105)</f>
        <v>#REF!</v>
      </c>
      <c r="J125" s="79" t="e">
        <f>SUM(J81,J88,J96,#REF!,J103:J103,J105:J105)</f>
        <v>#REF!</v>
      </c>
      <c r="K125" s="79" t="e">
        <f>SUM(K81,K88,K96,#REF!,K103:K103,K105:K105)</f>
        <v>#REF!</v>
      </c>
      <c r="L125" s="79" t="e">
        <f>SUM(L81,L88,L96,#REF!,L103:L103,L105:L105)</f>
        <v>#REF!</v>
      </c>
      <c r="M125" s="79" t="e">
        <f>SUM(M81,M88,M96,#REF!,M103:M103,M105:M105)</f>
        <v>#REF!</v>
      </c>
      <c r="N125" s="79" t="e">
        <f>SUM(N81,N88,N96,#REF!,N103:N103,N105:N105)</f>
        <v>#REF!</v>
      </c>
      <c r="O125" s="79"/>
      <c r="P125" s="79"/>
    </row>
    <row r="126" spans="1:31" ht="15.5" outlineLevel="1">
      <c r="A126" s="78"/>
      <c r="B126" s="80" t="e">
        <f t="shared" ref="B126:N126" si="73">B125/23000</f>
        <v>#REF!</v>
      </c>
      <c r="C126" s="80" t="e">
        <f>C125/23000</f>
        <v>#REF!</v>
      </c>
      <c r="D126" s="80" t="e">
        <f t="shared" si="73"/>
        <v>#REF!</v>
      </c>
      <c r="E126" s="80" t="e">
        <f t="shared" si="73"/>
        <v>#REF!</v>
      </c>
      <c r="F126" s="80" t="e">
        <f t="shared" si="73"/>
        <v>#REF!</v>
      </c>
      <c r="G126" s="80" t="e">
        <f t="shared" si="73"/>
        <v>#REF!</v>
      </c>
      <c r="H126" s="80" t="e">
        <f t="shared" si="73"/>
        <v>#REF!</v>
      </c>
      <c r="I126" s="80" t="e">
        <f t="shared" si="73"/>
        <v>#REF!</v>
      </c>
      <c r="J126" s="80" t="e">
        <f t="shared" si="73"/>
        <v>#REF!</v>
      </c>
      <c r="K126" s="80" t="e">
        <f t="shared" si="73"/>
        <v>#REF!</v>
      </c>
      <c r="L126" s="80" t="e">
        <f t="shared" si="73"/>
        <v>#REF!</v>
      </c>
      <c r="M126" s="80" t="e">
        <f t="shared" si="73"/>
        <v>#REF!</v>
      </c>
      <c r="N126" s="80" t="e">
        <f t="shared" si="73"/>
        <v>#REF!</v>
      </c>
      <c r="O126" s="80"/>
      <c r="P126" s="80"/>
    </row>
    <row r="127" spans="1:31" ht="15.5" outlineLevel="1">
      <c r="A127" s="81" t="s">
        <v>101</v>
      </c>
      <c r="B127" s="82" t="e">
        <f>SUM(B82,B87,B95,B100,B104:B104,#REF!,#REF!,B69,#REF!,#REF!)</f>
        <v>#REF!</v>
      </c>
      <c r="C127" s="82" t="e">
        <f>SUM(C82,C87,C95,C100,C104:C104,#REF!,#REF!,C69,#REF!,#REF!)</f>
        <v>#REF!</v>
      </c>
      <c r="D127" s="82" t="e">
        <f>SUM(D82,D87,D95,D100,D104:D104,#REF!,#REF!,D69,#REF!,#REF!)</f>
        <v>#REF!</v>
      </c>
      <c r="E127" s="82" t="e">
        <f>SUM(E82,E87,E95,E100,E104:E104,#REF!,#REF!,E69,#REF!,#REF!)</f>
        <v>#REF!</v>
      </c>
      <c r="F127" s="82" t="e">
        <f>SUM(F82,F87,F95,F100,F104:F104,#REF!,#REF!,F69,#REF!,#REF!)</f>
        <v>#REF!</v>
      </c>
      <c r="G127" s="82" t="e">
        <f>SUM(G82,G87,G95,G100,G104:G104,#REF!,#REF!,G69,#REF!,#REF!)</f>
        <v>#REF!</v>
      </c>
      <c r="H127" s="82" t="e">
        <f>SUM(H82,H87,H95,H100,H104:H104,#REF!,#REF!,H69,#REF!,#REF!)</f>
        <v>#REF!</v>
      </c>
      <c r="I127" s="82" t="e">
        <f>SUM(I82,I87,I95,I100,I104:I104,#REF!,#REF!,I69,#REF!,#REF!)</f>
        <v>#REF!</v>
      </c>
      <c r="J127" s="82" t="e">
        <f>SUM(J82,J87,J95,J100,J104:J104,#REF!,#REF!,J69,#REF!,#REF!)</f>
        <v>#REF!</v>
      </c>
      <c r="K127" s="82" t="e">
        <f>SUM(K82,K87,K95,K100,K104:K104,#REF!,#REF!,K69,#REF!,#REF!)</f>
        <v>#REF!</v>
      </c>
      <c r="L127" s="82" t="e">
        <f>SUM(L82,L87,L95,L100,L104:L104,#REF!,#REF!,L69,#REF!,#REF!)</f>
        <v>#REF!</v>
      </c>
      <c r="M127" s="82" t="e">
        <f>SUM(M82,M87,M95,M100,M104:M104,#REF!,#REF!,M69,#REF!,#REF!)</f>
        <v>#REF!</v>
      </c>
      <c r="N127" s="82" t="e">
        <f>SUM(N82,N87,N95,N100,N104:N104,#REF!,#REF!,N69,#REF!,#REF!)</f>
        <v>#REF!</v>
      </c>
      <c r="O127" s="232"/>
      <c r="P127" s="232"/>
    </row>
    <row r="128" spans="1:31" ht="15.5" outlineLevel="1">
      <c r="A128" s="78"/>
      <c r="B128" s="80" t="e">
        <f t="shared" ref="B128:N128" si="74">B127/14000</f>
        <v>#REF!</v>
      </c>
      <c r="C128" s="80" t="e">
        <f>C127/14000</f>
        <v>#REF!</v>
      </c>
      <c r="D128" s="80" t="e">
        <f t="shared" si="74"/>
        <v>#REF!</v>
      </c>
      <c r="E128" s="80" t="e">
        <f t="shared" si="74"/>
        <v>#REF!</v>
      </c>
      <c r="F128" s="80" t="e">
        <f t="shared" si="74"/>
        <v>#REF!</v>
      </c>
      <c r="G128" s="80" t="e">
        <f t="shared" si="74"/>
        <v>#REF!</v>
      </c>
      <c r="H128" s="80" t="e">
        <f t="shared" si="74"/>
        <v>#REF!</v>
      </c>
      <c r="I128" s="80" t="e">
        <f t="shared" si="74"/>
        <v>#REF!</v>
      </c>
      <c r="J128" s="80" t="e">
        <f t="shared" si="74"/>
        <v>#REF!</v>
      </c>
      <c r="K128" s="80" t="e">
        <f t="shared" si="74"/>
        <v>#REF!</v>
      </c>
      <c r="L128" s="80" t="e">
        <f t="shared" si="74"/>
        <v>#REF!</v>
      </c>
      <c r="M128" s="80" t="e">
        <f t="shared" si="74"/>
        <v>#REF!</v>
      </c>
      <c r="N128" s="80" t="e">
        <f t="shared" si="74"/>
        <v>#REF!</v>
      </c>
      <c r="O128" s="80"/>
      <c r="P128" s="80"/>
    </row>
    <row r="129" spans="1:19" ht="15.5" outlineLevel="1">
      <c r="A129" s="81" t="s">
        <v>102</v>
      </c>
      <c r="B129" s="82" t="e">
        <f>SUM(#REF!,B83,B84,B91:B92,B97,B101,B102,B98,#REF!,#REF!,#REF!,B72,#REF!)</f>
        <v>#REF!</v>
      </c>
      <c r="C129" s="82" t="e">
        <f>SUM(#REF!,C83,C84,C91:C92,C97,C101,C102,C98,#REF!,#REF!,#REF!,C72,#REF!)</f>
        <v>#REF!</v>
      </c>
      <c r="D129" s="82" t="e">
        <f>SUM(#REF!,D83,D84,D91:D92,D97,D101,D102,D98,#REF!,#REF!,#REF!,D72,#REF!)</f>
        <v>#REF!</v>
      </c>
      <c r="E129" s="82" t="e">
        <f>SUM(#REF!,E83,E84,E91:E92,E97,E101,E102,E98,#REF!,#REF!,#REF!,E72,#REF!)</f>
        <v>#REF!</v>
      </c>
      <c r="F129" s="82" t="e">
        <f>SUM(#REF!,F83,F84,F91:F92,F97,F101,F102,F98,#REF!,#REF!,#REF!,F72,#REF!)</f>
        <v>#REF!</v>
      </c>
      <c r="G129" s="82" t="e">
        <f>SUM(#REF!,G83,G84,G91:G92,G97,G101,G102,G98,#REF!,#REF!,#REF!,G72,#REF!)</f>
        <v>#REF!</v>
      </c>
      <c r="H129" s="82" t="e">
        <f>SUM(#REF!,H83,H84,H91:H92,H97,H101,H102,H98,#REF!,#REF!,#REF!,H72,#REF!)</f>
        <v>#REF!</v>
      </c>
      <c r="I129" s="82" t="e">
        <f>SUM(#REF!,I83,I84,I91:I92,I97,I101,I102,I98,#REF!,#REF!,#REF!,I72,#REF!)</f>
        <v>#REF!</v>
      </c>
      <c r="J129" s="82" t="e">
        <f>SUM(#REF!,J83,J84,J91:J92,J97,J101,J102,J98,#REF!,#REF!,#REF!,J72,#REF!)</f>
        <v>#REF!</v>
      </c>
      <c r="K129" s="82" t="e">
        <f>SUM(#REF!,K83,K84,K91:K92,K97,K101,K102,K98,#REF!,#REF!,#REF!,K72,#REF!)</f>
        <v>#REF!</v>
      </c>
      <c r="L129" s="82" t="e">
        <f>SUM(#REF!,L83,L84,L91:L92,L97,L101,L102,L98,#REF!,#REF!,#REF!,L72,#REF!)</f>
        <v>#REF!</v>
      </c>
      <c r="M129" s="82" t="e">
        <f>SUM(#REF!,M83,M84,M91:M92,M97,M101,M102,M98,#REF!,#REF!,#REF!,M72,#REF!)</f>
        <v>#REF!</v>
      </c>
      <c r="N129" s="82" t="e">
        <f>SUM(#REF!,N83,N84,N91:N92,N97,N101,N102,N98,#REF!,#REF!,#REF!,N72,#REF!)</f>
        <v>#REF!</v>
      </c>
      <c r="O129" s="232"/>
      <c r="P129" s="232"/>
    </row>
    <row r="130" spans="1:19" ht="15.5" outlineLevel="1">
      <c r="A130" s="78"/>
      <c r="B130" s="80" t="e">
        <f>B129/22000</f>
        <v>#REF!</v>
      </c>
      <c r="C130" s="80" t="e">
        <f t="shared" ref="C130:N130" si="75">C129/22000</f>
        <v>#REF!</v>
      </c>
      <c r="D130" s="80" t="e">
        <f t="shared" si="75"/>
        <v>#REF!</v>
      </c>
      <c r="E130" s="80" t="e">
        <f t="shared" si="75"/>
        <v>#REF!</v>
      </c>
      <c r="F130" s="80" t="e">
        <f t="shared" si="75"/>
        <v>#REF!</v>
      </c>
      <c r="G130" s="80" t="e">
        <f t="shared" si="75"/>
        <v>#REF!</v>
      </c>
      <c r="H130" s="80" t="e">
        <f t="shared" si="75"/>
        <v>#REF!</v>
      </c>
      <c r="I130" s="80" t="e">
        <f t="shared" si="75"/>
        <v>#REF!</v>
      </c>
      <c r="J130" s="80" t="e">
        <f t="shared" si="75"/>
        <v>#REF!</v>
      </c>
      <c r="K130" s="80" t="e">
        <f t="shared" si="75"/>
        <v>#REF!</v>
      </c>
      <c r="L130" s="80" t="e">
        <f t="shared" si="75"/>
        <v>#REF!</v>
      </c>
      <c r="M130" s="80" t="e">
        <f t="shared" si="75"/>
        <v>#REF!</v>
      </c>
      <c r="N130" s="80" t="e">
        <f t="shared" si="75"/>
        <v>#REF!</v>
      </c>
      <c r="O130" s="80"/>
      <c r="P130" s="80"/>
    </row>
    <row r="131" spans="1:19" ht="16.5" customHeight="1" outlineLevel="1">
      <c r="A131" s="81" t="s">
        <v>103</v>
      </c>
      <c r="B131" s="82" t="e">
        <f>SUM(B77:B80,B89:B90,#REF!,)</f>
        <v>#REF!</v>
      </c>
      <c r="C131" s="82" t="e">
        <f>SUM(C77:C80,C89:C90,#REF!,)</f>
        <v>#REF!</v>
      </c>
      <c r="D131" s="82" t="e">
        <f>SUM(D77:D80,D89:D90,#REF!,)</f>
        <v>#REF!</v>
      </c>
      <c r="E131" s="82" t="e">
        <f>SUM(E77:E80,E89:E90,#REF!,)</f>
        <v>#REF!</v>
      </c>
      <c r="F131" s="82" t="e">
        <f>SUM(F77:F80,F89:F90,#REF!,)</f>
        <v>#REF!</v>
      </c>
      <c r="G131" s="82" t="e">
        <f>SUM(G77:G80,G89:G90,#REF!,)</f>
        <v>#REF!</v>
      </c>
      <c r="H131" s="82" t="e">
        <f>SUM(H77:H80,H89:H90,#REF!,)</f>
        <v>#REF!</v>
      </c>
      <c r="I131" s="82" t="e">
        <f>SUM(I77:I80,I89:I90,#REF!,)</f>
        <v>#REF!</v>
      </c>
      <c r="J131" s="82" t="e">
        <f>SUM(J77:J80,J89:J90,#REF!,)</f>
        <v>#REF!</v>
      </c>
      <c r="K131" s="82" t="e">
        <f>SUM(K77:K80,K89:K90,#REF!,)</f>
        <v>#REF!</v>
      </c>
      <c r="L131" s="82" t="e">
        <f>SUM(L77:L80,L89:L90,#REF!,)</f>
        <v>#REF!</v>
      </c>
      <c r="M131" s="82" t="e">
        <f>SUM(M77:M80,M89:M90,#REF!,)</f>
        <v>#REF!</v>
      </c>
      <c r="N131" s="82" t="e">
        <f>SUM(N77:N80,N89:N90,#REF!,)</f>
        <v>#REF!</v>
      </c>
      <c r="O131" s="232"/>
      <c r="P131" s="232"/>
    </row>
    <row r="132" spans="1:19" ht="14.25" customHeight="1" outlineLevel="1">
      <c r="A132" s="78" t="s">
        <v>104</v>
      </c>
      <c r="B132" s="80" t="e">
        <f t="shared" ref="B132:N132" si="76">B131/11000</f>
        <v>#REF!</v>
      </c>
      <c r="C132" s="80" t="e">
        <f>C131/11000</f>
        <v>#REF!</v>
      </c>
      <c r="D132" s="80" t="e">
        <f t="shared" si="76"/>
        <v>#REF!</v>
      </c>
      <c r="E132" s="80" t="e">
        <f t="shared" si="76"/>
        <v>#REF!</v>
      </c>
      <c r="F132" s="80" t="e">
        <f t="shared" si="76"/>
        <v>#REF!</v>
      </c>
      <c r="G132" s="80" t="e">
        <f t="shared" si="76"/>
        <v>#REF!</v>
      </c>
      <c r="H132" s="80" t="e">
        <f t="shared" si="76"/>
        <v>#REF!</v>
      </c>
      <c r="I132" s="80" t="e">
        <f t="shared" si="76"/>
        <v>#REF!</v>
      </c>
      <c r="J132" s="80" t="e">
        <f t="shared" si="76"/>
        <v>#REF!</v>
      </c>
      <c r="K132" s="80" t="e">
        <f t="shared" si="76"/>
        <v>#REF!</v>
      </c>
      <c r="L132" s="80" t="e">
        <f t="shared" si="76"/>
        <v>#REF!</v>
      </c>
      <c r="M132" s="80" t="e">
        <f t="shared" si="76"/>
        <v>#REF!</v>
      </c>
      <c r="N132" s="80" t="e">
        <f t="shared" si="76"/>
        <v>#REF!</v>
      </c>
      <c r="O132" s="80"/>
      <c r="P132" s="80"/>
    </row>
    <row r="133" spans="1:19" ht="15.5" outlineLevel="1">
      <c r="A133" s="81" t="s">
        <v>105</v>
      </c>
      <c r="B133" s="82" t="e">
        <f>SUM(B76,#REF!,)</f>
        <v>#REF!</v>
      </c>
      <c r="C133" s="82" t="e">
        <f>SUM(C76,#REF!,)</f>
        <v>#REF!</v>
      </c>
      <c r="D133" s="82" t="e">
        <f>SUM(D76,#REF!,)</f>
        <v>#REF!</v>
      </c>
      <c r="E133" s="82" t="e">
        <f>SUM(E76,#REF!,)</f>
        <v>#REF!</v>
      </c>
      <c r="F133" s="82" t="e">
        <f>SUM(F76,#REF!,)</f>
        <v>#REF!</v>
      </c>
      <c r="G133" s="82" t="e">
        <f>SUM(G76,#REF!,)</f>
        <v>#REF!</v>
      </c>
      <c r="H133" s="82" t="e">
        <f>SUM(H76,#REF!,)</f>
        <v>#REF!</v>
      </c>
      <c r="I133" s="82" t="e">
        <f>SUM(I76,#REF!,)</f>
        <v>#REF!</v>
      </c>
      <c r="J133" s="82" t="e">
        <f>SUM(J76,#REF!,)</f>
        <v>#REF!</v>
      </c>
      <c r="K133" s="82" t="e">
        <f>SUM(K76,#REF!,)</f>
        <v>#REF!</v>
      </c>
      <c r="L133" s="82" t="e">
        <f>SUM(L76,#REF!,)</f>
        <v>#REF!</v>
      </c>
      <c r="M133" s="82" t="e">
        <f>SUM(M76,#REF!,)</f>
        <v>#REF!</v>
      </c>
      <c r="N133" s="82" t="e">
        <f>SUM(N76,#REF!,)</f>
        <v>#REF!</v>
      </c>
      <c r="O133" s="232"/>
      <c r="P133" s="232"/>
    </row>
    <row r="134" spans="1:19" ht="15.5" outlineLevel="1">
      <c r="A134" s="78"/>
      <c r="B134" s="80" t="e">
        <f>B133/6400</f>
        <v>#REF!</v>
      </c>
      <c r="C134" s="80" t="e">
        <f t="shared" ref="C134:N134" si="77">C133/6400</f>
        <v>#REF!</v>
      </c>
      <c r="D134" s="80" t="e">
        <f t="shared" si="77"/>
        <v>#REF!</v>
      </c>
      <c r="E134" s="80" t="e">
        <f t="shared" si="77"/>
        <v>#REF!</v>
      </c>
      <c r="F134" s="80" t="e">
        <f t="shared" si="77"/>
        <v>#REF!</v>
      </c>
      <c r="G134" s="80" t="e">
        <f t="shared" si="77"/>
        <v>#REF!</v>
      </c>
      <c r="H134" s="80" t="e">
        <f t="shared" si="77"/>
        <v>#REF!</v>
      </c>
      <c r="I134" s="80" t="e">
        <f t="shared" si="77"/>
        <v>#REF!</v>
      </c>
      <c r="J134" s="80" t="e">
        <f t="shared" si="77"/>
        <v>#REF!</v>
      </c>
      <c r="K134" s="80" t="e">
        <f t="shared" si="77"/>
        <v>#REF!</v>
      </c>
      <c r="L134" s="80" t="e">
        <f t="shared" si="77"/>
        <v>#REF!</v>
      </c>
      <c r="M134" s="80" t="e">
        <f t="shared" si="77"/>
        <v>#REF!</v>
      </c>
      <c r="N134" s="80" t="e">
        <f t="shared" si="77"/>
        <v>#REF!</v>
      </c>
      <c r="O134" s="80"/>
      <c r="P134" s="80"/>
    </row>
    <row r="135" spans="1:19" ht="15.5" outlineLevel="1">
      <c r="A135" s="81" t="s">
        <v>49</v>
      </c>
      <c r="B135" s="82" t="e">
        <f>SUM(#REF!,#REF!)</f>
        <v>#REF!</v>
      </c>
      <c r="C135" s="82" t="e">
        <f>SUM(#REF!,#REF!)</f>
        <v>#REF!</v>
      </c>
      <c r="D135" s="82" t="e">
        <f>SUM(#REF!,#REF!)</f>
        <v>#REF!</v>
      </c>
      <c r="E135" s="82" t="e">
        <f>SUM(#REF!,#REF!)</f>
        <v>#REF!</v>
      </c>
      <c r="F135" s="82" t="e">
        <f>SUM(#REF!,#REF!)</f>
        <v>#REF!</v>
      </c>
      <c r="G135" s="82" t="e">
        <f>SUM(#REF!,#REF!)</f>
        <v>#REF!</v>
      </c>
      <c r="H135" s="82" t="e">
        <f>SUM(#REF!,#REF!)</f>
        <v>#REF!</v>
      </c>
      <c r="I135" s="82" t="e">
        <f>SUM(#REF!,#REF!)</f>
        <v>#REF!</v>
      </c>
      <c r="J135" s="82" t="e">
        <f>SUM(#REF!,#REF!)</f>
        <v>#REF!</v>
      </c>
      <c r="K135" s="82" t="e">
        <f>SUM(#REF!,#REF!)</f>
        <v>#REF!</v>
      </c>
      <c r="L135" s="82" t="e">
        <f>SUM(#REF!,#REF!)</f>
        <v>#REF!</v>
      </c>
      <c r="M135" s="82" t="e">
        <f>SUM(#REF!,#REF!)</f>
        <v>#REF!</v>
      </c>
      <c r="N135" s="82" t="e">
        <f>SUM(#REF!,#REF!)</f>
        <v>#REF!</v>
      </c>
      <c r="O135" s="232"/>
      <c r="P135" s="232"/>
    </row>
    <row r="136" spans="1:19" ht="14.25" customHeight="1" outlineLevel="1">
      <c r="A136" s="78"/>
      <c r="B136" s="80" t="e">
        <f>B135/4700</f>
        <v>#REF!</v>
      </c>
      <c r="C136" s="80" t="e">
        <f>C135/4700</f>
        <v>#REF!</v>
      </c>
      <c r="D136" s="80" t="e">
        <f t="shared" ref="D136:N136" si="78">D135/4700</f>
        <v>#REF!</v>
      </c>
      <c r="E136" s="80" t="e">
        <f t="shared" si="78"/>
        <v>#REF!</v>
      </c>
      <c r="F136" s="80" t="e">
        <f t="shared" si="78"/>
        <v>#REF!</v>
      </c>
      <c r="G136" s="80" t="e">
        <f t="shared" si="78"/>
        <v>#REF!</v>
      </c>
      <c r="H136" s="80" t="e">
        <f t="shared" si="78"/>
        <v>#REF!</v>
      </c>
      <c r="I136" s="80" t="e">
        <f t="shared" si="78"/>
        <v>#REF!</v>
      </c>
      <c r="J136" s="80" t="e">
        <f t="shared" si="78"/>
        <v>#REF!</v>
      </c>
      <c r="K136" s="80" t="e">
        <f t="shared" si="78"/>
        <v>#REF!</v>
      </c>
      <c r="L136" s="80" t="e">
        <f t="shared" si="78"/>
        <v>#REF!</v>
      </c>
      <c r="M136" s="80" t="e">
        <f t="shared" si="78"/>
        <v>#REF!</v>
      </c>
      <c r="N136" s="80" t="e">
        <f t="shared" si="78"/>
        <v>#REF!</v>
      </c>
      <c r="O136" s="80"/>
      <c r="P136" s="80"/>
    </row>
    <row r="137" spans="1:19" ht="15.5" outlineLevel="1">
      <c r="A137" s="81" t="s">
        <v>106</v>
      </c>
      <c r="B137" s="82" t="e">
        <f>SUM(#REF!,)</f>
        <v>#REF!</v>
      </c>
      <c r="C137" s="82" t="e">
        <f>SUM(#REF!,)</f>
        <v>#REF!</v>
      </c>
      <c r="D137" s="82" t="e">
        <f>SUM(#REF!,)</f>
        <v>#REF!</v>
      </c>
      <c r="E137" s="82" t="e">
        <f>SUM(#REF!,)</f>
        <v>#REF!</v>
      </c>
      <c r="F137" s="82" t="e">
        <f>SUM(#REF!,)</f>
        <v>#REF!</v>
      </c>
      <c r="G137" s="82" t="e">
        <f>SUM(#REF!,)</f>
        <v>#REF!</v>
      </c>
      <c r="H137" s="82" t="e">
        <f>SUM(#REF!,)</f>
        <v>#REF!</v>
      </c>
      <c r="I137" s="82" t="e">
        <f>SUM(#REF!,)</f>
        <v>#REF!</v>
      </c>
      <c r="J137" s="82" t="e">
        <f>SUM(#REF!,)</f>
        <v>#REF!</v>
      </c>
      <c r="K137" s="82" t="e">
        <f>SUM(#REF!,)</f>
        <v>#REF!</v>
      </c>
      <c r="L137" s="82" t="e">
        <f>SUM(#REF!,)</f>
        <v>#REF!</v>
      </c>
      <c r="M137" s="82" t="e">
        <f>SUM(#REF!,)</f>
        <v>#REF!</v>
      </c>
      <c r="N137" s="82" t="e">
        <f>SUM(#REF!,)</f>
        <v>#REF!</v>
      </c>
      <c r="O137" s="232"/>
      <c r="P137" s="232"/>
    </row>
    <row r="138" spans="1:19" ht="14.25" customHeight="1" outlineLevel="1">
      <c r="A138" s="78"/>
      <c r="B138" s="80" t="e">
        <f>B137/11000</f>
        <v>#REF!</v>
      </c>
      <c r="C138" s="80" t="e">
        <f t="shared" ref="C138:N138" si="79">C137/11000</f>
        <v>#REF!</v>
      </c>
      <c r="D138" s="80" t="e">
        <f t="shared" si="79"/>
        <v>#REF!</v>
      </c>
      <c r="E138" s="80" t="e">
        <f t="shared" si="79"/>
        <v>#REF!</v>
      </c>
      <c r="F138" s="80" t="e">
        <f t="shared" si="79"/>
        <v>#REF!</v>
      </c>
      <c r="G138" s="80" t="e">
        <f t="shared" si="79"/>
        <v>#REF!</v>
      </c>
      <c r="H138" s="80" t="e">
        <f t="shared" si="79"/>
        <v>#REF!</v>
      </c>
      <c r="I138" s="80" t="e">
        <f t="shared" si="79"/>
        <v>#REF!</v>
      </c>
      <c r="J138" s="80" t="e">
        <f t="shared" si="79"/>
        <v>#REF!</v>
      </c>
      <c r="K138" s="80" t="e">
        <f t="shared" si="79"/>
        <v>#REF!</v>
      </c>
      <c r="L138" s="80" t="e">
        <f t="shared" si="79"/>
        <v>#REF!</v>
      </c>
      <c r="M138" s="80" t="e">
        <f t="shared" si="79"/>
        <v>#REF!</v>
      </c>
      <c r="N138" s="80" t="e">
        <f t="shared" si="79"/>
        <v>#REF!</v>
      </c>
      <c r="O138" s="80"/>
      <c r="P138" s="80"/>
    </row>
    <row r="139" spans="1:19" ht="15.5" outlineLevel="1">
      <c r="A139" s="81" t="s">
        <v>107</v>
      </c>
      <c r="B139" s="82" t="e">
        <f>SUM(B85:B86,B93:B94,B99,#REF!,#REF!,#REF!,)</f>
        <v>#REF!</v>
      </c>
      <c r="C139" s="82" t="e">
        <f>SUM(C85:C86,C93:C94,C99,#REF!,#REF!,#REF!,)</f>
        <v>#REF!</v>
      </c>
      <c r="D139" s="82" t="e">
        <f>SUM(D85:D86,D93:D94,D99,#REF!,#REF!,#REF!,)</f>
        <v>#REF!</v>
      </c>
      <c r="E139" s="82" t="e">
        <f>SUM(E85:E86,E93:E94,E99,#REF!,#REF!,#REF!,)</f>
        <v>#REF!</v>
      </c>
      <c r="F139" s="82" t="e">
        <f>SUM(F85:F86,F93:F94,F99,#REF!,#REF!,#REF!,)</f>
        <v>#REF!</v>
      </c>
      <c r="G139" s="82" t="e">
        <f>SUM(G85:G86,G93:G94,G99,#REF!,#REF!,#REF!,)</f>
        <v>#REF!</v>
      </c>
      <c r="H139" s="82" t="e">
        <f>SUM(H85:H86,H93:H94,H99,#REF!,#REF!,#REF!,)</f>
        <v>#REF!</v>
      </c>
      <c r="I139" s="82" t="e">
        <f>SUM(I85:I86,I93:I94,I99,#REF!,#REF!,#REF!,)</f>
        <v>#REF!</v>
      </c>
      <c r="J139" s="82" t="e">
        <f>SUM(J85:J86,J93:J94,J99,#REF!,#REF!,#REF!,)</f>
        <v>#REF!</v>
      </c>
      <c r="K139" s="82" t="e">
        <f>SUM(K85:K86,K93:K94,K99,#REF!,#REF!,#REF!,)</f>
        <v>#REF!</v>
      </c>
      <c r="L139" s="82" t="e">
        <f>SUM(L85:L86,L93:L94,L99,#REF!,#REF!,#REF!,)</f>
        <v>#REF!</v>
      </c>
      <c r="M139" s="82" t="e">
        <f>SUM(M85:M86,M93:M94,M99,#REF!,#REF!,#REF!,)</f>
        <v>#REF!</v>
      </c>
      <c r="N139" s="82" t="e">
        <f>SUM(N85:N86,N93:N94,N99,#REF!,#REF!,#REF!,)</f>
        <v>#REF!</v>
      </c>
      <c r="O139" s="232"/>
      <c r="P139" s="232"/>
    </row>
    <row r="140" spans="1:19" ht="14.25" customHeight="1" outlineLevel="1">
      <c r="A140" s="78"/>
      <c r="B140" s="80" t="e">
        <f>B139/22000</f>
        <v>#REF!</v>
      </c>
      <c r="C140" s="80" t="e">
        <f t="shared" ref="C140:N140" si="80">C139/22000</f>
        <v>#REF!</v>
      </c>
      <c r="D140" s="80" t="e">
        <f t="shared" si="80"/>
        <v>#REF!</v>
      </c>
      <c r="E140" s="80" t="e">
        <f t="shared" si="80"/>
        <v>#REF!</v>
      </c>
      <c r="F140" s="80" t="e">
        <f t="shared" si="80"/>
        <v>#REF!</v>
      </c>
      <c r="G140" s="80" t="e">
        <f t="shared" si="80"/>
        <v>#REF!</v>
      </c>
      <c r="H140" s="80" t="e">
        <f t="shared" si="80"/>
        <v>#REF!</v>
      </c>
      <c r="I140" s="80" t="e">
        <f t="shared" si="80"/>
        <v>#REF!</v>
      </c>
      <c r="J140" s="80" t="e">
        <f t="shared" si="80"/>
        <v>#REF!</v>
      </c>
      <c r="K140" s="80" t="e">
        <f t="shared" si="80"/>
        <v>#REF!</v>
      </c>
      <c r="L140" s="80" t="e">
        <f t="shared" si="80"/>
        <v>#REF!</v>
      </c>
      <c r="M140" s="80" t="e">
        <f t="shared" si="80"/>
        <v>#REF!</v>
      </c>
      <c r="N140" s="80" t="e">
        <f t="shared" si="80"/>
        <v>#REF!</v>
      </c>
      <c r="O140" s="80"/>
      <c r="P140" s="80"/>
    </row>
    <row r="141" spans="1:19" ht="15.5" outlineLevel="1">
      <c r="A141" s="81" t="s">
        <v>108</v>
      </c>
      <c r="B141" s="82" t="e">
        <f>SUM(#REF!)</f>
        <v>#REF!</v>
      </c>
      <c r="C141" s="82" t="e">
        <f>SUM(#REF!)</f>
        <v>#REF!</v>
      </c>
      <c r="D141" s="82" t="e">
        <f>SUM(#REF!)</f>
        <v>#REF!</v>
      </c>
      <c r="E141" s="82" t="e">
        <f>SUM(#REF!)</f>
        <v>#REF!</v>
      </c>
      <c r="F141" s="82" t="e">
        <f>SUM(#REF!)</f>
        <v>#REF!</v>
      </c>
      <c r="G141" s="82" t="e">
        <f>SUM(#REF!)</f>
        <v>#REF!</v>
      </c>
      <c r="H141" s="82" t="e">
        <f>SUM(#REF!)</f>
        <v>#REF!</v>
      </c>
      <c r="I141" s="82" t="e">
        <f>SUM(#REF!)</f>
        <v>#REF!</v>
      </c>
      <c r="J141" s="82" t="e">
        <f>SUM(#REF!)</f>
        <v>#REF!</v>
      </c>
      <c r="K141" s="82" t="e">
        <f>SUM(#REF!)</f>
        <v>#REF!</v>
      </c>
      <c r="L141" s="82" t="e">
        <f>SUM(#REF!)</f>
        <v>#REF!</v>
      </c>
      <c r="M141" s="82" t="e">
        <f>SUM(#REF!)</f>
        <v>#REF!</v>
      </c>
      <c r="N141" s="82" t="e">
        <f>SUM(#REF!)</f>
        <v>#REF!</v>
      </c>
      <c r="O141" s="232"/>
      <c r="P141" s="232"/>
    </row>
    <row r="142" spans="1:19" ht="15.5" outlineLevel="1">
      <c r="A142" s="78"/>
      <c r="B142" s="80" t="e">
        <f>B141/13000</f>
        <v>#REF!</v>
      </c>
      <c r="C142" s="80" t="e">
        <f t="shared" ref="C142:N142" si="81">C141/13000</f>
        <v>#REF!</v>
      </c>
      <c r="D142" s="80" t="e">
        <f t="shared" si="81"/>
        <v>#REF!</v>
      </c>
      <c r="E142" s="80" t="e">
        <f t="shared" si="81"/>
        <v>#REF!</v>
      </c>
      <c r="F142" s="80" t="e">
        <f>F141/13000</f>
        <v>#REF!</v>
      </c>
      <c r="G142" s="80" t="e">
        <f t="shared" si="81"/>
        <v>#REF!</v>
      </c>
      <c r="H142" s="80" t="e">
        <f t="shared" si="81"/>
        <v>#REF!</v>
      </c>
      <c r="I142" s="80" t="e">
        <f t="shared" si="81"/>
        <v>#REF!</v>
      </c>
      <c r="J142" s="80" t="e">
        <f t="shared" si="81"/>
        <v>#REF!</v>
      </c>
      <c r="K142" s="80" t="e">
        <f t="shared" si="81"/>
        <v>#REF!</v>
      </c>
      <c r="L142" s="80" t="e">
        <f t="shared" si="81"/>
        <v>#REF!</v>
      </c>
      <c r="M142" s="80" t="e">
        <f t="shared" si="81"/>
        <v>#REF!</v>
      </c>
      <c r="N142" s="80" t="e">
        <f t="shared" si="81"/>
        <v>#REF!</v>
      </c>
      <c r="O142" s="80"/>
      <c r="P142" s="80"/>
    </row>
    <row r="143" spans="1:19" s="83" customFormat="1" ht="15.5" outlineLevel="1">
      <c r="A143" s="81" t="s">
        <v>264</v>
      </c>
      <c r="B143" s="82" t="e">
        <f>SUM(B73:B73,#REF!,)</f>
        <v>#REF!</v>
      </c>
      <c r="C143" s="82" t="e">
        <f>SUM(C73:C73,#REF!,)</f>
        <v>#REF!</v>
      </c>
      <c r="D143" s="82" t="e">
        <f>SUM(D73:D73,#REF!,)</f>
        <v>#REF!</v>
      </c>
      <c r="E143" s="82" t="e">
        <f>SUM(E73:E73,#REF!,)</f>
        <v>#REF!</v>
      </c>
      <c r="F143" s="82" t="e">
        <f>SUM(F73:F73,#REF!,)</f>
        <v>#REF!</v>
      </c>
      <c r="G143" s="82" t="e">
        <f>SUM(G73:G73,#REF!,)</f>
        <v>#REF!</v>
      </c>
      <c r="H143" s="82" t="e">
        <f>SUM(H73:H73,#REF!,)</f>
        <v>#REF!</v>
      </c>
      <c r="I143" s="82" t="e">
        <f>SUM(I73:I73,#REF!,)</f>
        <v>#REF!</v>
      </c>
      <c r="J143" s="82" t="e">
        <f>SUM(J73:J73,#REF!,)</f>
        <v>#REF!</v>
      </c>
      <c r="K143" s="82" t="e">
        <f>SUM(K73:K73,#REF!,)</f>
        <v>#REF!</v>
      </c>
      <c r="L143" s="82" t="e">
        <f>SUM(L73:L73,#REF!,)</f>
        <v>#REF!</v>
      </c>
      <c r="M143" s="82" t="e">
        <f>SUM(M73:M73,#REF!,)</f>
        <v>#REF!</v>
      </c>
      <c r="N143" s="82" t="e">
        <f>SUM(N73:N73,#REF!,)</f>
        <v>#REF!</v>
      </c>
      <c r="O143" s="232"/>
      <c r="P143" s="232"/>
      <c r="R143" s="84"/>
      <c r="S143" s="15"/>
    </row>
    <row r="144" spans="1:19" ht="15.5" outlineLevel="1">
      <c r="A144" s="78"/>
      <c r="B144" s="80" t="e">
        <f>B143/28000</f>
        <v>#REF!</v>
      </c>
      <c r="C144" s="80" t="e">
        <f t="shared" ref="C144:N144" si="82">C143/28000</f>
        <v>#REF!</v>
      </c>
      <c r="D144" s="80" t="e">
        <f>D143/28000</f>
        <v>#REF!</v>
      </c>
      <c r="E144" s="80" t="e">
        <f t="shared" si="82"/>
        <v>#REF!</v>
      </c>
      <c r="F144" s="80" t="e">
        <f t="shared" si="82"/>
        <v>#REF!</v>
      </c>
      <c r="G144" s="80" t="e">
        <f t="shared" si="82"/>
        <v>#REF!</v>
      </c>
      <c r="H144" s="80" t="e">
        <f t="shared" si="82"/>
        <v>#REF!</v>
      </c>
      <c r="I144" s="80" t="e">
        <f t="shared" si="82"/>
        <v>#REF!</v>
      </c>
      <c r="J144" s="80" t="e">
        <f t="shared" si="82"/>
        <v>#REF!</v>
      </c>
      <c r="K144" s="80" t="e">
        <f t="shared" si="82"/>
        <v>#REF!</v>
      </c>
      <c r="L144" s="80" t="e">
        <f t="shared" si="82"/>
        <v>#REF!</v>
      </c>
      <c r="M144" s="80" t="e">
        <f t="shared" si="82"/>
        <v>#REF!</v>
      </c>
      <c r="N144" s="80" t="e">
        <f t="shared" si="82"/>
        <v>#REF!</v>
      </c>
      <c r="O144" s="80"/>
      <c r="P144" s="80"/>
    </row>
    <row r="145" spans="1:16" ht="15.5" outlineLevel="1">
      <c r="A145" s="85" t="s">
        <v>110</v>
      </c>
      <c r="B145" s="86" t="e">
        <f>B126+B128+B130+B132+B134+B136+B138+B140+B142+B144</f>
        <v>#REF!</v>
      </c>
      <c r="C145" s="86" t="e">
        <f>C126+C128+C130+C132+C134+C136+C138+C140+C142+C144</f>
        <v>#REF!</v>
      </c>
      <c r="D145" s="86" t="e">
        <f t="shared" ref="D145:N145" si="83">D126+D128+D130+D132+D134+D136+D138+D140+D142+D144</f>
        <v>#REF!</v>
      </c>
      <c r="E145" s="86" t="e">
        <f t="shared" si="83"/>
        <v>#REF!</v>
      </c>
      <c r="F145" s="86" t="e">
        <f t="shared" si="83"/>
        <v>#REF!</v>
      </c>
      <c r="G145" s="86" t="e">
        <f t="shared" si="83"/>
        <v>#REF!</v>
      </c>
      <c r="H145" s="86" t="e">
        <f t="shared" si="83"/>
        <v>#REF!</v>
      </c>
      <c r="I145" s="86" t="e">
        <f t="shared" si="83"/>
        <v>#REF!</v>
      </c>
      <c r="J145" s="86" t="e">
        <f t="shared" si="83"/>
        <v>#REF!</v>
      </c>
      <c r="K145" s="86" t="e">
        <f t="shared" si="83"/>
        <v>#REF!</v>
      </c>
      <c r="L145" s="86" t="e">
        <f t="shared" si="83"/>
        <v>#REF!</v>
      </c>
      <c r="M145" s="86" t="e">
        <f t="shared" si="83"/>
        <v>#REF!</v>
      </c>
      <c r="N145" s="86" t="e">
        <f t="shared" si="83"/>
        <v>#REF!</v>
      </c>
      <c r="O145" s="86"/>
      <c r="P145" s="86"/>
    </row>
    <row r="146" spans="1:16" ht="15.5" outlineLevel="1">
      <c r="A146" s="87" t="s">
        <v>111</v>
      </c>
      <c r="B146" s="88" t="e">
        <f>B145/38</f>
        <v>#REF!</v>
      </c>
      <c r="C146" s="89" t="e">
        <f>C145/38</f>
        <v>#REF!</v>
      </c>
      <c r="D146" s="89" t="e">
        <f t="shared" ref="D146:N146" si="84">D145/38</f>
        <v>#REF!</v>
      </c>
      <c r="E146" s="89" t="e">
        <f t="shared" si="84"/>
        <v>#REF!</v>
      </c>
      <c r="F146" s="89" t="e">
        <f t="shared" si="84"/>
        <v>#REF!</v>
      </c>
      <c r="G146" s="89" t="e">
        <f t="shared" si="84"/>
        <v>#REF!</v>
      </c>
      <c r="H146" s="89" t="e">
        <f t="shared" si="84"/>
        <v>#REF!</v>
      </c>
      <c r="I146" s="89" t="e">
        <f t="shared" si="84"/>
        <v>#REF!</v>
      </c>
      <c r="J146" s="89" t="e">
        <f t="shared" si="84"/>
        <v>#REF!</v>
      </c>
      <c r="K146" s="89" t="e">
        <f t="shared" si="84"/>
        <v>#REF!</v>
      </c>
      <c r="L146" s="89" t="e">
        <f t="shared" si="84"/>
        <v>#REF!</v>
      </c>
      <c r="M146" s="89" t="e">
        <f t="shared" si="84"/>
        <v>#REF!</v>
      </c>
      <c r="N146" s="89" t="e">
        <f t="shared" si="84"/>
        <v>#REF!</v>
      </c>
      <c r="O146" s="89"/>
      <c r="P146" s="89"/>
    </row>
    <row r="147" spans="1:16" ht="15.5" outlineLevel="1">
      <c r="A147" s="87" t="s">
        <v>112</v>
      </c>
      <c r="B147" s="90">
        <v>19</v>
      </c>
      <c r="C147" s="90">
        <v>20</v>
      </c>
      <c r="D147" s="90">
        <v>11</v>
      </c>
      <c r="E147" s="90">
        <v>15</v>
      </c>
      <c r="F147" s="90">
        <v>21</v>
      </c>
      <c r="G147" s="90">
        <v>19</v>
      </c>
      <c r="H147" s="90">
        <v>18</v>
      </c>
      <c r="I147" s="90">
        <v>18</v>
      </c>
      <c r="J147" s="90">
        <v>16</v>
      </c>
      <c r="K147" s="90">
        <v>14</v>
      </c>
      <c r="L147" s="90">
        <v>19</v>
      </c>
      <c r="M147" s="90">
        <v>18</v>
      </c>
      <c r="N147" s="90">
        <f>SUM(B147:M147)</f>
        <v>208</v>
      </c>
      <c r="O147" s="90"/>
      <c r="P147" s="90"/>
    </row>
    <row r="148" spans="1:16" ht="15.5" outlineLevel="1">
      <c r="A148" s="91" t="s">
        <v>113</v>
      </c>
      <c r="B148" s="92">
        <f>6*B147</f>
        <v>114</v>
      </c>
      <c r="C148" s="92">
        <f t="shared" ref="C148:N148" si="85">6*C147</f>
        <v>120</v>
      </c>
      <c r="D148" s="92">
        <f t="shared" si="85"/>
        <v>66</v>
      </c>
      <c r="E148" s="92">
        <f t="shared" si="85"/>
        <v>90</v>
      </c>
      <c r="F148" s="92">
        <f t="shared" si="85"/>
        <v>126</v>
      </c>
      <c r="G148" s="92">
        <f t="shared" si="85"/>
        <v>114</v>
      </c>
      <c r="H148" s="92">
        <f t="shared" si="85"/>
        <v>108</v>
      </c>
      <c r="I148" s="92">
        <f t="shared" si="85"/>
        <v>108</v>
      </c>
      <c r="J148" s="92">
        <f t="shared" si="85"/>
        <v>96</v>
      </c>
      <c r="K148" s="92">
        <f t="shared" si="85"/>
        <v>84</v>
      </c>
      <c r="L148" s="92">
        <f t="shared" si="85"/>
        <v>114</v>
      </c>
      <c r="M148" s="92" t="s">
        <v>258</v>
      </c>
      <c r="N148" s="92">
        <f t="shared" si="85"/>
        <v>1248</v>
      </c>
      <c r="O148" s="92"/>
      <c r="P148" s="92"/>
    </row>
    <row r="149" spans="1:16" ht="15.5" outlineLevel="1">
      <c r="A149" s="93" t="s">
        <v>114</v>
      </c>
      <c r="B149" s="94">
        <f>SUM(B150:B153)</f>
        <v>618</v>
      </c>
      <c r="C149" s="94">
        <f t="shared" ref="C149:N149" si="86">SUM(C150:C153)</f>
        <v>640</v>
      </c>
      <c r="D149" s="94">
        <f>SUM(D150:D153)</f>
        <v>448</v>
      </c>
      <c r="E149" s="94">
        <f t="shared" si="86"/>
        <v>582</v>
      </c>
      <c r="F149" s="94">
        <f t="shared" si="86"/>
        <v>672</v>
      </c>
      <c r="G149" s="94">
        <f t="shared" si="86"/>
        <v>752</v>
      </c>
      <c r="H149" s="94">
        <f t="shared" si="86"/>
        <v>726</v>
      </c>
      <c r="I149" s="94">
        <f t="shared" si="86"/>
        <v>720</v>
      </c>
      <c r="J149" s="94">
        <f t="shared" si="86"/>
        <v>608</v>
      </c>
      <c r="K149" s="94">
        <f t="shared" si="86"/>
        <v>524</v>
      </c>
      <c r="L149" s="94">
        <f t="shared" si="86"/>
        <v>608</v>
      </c>
      <c r="M149" s="94" t="e">
        <f t="shared" si="86"/>
        <v>#VALUE!</v>
      </c>
      <c r="N149" s="94">
        <f t="shared" si="86"/>
        <v>7550</v>
      </c>
      <c r="O149" s="94"/>
      <c r="P149" s="94"/>
    </row>
    <row r="150" spans="1:16" ht="15.5" outlineLevel="1">
      <c r="A150" s="95" t="s">
        <v>115</v>
      </c>
      <c r="B150" s="96">
        <f>B147*38-B148</f>
        <v>608</v>
      </c>
      <c r="C150" s="96">
        <f t="shared" ref="C150:N150" si="87">C147*38-C148</f>
        <v>640</v>
      </c>
      <c r="D150" s="96">
        <f t="shared" si="87"/>
        <v>352</v>
      </c>
      <c r="E150" s="96">
        <f t="shared" si="87"/>
        <v>480</v>
      </c>
      <c r="F150" s="96">
        <f t="shared" si="87"/>
        <v>672</v>
      </c>
      <c r="G150" s="96">
        <f t="shared" si="87"/>
        <v>608</v>
      </c>
      <c r="H150" s="96">
        <f t="shared" si="87"/>
        <v>576</v>
      </c>
      <c r="I150" s="96">
        <f t="shared" si="87"/>
        <v>576</v>
      </c>
      <c r="J150" s="96">
        <f t="shared" si="87"/>
        <v>512</v>
      </c>
      <c r="K150" s="96">
        <f t="shared" si="87"/>
        <v>448</v>
      </c>
      <c r="L150" s="96">
        <f t="shared" si="87"/>
        <v>608</v>
      </c>
      <c r="M150" s="96" t="e">
        <f t="shared" si="87"/>
        <v>#VALUE!</v>
      </c>
      <c r="N150" s="96">
        <f t="shared" si="87"/>
        <v>6656</v>
      </c>
      <c r="O150" s="96"/>
      <c r="P150" s="96"/>
    </row>
    <row r="151" spans="1:16" ht="15.5" outlineLevel="1">
      <c r="A151" s="97" t="s">
        <v>116</v>
      </c>
      <c r="B151" s="98">
        <f>2*5</f>
        <v>10</v>
      </c>
      <c r="C151" s="98">
        <v>0</v>
      </c>
      <c r="D151" s="98">
        <f>2*10</f>
        <v>20</v>
      </c>
      <c r="E151" s="98">
        <f>2*13</f>
        <v>26</v>
      </c>
      <c r="F151" s="98">
        <v>0</v>
      </c>
      <c r="G151" s="98">
        <f>2*15</f>
        <v>30</v>
      </c>
      <c r="H151" s="98">
        <f>2*18</f>
        <v>36</v>
      </c>
      <c r="I151" s="98">
        <f>2*15</f>
        <v>30</v>
      </c>
      <c r="J151" s="98">
        <f>2*10</f>
        <v>20</v>
      </c>
      <c r="K151" s="98">
        <v>0</v>
      </c>
      <c r="L151" s="98">
        <v>0</v>
      </c>
      <c r="M151" s="98">
        <v>0</v>
      </c>
      <c r="N151" s="98">
        <f>SUM(B151:M151)</f>
        <v>172</v>
      </c>
      <c r="O151" s="98"/>
      <c r="P151" s="98"/>
    </row>
    <row r="152" spans="1:16" ht="15.5" outlineLevel="1">
      <c r="A152" s="97" t="s">
        <v>117</v>
      </c>
      <c r="B152" s="98">
        <v>0</v>
      </c>
      <c r="C152" s="98">
        <v>0</v>
      </c>
      <c r="D152" s="98">
        <f>38*2</f>
        <v>76</v>
      </c>
      <c r="E152" s="98">
        <f>38*2</f>
        <v>76</v>
      </c>
      <c r="F152" s="98">
        <v>0</v>
      </c>
      <c r="G152" s="98">
        <f>38*3</f>
        <v>114</v>
      </c>
      <c r="H152" s="98">
        <f>38*3</f>
        <v>114</v>
      </c>
      <c r="I152" s="98">
        <f>38*3</f>
        <v>114</v>
      </c>
      <c r="J152" s="98">
        <f>38*2</f>
        <v>76</v>
      </c>
      <c r="K152" s="98">
        <f>38*2</f>
        <v>76</v>
      </c>
      <c r="L152" s="98">
        <v>0</v>
      </c>
      <c r="M152" s="98">
        <f>38*2</f>
        <v>76</v>
      </c>
      <c r="N152" s="98">
        <f>SUM(B152:M152)</f>
        <v>722</v>
      </c>
      <c r="O152" s="98"/>
      <c r="P152" s="98"/>
    </row>
    <row r="153" spans="1:16" ht="15.5" outlineLevel="1">
      <c r="A153" s="97" t="s">
        <v>118</v>
      </c>
      <c r="B153" s="98">
        <v>0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  <c r="O153" s="98"/>
      <c r="P153" s="98"/>
    </row>
    <row r="154" spans="1:16" ht="15.5" outlineLevel="1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</row>
    <row r="155" spans="1:16" ht="15.5" outlineLevel="1">
      <c r="A155" s="101" t="s">
        <v>119</v>
      </c>
      <c r="B155" s="102" t="e">
        <f>B150-B145</f>
        <v>#REF!</v>
      </c>
      <c r="C155" s="102" t="e">
        <f t="shared" ref="C155:N155" si="88">C150-C145</f>
        <v>#REF!</v>
      </c>
      <c r="D155" s="102" t="e">
        <f>D150-D145</f>
        <v>#REF!</v>
      </c>
      <c r="E155" s="102" t="e">
        <f t="shared" si="88"/>
        <v>#REF!</v>
      </c>
      <c r="F155" s="102" t="e">
        <f t="shared" si="88"/>
        <v>#REF!</v>
      </c>
      <c r="G155" s="102" t="e">
        <f t="shared" si="88"/>
        <v>#REF!</v>
      </c>
      <c r="H155" s="102" t="e">
        <f t="shared" si="88"/>
        <v>#REF!</v>
      </c>
      <c r="I155" s="102" t="e">
        <f t="shared" si="88"/>
        <v>#REF!</v>
      </c>
      <c r="J155" s="102" t="e">
        <f t="shared" si="88"/>
        <v>#REF!</v>
      </c>
      <c r="K155" s="102" t="e">
        <f t="shared" si="88"/>
        <v>#REF!</v>
      </c>
      <c r="L155" s="102" t="e">
        <f t="shared" si="88"/>
        <v>#REF!</v>
      </c>
      <c r="M155" s="102" t="e">
        <f t="shared" si="88"/>
        <v>#VALUE!</v>
      </c>
      <c r="N155" s="102" t="e">
        <f t="shared" si="88"/>
        <v>#REF!</v>
      </c>
      <c r="O155" s="233"/>
      <c r="P155" s="233"/>
    </row>
    <row r="156" spans="1:16" ht="15.5" outlineLevel="1">
      <c r="A156" s="101" t="s">
        <v>120</v>
      </c>
      <c r="B156" s="102" t="e">
        <f>B149-B145</f>
        <v>#REF!</v>
      </c>
      <c r="C156" s="102" t="e">
        <f t="shared" ref="C156:N156" si="89">C149-C145</f>
        <v>#REF!</v>
      </c>
      <c r="D156" s="102" t="e">
        <f>D149-D145</f>
        <v>#REF!</v>
      </c>
      <c r="E156" s="102" t="e">
        <f t="shared" si="89"/>
        <v>#REF!</v>
      </c>
      <c r="F156" s="102" t="e">
        <f t="shared" si="89"/>
        <v>#REF!</v>
      </c>
      <c r="G156" s="102" t="e">
        <f t="shared" si="89"/>
        <v>#REF!</v>
      </c>
      <c r="H156" s="102" t="e">
        <f t="shared" si="89"/>
        <v>#REF!</v>
      </c>
      <c r="I156" s="102" t="e">
        <f t="shared" si="89"/>
        <v>#REF!</v>
      </c>
      <c r="J156" s="102" t="e">
        <f t="shared" si="89"/>
        <v>#REF!</v>
      </c>
      <c r="K156" s="102" t="e">
        <f t="shared" si="89"/>
        <v>#REF!</v>
      </c>
      <c r="L156" s="102" t="e">
        <f t="shared" si="89"/>
        <v>#REF!</v>
      </c>
      <c r="M156" s="102" t="e">
        <f t="shared" si="89"/>
        <v>#VALUE!</v>
      </c>
      <c r="N156" s="102" t="e">
        <f t="shared" si="89"/>
        <v>#REF!</v>
      </c>
      <c r="O156" s="233"/>
      <c r="P156" s="233"/>
    </row>
  </sheetData>
  <mergeCells count="4">
    <mergeCell ref="A1:N3"/>
    <mergeCell ref="S1:AE3"/>
    <mergeCell ref="AF5:AG5"/>
    <mergeCell ref="AH5:AI5"/>
  </mergeCells>
  <printOptions horizontalCentered="1"/>
  <pageMargins left="0.15748031496062992" right="0" top="0" bottom="0" header="0" footer="0"/>
  <pageSetup paperSize="8" scale="62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419C-9D91-4FCD-84F9-4F0FE4204BA4}">
  <sheetPr>
    <pageSetUpPr fitToPage="1"/>
  </sheetPr>
  <dimension ref="A1:AG157"/>
  <sheetViews>
    <sheetView showGridLines="0" zoomScale="81" zoomScaleNormal="81" workbookViewId="0">
      <pane xSplit="1" ySplit="5" topLeftCell="P94" activePane="bottomRight" state="frozen"/>
      <selection pane="topRight" activeCell="C1" sqref="C1"/>
      <selection pane="bottomLeft" activeCell="A6" sqref="A6"/>
      <selection pane="bottomRight" activeCell="Q107" sqref="Q107:AC107"/>
    </sheetView>
  </sheetViews>
  <sheetFormatPr defaultColWidth="9.1796875" defaultRowHeight="14.5" outlineLevelRow="1"/>
  <cols>
    <col min="1" max="1" width="24" style="103" bestFit="1" customWidth="1"/>
    <col min="2" max="13" width="13.54296875" style="15" customWidth="1"/>
    <col min="14" max="14" width="16.6328125" style="15" customWidth="1"/>
    <col min="15" max="15" width="7.08984375" style="15" customWidth="1"/>
    <col min="16" max="16" width="19.90625" style="20" bestFit="1" customWidth="1"/>
    <col min="17" max="29" width="13.1796875" style="15" customWidth="1"/>
    <col min="30" max="30" width="12.08984375" style="15" customWidth="1"/>
    <col min="31" max="31" width="10.54296875" style="15" customWidth="1"/>
    <col min="32" max="16384" width="9.1796875" style="15"/>
  </cols>
  <sheetData>
    <row r="1" spans="1:33" s="1" customFormat="1" ht="15" customHeight="1">
      <c r="A1" s="234" t="s">
        <v>153</v>
      </c>
      <c r="B1" s="234"/>
      <c r="C1" s="234"/>
      <c r="D1" s="234"/>
      <c r="E1" s="234"/>
      <c r="F1" s="234"/>
      <c r="G1" s="234"/>
      <c r="H1" s="234"/>
      <c r="I1" s="234"/>
      <c r="J1" s="234"/>
      <c r="K1" s="234"/>
      <c r="L1" s="234"/>
      <c r="M1" s="234"/>
      <c r="N1" s="234"/>
      <c r="P1" s="2"/>
      <c r="Q1" s="235" t="s">
        <v>152</v>
      </c>
      <c r="R1" s="235"/>
      <c r="S1" s="235"/>
      <c r="T1" s="235"/>
      <c r="U1" s="235"/>
      <c r="V1" s="235"/>
      <c r="W1" s="235"/>
      <c r="X1" s="235"/>
      <c r="Y1" s="235"/>
      <c r="Z1" s="235"/>
      <c r="AA1" s="235"/>
      <c r="AB1" s="235"/>
      <c r="AC1" s="235"/>
    </row>
    <row r="2" spans="1:33" s="1" customFormat="1" ht="15" customHeight="1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234"/>
      <c r="L2" s="234"/>
      <c r="M2" s="234"/>
      <c r="N2" s="234"/>
      <c r="P2" s="2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B2" s="235"/>
      <c r="AC2" s="235"/>
    </row>
    <row r="3" spans="1:33" s="1" customFormat="1" ht="15" customHeight="1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P3" s="2"/>
      <c r="Q3" s="235"/>
      <c r="R3" s="235"/>
      <c r="S3" s="235"/>
      <c r="T3" s="235"/>
      <c r="U3" s="235"/>
      <c r="V3" s="235"/>
      <c r="W3" s="235"/>
      <c r="X3" s="235"/>
      <c r="Y3" s="235"/>
      <c r="Z3" s="235"/>
      <c r="AA3" s="235"/>
      <c r="AB3" s="235"/>
      <c r="AC3" s="235"/>
    </row>
    <row r="4" spans="1:33" s="1" customFormat="1" ht="15" customHeight="1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0</v>
      </c>
      <c r="P4" s="5" t="s">
        <v>1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33" s="10" customFormat="1" ht="18.5">
      <c r="A5" s="6"/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8" t="s">
        <v>9</v>
      </c>
      <c r="J5" s="8" t="s">
        <v>10</v>
      </c>
      <c r="K5" s="8" t="s">
        <v>11</v>
      </c>
      <c r="L5" s="8" t="s">
        <v>12</v>
      </c>
      <c r="M5" s="8" t="s">
        <v>13</v>
      </c>
      <c r="N5" s="9" t="s">
        <v>14</v>
      </c>
      <c r="P5" s="11" t="s">
        <v>15</v>
      </c>
      <c r="Q5" s="12" t="s">
        <v>2</v>
      </c>
      <c r="R5" s="13" t="s">
        <v>3</v>
      </c>
      <c r="S5" s="13" t="s">
        <v>4</v>
      </c>
      <c r="T5" s="13" t="s">
        <v>5</v>
      </c>
      <c r="U5" s="13" t="s">
        <v>6</v>
      </c>
      <c r="V5" s="13" t="s">
        <v>7</v>
      </c>
      <c r="W5" s="13" t="s">
        <v>8</v>
      </c>
      <c r="X5" s="13" t="s">
        <v>9</v>
      </c>
      <c r="Y5" s="13" t="s">
        <v>10</v>
      </c>
      <c r="Z5" s="13" t="s">
        <v>11</v>
      </c>
      <c r="AA5" s="13" t="s">
        <v>12</v>
      </c>
      <c r="AB5" s="14" t="s">
        <v>13</v>
      </c>
      <c r="AC5" s="9" t="s">
        <v>14</v>
      </c>
      <c r="AD5" s="236"/>
      <c r="AE5" s="237"/>
      <c r="AF5" s="237"/>
      <c r="AG5" s="237"/>
    </row>
    <row r="6" spans="1:33">
      <c r="A6" s="137" t="s">
        <v>121</v>
      </c>
      <c r="B6" s="138">
        <v>1154473.56</v>
      </c>
      <c r="C6" s="138">
        <v>1140220.8</v>
      </c>
      <c r="D6" s="138">
        <v>1125968.04</v>
      </c>
      <c r="E6" s="138">
        <v>1147347.18</v>
      </c>
      <c r="F6" s="138">
        <v>1140220.8</v>
      </c>
      <c r="G6" s="138">
        <v>1318380.3</v>
      </c>
      <c r="H6" s="138">
        <v>1325506.68</v>
      </c>
      <c r="I6" s="138">
        <v>1325506.68</v>
      </c>
      <c r="J6" s="138">
        <v>1325506.68</v>
      </c>
      <c r="K6" s="138">
        <v>983440.44000000006</v>
      </c>
      <c r="L6" s="138">
        <v>1026198.72</v>
      </c>
      <c r="M6" s="139">
        <v>1239990.1199999999</v>
      </c>
      <c r="N6" s="132">
        <f>SUM(B6:M6)</f>
        <v>14252759.999999998</v>
      </c>
      <c r="P6" s="16">
        <v>1270</v>
      </c>
      <c r="Q6" s="17">
        <f t="shared" ref="Q6" si="0">$P6*B6/1000</f>
        <v>1466181.4212</v>
      </c>
      <c r="R6" s="18">
        <f t="shared" ref="R6:R69" si="1">$P6*C6/1000</f>
        <v>1448080.416</v>
      </c>
      <c r="S6" s="18">
        <f t="shared" ref="S6:S69" si="2">$P6*D6/1000</f>
        <v>1429979.4108</v>
      </c>
      <c r="T6" s="18">
        <f t="shared" ref="T6:T69" si="3">$P6*E6/1000</f>
        <v>1457130.9186</v>
      </c>
      <c r="U6" s="18">
        <f t="shared" ref="U6:U69" si="4">$P6*F6/1000</f>
        <v>1448080.416</v>
      </c>
      <c r="V6" s="18">
        <f t="shared" ref="V6:V69" si="5">$P6*G6/1000</f>
        <v>1674342.9809999999</v>
      </c>
      <c r="W6" s="18">
        <f t="shared" ref="W6:W69" si="6">$P6*H6/1000</f>
        <v>1683393.4835999999</v>
      </c>
      <c r="X6" s="18">
        <f t="shared" ref="X6:X69" si="7">$P6*I6/1000</f>
        <v>1683393.4835999999</v>
      </c>
      <c r="Y6" s="18">
        <f t="shared" ref="Y6:Y69" si="8">$P6*J6/1000</f>
        <v>1683393.4835999999</v>
      </c>
      <c r="Z6" s="18">
        <f t="shared" ref="Z6:Z69" si="9">$P6*K6/1000</f>
        <v>1248969.3588000003</v>
      </c>
      <c r="AA6" s="18">
        <f t="shared" ref="AA6:AA69" si="10">$P6*L6/1000</f>
        <v>1303272.3743999999</v>
      </c>
      <c r="AB6" s="18">
        <f t="shared" ref="AB6:AB69" si="11">$P6*M6/1000</f>
        <v>1574787.4523999998</v>
      </c>
      <c r="AC6" s="19">
        <f>SUM(Q6:AB6)</f>
        <v>18101005.199999999</v>
      </c>
      <c r="AF6" s="20"/>
    </row>
    <row r="7" spans="1:33">
      <c r="A7" s="140" t="s">
        <v>16</v>
      </c>
      <c r="B7" s="141">
        <v>137755.12049999999</v>
      </c>
      <c r="C7" s="141">
        <v>136054.44</v>
      </c>
      <c r="D7" s="141">
        <v>134353.75950000001</v>
      </c>
      <c r="E7" s="141">
        <v>136904.78025000001</v>
      </c>
      <c r="F7" s="141">
        <v>136054.44</v>
      </c>
      <c r="G7" s="141">
        <v>157312.94625000001</v>
      </c>
      <c r="H7" s="141">
        <v>158163.28649999999</v>
      </c>
      <c r="I7" s="141">
        <v>158163.28649999999</v>
      </c>
      <c r="J7" s="141">
        <v>158163.28649999999</v>
      </c>
      <c r="K7" s="141">
        <v>117346.95450000001</v>
      </c>
      <c r="L7" s="141">
        <v>122448.99599999998</v>
      </c>
      <c r="M7" s="142">
        <v>147959.2035</v>
      </c>
      <c r="N7" s="132">
        <f t="shared" ref="N7:N70" si="12">SUM(B7:M7)</f>
        <v>1700680.5</v>
      </c>
      <c r="P7" s="16">
        <v>1270</v>
      </c>
      <c r="Q7" s="17">
        <f t="shared" ref="Q7:Q70" si="13">$P7*B7/1000</f>
        <v>174949.003035</v>
      </c>
      <c r="R7" s="18">
        <f t="shared" si="1"/>
        <v>172789.13880000002</v>
      </c>
      <c r="S7" s="18">
        <f t="shared" si="2"/>
        <v>170629.27456500003</v>
      </c>
      <c r="T7" s="18">
        <f t="shared" si="3"/>
        <v>173869.07091750001</v>
      </c>
      <c r="U7" s="18">
        <f t="shared" si="4"/>
        <v>172789.13880000002</v>
      </c>
      <c r="V7" s="18">
        <f t="shared" si="5"/>
        <v>199787.44173750002</v>
      </c>
      <c r="W7" s="18">
        <f t="shared" si="6"/>
        <v>200867.37385499998</v>
      </c>
      <c r="X7" s="18">
        <f t="shared" si="7"/>
        <v>200867.37385499998</v>
      </c>
      <c r="Y7" s="18">
        <f t="shared" si="8"/>
        <v>200867.37385499998</v>
      </c>
      <c r="Z7" s="18">
        <f t="shared" si="9"/>
        <v>149030.63221499999</v>
      </c>
      <c r="AA7" s="18">
        <f t="shared" si="10"/>
        <v>155510.22491999998</v>
      </c>
      <c r="AB7" s="18">
        <f t="shared" si="11"/>
        <v>187908.18844500001</v>
      </c>
      <c r="AC7" s="19">
        <f t="shared" ref="AC7:AC70" si="14">SUM(Q7:AB7)</f>
        <v>2159864.2349999999</v>
      </c>
      <c r="AF7" s="20"/>
    </row>
    <row r="8" spans="1:33">
      <c r="A8" s="143" t="s">
        <v>17</v>
      </c>
      <c r="B8" s="141">
        <v>87912.515700000004</v>
      </c>
      <c r="C8" s="141">
        <v>86827.175999999992</v>
      </c>
      <c r="D8" s="141">
        <v>85741.836299999995</v>
      </c>
      <c r="E8" s="141">
        <v>87369.845849999998</v>
      </c>
      <c r="F8" s="141">
        <v>86827.175999999992</v>
      </c>
      <c r="G8" s="141">
        <v>100393.92224999999</v>
      </c>
      <c r="H8" s="141">
        <v>100936.59209999999</v>
      </c>
      <c r="I8" s="141">
        <v>100936.59209999999</v>
      </c>
      <c r="J8" s="141">
        <v>100936.59209999999</v>
      </c>
      <c r="K8" s="141">
        <v>74888.439299999998</v>
      </c>
      <c r="L8" s="141">
        <v>78144.458399999989</v>
      </c>
      <c r="M8" s="142">
        <v>94424.553899999984</v>
      </c>
      <c r="N8" s="132">
        <f t="shared" si="12"/>
        <v>1085339.7</v>
      </c>
      <c r="P8" s="16">
        <v>1170</v>
      </c>
      <c r="Q8" s="17">
        <f t="shared" si="13"/>
        <v>102857.643369</v>
      </c>
      <c r="R8" s="18">
        <f t="shared" si="1"/>
        <v>101587.79591999999</v>
      </c>
      <c r="S8" s="18">
        <f t="shared" si="2"/>
        <v>100317.948471</v>
      </c>
      <c r="T8" s="18">
        <f t="shared" si="3"/>
        <v>102222.7196445</v>
      </c>
      <c r="U8" s="18">
        <f t="shared" si="4"/>
        <v>101587.79591999999</v>
      </c>
      <c r="V8" s="18">
        <f t="shared" si="5"/>
        <v>117460.88903249998</v>
      </c>
      <c r="W8" s="18">
        <f t="shared" si="6"/>
        <v>118095.81275699999</v>
      </c>
      <c r="X8" s="18">
        <f t="shared" si="7"/>
        <v>118095.81275699999</v>
      </c>
      <c r="Y8" s="18">
        <f t="shared" si="8"/>
        <v>118095.81275699999</v>
      </c>
      <c r="Z8" s="18">
        <f t="shared" si="9"/>
        <v>87619.473980999988</v>
      </c>
      <c r="AA8" s="18">
        <f t="shared" si="10"/>
        <v>91429.016327999983</v>
      </c>
      <c r="AB8" s="18">
        <f t="shared" si="11"/>
        <v>110476.72806299997</v>
      </c>
      <c r="AC8" s="19">
        <f t="shared" si="14"/>
        <v>1269847.4489999998</v>
      </c>
      <c r="AF8" s="20"/>
    </row>
    <row r="9" spans="1:33">
      <c r="A9" s="143" t="s">
        <v>18</v>
      </c>
      <c r="B9" s="141">
        <v>30085.246800000001</v>
      </c>
      <c r="C9" s="141">
        <v>29713.824000000001</v>
      </c>
      <c r="D9" s="141">
        <v>29342.4012</v>
      </c>
      <c r="E9" s="141">
        <v>29899.535400000001</v>
      </c>
      <c r="F9" s="141">
        <v>29713.824000000001</v>
      </c>
      <c r="G9" s="141">
        <v>34356.608999999997</v>
      </c>
      <c r="H9" s="141">
        <v>34542.320399999997</v>
      </c>
      <c r="I9" s="141">
        <v>34542.320399999997</v>
      </c>
      <c r="J9" s="141">
        <v>34542.320399999997</v>
      </c>
      <c r="K9" s="141">
        <v>25628.173200000001</v>
      </c>
      <c r="L9" s="141">
        <v>26742.441599999998</v>
      </c>
      <c r="M9" s="142">
        <v>32313.783599999995</v>
      </c>
      <c r="N9" s="132">
        <f t="shared" si="12"/>
        <v>371422.80000000005</v>
      </c>
      <c r="P9" s="16">
        <v>1490</v>
      </c>
      <c r="Q9" s="17">
        <f t="shared" si="13"/>
        <v>44827.017732</v>
      </c>
      <c r="R9" s="18">
        <f t="shared" si="1"/>
        <v>44273.597759999997</v>
      </c>
      <c r="S9" s="18">
        <f t="shared" si="2"/>
        <v>43720.177788000001</v>
      </c>
      <c r="T9" s="18">
        <f t="shared" si="3"/>
        <v>44550.307745999999</v>
      </c>
      <c r="U9" s="18">
        <f t="shared" si="4"/>
        <v>44273.597759999997</v>
      </c>
      <c r="V9" s="18">
        <f t="shared" si="5"/>
        <v>51191.347409999995</v>
      </c>
      <c r="W9" s="18">
        <f t="shared" si="6"/>
        <v>51468.057395999997</v>
      </c>
      <c r="X9" s="18">
        <f t="shared" si="7"/>
        <v>51468.057395999997</v>
      </c>
      <c r="Y9" s="18">
        <f t="shared" si="8"/>
        <v>51468.057395999997</v>
      </c>
      <c r="Z9" s="18">
        <f t="shared" si="9"/>
        <v>38185.978068000004</v>
      </c>
      <c r="AA9" s="18">
        <f t="shared" si="10"/>
        <v>39846.237983999999</v>
      </c>
      <c r="AB9" s="18">
        <f t="shared" si="11"/>
        <v>48147.537563999998</v>
      </c>
      <c r="AC9" s="19">
        <f t="shared" si="14"/>
        <v>553419.97200000007</v>
      </c>
      <c r="AF9" s="20"/>
    </row>
    <row r="10" spans="1:33">
      <c r="A10" s="144" t="s">
        <v>19</v>
      </c>
      <c r="B10" s="141">
        <v>9447.84</v>
      </c>
      <c r="C10" s="141">
        <v>9331.2000000000007</v>
      </c>
      <c r="D10" s="141">
        <v>9214.56</v>
      </c>
      <c r="E10" s="141">
        <v>9389.52</v>
      </c>
      <c r="F10" s="141">
        <v>9331.2000000000007</v>
      </c>
      <c r="G10" s="141">
        <v>10789.2</v>
      </c>
      <c r="H10" s="141">
        <v>10847.52</v>
      </c>
      <c r="I10" s="141">
        <v>10847.52</v>
      </c>
      <c r="J10" s="141">
        <v>10847.52</v>
      </c>
      <c r="K10" s="141">
        <v>8048.1600000000008</v>
      </c>
      <c r="L10" s="141">
        <v>8398.08</v>
      </c>
      <c r="M10" s="142">
        <v>10147.679999999998</v>
      </c>
      <c r="N10" s="132">
        <f t="shared" si="12"/>
        <v>116640</v>
      </c>
      <c r="P10" s="16">
        <v>273.17037037036999</v>
      </c>
      <c r="Q10" s="17">
        <f t="shared" si="13"/>
        <v>2580.8699519999964</v>
      </c>
      <c r="R10" s="18">
        <f t="shared" si="1"/>
        <v>2549.0073599999964</v>
      </c>
      <c r="S10" s="18">
        <f t="shared" si="2"/>
        <v>2517.1447679999965</v>
      </c>
      <c r="T10" s="18">
        <f t="shared" si="3"/>
        <v>2564.9386559999966</v>
      </c>
      <c r="U10" s="18">
        <f t="shared" si="4"/>
        <v>2549.0073599999964</v>
      </c>
      <c r="V10" s="18">
        <f t="shared" si="5"/>
        <v>2947.289759999996</v>
      </c>
      <c r="W10" s="18">
        <f t="shared" si="6"/>
        <v>2963.2210559999962</v>
      </c>
      <c r="X10" s="18">
        <f t="shared" si="7"/>
        <v>2963.2210559999962</v>
      </c>
      <c r="Y10" s="18">
        <f t="shared" si="8"/>
        <v>2963.2210559999962</v>
      </c>
      <c r="Z10" s="18">
        <f t="shared" si="9"/>
        <v>2198.518847999997</v>
      </c>
      <c r="AA10" s="18">
        <f t="shared" si="10"/>
        <v>2294.1066239999968</v>
      </c>
      <c r="AB10" s="18">
        <f t="shared" si="11"/>
        <v>2772.0455039999961</v>
      </c>
      <c r="AC10" s="19">
        <f t="shared" si="14"/>
        <v>31862.591999999953</v>
      </c>
      <c r="AF10" s="20"/>
    </row>
    <row r="11" spans="1:33">
      <c r="A11" s="145" t="s">
        <v>122</v>
      </c>
      <c r="B11" s="141">
        <v>9806824.2239999995</v>
      </c>
      <c r="C11" s="141">
        <v>9685752.3200000003</v>
      </c>
      <c r="D11" s="141">
        <v>9564680.4159999993</v>
      </c>
      <c r="E11" s="141">
        <v>9746288.2719999999</v>
      </c>
      <c r="F11" s="141">
        <v>9685752.3200000003</v>
      </c>
      <c r="G11" s="141">
        <v>11199151.119999999</v>
      </c>
      <c r="H11" s="141">
        <v>11259687.072000001</v>
      </c>
      <c r="I11" s="141">
        <v>11259687.072000001</v>
      </c>
      <c r="J11" s="141">
        <v>11259687.072000001</v>
      </c>
      <c r="K11" s="141">
        <v>8353961.3760000011</v>
      </c>
      <c r="L11" s="141">
        <v>8717177.0879999995</v>
      </c>
      <c r="M11" s="142">
        <v>10533255.648</v>
      </c>
      <c r="N11" s="132">
        <f t="shared" si="12"/>
        <v>121071904</v>
      </c>
      <c r="P11" s="16">
        <v>358.20635066579939</v>
      </c>
      <c r="Q11" s="17">
        <f t="shared" si="13"/>
        <v>3512866.7168999994</v>
      </c>
      <c r="R11" s="18">
        <f t="shared" si="1"/>
        <v>3469497.9920000001</v>
      </c>
      <c r="S11" s="18">
        <f t="shared" si="2"/>
        <v>3426129.2670999998</v>
      </c>
      <c r="T11" s="18">
        <f t="shared" si="3"/>
        <v>3491182.35445</v>
      </c>
      <c r="U11" s="18">
        <f t="shared" si="4"/>
        <v>3469497.9920000001</v>
      </c>
      <c r="V11" s="18">
        <f t="shared" si="5"/>
        <v>4011607.0532499994</v>
      </c>
      <c r="W11" s="18">
        <f t="shared" si="6"/>
        <v>4033291.4157000002</v>
      </c>
      <c r="X11" s="18">
        <f t="shared" si="7"/>
        <v>4033291.4157000002</v>
      </c>
      <c r="Y11" s="18">
        <f t="shared" si="8"/>
        <v>4033291.4157000002</v>
      </c>
      <c r="Z11" s="18">
        <f t="shared" si="9"/>
        <v>2992442.0181000005</v>
      </c>
      <c r="AA11" s="18">
        <f t="shared" si="10"/>
        <v>3122548.1927999998</v>
      </c>
      <c r="AB11" s="18">
        <f t="shared" si="11"/>
        <v>3773079.0663000001</v>
      </c>
      <c r="AC11" s="19">
        <f t="shared" si="14"/>
        <v>43368724.899999999</v>
      </c>
      <c r="AF11" s="20"/>
    </row>
    <row r="12" spans="1:33">
      <c r="A12" s="144" t="s">
        <v>20</v>
      </c>
      <c r="B12" s="141">
        <v>2035704.2310000001</v>
      </c>
      <c r="C12" s="141">
        <v>2010572.08</v>
      </c>
      <c r="D12" s="141">
        <v>1985439.929</v>
      </c>
      <c r="E12" s="141">
        <v>2023138.1555000001</v>
      </c>
      <c r="F12" s="141">
        <v>2010572.08</v>
      </c>
      <c r="G12" s="141">
        <v>2324723.9674999998</v>
      </c>
      <c r="H12" s="141">
        <v>2337290.0430000001</v>
      </c>
      <c r="I12" s="141">
        <v>2337290.0430000001</v>
      </c>
      <c r="J12" s="141">
        <v>2337290.0430000001</v>
      </c>
      <c r="K12" s="141">
        <v>1734118.4190000002</v>
      </c>
      <c r="L12" s="141">
        <v>1809514.872</v>
      </c>
      <c r="M12" s="142">
        <v>2186497.1369999996</v>
      </c>
      <c r="N12" s="132">
        <f t="shared" si="12"/>
        <v>25132151</v>
      </c>
      <c r="P12" s="16">
        <v>460</v>
      </c>
      <c r="Q12" s="17">
        <f t="shared" si="13"/>
        <v>936423.94626000011</v>
      </c>
      <c r="R12" s="18">
        <f t="shared" si="1"/>
        <v>924863.15680000011</v>
      </c>
      <c r="S12" s="18">
        <f t="shared" si="2"/>
        <v>913302.36734</v>
      </c>
      <c r="T12" s="18">
        <f t="shared" si="3"/>
        <v>930643.55153000006</v>
      </c>
      <c r="U12" s="18">
        <f t="shared" si="4"/>
        <v>924863.15680000011</v>
      </c>
      <c r="V12" s="18">
        <f t="shared" si="5"/>
        <v>1069373.0250500001</v>
      </c>
      <c r="W12" s="18">
        <f t="shared" si="6"/>
        <v>1075153.4197799999</v>
      </c>
      <c r="X12" s="18">
        <f t="shared" si="7"/>
        <v>1075153.4197799999</v>
      </c>
      <c r="Y12" s="18">
        <f t="shared" si="8"/>
        <v>1075153.4197799999</v>
      </c>
      <c r="Z12" s="18">
        <f t="shared" si="9"/>
        <v>797694.47274000011</v>
      </c>
      <c r="AA12" s="18">
        <f t="shared" si="10"/>
        <v>832376.84112</v>
      </c>
      <c r="AB12" s="18">
        <f t="shared" si="11"/>
        <v>1005788.6830199999</v>
      </c>
      <c r="AC12" s="19">
        <f t="shared" si="14"/>
        <v>11560789.460000001</v>
      </c>
      <c r="AF12" s="20"/>
    </row>
    <row r="13" spans="1:33">
      <c r="A13" s="144" t="s">
        <v>21</v>
      </c>
      <c r="B13" s="141">
        <v>1476979.4340000001</v>
      </c>
      <c r="C13" s="141">
        <v>1458745.12</v>
      </c>
      <c r="D13" s="141">
        <v>1440510.8060000001</v>
      </c>
      <c r="E13" s="141">
        <v>1467862.277</v>
      </c>
      <c r="F13" s="141">
        <v>1458745.12</v>
      </c>
      <c r="G13" s="141">
        <v>1686674.0449999999</v>
      </c>
      <c r="H13" s="141">
        <v>1695791.202</v>
      </c>
      <c r="I13" s="141">
        <v>1695791.202</v>
      </c>
      <c r="J13" s="141">
        <v>1695791.202</v>
      </c>
      <c r="K13" s="141">
        <v>1258167.6660000002</v>
      </c>
      <c r="L13" s="141">
        <v>1312870.608</v>
      </c>
      <c r="M13" s="142">
        <v>1586385.318</v>
      </c>
      <c r="N13" s="132">
        <f t="shared" si="12"/>
        <v>18234314</v>
      </c>
      <c r="P13" s="16">
        <v>450</v>
      </c>
      <c r="Q13" s="17">
        <f t="shared" si="13"/>
        <v>664640.74530000007</v>
      </c>
      <c r="R13" s="18">
        <f t="shared" si="1"/>
        <v>656435.304</v>
      </c>
      <c r="S13" s="18">
        <f t="shared" si="2"/>
        <v>648229.86270000006</v>
      </c>
      <c r="T13" s="18">
        <f t="shared" si="3"/>
        <v>660538.02464999992</v>
      </c>
      <c r="U13" s="18">
        <f t="shared" si="4"/>
        <v>656435.304</v>
      </c>
      <c r="V13" s="18">
        <f t="shared" si="5"/>
        <v>759003.32024999999</v>
      </c>
      <c r="W13" s="18">
        <f t="shared" si="6"/>
        <v>763106.04090000002</v>
      </c>
      <c r="X13" s="18">
        <f t="shared" si="7"/>
        <v>763106.04090000002</v>
      </c>
      <c r="Y13" s="18">
        <f t="shared" si="8"/>
        <v>763106.04090000002</v>
      </c>
      <c r="Z13" s="18">
        <f t="shared" si="9"/>
        <v>566175.4497</v>
      </c>
      <c r="AA13" s="18">
        <f t="shared" si="10"/>
        <v>590791.77360000007</v>
      </c>
      <c r="AB13" s="18">
        <f t="shared" si="11"/>
        <v>713873.39309999999</v>
      </c>
      <c r="AC13" s="19">
        <f t="shared" si="14"/>
        <v>8205441.3000000007</v>
      </c>
      <c r="AF13" s="20"/>
    </row>
    <row r="14" spans="1:33">
      <c r="A14" s="144" t="s">
        <v>123</v>
      </c>
      <c r="B14" s="141">
        <v>4301.1000000000004</v>
      </c>
      <c r="C14" s="141">
        <v>4248</v>
      </c>
      <c r="D14" s="141">
        <v>4194.8999999999996</v>
      </c>
      <c r="E14" s="141">
        <v>4274.55</v>
      </c>
      <c r="F14" s="141">
        <v>4248</v>
      </c>
      <c r="G14" s="141">
        <v>4911.75</v>
      </c>
      <c r="H14" s="141">
        <v>4938.3</v>
      </c>
      <c r="I14" s="141">
        <v>4938.3</v>
      </c>
      <c r="J14" s="141">
        <v>4938.3</v>
      </c>
      <c r="K14" s="141">
        <v>3663.9</v>
      </c>
      <c r="L14" s="141">
        <v>3823.2</v>
      </c>
      <c r="M14" s="142">
        <v>4619.7</v>
      </c>
      <c r="N14" s="132">
        <f t="shared" si="12"/>
        <v>53100</v>
      </c>
      <c r="P14" s="16">
        <v>430</v>
      </c>
      <c r="Q14" s="17">
        <f t="shared" si="13"/>
        <v>1849.4730000000002</v>
      </c>
      <c r="R14" s="18">
        <f t="shared" si="1"/>
        <v>1826.64</v>
      </c>
      <c r="S14" s="18">
        <f t="shared" si="2"/>
        <v>1803.8069999999998</v>
      </c>
      <c r="T14" s="18">
        <f t="shared" si="3"/>
        <v>1838.0564999999999</v>
      </c>
      <c r="U14" s="18">
        <f t="shared" si="4"/>
        <v>1826.64</v>
      </c>
      <c r="V14" s="18">
        <f t="shared" si="5"/>
        <v>2112.0524999999998</v>
      </c>
      <c r="W14" s="18">
        <f t="shared" si="6"/>
        <v>2123.4690000000001</v>
      </c>
      <c r="X14" s="18">
        <f t="shared" si="7"/>
        <v>2123.4690000000001</v>
      </c>
      <c r="Y14" s="18">
        <f t="shared" si="8"/>
        <v>2123.4690000000001</v>
      </c>
      <c r="Z14" s="18">
        <f t="shared" si="9"/>
        <v>1575.4770000000001</v>
      </c>
      <c r="AA14" s="18">
        <f t="shared" si="10"/>
        <v>1643.9760000000001</v>
      </c>
      <c r="AB14" s="18">
        <f t="shared" si="11"/>
        <v>1986.471</v>
      </c>
      <c r="AC14" s="19">
        <f t="shared" si="14"/>
        <v>22833</v>
      </c>
      <c r="AF14" s="20"/>
    </row>
    <row r="15" spans="1:33">
      <c r="A15" s="144" t="s">
        <v>22</v>
      </c>
      <c r="B15" s="141">
        <v>33878.330999999998</v>
      </c>
      <c r="C15" s="141">
        <v>33460.080000000002</v>
      </c>
      <c r="D15" s="141">
        <v>33041.828999999998</v>
      </c>
      <c r="E15" s="141">
        <v>33669.205500000004</v>
      </c>
      <c r="F15" s="141">
        <v>33460.080000000002</v>
      </c>
      <c r="G15" s="141">
        <v>38688.217499999999</v>
      </c>
      <c r="H15" s="141">
        <v>38897.343000000001</v>
      </c>
      <c r="I15" s="141">
        <v>38897.343000000001</v>
      </c>
      <c r="J15" s="141">
        <v>38897.343000000001</v>
      </c>
      <c r="K15" s="141">
        <v>28859.319000000003</v>
      </c>
      <c r="L15" s="141">
        <v>30114.071999999996</v>
      </c>
      <c r="M15" s="142">
        <v>36387.837</v>
      </c>
      <c r="N15" s="132">
        <f t="shared" si="12"/>
        <v>418251</v>
      </c>
      <c r="P15" s="16">
        <v>430</v>
      </c>
      <c r="Q15" s="17">
        <f t="shared" si="13"/>
        <v>14567.68233</v>
      </c>
      <c r="R15" s="18">
        <f t="shared" si="1"/>
        <v>14387.8344</v>
      </c>
      <c r="S15" s="18">
        <f t="shared" si="2"/>
        <v>14207.986469999998</v>
      </c>
      <c r="T15" s="18">
        <f t="shared" si="3"/>
        <v>14477.758365000002</v>
      </c>
      <c r="U15" s="18">
        <f t="shared" si="4"/>
        <v>14387.8344</v>
      </c>
      <c r="V15" s="18">
        <f t="shared" si="5"/>
        <v>16635.933525</v>
      </c>
      <c r="W15" s="18">
        <f t="shared" si="6"/>
        <v>16725.857489999999</v>
      </c>
      <c r="X15" s="18">
        <f t="shared" si="7"/>
        <v>16725.857489999999</v>
      </c>
      <c r="Y15" s="18">
        <f t="shared" si="8"/>
        <v>16725.857489999999</v>
      </c>
      <c r="Z15" s="18">
        <f t="shared" si="9"/>
        <v>12409.507170000003</v>
      </c>
      <c r="AA15" s="18">
        <f t="shared" si="10"/>
        <v>12949.050959999999</v>
      </c>
      <c r="AB15" s="18">
        <f t="shared" si="11"/>
        <v>15646.769910000001</v>
      </c>
      <c r="AC15" s="19">
        <f t="shared" si="14"/>
        <v>179847.93</v>
      </c>
      <c r="AF15" s="20"/>
    </row>
    <row r="16" spans="1:33">
      <c r="A16" s="146" t="s">
        <v>23</v>
      </c>
      <c r="B16" s="141">
        <v>1130551.7554800001</v>
      </c>
      <c r="C16" s="141">
        <v>1116594.3264000001</v>
      </c>
      <c r="D16" s="141">
        <v>1102636.89732</v>
      </c>
      <c r="E16" s="141">
        <v>1123573.04094</v>
      </c>
      <c r="F16" s="141">
        <v>1116594.3264000001</v>
      </c>
      <c r="G16" s="141">
        <v>1291062.1898999999</v>
      </c>
      <c r="H16" s="141">
        <v>1298040.90444</v>
      </c>
      <c r="I16" s="141">
        <v>1298040.90444</v>
      </c>
      <c r="J16" s="141">
        <v>1298040.90444</v>
      </c>
      <c r="K16" s="141">
        <v>963062.60652000003</v>
      </c>
      <c r="L16" s="141">
        <v>1004934.8937599999</v>
      </c>
      <c r="M16" s="142">
        <v>1214296.32996</v>
      </c>
      <c r="N16" s="132">
        <f t="shared" si="12"/>
        <v>13957429.08</v>
      </c>
      <c r="P16" s="16">
        <v>610</v>
      </c>
      <c r="Q16" s="17">
        <f t="shared" si="13"/>
        <v>689636.57084279996</v>
      </c>
      <c r="R16" s="18">
        <f t="shared" si="1"/>
        <v>681122.53910400008</v>
      </c>
      <c r="S16" s="18">
        <f t="shared" si="2"/>
        <v>672608.50736520009</v>
      </c>
      <c r="T16" s="18">
        <f t="shared" si="3"/>
        <v>685379.55497339997</v>
      </c>
      <c r="U16" s="18">
        <f t="shared" si="4"/>
        <v>681122.53910400008</v>
      </c>
      <c r="V16" s="18">
        <f t="shared" si="5"/>
        <v>787547.93583900004</v>
      </c>
      <c r="W16" s="18">
        <f t="shared" si="6"/>
        <v>791804.95170840004</v>
      </c>
      <c r="X16" s="18">
        <f t="shared" si="7"/>
        <v>791804.95170840004</v>
      </c>
      <c r="Y16" s="18">
        <f t="shared" si="8"/>
        <v>791804.95170840004</v>
      </c>
      <c r="Z16" s="18">
        <f t="shared" si="9"/>
        <v>587468.1899772</v>
      </c>
      <c r="AA16" s="18">
        <f t="shared" si="10"/>
        <v>613010.28519359999</v>
      </c>
      <c r="AB16" s="18">
        <f t="shared" si="11"/>
        <v>740720.76127559994</v>
      </c>
      <c r="AC16" s="19">
        <f t="shared" si="14"/>
        <v>8514031.7387999985</v>
      </c>
      <c r="AF16" s="20"/>
    </row>
    <row r="17" spans="1:32">
      <c r="A17" s="146" t="s">
        <v>25</v>
      </c>
      <c r="B17" s="141">
        <v>1892989.44</v>
      </c>
      <c r="C17" s="141">
        <v>1869619.2</v>
      </c>
      <c r="D17" s="141">
        <v>1846248.96</v>
      </c>
      <c r="E17" s="141">
        <v>1881304.32</v>
      </c>
      <c r="F17" s="141">
        <v>1869619.2</v>
      </c>
      <c r="G17" s="141">
        <v>2161747.2000000002</v>
      </c>
      <c r="H17" s="141">
        <v>2173432.3199999998</v>
      </c>
      <c r="I17" s="141">
        <v>2173432.3199999998</v>
      </c>
      <c r="J17" s="141">
        <v>2173432.3199999998</v>
      </c>
      <c r="K17" s="141">
        <v>1612546.56</v>
      </c>
      <c r="L17" s="141">
        <v>1682657.2799999998</v>
      </c>
      <c r="M17" s="142">
        <v>2033210.88</v>
      </c>
      <c r="N17" s="132">
        <f t="shared" si="12"/>
        <v>23370240</v>
      </c>
      <c r="P17" s="16">
        <v>640</v>
      </c>
      <c r="Q17" s="17">
        <f t="shared" si="13"/>
        <v>1211513.2415999998</v>
      </c>
      <c r="R17" s="18">
        <f t="shared" si="1"/>
        <v>1196556.2879999999</v>
      </c>
      <c r="S17" s="18">
        <f t="shared" si="2"/>
        <v>1181599.3344000001</v>
      </c>
      <c r="T17" s="18">
        <f t="shared" si="3"/>
        <v>1204034.7648</v>
      </c>
      <c r="U17" s="18">
        <f t="shared" si="4"/>
        <v>1196556.2879999999</v>
      </c>
      <c r="V17" s="18">
        <f t="shared" si="5"/>
        <v>1383518.2080000001</v>
      </c>
      <c r="W17" s="18">
        <f t="shared" si="6"/>
        <v>1390996.6847999999</v>
      </c>
      <c r="X17" s="18">
        <f t="shared" si="7"/>
        <v>1390996.6847999999</v>
      </c>
      <c r="Y17" s="18">
        <f t="shared" si="8"/>
        <v>1390996.6847999999</v>
      </c>
      <c r="Z17" s="18">
        <f t="shared" si="9"/>
        <v>1032029.7984000001</v>
      </c>
      <c r="AA17" s="18">
        <f t="shared" si="10"/>
        <v>1076900.6591999999</v>
      </c>
      <c r="AB17" s="18">
        <f t="shared" si="11"/>
        <v>1301254.9631999999</v>
      </c>
      <c r="AC17" s="19">
        <f t="shared" si="14"/>
        <v>14956953.599999996</v>
      </c>
      <c r="AF17" s="20"/>
    </row>
    <row r="18" spans="1:32">
      <c r="A18" s="146" t="s">
        <v>26</v>
      </c>
      <c r="B18" s="141">
        <v>6277731.9840000002</v>
      </c>
      <c r="C18" s="141">
        <v>6200229.1200000001</v>
      </c>
      <c r="D18" s="141">
        <v>6122726.2560000001</v>
      </c>
      <c r="E18" s="141">
        <v>6238980.5520000001</v>
      </c>
      <c r="F18" s="141">
        <v>6200229.1200000001</v>
      </c>
      <c r="G18" s="141">
        <v>7169014.9199999999</v>
      </c>
      <c r="H18" s="141">
        <v>7207766.352</v>
      </c>
      <c r="I18" s="141">
        <v>7207766.352</v>
      </c>
      <c r="J18" s="141">
        <v>7207766.352</v>
      </c>
      <c r="K18" s="141">
        <v>5347697.6160000004</v>
      </c>
      <c r="L18" s="141">
        <v>5580206.2079999996</v>
      </c>
      <c r="M18" s="142">
        <v>6742749.1679999996</v>
      </c>
      <c r="N18" s="132">
        <f t="shared" si="12"/>
        <v>77502864</v>
      </c>
      <c r="P18" s="16">
        <v>460</v>
      </c>
      <c r="Q18" s="17">
        <f t="shared" si="13"/>
        <v>2887756.71264</v>
      </c>
      <c r="R18" s="18">
        <f t="shared" si="1"/>
        <v>2852105.3952000001</v>
      </c>
      <c r="S18" s="18">
        <f t="shared" si="2"/>
        <v>2816454.0777600002</v>
      </c>
      <c r="T18" s="18">
        <f t="shared" si="3"/>
        <v>2869931.0539199999</v>
      </c>
      <c r="U18" s="18">
        <f t="shared" si="4"/>
        <v>2852105.3952000001</v>
      </c>
      <c r="V18" s="18">
        <f t="shared" si="5"/>
        <v>3297746.8632</v>
      </c>
      <c r="W18" s="18">
        <f t="shared" si="6"/>
        <v>3315572.5219200002</v>
      </c>
      <c r="X18" s="18">
        <f t="shared" si="7"/>
        <v>3315572.5219200002</v>
      </c>
      <c r="Y18" s="18">
        <f t="shared" si="8"/>
        <v>3315572.5219200002</v>
      </c>
      <c r="Z18" s="18">
        <f t="shared" si="9"/>
        <v>2459940.9033600003</v>
      </c>
      <c r="AA18" s="18">
        <f t="shared" si="10"/>
        <v>2566894.85568</v>
      </c>
      <c r="AB18" s="18">
        <f t="shared" si="11"/>
        <v>3101664.6172799999</v>
      </c>
      <c r="AC18" s="19">
        <f t="shared" si="14"/>
        <v>35651317.439999998</v>
      </c>
      <c r="AF18" s="20"/>
    </row>
    <row r="19" spans="1:32">
      <c r="A19" s="146" t="s">
        <v>24</v>
      </c>
      <c r="B19" s="141">
        <v>27968.1093</v>
      </c>
      <c r="C19" s="141">
        <v>27622.824000000001</v>
      </c>
      <c r="D19" s="141">
        <v>27277.538700000001</v>
      </c>
      <c r="E19" s="141">
        <v>27795.466649999998</v>
      </c>
      <c r="F19" s="141">
        <v>27622.824000000001</v>
      </c>
      <c r="G19" s="141">
        <v>31938.890249999997</v>
      </c>
      <c r="H19" s="141">
        <v>32111.532899999998</v>
      </c>
      <c r="I19" s="141">
        <v>32111.532899999998</v>
      </c>
      <c r="J19" s="141">
        <v>32111.532899999998</v>
      </c>
      <c r="K19" s="141">
        <v>23824.685700000002</v>
      </c>
      <c r="L19" s="141">
        <v>24860.541599999997</v>
      </c>
      <c r="M19" s="142">
        <v>30039.821099999997</v>
      </c>
      <c r="N19" s="132">
        <f t="shared" si="12"/>
        <v>345285.3</v>
      </c>
      <c r="P19" s="16">
        <v>600</v>
      </c>
      <c r="Q19" s="17">
        <f t="shared" si="13"/>
        <v>16780.865579999998</v>
      </c>
      <c r="R19" s="18">
        <f t="shared" si="1"/>
        <v>16573.6944</v>
      </c>
      <c r="S19" s="18">
        <f t="shared" si="2"/>
        <v>16366.523220000001</v>
      </c>
      <c r="T19" s="18">
        <f t="shared" si="3"/>
        <v>16677.279989999999</v>
      </c>
      <c r="U19" s="18">
        <f t="shared" si="4"/>
        <v>16573.6944</v>
      </c>
      <c r="V19" s="18">
        <f t="shared" si="5"/>
        <v>19163.334149999999</v>
      </c>
      <c r="W19" s="18">
        <f t="shared" si="6"/>
        <v>19266.919739999998</v>
      </c>
      <c r="X19" s="18">
        <f t="shared" si="7"/>
        <v>19266.919739999998</v>
      </c>
      <c r="Y19" s="18">
        <f t="shared" si="8"/>
        <v>19266.919739999998</v>
      </c>
      <c r="Z19" s="18">
        <f t="shared" si="9"/>
        <v>14294.811420000002</v>
      </c>
      <c r="AA19" s="18">
        <f t="shared" si="10"/>
        <v>14916.324959999996</v>
      </c>
      <c r="AB19" s="18">
        <f t="shared" si="11"/>
        <v>18023.892660000001</v>
      </c>
      <c r="AC19" s="19">
        <f t="shared" si="14"/>
        <v>207171.18000000002</v>
      </c>
      <c r="AF19" s="20"/>
    </row>
    <row r="20" spans="1:32">
      <c r="A20" s="146" t="s">
        <v>124</v>
      </c>
      <c r="B20" s="141">
        <v>2875.1759999999999</v>
      </c>
      <c r="C20" s="141">
        <v>2839.68</v>
      </c>
      <c r="D20" s="141">
        <v>2804.1840000000002</v>
      </c>
      <c r="E20" s="141">
        <v>2857.4279999999999</v>
      </c>
      <c r="F20" s="141">
        <v>2839.68</v>
      </c>
      <c r="G20" s="141">
        <v>3283.38</v>
      </c>
      <c r="H20" s="141">
        <v>3301.1280000000002</v>
      </c>
      <c r="I20" s="141">
        <v>3301.1280000000002</v>
      </c>
      <c r="J20" s="141">
        <v>3301.1280000000002</v>
      </c>
      <c r="K20" s="141">
        <v>2449.2240000000002</v>
      </c>
      <c r="L20" s="141">
        <v>2555.712</v>
      </c>
      <c r="M20" s="142">
        <v>3088.1519999999996</v>
      </c>
      <c r="N20" s="132">
        <f t="shared" si="12"/>
        <v>35496.000000000007</v>
      </c>
      <c r="P20" s="16">
        <v>590</v>
      </c>
      <c r="Q20" s="17">
        <f t="shared" si="13"/>
        <v>1696.3538399999998</v>
      </c>
      <c r="R20" s="18">
        <f t="shared" si="1"/>
        <v>1675.4112</v>
      </c>
      <c r="S20" s="18">
        <f t="shared" si="2"/>
        <v>1654.46856</v>
      </c>
      <c r="T20" s="18">
        <f t="shared" si="3"/>
        <v>1685.8825200000001</v>
      </c>
      <c r="U20" s="18">
        <f t="shared" si="4"/>
        <v>1675.4112</v>
      </c>
      <c r="V20" s="18">
        <f t="shared" si="5"/>
        <v>1937.1941999999999</v>
      </c>
      <c r="W20" s="18">
        <f t="shared" si="6"/>
        <v>1947.66552</v>
      </c>
      <c r="X20" s="18">
        <f t="shared" si="7"/>
        <v>1947.66552</v>
      </c>
      <c r="Y20" s="18">
        <f t="shared" si="8"/>
        <v>1947.66552</v>
      </c>
      <c r="Z20" s="18">
        <f t="shared" si="9"/>
        <v>1445.0421600000002</v>
      </c>
      <c r="AA20" s="18">
        <f t="shared" si="10"/>
        <v>1507.8700800000001</v>
      </c>
      <c r="AB20" s="18">
        <f t="shared" si="11"/>
        <v>1822.0096799999997</v>
      </c>
      <c r="AC20" s="19">
        <f t="shared" si="14"/>
        <v>20942.64</v>
      </c>
      <c r="AF20" s="20"/>
    </row>
    <row r="21" spans="1:32">
      <c r="A21" s="146" t="s">
        <v>27</v>
      </c>
      <c r="B21" s="141">
        <v>225080.83980000002</v>
      </c>
      <c r="C21" s="141">
        <v>222302.06400000001</v>
      </c>
      <c r="D21" s="141">
        <v>219523.28820000001</v>
      </c>
      <c r="E21" s="141">
        <v>223691.45190000001</v>
      </c>
      <c r="F21" s="141">
        <v>222302.06400000001</v>
      </c>
      <c r="G21" s="141">
        <v>257036.76150000002</v>
      </c>
      <c r="H21" s="141">
        <v>258426.14940000002</v>
      </c>
      <c r="I21" s="141">
        <v>258426.14940000002</v>
      </c>
      <c r="J21" s="141">
        <v>258426.14940000002</v>
      </c>
      <c r="K21" s="141">
        <v>191735.53020000004</v>
      </c>
      <c r="L21" s="141">
        <v>200071.85760000002</v>
      </c>
      <c r="M21" s="142">
        <v>241753.49460000001</v>
      </c>
      <c r="N21" s="132">
        <f t="shared" si="12"/>
        <v>2778775.8000000003</v>
      </c>
      <c r="P21" s="16">
        <v>270</v>
      </c>
      <c r="Q21" s="17">
        <f t="shared" si="13"/>
        <v>60771.826746000006</v>
      </c>
      <c r="R21" s="18">
        <f t="shared" si="1"/>
        <v>60021.557280000001</v>
      </c>
      <c r="S21" s="18">
        <f t="shared" si="2"/>
        <v>59271.287814000003</v>
      </c>
      <c r="T21" s="18">
        <f t="shared" si="3"/>
        <v>60396.692013000007</v>
      </c>
      <c r="U21" s="18">
        <f t="shared" si="4"/>
        <v>60021.557280000001</v>
      </c>
      <c r="V21" s="18">
        <f t="shared" si="5"/>
        <v>69399.925605000011</v>
      </c>
      <c r="W21" s="18">
        <f t="shared" si="6"/>
        <v>69775.060337999996</v>
      </c>
      <c r="X21" s="18">
        <f t="shared" si="7"/>
        <v>69775.060337999996</v>
      </c>
      <c r="Y21" s="18">
        <f t="shared" si="8"/>
        <v>69775.060337999996</v>
      </c>
      <c r="Z21" s="18">
        <f t="shared" si="9"/>
        <v>51768.593154000009</v>
      </c>
      <c r="AA21" s="18">
        <f t="shared" si="10"/>
        <v>54019.401552000003</v>
      </c>
      <c r="AB21" s="18">
        <f t="shared" si="11"/>
        <v>65273.443542000001</v>
      </c>
      <c r="AC21" s="19">
        <f t="shared" si="14"/>
        <v>750269.46600000001</v>
      </c>
      <c r="AF21" s="20"/>
    </row>
    <row r="22" spans="1:32">
      <c r="A22" s="143" t="s">
        <v>28</v>
      </c>
      <c r="B22" s="141">
        <v>75738.1345</v>
      </c>
      <c r="C22" s="141">
        <v>76220.543000000005</v>
      </c>
      <c r="D22" s="141">
        <v>75255.725999999995</v>
      </c>
      <c r="E22" s="141">
        <v>78150.176999999996</v>
      </c>
      <c r="F22" s="141">
        <v>77667.768500000006</v>
      </c>
      <c r="G22" s="141">
        <v>91657.615000000005</v>
      </c>
      <c r="H22" s="141">
        <v>93587.248999999996</v>
      </c>
      <c r="I22" s="141">
        <v>94552.066000000006</v>
      </c>
      <c r="J22" s="141">
        <v>91657.615000000005</v>
      </c>
      <c r="K22" s="141">
        <v>62713.105000000003</v>
      </c>
      <c r="L22" s="141">
        <v>67537.19</v>
      </c>
      <c r="M22" s="142">
        <v>80079.811000000002</v>
      </c>
      <c r="N22" s="132">
        <f t="shared" si="12"/>
        <v>964817</v>
      </c>
      <c r="P22" s="16">
        <v>5670</v>
      </c>
      <c r="Q22" s="17">
        <f t="shared" si="13"/>
        <v>429435.22261500004</v>
      </c>
      <c r="R22" s="18">
        <f t="shared" si="1"/>
        <v>432170.47881</v>
      </c>
      <c r="S22" s="18">
        <f t="shared" si="2"/>
        <v>426699.96641999995</v>
      </c>
      <c r="T22" s="18">
        <f t="shared" si="3"/>
        <v>443111.50358999998</v>
      </c>
      <c r="U22" s="18">
        <f t="shared" si="4"/>
        <v>440376.24739500001</v>
      </c>
      <c r="V22" s="18">
        <f t="shared" si="5"/>
        <v>519698.67705</v>
      </c>
      <c r="W22" s="18">
        <f t="shared" si="6"/>
        <v>530639.70183000003</v>
      </c>
      <c r="X22" s="18">
        <f t="shared" si="7"/>
        <v>536110.21422000008</v>
      </c>
      <c r="Y22" s="18">
        <f t="shared" si="8"/>
        <v>519698.67705</v>
      </c>
      <c r="Z22" s="18">
        <f t="shared" si="9"/>
        <v>355583.30535000004</v>
      </c>
      <c r="AA22" s="18">
        <f t="shared" si="10"/>
        <v>382935.86729999998</v>
      </c>
      <c r="AB22" s="18">
        <f t="shared" si="11"/>
        <v>454052.52837000001</v>
      </c>
      <c r="AC22" s="19">
        <f t="shared" si="14"/>
        <v>5470512.3900000006</v>
      </c>
      <c r="AF22" s="20"/>
    </row>
    <row r="23" spans="1:32">
      <c r="A23" s="143" t="s">
        <v>29</v>
      </c>
      <c r="B23" s="141">
        <v>70830.078999999998</v>
      </c>
      <c r="C23" s="141">
        <v>71281.225999999995</v>
      </c>
      <c r="D23" s="141">
        <v>70378.932000000001</v>
      </c>
      <c r="E23" s="141">
        <v>73085.813999999998</v>
      </c>
      <c r="F23" s="141">
        <v>72634.667000000001</v>
      </c>
      <c r="G23" s="141">
        <v>85717.930000000008</v>
      </c>
      <c r="H23" s="141">
        <v>87522.517999999996</v>
      </c>
      <c r="I23" s="141">
        <v>88424.812000000005</v>
      </c>
      <c r="J23" s="141">
        <v>85717.930000000008</v>
      </c>
      <c r="K23" s="141">
        <v>58649.11</v>
      </c>
      <c r="L23" s="141">
        <v>63160.580000000009</v>
      </c>
      <c r="M23" s="142">
        <v>74890.402000000002</v>
      </c>
      <c r="N23" s="132">
        <f t="shared" si="12"/>
        <v>902294</v>
      </c>
      <c r="P23" s="16">
        <v>5670</v>
      </c>
      <c r="Q23" s="17">
        <f t="shared" si="13"/>
        <v>401606.54793</v>
      </c>
      <c r="R23" s="18">
        <f t="shared" si="1"/>
        <v>404164.55141999997</v>
      </c>
      <c r="S23" s="18">
        <f t="shared" si="2"/>
        <v>399048.54443999997</v>
      </c>
      <c r="T23" s="18">
        <f t="shared" si="3"/>
        <v>414396.56537999999</v>
      </c>
      <c r="U23" s="18">
        <f t="shared" si="4"/>
        <v>411838.56189000001</v>
      </c>
      <c r="V23" s="18">
        <f t="shared" si="5"/>
        <v>486020.66310000001</v>
      </c>
      <c r="W23" s="18">
        <f t="shared" si="6"/>
        <v>496252.67706000002</v>
      </c>
      <c r="X23" s="18">
        <f t="shared" si="7"/>
        <v>501368.68404000002</v>
      </c>
      <c r="Y23" s="18">
        <f t="shared" si="8"/>
        <v>486020.66310000001</v>
      </c>
      <c r="Z23" s="18">
        <f t="shared" si="9"/>
        <v>332540.45370000001</v>
      </c>
      <c r="AA23" s="18">
        <f t="shared" si="10"/>
        <v>358120.48860000004</v>
      </c>
      <c r="AB23" s="18">
        <f t="shared" si="11"/>
        <v>424628.57934000005</v>
      </c>
      <c r="AC23" s="19">
        <f t="shared" si="14"/>
        <v>5116006.9800000004</v>
      </c>
      <c r="AF23" s="20"/>
    </row>
    <row r="24" spans="1:32">
      <c r="A24" s="143" t="s">
        <v>30</v>
      </c>
      <c r="B24" s="141">
        <v>21008.012999999999</v>
      </c>
      <c r="C24" s="141">
        <v>21141.822</v>
      </c>
      <c r="D24" s="141">
        <v>20874.204000000002</v>
      </c>
      <c r="E24" s="141">
        <v>21677.058000000001</v>
      </c>
      <c r="F24" s="141">
        <v>21543.249</v>
      </c>
      <c r="G24" s="141">
        <v>25423.71</v>
      </c>
      <c r="H24" s="141">
        <v>25958.946</v>
      </c>
      <c r="I24" s="141">
        <v>26226.564000000002</v>
      </c>
      <c r="J24" s="141">
        <v>25423.71</v>
      </c>
      <c r="K24" s="141">
        <v>17395.170000000002</v>
      </c>
      <c r="L24" s="141">
        <v>18733.260000000002</v>
      </c>
      <c r="M24" s="142">
        <v>22212.294000000002</v>
      </c>
      <c r="N24" s="132">
        <f t="shared" si="12"/>
        <v>267618.00000000006</v>
      </c>
      <c r="P24" s="16">
        <v>4480</v>
      </c>
      <c r="Q24" s="17">
        <f t="shared" si="13"/>
        <v>94115.898239999995</v>
      </c>
      <c r="R24" s="18">
        <f t="shared" si="1"/>
        <v>94715.362560000009</v>
      </c>
      <c r="S24" s="18">
        <f t="shared" si="2"/>
        <v>93516.433919999996</v>
      </c>
      <c r="T24" s="18">
        <f t="shared" si="3"/>
        <v>97113.219840000005</v>
      </c>
      <c r="U24" s="18">
        <f t="shared" si="4"/>
        <v>96513.755519999992</v>
      </c>
      <c r="V24" s="18">
        <f t="shared" si="5"/>
        <v>113898.2208</v>
      </c>
      <c r="W24" s="18">
        <f t="shared" si="6"/>
        <v>116296.07807999999</v>
      </c>
      <c r="X24" s="18">
        <f t="shared" si="7"/>
        <v>117495.00672000002</v>
      </c>
      <c r="Y24" s="18">
        <f t="shared" si="8"/>
        <v>113898.2208</v>
      </c>
      <c r="Z24" s="18">
        <f t="shared" si="9"/>
        <v>77930.361600000004</v>
      </c>
      <c r="AA24" s="18">
        <f t="shared" si="10"/>
        <v>83925.00480000001</v>
      </c>
      <c r="AB24" s="18">
        <f t="shared" si="11"/>
        <v>99511.077120000002</v>
      </c>
      <c r="AC24" s="19">
        <f t="shared" si="14"/>
        <v>1198928.6400000001</v>
      </c>
      <c r="AF24" s="20"/>
    </row>
    <row r="25" spans="1:32">
      <c r="A25" s="147" t="s">
        <v>125</v>
      </c>
      <c r="B25" s="141">
        <v>36353.954449999997</v>
      </c>
      <c r="C25" s="141">
        <v>36585.508300000001</v>
      </c>
      <c r="D25" s="141">
        <v>36122.400600000001</v>
      </c>
      <c r="E25" s="141">
        <v>37511.723700000002</v>
      </c>
      <c r="F25" s="141">
        <v>37280.169849999998</v>
      </c>
      <c r="G25" s="141">
        <v>43995.231500000002</v>
      </c>
      <c r="H25" s="141">
        <v>44921.446900000003</v>
      </c>
      <c r="I25" s="141">
        <v>45384.554600000003</v>
      </c>
      <c r="J25" s="141">
        <v>43995.231500000002</v>
      </c>
      <c r="K25" s="141">
        <v>30102.000500000002</v>
      </c>
      <c r="L25" s="141">
        <v>32417.539000000004</v>
      </c>
      <c r="M25" s="142">
        <v>38437.939100000003</v>
      </c>
      <c r="N25" s="132">
        <f t="shared" si="12"/>
        <v>463107.70000000007</v>
      </c>
      <c r="P25" s="16">
        <v>1123.5426726871526</v>
      </c>
      <c r="Q25" s="17">
        <f t="shared" si="13"/>
        <v>40845.219145500007</v>
      </c>
      <c r="R25" s="18">
        <f t="shared" si="1"/>
        <v>41105.379777000009</v>
      </c>
      <c r="S25" s="18">
        <f t="shared" si="2"/>
        <v>40585.058514000004</v>
      </c>
      <c r="T25" s="18">
        <f t="shared" si="3"/>
        <v>42146.022303000012</v>
      </c>
      <c r="U25" s="18">
        <f t="shared" si="4"/>
        <v>41885.861671500003</v>
      </c>
      <c r="V25" s="18">
        <f t="shared" si="5"/>
        <v>49430.519985000006</v>
      </c>
      <c r="W25" s="18">
        <f t="shared" si="6"/>
        <v>50471.16251100001</v>
      </c>
      <c r="X25" s="18">
        <f t="shared" si="7"/>
        <v>50991.483774000015</v>
      </c>
      <c r="Y25" s="18">
        <f t="shared" si="8"/>
        <v>49430.519985000006</v>
      </c>
      <c r="Z25" s="18">
        <f t="shared" si="9"/>
        <v>33820.882095000008</v>
      </c>
      <c r="AA25" s="18">
        <f t="shared" si="10"/>
        <v>36422.488410000013</v>
      </c>
      <c r="AB25" s="18">
        <f t="shared" si="11"/>
        <v>43186.664829000008</v>
      </c>
      <c r="AC25" s="19">
        <f t="shared" si="14"/>
        <v>520321.26300000009</v>
      </c>
      <c r="AF25" s="20"/>
    </row>
    <row r="26" spans="1:32">
      <c r="A26" s="147" t="s">
        <v>31</v>
      </c>
      <c r="B26" s="141">
        <v>57039.874100000008</v>
      </c>
      <c r="C26" s="141">
        <v>57403.185400000009</v>
      </c>
      <c r="D26" s="141">
        <v>56676.562800000007</v>
      </c>
      <c r="E26" s="141">
        <v>58856.430600000007</v>
      </c>
      <c r="F26" s="141">
        <v>58493.119300000006</v>
      </c>
      <c r="G26" s="141">
        <v>69029.147000000012</v>
      </c>
      <c r="H26" s="141">
        <v>70482.392200000017</v>
      </c>
      <c r="I26" s="141">
        <v>71209.014800000019</v>
      </c>
      <c r="J26" s="141">
        <v>69029.147000000012</v>
      </c>
      <c r="K26" s="141">
        <v>47230.469000000005</v>
      </c>
      <c r="L26" s="141">
        <v>50863.582000000009</v>
      </c>
      <c r="M26" s="142">
        <v>60309.675800000012</v>
      </c>
      <c r="N26" s="132">
        <f t="shared" si="12"/>
        <v>726622.60000000009</v>
      </c>
      <c r="P26" s="16">
        <v>1180</v>
      </c>
      <c r="Q26" s="17">
        <f t="shared" si="13"/>
        <v>67307.05143800001</v>
      </c>
      <c r="R26" s="18">
        <f t="shared" si="1"/>
        <v>67735.758772000016</v>
      </c>
      <c r="S26" s="18">
        <f t="shared" si="2"/>
        <v>66878.344104000003</v>
      </c>
      <c r="T26" s="18">
        <f t="shared" si="3"/>
        <v>69450.588108000011</v>
      </c>
      <c r="U26" s="18">
        <f t="shared" si="4"/>
        <v>69021.880774000005</v>
      </c>
      <c r="V26" s="18">
        <f t="shared" si="5"/>
        <v>81454.393460000007</v>
      </c>
      <c r="W26" s="18">
        <f t="shared" si="6"/>
        <v>83169.222796000016</v>
      </c>
      <c r="X26" s="18">
        <f t="shared" si="7"/>
        <v>84026.637464000014</v>
      </c>
      <c r="Y26" s="18">
        <f t="shared" si="8"/>
        <v>81454.393460000007</v>
      </c>
      <c r="Z26" s="18">
        <f t="shared" si="9"/>
        <v>55731.953420000005</v>
      </c>
      <c r="AA26" s="18">
        <f t="shared" si="10"/>
        <v>60019.026760000015</v>
      </c>
      <c r="AB26" s="18">
        <f t="shared" si="11"/>
        <v>71165.417444000021</v>
      </c>
      <c r="AC26" s="19">
        <f t="shared" si="14"/>
        <v>857414.66800000018</v>
      </c>
      <c r="AF26" s="20"/>
    </row>
    <row r="27" spans="1:32">
      <c r="A27" s="147" t="s">
        <v>32</v>
      </c>
      <c r="B27" s="141">
        <v>731047.04420000012</v>
      </c>
      <c r="C27" s="141">
        <v>735703.39480000013</v>
      </c>
      <c r="D27" s="141">
        <v>726390.69360000012</v>
      </c>
      <c r="E27" s="141">
        <v>754328.79720000015</v>
      </c>
      <c r="F27" s="141">
        <v>749672.44660000014</v>
      </c>
      <c r="G27" s="141">
        <v>884706.61400000006</v>
      </c>
      <c r="H27" s="141">
        <v>903332.01640000008</v>
      </c>
      <c r="I27" s="141">
        <v>912644.71760000009</v>
      </c>
      <c r="J27" s="141">
        <v>884706.61400000006</v>
      </c>
      <c r="K27" s="141">
        <v>605325.5780000001</v>
      </c>
      <c r="L27" s="141">
        <v>651889.08400000015</v>
      </c>
      <c r="M27" s="142">
        <v>772954.19960000017</v>
      </c>
      <c r="N27" s="132">
        <f t="shared" si="12"/>
        <v>9312701.2000000011</v>
      </c>
      <c r="P27" s="16">
        <v>1120</v>
      </c>
      <c r="Q27" s="17">
        <f t="shared" si="13"/>
        <v>818772.68950400024</v>
      </c>
      <c r="R27" s="18">
        <f t="shared" si="1"/>
        <v>823987.80217600008</v>
      </c>
      <c r="S27" s="18">
        <f t="shared" si="2"/>
        <v>813557.57683200017</v>
      </c>
      <c r="T27" s="18">
        <f t="shared" si="3"/>
        <v>844848.25286400015</v>
      </c>
      <c r="U27" s="18">
        <f t="shared" si="4"/>
        <v>839633.1401920002</v>
      </c>
      <c r="V27" s="18">
        <f t="shared" si="5"/>
        <v>990871.40768000006</v>
      </c>
      <c r="W27" s="18">
        <f t="shared" si="6"/>
        <v>1011731.858368</v>
      </c>
      <c r="X27" s="18">
        <f t="shared" si="7"/>
        <v>1022162.0837120002</v>
      </c>
      <c r="Y27" s="18">
        <f t="shared" si="8"/>
        <v>990871.40768000006</v>
      </c>
      <c r="Z27" s="18">
        <f t="shared" si="9"/>
        <v>677964.64736000018</v>
      </c>
      <c r="AA27" s="18">
        <f t="shared" si="10"/>
        <v>730115.77408000012</v>
      </c>
      <c r="AB27" s="18">
        <f t="shared" si="11"/>
        <v>865708.70355200011</v>
      </c>
      <c r="AC27" s="19">
        <f t="shared" si="14"/>
        <v>10430225.344000002</v>
      </c>
      <c r="AF27" s="20"/>
    </row>
    <row r="28" spans="1:32">
      <c r="A28" s="147" t="s">
        <v>126</v>
      </c>
      <c r="B28" s="141">
        <v>632644.3112</v>
      </c>
      <c r="C28" s="141">
        <v>636673.89280000003</v>
      </c>
      <c r="D28" s="141">
        <v>628614.72959999996</v>
      </c>
      <c r="E28" s="141">
        <v>652792.21920000005</v>
      </c>
      <c r="F28" s="141">
        <v>648762.63760000002</v>
      </c>
      <c r="G28" s="141">
        <v>765620.50400000007</v>
      </c>
      <c r="H28" s="141">
        <v>781738.83040000009</v>
      </c>
      <c r="I28" s="141">
        <v>789797.99360000005</v>
      </c>
      <c r="J28" s="141">
        <v>765620.50400000007</v>
      </c>
      <c r="K28" s="141">
        <v>523845.60800000001</v>
      </c>
      <c r="L28" s="141">
        <v>564141.42400000012</v>
      </c>
      <c r="M28" s="142">
        <v>668910.54560000007</v>
      </c>
      <c r="N28" s="132">
        <f t="shared" si="12"/>
        <v>8059163.2000000002</v>
      </c>
      <c r="P28" s="16">
        <v>1280</v>
      </c>
      <c r="Q28" s="17">
        <f t="shared" si="13"/>
        <v>809784.71833599999</v>
      </c>
      <c r="R28" s="18">
        <f t="shared" si="1"/>
        <v>814942.58278400009</v>
      </c>
      <c r="S28" s="18">
        <f t="shared" si="2"/>
        <v>804626.85388800001</v>
      </c>
      <c r="T28" s="18">
        <f t="shared" si="3"/>
        <v>835574.04057600012</v>
      </c>
      <c r="U28" s="18">
        <f t="shared" si="4"/>
        <v>830416.17612800002</v>
      </c>
      <c r="V28" s="18">
        <f t="shared" si="5"/>
        <v>979994.24512000009</v>
      </c>
      <c r="W28" s="18">
        <f t="shared" si="6"/>
        <v>1000625.7029120001</v>
      </c>
      <c r="X28" s="18">
        <f t="shared" si="7"/>
        <v>1010941.4318080001</v>
      </c>
      <c r="Y28" s="18">
        <f t="shared" si="8"/>
        <v>979994.24512000009</v>
      </c>
      <c r="Z28" s="18">
        <f t="shared" si="9"/>
        <v>670522.37823999999</v>
      </c>
      <c r="AA28" s="18">
        <f t="shared" si="10"/>
        <v>722101.02272000012</v>
      </c>
      <c r="AB28" s="18">
        <f t="shared" si="11"/>
        <v>856205.49836800003</v>
      </c>
      <c r="AC28" s="19">
        <f t="shared" si="14"/>
        <v>10315728.896000002</v>
      </c>
      <c r="AF28" s="20"/>
    </row>
    <row r="29" spans="1:32">
      <c r="A29" s="147" t="s">
        <v>33</v>
      </c>
      <c r="B29" s="141">
        <v>287473.04450000002</v>
      </c>
      <c r="C29" s="141">
        <v>289304.08299999998</v>
      </c>
      <c r="D29" s="141">
        <v>285642.00599999999</v>
      </c>
      <c r="E29" s="141">
        <v>296628.23700000002</v>
      </c>
      <c r="F29" s="141">
        <v>294797.1985</v>
      </c>
      <c r="G29" s="141">
        <v>347897.315</v>
      </c>
      <c r="H29" s="141">
        <v>355221.46899999998</v>
      </c>
      <c r="I29" s="141">
        <v>358883.54600000003</v>
      </c>
      <c r="J29" s="141">
        <v>347897.315</v>
      </c>
      <c r="K29" s="141">
        <v>238035.005</v>
      </c>
      <c r="L29" s="141">
        <v>256345.39</v>
      </c>
      <c r="M29" s="142">
        <v>303952.391</v>
      </c>
      <c r="N29" s="132">
        <f t="shared" si="12"/>
        <v>3662076.9999999995</v>
      </c>
      <c r="P29" s="16">
        <v>970</v>
      </c>
      <c r="Q29" s="17">
        <f t="shared" si="13"/>
        <v>278848.85316500004</v>
      </c>
      <c r="R29" s="18">
        <f t="shared" si="1"/>
        <v>280624.96051</v>
      </c>
      <c r="S29" s="18">
        <f t="shared" si="2"/>
        <v>277072.74582000001</v>
      </c>
      <c r="T29" s="18">
        <f t="shared" si="3"/>
        <v>287729.38989000005</v>
      </c>
      <c r="U29" s="18">
        <f t="shared" si="4"/>
        <v>285953.28254500002</v>
      </c>
      <c r="V29" s="18">
        <f t="shared" si="5"/>
        <v>337460.39555000002</v>
      </c>
      <c r="W29" s="18">
        <f t="shared" si="6"/>
        <v>344564.82493</v>
      </c>
      <c r="X29" s="18">
        <f t="shared" si="7"/>
        <v>348117.03962</v>
      </c>
      <c r="Y29" s="18">
        <f t="shared" si="8"/>
        <v>337460.39555000002</v>
      </c>
      <c r="Z29" s="18">
        <f t="shared" si="9"/>
        <v>230893.95484999998</v>
      </c>
      <c r="AA29" s="18">
        <f t="shared" si="10"/>
        <v>248655.02830000001</v>
      </c>
      <c r="AB29" s="18">
        <f t="shared" si="11"/>
        <v>294833.81926999998</v>
      </c>
      <c r="AC29" s="19">
        <f t="shared" si="14"/>
        <v>3552214.69</v>
      </c>
      <c r="AF29" s="20"/>
    </row>
    <row r="30" spans="1:32">
      <c r="A30" s="147" t="s">
        <v>34</v>
      </c>
      <c r="B30" s="141">
        <v>292294.23190000001</v>
      </c>
      <c r="C30" s="141">
        <v>294155.97860000003</v>
      </c>
      <c r="D30" s="141">
        <v>290432.48520000005</v>
      </c>
      <c r="E30" s="141">
        <v>301602.96540000004</v>
      </c>
      <c r="F30" s="141">
        <v>299741.21870000003</v>
      </c>
      <c r="G30" s="141">
        <v>353731.87300000002</v>
      </c>
      <c r="H30" s="141">
        <v>361178.85980000003</v>
      </c>
      <c r="I30" s="141">
        <v>364902.35320000007</v>
      </c>
      <c r="J30" s="141">
        <v>353731.87300000002</v>
      </c>
      <c r="K30" s="141">
        <v>242027.07100000003</v>
      </c>
      <c r="L30" s="141">
        <v>260644.53800000006</v>
      </c>
      <c r="M30" s="142">
        <v>309049.95220000006</v>
      </c>
      <c r="N30" s="132">
        <f t="shared" si="12"/>
        <v>3723493.4000000013</v>
      </c>
      <c r="P30" s="16">
        <v>1160</v>
      </c>
      <c r="Q30" s="17">
        <f t="shared" si="13"/>
        <v>339061.30900399998</v>
      </c>
      <c r="R30" s="18">
        <f t="shared" si="1"/>
        <v>341220.93517600006</v>
      </c>
      <c r="S30" s="18">
        <f t="shared" si="2"/>
        <v>336901.68283200008</v>
      </c>
      <c r="T30" s="18">
        <f t="shared" si="3"/>
        <v>349859.43986400001</v>
      </c>
      <c r="U30" s="18">
        <f t="shared" si="4"/>
        <v>347699.81369200005</v>
      </c>
      <c r="V30" s="18">
        <f t="shared" si="5"/>
        <v>410328.97268000001</v>
      </c>
      <c r="W30" s="18">
        <f t="shared" si="6"/>
        <v>418967.47736800002</v>
      </c>
      <c r="X30" s="18">
        <f t="shared" si="7"/>
        <v>423286.72971200006</v>
      </c>
      <c r="Y30" s="18">
        <f t="shared" si="8"/>
        <v>410328.97268000001</v>
      </c>
      <c r="Z30" s="18">
        <f t="shared" si="9"/>
        <v>280751.40236000001</v>
      </c>
      <c r="AA30" s="18">
        <f t="shared" si="10"/>
        <v>302347.66408000002</v>
      </c>
      <c r="AB30" s="18">
        <f t="shared" si="11"/>
        <v>358497.94455200003</v>
      </c>
      <c r="AC30" s="19">
        <f t="shared" si="14"/>
        <v>4319252.3440000005</v>
      </c>
      <c r="AF30" s="20"/>
    </row>
    <row r="31" spans="1:32">
      <c r="A31" s="147" t="s">
        <v>35</v>
      </c>
      <c r="B31" s="141">
        <v>567137.12880000006</v>
      </c>
      <c r="C31" s="141">
        <v>570749.46720000007</v>
      </c>
      <c r="D31" s="141">
        <v>563524.79040000006</v>
      </c>
      <c r="E31" s="141">
        <v>585198.8208000001</v>
      </c>
      <c r="F31" s="141">
        <v>581586.4824000001</v>
      </c>
      <c r="G31" s="141">
        <v>686344.29600000009</v>
      </c>
      <c r="H31" s="141">
        <v>700793.64960000012</v>
      </c>
      <c r="I31" s="141">
        <v>708018.32640000014</v>
      </c>
      <c r="J31" s="141">
        <v>686344.29600000009</v>
      </c>
      <c r="K31" s="141">
        <v>469603.99200000009</v>
      </c>
      <c r="L31" s="141">
        <v>505727.37600000011</v>
      </c>
      <c r="M31" s="142">
        <v>599648.17440000013</v>
      </c>
      <c r="N31" s="132">
        <f t="shared" si="12"/>
        <v>7224676.8000000007</v>
      </c>
      <c r="P31" s="16">
        <v>1250</v>
      </c>
      <c r="Q31" s="17">
        <f t="shared" si="13"/>
        <v>708921.41100000008</v>
      </c>
      <c r="R31" s="18">
        <f t="shared" si="1"/>
        <v>713436.83400000015</v>
      </c>
      <c r="S31" s="18">
        <f t="shared" si="2"/>
        <v>704405.98800000013</v>
      </c>
      <c r="T31" s="18">
        <f t="shared" si="3"/>
        <v>731498.52600000007</v>
      </c>
      <c r="U31" s="18">
        <f t="shared" si="4"/>
        <v>726983.10300000012</v>
      </c>
      <c r="V31" s="18">
        <f t="shared" si="5"/>
        <v>857930.37000000011</v>
      </c>
      <c r="W31" s="18">
        <f t="shared" si="6"/>
        <v>875992.06200000015</v>
      </c>
      <c r="X31" s="18">
        <f t="shared" si="7"/>
        <v>885022.90800000017</v>
      </c>
      <c r="Y31" s="18">
        <f t="shared" si="8"/>
        <v>857930.37000000011</v>
      </c>
      <c r="Z31" s="18">
        <f t="shared" si="9"/>
        <v>587004.99000000011</v>
      </c>
      <c r="AA31" s="18">
        <f t="shared" si="10"/>
        <v>632159.22000000009</v>
      </c>
      <c r="AB31" s="18">
        <f t="shared" si="11"/>
        <v>749560.21800000011</v>
      </c>
      <c r="AC31" s="19">
        <f t="shared" si="14"/>
        <v>9030846</v>
      </c>
      <c r="AF31" s="20"/>
    </row>
    <row r="32" spans="1:32">
      <c r="A32" s="148" t="s">
        <v>127</v>
      </c>
      <c r="B32" s="141">
        <v>7336.3823500000008</v>
      </c>
      <c r="C32" s="141">
        <v>7383.1109000000006</v>
      </c>
      <c r="D32" s="141">
        <v>7289.6538</v>
      </c>
      <c r="E32" s="141">
        <v>7570.0251000000007</v>
      </c>
      <c r="F32" s="141">
        <v>7523.2965500000009</v>
      </c>
      <c r="G32" s="141">
        <v>8878.424500000001</v>
      </c>
      <c r="H32" s="141">
        <v>9065.3387000000002</v>
      </c>
      <c r="I32" s="141">
        <v>9158.7958000000017</v>
      </c>
      <c r="J32" s="141">
        <v>8878.424500000001</v>
      </c>
      <c r="K32" s="141">
        <v>6074.7115000000003</v>
      </c>
      <c r="L32" s="141">
        <v>6541.9970000000012</v>
      </c>
      <c r="M32" s="142">
        <v>7756.9393000000009</v>
      </c>
      <c r="N32" s="132">
        <f t="shared" si="12"/>
        <v>93457.1</v>
      </c>
      <c r="P32" s="16">
        <v>960</v>
      </c>
      <c r="Q32" s="17">
        <f t="shared" si="13"/>
        <v>7042.9270560000004</v>
      </c>
      <c r="R32" s="18">
        <f t="shared" si="1"/>
        <v>7087.7864640000007</v>
      </c>
      <c r="S32" s="18">
        <f t="shared" si="2"/>
        <v>6998.0676480000002</v>
      </c>
      <c r="T32" s="18">
        <f t="shared" si="3"/>
        <v>7267.2240960000008</v>
      </c>
      <c r="U32" s="18">
        <f t="shared" si="4"/>
        <v>7222.3646880000006</v>
      </c>
      <c r="V32" s="18">
        <f t="shared" si="5"/>
        <v>8523.2875200000017</v>
      </c>
      <c r="W32" s="18">
        <f t="shared" si="6"/>
        <v>8702.7251520000009</v>
      </c>
      <c r="X32" s="18">
        <f t="shared" si="7"/>
        <v>8792.4439680000014</v>
      </c>
      <c r="Y32" s="18">
        <f t="shared" si="8"/>
        <v>8523.2875200000017</v>
      </c>
      <c r="Z32" s="18">
        <f t="shared" si="9"/>
        <v>5831.7230399999999</v>
      </c>
      <c r="AA32" s="18">
        <f t="shared" si="10"/>
        <v>6280.3171200000006</v>
      </c>
      <c r="AB32" s="18">
        <f t="shared" si="11"/>
        <v>7446.6617280000009</v>
      </c>
      <c r="AC32" s="19">
        <f t="shared" si="14"/>
        <v>89718.816000000021</v>
      </c>
      <c r="AF32" s="20"/>
    </row>
    <row r="33" spans="1:32">
      <c r="A33" s="147" t="s">
        <v>128</v>
      </c>
      <c r="B33" s="141">
        <v>1994.6850000000004</v>
      </c>
      <c r="C33" s="141">
        <v>2007.3900000000003</v>
      </c>
      <c r="D33" s="141">
        <v>1981.9800000000002</v>
      </c>
      <c r="E33" s="141">
        <v>2058.2100000000005</v>
      </c>
      <c r="F33" s="141">
        <v>2045.5050000000003</v>
      </c>
      <c r="G33" s="141">
        <v>2413.9500000000003</v>
      </c>
      <c r="H33" s="141">
        <v>2464.7700000000004</v>
      </c>
      <c r="I33" s="141">
        <v>2490.1800000000003</v>
      </c>
      <c r="J33" s="141">
        <v>2413.9500000000003</v>
      </c>
      <c r="K33" s="141">
        <v>1651.6500000000003</v>
      </c>
      <c r="L33" s="141">
        <v>1778.7000000000005</v>
      </c>
      <c r="M33" s="142">
        <v>2109.0300000000002</v>
      </c>
      <c r="N33" s="132">
        <f t="shared" si="12"/>
        <v>25410.000000000007</v>
      </c>
      <c r="P33" s="16">
        <v>1220</v>
      </c>
      <c r="Q33" s="17">
        <f t="shared" si="13"/>
        <v>2433.5157000000008</v>
      </c>
      <c r="R33" s="18">
        <f t="shared" si="1"/>
        <v>2449.0158000000001</v>
      </c>
      <c r="S33" s="18">
        <f t="shared" si="2"/>
        <v>2418.0156000000002</v>
      </c>
      <c r="T33" s="18">
        <f t="shared" si="3"/>
        <v>2511.0162000000005</v>
      </c>
      <c r="U33" s="18">
        <f t="shared" si="4"/>
        <v>2495.5161000000007</v>
      </c>
      <c r="V33" s="18">
        <f t="shared" si="5"/>
        <v>2945.0190000000007</v>
      </c>
      <c r="W33" s="18">
        <f t="shared" si="6"/>
        <v>3007.0194000000006</v>
      </c>
      <c r="X33" s="18">
        <f t="shared" si="7"/>
        <v>3038.0196000000005</v>
      </c>
      <c r="Y33" s="18">
        <f t="shared" si="8"/>
        <v>2945.0190000000007</v>
      </c>
      <c r="Z33" s="18">
        <f t="shared" si="9"/>
        <v>2015.0130000000004</v>
      </c>
      <c r="AA33" s="18">
        <f t="shared" si="10"/>
        <v>2170.0140000000006</v>
      </c>
      <c r="AB33" s="18">
        <f t="shared" si="11"/>
        <v>2573.0165999999999</v>
      </c>
      <c r="AC33" s="19">
        <f t="shared" si="14"/>
        <v>31000.2</v>
      </c>
      <c r="AF33" s="20"/>
    </row>
    <row r="34" spans="1:32">
      <c r="A34" s="148" t="s">
        <v>36</v>
      </c>
      <c r="B34" s="141">
        <v>25135.966900000003</v>
      </c>
      <c r="C34" s="141">
        <v>25296.068600000002</v>
      </c>
      <c r="D34" s="141">
        <v>24975.8652</v>
      </c>
      <c r="E34" s="141">
        <v>25936.475400000003</v>
      </c>
      <c r="F34" s="141">
        <v>25776.373700000004</v>
      </c>
      <c r="G34" s="141">
        <v>30419.323000000004</v>
      </c>
      <c r="H34" s="141">
        <v>31059.729800000005</v>
      </c>
      <c r="I34" s="141">
        <v>31379.933200000003</v>
      </c>
      <c r="J34" s="141">
        <v>30419.323000000004</v>
      </c>
      <c r="K34" s="141">
        <v>20813.221000000001</v>
      </c>
      <c r="L34" s="141">
        <v>22414.238000000005</v>
      </c>
      <c r="M34" s="142">
        <v>26576.882200000004</v>
      </c>
      <c r="N34" s="132">
        <f t="shared" si="12"/>
        <v>320203.40000000002</v>
      </c>
      <c r="P34" s="16">
        <v>1120</v>
      </c>
      <c r="Q34" s="17">
        <f t="shared" si="13"/>
        <v>28152.282928000004</v>
      </c>
      <c r="R34" s="18">
        <f t="shared" si="1"/>
        <v>28331.596832000003</v>
      </c>
      <c r="S34" s="18">
        <f t="shared" si="2"/>
        <v>27972.969024000002</v>
      </c>
      <c r="T34" s="18">
        <f t="shared" si="3"/>
        <v>29048.852448000001</v>
      </c>
      <c r="U34" s="18">
        <f t="shared" si="4"/>
        <v>28869.538544000003</v>
      </c>
      <c r="V34" s="18">
        <f t="shared" si="5"/>
        <v>34069.641760000006</v>
      </c>
      <c r="W34" s="18">
        <f t="shared" si="6"/>
        <v>34786.897376000001</v>
      </c>
      <c r="X34" s="18">
        <f t="shared" si="7"/>
        <v>35145.525183999998</v>
      </c>
      <c r="Y34" s="18">
        <f t="shared" si="8"/>
        <v>34069.641760000006</v>
      </c>
      <c r="Z34" s="18">
        <f t="shared" si="9"/>
        <v>23310.807520000002</v>
      </c>
      <c r="AA34" s="18">
        <f t="shared" si="10"/>
        <v>25103.946560000008</v>
      </c>
      <c r="AB34" s="18">
        <f t="shared" si="11"/>
        <v>29766.108064000004</v>
      </c>
      <c r="AC34" s="19">
        <f t="shared" si="14"/>
        <v>358627.80800000014</v>
      </c>
      <c r="AF34" s="20"/>
    </row>
    <row r="35" spans="1:32">
      <c r="A35" s="149" t="s">
        <v>37</v>
      </c>
      <c r="B35" s="141">
        <v>797502.34960000007</v>
      </c>
      <c r="C35" s="141">
        <v>802581.9824000001</v>
      </c>
      <c r="D35" s="141">
        <v>792422.71680000017</v>
      </c>
      <c r="E35" s="141">
        <v>822900.51360000018</v>
      </c>
      <c r="F35" s="141">
        <v>817820.88080000016</v>
      </c>
      <c r="G35" s="141">
        <v>965130.23200000019</v>
      </c>
      <c r="H35" s="141">
        <v>985448.76320000016</v>
      </c>
      <c r="I35" s="141">
        <v>995608.0288000002</v>
      </c>
      <c r="J35" s="141">
        <v>965130.23200000019</v>
      </c>
      <c r="K35" s="141">
        <v>660352.26400000008</v>
      </c>
      <c r="L35" s="141">
        <v>711148.59200000018</v>
      </c>
      <c r="M35" s="142">
        <v>843219.04480000015</v>
      </c>
      <c r="N35" s="132">
        <f t="shared" si="12"/>
        <v>10159265.600000001</v>
      </c>
      <c r="P35" s="16">
        <v>1480</v>
      </c>
      <c r="Q35" s="17">
        <f t="shared" si="13"/>
        <v>1180303.477408</v>
      </c>
      <c r="R35" s="18">
        <f t="shared" si="1"/>
        <v>1187821.3339520001</v>
      </c>
      <c r="S35" s="18">
        <f t="shared" si="2"/>
        <v>1172785.6208640004</v>
      </c>
      <c r="T35" s="18">
        <f t="shared" si="3"/>
        <v>1217892.7601280003</v>
      </c>
      <c r="U35" s="18">
        <f t="shared" si="4"/>
        <v>1210374.9035840004</v>
      </c>
      <c r="V35" s="18">
        <f t="shared" si="5"/>
        <v>1428392.7433600004</v>
      </c>
      <c r="W35" s="18">
        <f t="shared" si="6"/>
        <v>1458464.1695360004</v>
      </c>
      <c r="X35" s="18">
        <f t="shared" si="7"/>
        <v>1473499.8826240003</v>
      </c>
      <c r="Y35" s="18">
        <f t="shared" si="8"/>
        <v>1428392.7433600004</v>
      </c>
      <c r="Z35" s="18">
        <f t="shared" si="9"/>
        <v>977321.3507200001</v>
      </c>
      <c r="AA35" s="18">
        <f t="shared" si="10"/>
        <v>1052499.9161600003</v>
      </c>
      <c r="AB35" s="18">
        <f t="shared" si="11"/>
        <v>1247964.1863040002</v>
      </c>
      <c r="AC35" s="19">
        <f t="shared" si="14"/>
        <v>15035713.088000003</v>
      </c>
      <c r="AF35" s="20"/>
    </row>
    <row r="36" spans="1:32">
      <c r="A36" s="149" t="s">
        <v>38</v>
      </c>
      <c r="B36" s="141">
        <v>841408.21600000001</v>
      </c>
      <c r="C36" s="141">
        <v>846767.50399999996</v>
      </c>
      <c r="D36" s="141">
        <v>836048.92799999996</v>
      </c>
      <c r="E36" s="141">
        <v>868204.65600000008</v>
      </c>
      <c r="F36" s="141">
        <v>862845.36800000002</v>
      </c>
      <c r="G36" s="141">
        <v>1018264.72</v>
      </c>
      <c r="H36" s="141">
        <v>1039701.872</v>
      </c>
      <c r="I36" s="141">
        <v>1050420.4480000001</v>
      </c>
      <c r="J36" s="141">
        <v>1018264.72</v>
      </c>
      <c r="K36" s="141">
        <v>696707.44000000006</v>
      </c>
      <c r="L36" s="141">
        <v>750300.32000000007</v>
      </c>
      <c r="M36" s="142">
        <v>889641.80800000008</v>
      </c>
      <c r="N36" s="132">
        <f t="shared" si="12"/>
        <v>10718576</v>
      </c>
      <c r="P36" s="16">
        <v>1290</v>
      </c>
      <c r="Q36" s="17">
        <f t="shared" si="13"/>
        <v>1085416.5986400002</v>
      </c>
      <c r="R36" s="18">
        <f t="shared" si="1"/>
        <v>1092330.0801599999</v>
      </c>
      <c r="S36" s="18">
        <f t="shared" si="2"/>
        <v>1078503.1171199998</v>
      </c>
      <c r="T36" s="18">
        <f t="shared" si="3"/>
        <v>1119984.00624</v>
      </c>
      <c r="U36" s="18">
        <f t="shared" si="4"/>
        <v>1113070.5247200001</v>
      </c>
      <c r="V36" s="18">
        <f t="shared" si="5"/>
        <v>1313561.4887999999</v>
      </c>
      <c r="W36" s="18">
        <f t="shared" si="6"/>
        <v>1341215.4148799998</v>
      </c>
      <c r="X36" s="18">
        <f t="shared" si="7"/>
        <v>1355042.3779200001</v>
      </c>
      <c r="Y36" s="18">
        <f t="shared" si="8"/>
        <v>1313561.4887999999</v>
      </c>
      <c r="Z36" s="18">
        <f t="shared" si="9"/>
        <v>898752.59759999998</v>
      </c>
      <c r="AA36" s="18">
        <f t="shared" si="10"/>
        <v>967887.41280000005</v>
      </c>
      <c r="AB36" s="18">
        <f t="shared" si="11"/>
        <v>1147637.9323200001</v>
      </c>
      <c r="AC36" s="19">
        <f t="shared" si="14"/>
        <v>13826963.040000001</v>
      </c>
      <c r="AF36" s="20"/>
    </row>
    <row r="37" spans="1:32">
      <c r="A37" s="149" t="s">
        <v>39</v>
      </c>
      <c r="B37" s="141">
        <v>52989.886400000003</v>
      </c>
      <c r="C37" s="141">
        <v>53327.401600000005</v>
      </c>
      <c r="D37" s="141">
        <v>52652.371200000001</v>
      </c>
      <c r="E37" s="141">
        <v>54677.462400000004</v>
      </c>
      <c r="F37" s="141">
        <v>54339.947200000002</v>
      </c>
      <c r="G37" s="141">
        <v>64127.888000000006</v>
      </c>
      <c r="H37" s="141">
        <v>65477.948800000006</v>
      </c>
      <c r="I37" s="141">
        <v>66152.979200000002</v>
      </c>
      <c r="J37" s="141">
        <v>64127.888000000006</v>
      </c>
      <c r="K37" s="141">
        <v>43876.976000000002</v>
      </c>
      <c r="L37" s="141">
        <v>47252.128000000004</v>
      </c>
      <c r="M37" s="142">
        <v>56027.523200000003</v>
      </c>
      <c r="N37" s="132">
        <f t="shared" si="12"/>
        <v>675030.40000000014</v>
      </c>
      <c r="P37" s="16">
        <v>1370</v>
      </c>
      <c r="Q37" s="17">
        <f t="shared" si="13"/>
        <v>72596.144367999994</v>
      </c>
      <c r="R37" s="18">
        <f t="shared" si="1"/>
        <v>73058.540192</v>
      </c>
      <c r="S37" s="18">
        <f t="shared" si="2"/>
        <v>72133.748544000002</v>
      </c>
      <c r="T37" s="18">
        <f t="shared" si="3"/>
        <v>74908.123488000012</v>
      </c>
      <c r="U37" s="18">
        <f t="shared" si="4"/>
        <v>74445.727664000005</v>
      </c>
      <c r="V37" s="18">
        <f t="shared" si="5"/>
        <v>87855.206560000006</v>
      </c>
      <c r="W37" s="18">
        <f t="shared" si="6"/>
        <v>89704.789856000003</v>
      </c>
      <c r="X37" s="18">
        <f t="shared" si="7"/>
        <v>90629.581504000002</v>
      </c>
      <c r="Y37" s="18">
        <f t="shared" si="8"/>
        <v>87855.206560000006</v>
      </c>
      <c r="Z37" s="18">
        <f t="shared" si="9"/>
        <v>60111.457120000006</v>
      </c>
      <c r="AA37" s="18">
        <f t="shared" si="10"/>
        <v>64735.415360000006</v>
      </c>
      <c r="AB37" s="18">
        <f t="shared" si="11"/>
        <v>76757.706784000009</v>
      </c>
      <c r="AC37" s="19">
        <f t="shared" si="14"/>
        <v>924791.64800000004</v>
      </c>
      <c r="AF37" s="20"/>
    </row>
    <row r="38" spans="1:32">
      <c r="A38" s="149" t="s">
        <v>129</v>
      </c>
      <c r="B38" s="141">
        <v>306150</v>
      </c>
      <c r="C38" s="141">
        <v>308100</v>
      </c>
      <c r="D38" s="141">
        <v>304200</v>
      </c>
      <c r="E38" s="141">
        <v>315900</v>
      </c>
      <c r="F38" s="141">
        <v>313950</v>
      </c>
      <c r="G38" s="141">
        <v>370500</v>
      </c>
      <c r="H38" s="141">
        <v>378300</v>
      </c>
      <c r="I38" s="141">
        <v>382200</v>
      </c>
      <c r="J38" s="141">
        <v>370500</v>
      </c>
      <c r="K38" s="141">
        <v>253500</v>
      </c>
      <c r="L38" s="141">
        <v>273000</v>
      </c>
      <c r="M38" s="142">
        <v>323700</v>
      </c>
      <c r="N38" s="132">
        <f t="shared" si="12"/>
        <v>3900000</v>
      </c>
      <c r="P38" s="16">
        <v>1090</v>
      </c>
      <c r="Q38" s="17">
        <f t="shared" si="13"/>
        <v>333703.5</v>
      </c>
      <c r="R38" s="18">
        <f t="shared" si="1"/>
        <v>335829</v>
      </c>
      <c r="S38" s="18">
        <f t="shared" si="2"/>
        <v>331578</v>
      </c>
      <c r="T38" s="18">
        <f t="shared" si="3"/>
        <v>344331</v>
      </c>
      <c r="U38" s="18">
        <f t="shared" si="4"/>
        <v>342205.5</v>
      </c>
      <c r="V38" s="18">
        <f t="shared" si="5"/>
        <v>403845</v>
      </c>
      <c r="W38" s="18">
        <f t="shared" si="6"/>
        <v>412347</v>
      </c>
      <c r="X38" s="18">
        <f t="shared" si="7"/>
        <v>416598</v>
      </c>
      <c r="Y38" s="18">
        <f t="shared" si="8"/>
        <v>403845</v>
      </c>
      <c r="Z38" s="18">
        <f t="shared" si="9"/>
        <v>276315</v>
      </c>
      <c r="AA38" s="18">
        <f t="shared" si="10"/>
        <v>297570</v>
      </c>
      <c r="AB38" s="18">
        <f t="shared" si="11"/>
        <v>352833</v>
      </c>
      <c r="AC38" s="19">
        <f t="shared" si="14"/>
        <v>4251000</v>
      </c>
      <c r="AF38" s="20"/>
    </row>
    <row r="39" spans="1:32">
      <c r="A39" s="149" t="s">
        <v>41</v>
      </c>
      <c r="B39" s="141">
        <v>383057.40770000004</v>
      </c>
      <c r="C39" s="141">
        <v>385497.26380000002</v>
      </c>
      <c r="D39" s="141">
        <v>380617.55160000001</v>
      </c>
      <c r="E39" s="141">
        <v>395256.68820000003</v>
      </c>
      <c r="F39" s="141">
        <v>392816.8321</v>
      </c>
      <c r="G39" s="141">
        <v>463572.65900000004</v>
      </c>
      <c r="H39" s="141">
        <v>473332.0834</v>
      </c>
      <c r="I39" s="141">
        <v>478211.79560000001</v>
      </c>
      <c r="J39" s="141">
        <v>463572.65900000004</v>
      </c>
      <c r="K39" s="141">
        <v>317181.29300000001</v>
      </c>
      <c r="L39" s="141">
        <v>341579.85400000005</v>
      </c>
      <c r="M39" s="142">
        <v>405016.11260000005</v>
      </c>
      <c r="N39" s="132">
        <f t="shared" si="12"/>
        <v>4879712.1999999993</v>
      </c>
      <c r="P39" s="16">
        <v>1410</v>
      </c>
      <c r="Q39" s="17">
        <f t="shared" si="13"/>
        <v>540110.94485700014</v>
      </c>
      <c r="R39" s="18">
        <f t="shared" si="1"/>
        <v>543551.14195800002</v>
      </c>
      <c r="S39" s="18">
        <f t="shared" si="2"/>
        <v>536670.74775600003</v>
      </c>
      <c r="T39" s="18">
        <f t="shared" si="3"/>
        <v>557311.93036200001</v>
      </c>
      <c r="U39" s="18">
        <f t="shared" si="4"/>
        <v>553871.73326100002</v>
      </c>
      <c r="V39" s="18">
        <f t="shared" si="5"/>
        <v>653637.44919000007</v>
      </c>
      <c r="W39" s="18">
        <f t="shared" si="6"/>
        <v>667398.23759399995</v>
      </c>
      <c r="X39" s="18">
        <f t="shared" si="7"/>
        <v>674278.63179600006</v>
      </c>
      <c r="Y39" s="18">
        <f t="shared" si="8"/>
        <v>653637.44919000007</v>
      </c>
      <c r="Z39" s="18">
        <f t="shared" si="9"/>
        <v>447225.62313000002</v>
      </c>
      <c r="AA39" s="18">
        <f t="shared" si="10"/>
        <v>481627.59414000006</v>
      </c>
      <c r="AB39" s="18">
        <f t="shared" si="11"/>
        <v>571072.71876600001</v>
      </c>
      <c r="AC39" s="19">
        <f t="shared" si="14"/>
        <v>6880394.2020000005</v>
      </c>
      <c r="AF39" s="20"/>
    </row>
    <row r="40" spans="1:32">
      <c r="A40" s="149" t="s">
        <v>130</v>
      </c>
      <c r="B40" s="141">
        <v>405808.30125000002</v>
      </c>
      <c r="C40" s="141">
        <v>408393.0675</v>
      </c>
      <c r="D40" s="141">
        <v>403223.53499999997</v>
      </c>
      <c r="E40" s="141">
        <v>418732.13250000001</v>
      </c>
      <c r="F40" s="141">
        <v>416147.36625000002</v>
      </c>
      <c r="G40" s="141">
        <v>491105.58750000002</v>
      </c>
      <c r="H40" s="141">
        <v>501444.65250000003</v>
      </c>
      <c r="I40" s="141">
        <v>506614.185</v>
      </c>
      <c r="J40" s="141">
        <v>491105.58750000002</v>
      </c>
      <c r="K40" s="141">
        <v>336019.61249999999</v>
      </c>
      <c r="L40" s="141">
        <v>361867.27500000002</v>
      </c>
      <c r="M40" s="142">
        <v>429071.19750000001</v>
      </c>
      <c r="N40" s="132">
        <f t="shared" si="12"/>
        <v>5169532.5</v>
      </c>
      <c r="P40" s="16">
        <v>1430</v>
      </c>
      <c r="Q40" s="17">
        <f t="shared" si="13"/>
        <v>580305.87078750005</v>
      </c>
      <c r="R40" s="18">
        <f t="shared" si="1"/>
        <v>584002.08652499993</v>
      </c>
      <c r="S40" s="18">
        <f t="shared" si="2"/>
        <v>576609.65504999994</v>
      </c>
      <c r="T40" s="18">
        <f t="shared" si="3"/>
        <v>598786.94947500003</v>
      </c>
      <c r="U40" s="18">
        <f t="shared" si="4"/>
        <v>595090.73373750004</v>
      </c>
      <c r="V40" s="18">
        <f t="shared" si="5"/>
        <v>702280.99012500001</v>
      </c>
      <c r="W40" s="18">
        <f t="shared" si="6"/>
        <v>717065.85307499999</v>
      </c>
      <c r="X40" s="18">
        <f t="shared" si="7"/>
        <v>724458.28454999998</v>
      </c>
      <c r="Y40" s="18">
        <f t="shared" si="8"/>
        <v>702280.99012500001</v>
      </c>
      <c r="Z40" s="18">
        <f t="shared" si="9"/>
        <v>480508.04587500001</v>
      </c>
      <c r="AA40" s="18">
        <f t="shared" si="10"/>
        <v>517470.20325000008</v>
      </c>
      <c r="AB40" s="18">
        <f t="shared" si="11"/>
        <v>613571.81242500013</v>
      </c>
      <c r="AC40" s="19">
        <f t="shared" si="14"/>
        <v>7392431.4750000015</v>
      </c>
      <c r="AF40" s="20"/>
    </row>
    <row r="41" spans="1:32">
      <c r="A41" s="150" t="s">
        <v>40</v>
      </c>
      <c r="B41" s="141">
        <v>6865.6021500000006</v>
      </c>
      <c r="C41" s="141">
        <v>6909.3321000000005</v>
      </c>
      <c r="D41" s="141">
        <v>6821.8722000000007</v>
      </c>
      <c r="E41" s="141">
        <v>7084.2519000000011</v>
      </c>
      <c r="F41" s="141">
        <v>7040.5219500000012</v>
      </c>
      <c r="G41" s="141">
        <v>8308.6905000000006</v>
      </c>
      <c r="H41" s="141">
        <v>8483.6103000000003</v>
      </c>
      <c r="I41" s="141">
        <v>8571.0702000000019</v>
      </c>
      <c r="J41" s="141">
        <v>8308.6905000000006</v>
      </c>
      <c r="K41" s="141">
        <v>5684.893500000001</v>
      </c>
      <c r="L41" s="141">
        <v>6122.1930000000011</v>
      </c>
      <c r="M41" s="142">
        <v>7259.1717000000008</v>
      </c>
      <c r="N41" s="132">
        <f t="shared" si="12"/>
        <v>87459.900000000023</v>
      </c>
      <c r="P41" s="16">
        <v>1090</v>
      </c>
      <c r="Q41" s="17">
        <f t="shared" si="13"/>
        <v>7483.5063435000002</v>
      </c>
      <c r="R41" s="18">
        <f t="shared" si="1"/>
        <v>7531.1719890000013</v>
      </c>
      <c r="S41" s="18">
        <f t="shared" si="2"/>
        <v>7435.8406980000009</v>
      </c>
      <c r="T41" s="18">
        <f t="shared" si="3"/>
        <v>7721.8345710000012</v>
      </c>
      <c r="U41" s="18">
        <f t="shared" si="4"/>
        <v>7674.1689255000019</v>
      </c>
      <c r="V41" s="18">
        <f t="shared" si="5"/>
        <v>9056.4726450000016</v>
      </c>
      <c r="W41" s="18">
        <f t="shared" si="6"/>
        <v>9247.1352270000007</v>
      </c>
      <c r="X41" s="18">
        <f t="shared" si="7"/>
        <v>9342.4665180000029</v>
      </c>
      <c r="Y41" s="18">
        <f t="shared" si="8"/>
        <v>9056.4726450000016</v>
      </c>
      <c r="Z41" s="18">
        <f t="shared" si="9"/>
        <v>6196.5339150000009</v>
      </c>
      <c r="AA41" s="18">
        <f t="shared" si="10"/>
        <v>6673.1903700000012</v>
      </c>
      <c r="AB41" s="18">
        <f t="shared" si="11"/>
        <v>7912.4971530000012</v>
      </c>
      <c r="AC41" s="19">
        <f t="shared" si="14"/>
        <v>95331.291000000027</v>
      </c>
      <c r="AF41" s="20"/>
    </row>
    <row r="42" spans="1:32">
      <c r="A42" s="149" t="s">
        <v>131</v>
      </c>
      <c r="B42" s="141">
        <v>906.67500000000018</v>
      </c>
      <c r="C42" s="141">
        <v>912.45000000000016</v>
      </c>
      <c r="D42" s="141">
        <v>900.90000000000009</v>
      </c>
      <c r="E42" s="141">
        <v>935.55000000000018</v>
      </c>
      <c r="F42" s="141">
        <v>929.7750000000002</v>
      </c>
      <c r="G42" s="141">
        <v>1097.2500000000002</v>
      </c>
      <c r="H42" s="141">
        <v>1120.3500000000001</v>
      </c>
      <c r="I42" s="141">
        <v>1131.9000000000003</v>
      </c>
      <c r="J42" s="141">
        <v>1097.2500000000002</v>
      </c>
      <c r="K42" s="141">
        <v>750.75000000000011</v>
      </c>
      <c r="L42" s="141">
        <v>808.50000000000023</v>
      </c>
      <c r="M42" s="142">
        <v>958.6500000000002</v>
      </c>
      <c r="N42" s="132">
        <f t="shared" si="12"/>
        <v>11550.000000000002</v>
      </c>
      <c r="P42" s="16">
        <v>1410</v>
      </c>
      <c r="Q42" s="17">
        <f t="shared" si="13"/>
        <v>1278.4117500000002</v>
      </c>
      <c r="R42" s="18">
        <f t="shared" si="1"/>
        <v>1286.5545000000002</v>
      </c>
      <c r="S42" s="18">
        <f t="shared" si="2"/>
        <v>1270.2690000000002</v>
      </c>
      <c r="T42" s="18">
        <f t="shared" si="3"/>
        <v>1319.1255000000003</v>
      </c>
      <c r="U42" s="18">
        <f t="shared" si="4"/>
        <v>1310.9827500000001</v>
      </c>
      <c r="V42" s="18">
        <f t="shared" si="5"/>
        <v>1547.1225000000002</v>
      </c>
      <c r="W42" s="18">
        <f t="shared" si="6"/>
        <v>1579.6935000000003</v>
      </c>
      <c r="X42" s="18">
        <f t="shared" si="7"/>
        <v>1595.9790000000005</v>
      </c>
      <c r="Y42" s="18">
        <f t="shared" si="8"/>
        <v>1547.1225000000002</v>
      </c>
      <c r="Z42" s="18">
        <f t="shared" si="9"/>
        <v>1058.5575000000003</v>
      </c>
      <c r="AA42" s="18">
        <f t="shared" si="10"/>
        <v>1139.9850000000001</v>
      </c>
      <c r="AB42" s="18">
        <f t="shared" si="11"/>
        <v>1351.6965000000002</v>
      </c>
      <c r="AC42" s="19">
        <f t="shared" si="14"/>
        <v>16285.500000000004</v>
      </c>
      <c r="AF42" s="20"/>
    </row>
    <row r="43" spans="1:32">
      <c r="A43" s="149" t="s">
        <v>42</v>
      </c>
      <c r="B43" s="141">
        <v>29227.229900000002</v>
      </c>
      <c r="C43" s="141">
        <v>29413.390600000002</v>
      </c>
      <c r="D43" s="141">
        <v>29041.069200000002</v>
      </c>
      <c r="E43" s="141">
        <v>30158.033400000004</v>
      </c>
      <c r="F43" s="141">
        <v>29971.872700000004</v>
      </c>
      <c r="G43" s="141">
        <v>35370.533000000003</v>
      </c>
      <c r="H43" s="141">
        <v>36115.175800000005</v>
      </c>
      <c r="I43" s="141">
        <v>36487.497200000005</v>
      </c>
      <c r="J43" s="141">
        <v>35370.533000000003</v>
      </c>
      <c r="K43" s="141">
        <v>24200.891000000003</v>
      </c>
      <c r="L43" s="141">
        <v>26062.498000000003</v>
      </c>
      <c r="M43" s="142">
        <v>30902.676200000005</v>
      </c>
      <c r="N43" s="132">
        <f t="shared" si="12"/>
        <v>372321.4</v>
      </c>
      <c r="P43" s="16">
        <v>1370</v>
      </c>
      <c r="Q43" s="17">
        <f t="shared" si="13"/>
        <v>40041.304963000002</v>
      </c>
      <c r="R43" s="18">
        <f t="shared" si="1"/>
        <v>40296.345121999999</v>
      </c>
      <c r="S43" s="18">
        <f t="shared" si="2"/>
        <v>39786.264804000006</v>
      </c>
      <c r="T43" s="18">
        <f t="shared" si="3"/>
        <v>41316.505758000007</v>
      </c>
      <c r="U43" s="18">
        <f t="shared" si="4"/>
        <v>41061.46559900001</v>
      </c>
      <c r="V43" s="18">
        <f t="shared" si="5"/>
        <v>48457.630210000003</v>
      </c>
      <c r="W43" s="18">
        <f t="shared" si="6"/>
        <v>49477.790846000011</v>
      </c>
      <c r="X43" s="18">
        <f t="shared" si="7"/>
        <v>49987.871164000004</v>
      </c>
      <c r="Y43" s="18">
        <f t="shared" si="8"/>
        <v>48457.630210000003</v>
      </c>
      <c r="Z43" s="18">
        <f t="shared" si="9"/>
        <v>33155.220670000002</v>
      </c>
      <c r="AA43" s="18">
        <f t="shared" si="10"/>
        <v>35705.622260000004</v>
      </c>
      <c r="AB43" s="18">
        <f t="shared" si="11"/>
        <v>42336.666394000007</v>
      </c>
      <c r="AC43" s="19">
        <f t="shared" si="14"/>
        <v>510080.31800000014</v>
      </c>
      <c r="AF43" s="20"/>
    </row>
    <row r="44" spans="1:32">
      <c r="A44" s="151" t="s">
        <v>132</v>
      </c>
      <c r="B44" s="141">
        <v>140763.6409</v>
      </c>
      <c r="C44" s="141">
        <v>141660.22459999999</v>
      </c>
      <c r="D44" s="141">
        <v>139867.05719999998</v>
      </c>
      <c r="E44" s="141">
        <v>145246.5594</v>
      </c>
      <c r="F44" s="141">
        <v>144349.97570000001</v>
      </c>
      <c r="G44" s="141">
        <v>170350.90299999999</v>
      </c>
      <c r="H44" s="141">
        <v>173937.2378</v>
      </c>
      <c r="I44" s="141">
        <v>175730.40520000001</v>
      </c>
      <c r="J44" s="141">
        <v>170350.90299999999</v>
      </c>
      <c r="K44" s="141">
        <v>116555.88099999999</v>
      </c>
      <c r="L44" s="141">
        <v>125521.71800000001</v>
      </c>
      <c r="M44" s="142">
        <v>148832.89420000001</v>
      </c>
      <c r="N44" s="132">
        <f t="shared" si="12"/>
        <v>1793167.4</v>
      </c>
      <c r="P44" s="16">
        <v>1690</v>
      </c>
      <c r="Q44" s="17">
        <f t="shared" si="13"/>
        <v>237890.553121</v>
      </c>
      <c r="R44" s="18">
        <f t="shared" si="1"/>
        <v>239405.77957399999</v>
      </c>
      <c r="S44" s="18">
        <f t="shared" si="2"/>
        <v>236375.32666799999</v>
      </c>
      <c r="T44" s="18">
        <f t="shared" si="3"/>
        <v>245466.685386</v>
      </c>
      <c r="U44" s="18">
        <f t="shared" si="4"/>
        <v>243951.45893300002</v>
      </c>
      <c r="V44" s="18">
        <f t="shared" si="5"/>
        <v>287893.02607000002</v>
      </c>
      <c r="W44" s="18">
        <f t="shared" si="6"/>
        <v>293953.931882</v>
      </c>
      <c r="X44" s="18">
        <f t="shared" si="7"/>
        <v>296984.38478799997</v>
      </c>
      <c r="Y44" s="18">
        <f t="shared" si="8"/>
        <v>287893.02607000002</v>
      </c>
      <c r="Z44" s="18">
        <f t="shared" si="9"/>
        <v>196979.43888999999</v>
      </c>
      <c r="AA44" s="18">
        <f t="shared" si="10"/>
        <v>212131.70342000001</v>
      </c>
      <c r="AB44" s="18">
        <f t="shared" si="11"/>
        <v>251527.59119800001</v>
      </c>
      <c r="AC44" s="19">
        <f t="shared" si="14"/>
        <v>3030452.9060000004</v>
      </c>
      <c r="AF44" s="20"/>
    </row>
    <row r="45" spans="1:32">
      <c r="A45" s="151" t="s">
        <v>133</v>
      </c>
      <c r="B45" s="141">
        <v>56211.443975000002</v>
      </c>
      <c r="C45" s="141">
        <v>56569.478649999997</v>
      </c>
      <c r="D45" s="141">
        <v>55853.409299999999</v>
      </c>
      <c r="E45" s="141">
        <v>58001.61735</v>
      </c>
      <c r="F45" s="141">
        <v>57643.582674999998</v>
      </c>
      <c r="G45" s="141">
        <v>68026.588250000001</v>
      </c>
      <c r="H45" s="141">
        <v>69458.726949999997</v>
      </c>
      <c r="I45" s="141">
        <v>70174.796300000002</v>
      </c>
      <c r="J45" s="141">
        <v>68026.588250000001</v>
      </c>
      <c r="K45" s="141">
        <v>46544.507749999997</v>
      </c>
      <c r="L45" s="141">
        <v>50124.854500000001</v>
      </c>
      <c r="M45" s="142">
        <v>59433.756050000004</v>
      </c>
      <c r="N45" s="132">
        <f t="shared" si="12"/>
        <v>716069.35</v>
      </c>
      <c r="P45" s="16">
        <v>1660</v>
      </c>
      <c r="Q45" s="17">
        <f t="shared" si="13"/>
        <v>93310.996998500006</v>
      </c>
      <c r="R45" s="18">
        <f t="shared" si="1"/>
        <v>93905.334558999995</v>
      </c>
      <c r="S45" s="18">
        <f t="shared" si="2"/>
        <v>92716.659437999988</v>
      </c>
      <c r="T45" s="18">
        <f t="shared" si="3"/>
        <v>96282.684800999996</v>
      </c>
      <c r="U45" s="18">
        <f t="shared" si="4"/>
        <v>95688.347240500007</v>
      </c>
      <c r="V45" s="18">
        <f t="shared" si="5"/>
        <v>112924.136495</v>
      </c>
      <c r="W45" s="18">
        <f t="shared" si="6"/>
        <v>115301.48673699998</v>
      </c>
      <c r="X45" s="18">
        <f t="shared" si="7"/>
        <v>116490.16185800001</v>
      </c>
      <c r="Y45" s="18">
        <f t="shared" si="8"/>
        <v>112924.136495</v>
      </c>
      <c r="Z45" s="18">
        <f t="shared" si="9"/>
        <v>77263.882864999992</v>
      </c>
      <c r="AA45" s="18">
        <f t="shared" si="10"/>
        <v>83207.258470000001</v>
      </c>
      <c r="AB45" s="18">
        <f t="shared" si="11"/>
        <v>98660.035043000011</v>
      </c>
      <c r="AC45" s="19">
        <f t="shared" si="14"/>
        <v>1188675.1209999998</v>
      </c>
      <c r="AF45" s="20"/>
    </row>
    <row r="46" spans="1:32">
      <c r="A46" s="151" t="s">
        <v>134</v>
      </c>
      <c r="B46" s="141">
        <v>118580.68700000001</v>
      </c>
      <c r="C46" s="141">
        <v>119335.978</v>
      </c>
      <c r="D46" s="141">
        <v>117825.39599999999</v>
      </c>
      <c r="E46" s="141">
        <v>122357.14200000001</v>
      </c>
      <c r="F46" s="141">
        <v>121601.85100000001</v>
      </c>
      <c r="G46" s="141">
        <v>143505.29</v>
      </c>
      <c r="H46" s="141">
        <v>146526.454</v>
      </c>
      <c r="I46" s="141">
        <v>148037.03599999999</v>
      </c>
      <c r="J46" s="141">
        <v>143505.29</v>
      </c>
      <c r="K46" s="141">
        <v>98187.83</v>
      </c>
      <c r="L46" s="141">
        <v>105740.74</v>
      </c>
      <c r="M46" s="142">
        <v>125378.30600000001</v>
      </c>
      <c r="N46" s="132">
        <f t="shared" si="12"/>
        <v>1510582.0000000002</v>
      </c>
      <c r="P46" s="16">
        <v>1240</v>
      </c>
      <c r="Q46" s="17">
        <f t="shared" si="13"/>
        <v>147040.05187999998</v>
      </c>
      <c r="R46" s="18">
        <f t="shared" si="1"/>
        <v>147976.61272</v>
      </c>
      <c r="S46" s="18">
        <f t="shared" si="2"/>
        <v>146103.49103999999</v>
      </c>
      <c r="T46" s="18">
        <f t="shared" si="3"/>
        <v>151722.85608000003</v>
      </c>
      <c r="U46" s="18">
        <f t="shared" si="4"/>
        <v>150786.29524000001</v>
      </c>
      <c r="V46" s="18">
        <f t="shared" si="5"/>
        <v>177946.55960000004</v>
      </c>
      <c r="W46" s="18">
        <f t="shared" si="6"/>
        <v>181692.80296</v>
      </c>
      <c r="X46" s="18">
        <f t="shared" si="7"/>
        <v>183565.92463999998</v>
      </c>
      <c r="Y46" s="18">
        <f t="shared" si="8"/>
        <v>177946.55960000004</v>
      </c>
      <c r="Z46" s="18">
        <f t="shared" si="9"/>
        <v>121752.90920000001</v>
      </c>
      <c r="AA46" s="18">
        <f t="shared" si="10"/>
        <v>131118.51760000002</v>
      </c>
      <c r="AB46" s="18">
        <f t="shared" si="11"/>
        <v>155469.09944000002</v>
      </c>
      <c r="AC46" s="19">
        <f t="shared" si="14"/>
        <v>1873121.6800000002</v>
      </c>
      <c r="AF46" s="20"/>
    </row>
    <row r="47" spans="1:32">
      <c r="A47" s="151" t="s">
        <v>135</v>
      </c>
      <c r="B47" s="141">
        <v>154424.23444999999</v>
      </c>
      <c r="C47" s="141">
        <v>155407.82829999999</v>
      </c>
      <c r="D47" s="141">
        <v>153440.64059999998</v>
      </c>
      <c r="E47" s="141">
        <v>159342.20370000001</v>
      </c>
      <c r="F47" s="141">
        <v>158358.60985000001</v>
      </c>
      <c r="G47" s="141">
        <v>186882.8315</v>
      </c>
      <c r="H47" s="141">
        <v>190817.20689999999</v>
      </c>
      <c r="I47" s="141">
        <v>192784.3946</v>
      </c>
      <c r="J47" s="141">
        <v>186882.8315</v>
      </c>
      <c r="K47" s="141">
        <v>127867.20050000001</v>
      </c>
      <c r="L47" s="141">
        <v>137703.139</v>
      </c>
      <c r="M47" s="142">
        <v>163276.5791</v>
      </c>
      <c r="N47" s="132">
        <f t="shared" si="12"/>
        <v>1967187.7000000002</v>
      </c>
      <c r="P47" s="16">
        <v>1660</v>
      </c>
      <c r="Q47" s="17">
        <f t="shared" si="13"/>
        <v>256344.22918699999</v>
      </c>
      <c r="R47" s="18">
        <f t="shared" si="1"/>
        <v>257976.99497799997</v>
      </c>
      <c r="S47" s="18">
        <f t="shared" si="2"/>
        <v>254711.46339599998</v>
      </c>
      <c r="T47" s="18">
        <f t="shared" si="3"/>
        <v>264508.05814199999</v>
      </c>
      <c r="U47" s="18">
        <f t="shared" si="4"/>
        <v>262875.29235100001</v>
      </c>
      <c r="V47" s="18">
        <f t="shared" si="5"/>
        <v>310225.50029</v>
      </c>
      <c r="W47" s="18">
        <f t="shared" si="6"/>
        <v>316756.56345399999</v>
      </c>
      <c r="X47" s="18">
        <f t="shared" si="7"/>
        <v>320022.09503600001</v>
      </c>
      <c r="Y47" s="18">
        <f t="shared" si="8"/>
        <v>310225.50029</v>
      </c>
      <c r="Z47" s="18">
        <f t="shared" si="9"/>
        <v>212259.55283</v>
      </c>
      <c r="AA47" s="18">
        <f t="shared" si="10"/>
        <v>228587.21073999998</v>
      </c>
      <c r="AB47" s="18">
        <f t="shared" si="11"/>
        <v>271039.12130599999</v>
      </c>
      <c r="AC47" s="19">
        <f t="shared" si="14"/>
        <v>3265531.5819999995</v>
      </c>
      <c r="AF47" s="20"/>
    </row>
    <row r="48" spans="1:32">
      <c r="A48" s="151" t="s">
        <v>136</v>
      </c>
      <c r="B48" s="141">
        <v>0</v>
      </c>
      <c r="C48" s="141">
        <v>0</v>
      </c>
      <c r="D48" s="141">
        <v>0</v>
      </c>
      <c r="E48" s="141">
        <v>0</v>
      </c>
      <c r="F48" s="141">
        <v>0</v>
      </c>
      <c r="G48" s="141">
        <v>0</v>
      </c>
      <c r="H48" s="141">
        <v>0</v>
      </c>
      <c r="I48" s="141">
        <v>0</v>
      </c>
      <c r="J48" s="141">
        <v>0</v>
      </c>
      <c r="K48" s="141">
        <v>0</v>
      </c>
      <c r="L48" s="141">
        <v>0</v>
      </c>
      <c r="M48" s="142">
        <v>0</v>
      </c>
      <c r="N48" s="132">
        <f t="shared" si="12"/>
        <v>0</v>
      </c>
      <c r="P48" s="16">
        <v>0</v>
      </c>
      <c r="Q48" s="17">
        <f t="shared" si="13"/>
        <v>0</v>
      </c>
      <c r="R48" s="18">
        <f t="shared" si="1"/>
        <v>0</v>
      </c>
      <c r="S48" s="18">
        <f t="shared" si="2"/>
        <v>0</v>
      </c>
      <c r="T48" s="18">
        <f t="shared" si="3"/>
        <v>0</v>
      </c>
      <c r="U48" s="18">
        <f t="shared" si="4"/>
        <v>0</v>
      </c>
      <c r="V48" s="18">
        <f t="shared" si="5"/>
        <v>0</v>
      </c>
      <c r="W48" s="18">
        <f t="shared" si="6"/>
        <v>0</v>
      </c>
      <c r="X48" s="18">
        <f t="shared" si="7"/>
        <v>0</v>
      </c>
      <c r="Y48" s="18">
        <f t="shared" si="8"/>
        <v>0</v>
      </c>
      <c r="Z48" s="18">
        <f t="shared" si="9"/>
        <v>0</v>
      </c>
      <c r="AA48" s="18">
        <f t="shared" si="10"/>
        <v>0</v>
      </c>
      <c r="AB48" s="18">
        <f t="shared" si="11"/>
        <v>0</v>
      </c>
      <c r="AC48" s="19">
        <f t="shared" si="14"/>
        <v>0</v>
      </c>
      <c r="AF48" s="20"/>
    </row>
    <row r="49" spans="1:32">
      <c r="A49" s="152" t="s">
        <v>137</v>
      </c>
      <c r="B49" s="141">
        <v>141603.01785</v>
      </c>
      <c r="C49" s="141">
        <v>142504.9479</v>
      </c>
      <c r="D49" s="141">
        <v>140701.08779999998</v>
      </c>
      <c r="E49" s="141">
        <v>146112.66809999998</v>
      </c>
      <c r="F49" s="141">
        <v>145210.73804999999</v>
      </c>
      <c r="G49" s="141">
        <v>171366.7095</v>
      </c>
      <c r="H49" s="141">
        <v>174974.42969999998</v>
      </c>
      <c r="I49" s="141">
        <v>176778.2898</v>
      </c>
      <c r="J49" s="141">
        <v>171366.7095</v>
      </c>
      <c r="K49" s="141">
        <v>117250.9065</v>
      </c>
      <c r="L49" s="141">
        <v>126270.20700000001</v>
      </c>
      <c r="M49" s="142">
        <v>149720.38829999999</v>
      </c>
      <c r="N49" s="132">
        <f t="shared" si="12"/>
        <v>1803860.0999999999</v>
      </c>
      <c r="P49" s="16">
        <v>1850</v>
      </c>
      <c r="Q49" s="17">
        <f t="shared" si="13"/>
        <v>261965.58302250001</v>
      </c>
      <c r="R49" s="18">
        <f t="shared" si="1"/>
        <v>263634.15361500002</v>
      </c>
      <c r="S49" s="18">
        <f t="shared" si="2"/>
        <v>260297.01242999994</v>
      </c>
      <c r="T49" s="18">
        <f t="shared" si="3"/>
        <v>270308.43598499993</v>
      </c>
      <c r="U49" s="18">
        <f t="shared" si="4"/>
        <v>268639.86539250001</v>
      </c>
      <c r="V49" s="18">
        <f t="shared" si="5"/>
        <v>317028.41257499997</v>
      </c>
      <c r="W49" s="18">
        <f t="shared" si="6"/>
        <v>323702.69494499994</v>
      </c>
      <c r="X49" s="18">
        <f t="shared" si="7"/>
        <v>327039.83613000001</v>
      </c>
      <c r="Y49" s="18">
        <f t="shared" si="8"/>
        <v>317028.41257499997</v>
      </c>
      <c r="Z49" s="18">
        <f t="shared" si="9"/>
        <v>216914.17702500001</v>
      </c>
      <c r="AA49" s="18">
        <f t="shared" si="10"/>
        <v>233599.88295000003</v>
      </c>
      <c r="AB49" s="18">
        <f t="shared" si="11"/>
        <v>276982.71835499996</v>
      </c>
      <c r="AC49" s="19">
        <f t="shared" si="14"/>
        <v>3337141.1850000001</v>
      </c>
      <c r="AF49" s="20"/>
    </row>
    <row r="50" spans="1:32">
      <c r="A50" s="152" t="s">
        <v>138</v>
      </c>
      <c r="B50" s="141">
        <v>64512.410774999989</v>
      </c>
      <c r="C50" s="141">
        <v>64923.317849999992</v>
      </c>
      <c r="D50" s="141">
        <v>64101.503699999994</v>
      </c>
      <c r="E50" s="141">
        <v>66566.946149999989</v>
      </c>
      <c r="F50" s="141">
        <v>66156.039074999993</v>
      </c>
      <c r="G50" s="141">
        <v>78072.344249999995</v>
      </c>
      <c r="H50" s="141">
        <v>79715.972549999991</v>
      </c>
      <c r="I50" s="141">
        <v>80537.786699999997</v>
      </c>
      <c r="J50" s="141">
        <v>78072.344249999995</v>
      </c>
      <c r="K50" s="141">
        <v>53417.919749999994</v>
      </c>
      <c r="L50" s="141">
        <v>57526.9905</v>
      </c>
      <c r="M50" s="142">
        <v>68210.57445</v>
      </c>
      <c r="N50" s="132">
        <f t="shared" si="12"/>
        <v>821814.14999999979</v>
      </c>
      <c r="P50" s="16">
        <v>1810</v>
      </c>
      <c r="Q50" s="17">
        <f t="shared" si="13"/>
        <v>116767.46350274998</v>
      </c>
      <c r="R50" s="18">
        <f t="shared" si="1"/>
        <v>117511.20530849999</v>
      </c>
      <c r="S50" s="18">
        <f t="shared" si="2"/>
        <v>116023.72169699999</v>
      </c>
      <c r="T50" s="18">
        <f t="shared" si="3"/>
        <v>120486.17253149998</v>
      </c>
      <c r="U50" s="18">
        <f t="shared" si="4"/>
        <v>119742.43072574999</v>
      </c>
      <c r="V50" s="18">
        <f t="shared" si="5"/>
        <v>141310.94309250001</v>
      </c>
      <c r="W50" s="18">
        <f t="shared" si="6"/>
        <v>144285.91031549999</v>
      </c>
      <c r="X50" s="18">
        <f t="shared" si="7"/>
        <v>145773.393927</v>
      </c>
      <c r="Y50" s="18">
        <f t="shared" si="8"/>
        <v>141310.94309250001</v>
      </c>
      <c r="Z50" s="18">
        <f t="shared" si="9"/>
        <v>96686.434747499981</v>
      </c>
      <c r="AA50" s="18">
        <f t="shared" si="10"/>
        <v>104123.852805</v>
      </c>
      <c r="AB50" s="18">
        <f t="shared" si="11"/>
        <v>123461.13975450001</v>
      </c>
      <c r="AC50" s="19">
        <f t="shared" si="14"/>
        <v>1487483.6114999999</v>
      </c>
      <c r="AF50" s="20"/>
    </row>
    <row r="51" spans="1:32">
      <c r="A51" s="152" t="s">
        <v>139</v>
      </c>
      <c r="B51" s="141">
        <v>142139.95000000001</v>
      </c>
      <c r="C51" s="141">
        <v>143045.29999999999</v>
      </c>
      <c r="D51" s="141">
        <v>141234.6</v>
      </c>
      <c r="E51" s="141">
        <v>146666.70000000001</v>
      </c>
      <c r="F51" s="141">
        <v>145761.35</v>
      </c>
      <c r="G51" s="141">
        <v>172016.5</v>
      </c>
      <c r="H51" s="141">
        <v>175637.9</v>
      </c>
      <c r="I51" s="141">
        <v>177448.6</v>
      </c>
      <c r="J51" s="141">
        <v>172016.5</v>
      </c>
      <c r="K51" s="141">
        <v>117695.5</v>
      </c>
      <c r="L51" s="141">
        <v>126749.00000000001</v>
      </c>
      <c r="M51" s="142">
        <v>150288.1</v>
      </c>
      <c r="N51" s="132">
        <f t="shared" si="12"/>
        <v>1810700.0000000002</v>
      </c>
      <c r="P51" s="16">
        <v>1440</v>
      </c>
      <c r="Q51" s="17">
        <f t="shared" si="13"/>
        <v>204681.52800000002</v>
      </c>
      <c r="R51" s="18">
        <f t="shared" si="1"/>
        <v>205985.23199999996</v>
      </c>
      <c r="S51" s="18">
        <f t="shared" si="2"/>
        <v>203377.82399999999</v>
      </c>
      <c r="T51" s="18">
        <f t="shared" si="3"/>
        <v>211200.04800000004</v>
      </c>
      <c r="U51" s="18">
        <f t="shared" si="4"/>
        <v>209896.34400000001</v>
      </c>
      <c r="V51" s="18">
        <f t="shared" si="5"/>
        <v>247703.76</v>
      </c>
      <c r="W51" s="18">
        <f t="shared" si="6"/>
        <v>252918.576</v>
      </c>
      <c r="X51" s="18">
        <f t="shared" si="7"/>
        <v>255525.984</v>
      </c>
      <c r="Y51" s="18">
        <f t="shared" si="8"/>
        <v>247703.76</v>
      </c>
      <c r="Z51" s="18">
        <f t="shared" si="9"/>
        <v>169481.52</v>
      </c>
      <c r="AA51" s="18">
        <f t="shared" si="10"/>
        <v>182518.56000000003</v>
      </c>
      <c r="AB51" s="18">
        <f t="shared" si="11"/>
        <v>216414.864</v>
      </c>
      <c r="AC51" s="19">
        <f t="shared" si="14"/>
        <v>2607408</v>
      </c>
      <c r="AF51" s="20"/>
    </row>
    <row r="52" spans="1:32">
      <c r="A52" s="152" t="s">
        <v>140</v>
      </c>
      <c r="B52" s="141">
        <v>146445.18829999998</v>
      </c>
      <c r="C52" s="141">
        <v>147377.96019999997</v>
      </c>
      <c r="D52" s="141">
        <v>145512.41639999999</v>
      </c>
      <c r="E52" s="141">
        <v>151109.0478</v>
      </c>
      <c r="F52" s="141">
        <v>150176.27589999998</v>
      </c>
      <c r="G52" s="141">
        <v>177226.66099999999</v>
      </c>
      <c r="H52" s="141">
        <v>180957.74859999999</v>
      </c>
      <c r="I52" s="141">
        <v>182823.29239999998</v>
      </c>
      <c r="J52" s="141">
        <v>177226.66099999999</v>
      </c>
      <c r="K52" s="141">
        <v>121260.34699999999</v>
      </c>
      <c r="L52" s="141">
        <v>130588.06600000001</v>
      </c>
      <c r="M52" s="142">
        <v>154840.1354</v>
      </c>
      <c r="N52" s="132">
        <f t="shared" si="12"/>
        <v>1865543.8</v>
      </c>
      <c r="P52" s="16">
        <v>1750</v>
      </c>
      <c r="Q52" s="17">
        <f t="shared" si="13"/>
        <v>256279.07952499998</v>
      </c>
      <c r="R52" s="18">
        <f t="shared" si="1"/>
        <v>257911.43034999995</v>
      </c>
      <c r="S52" s="18">
        <f t="shared" si="2"/>
        <v>254646.72869999998</v>
      </c>
      <c r="T52" s="18">
        <f t="shared" si="3"/>
        <v>264440.83364999999</v>
      </c>
      <c r="U52" s="18">
        <f t="shared" si="4"/>
        <v>262808.48282499996</v>
      </c>
      <c r="V52" s="18">
        <f t="shared" si="5"/>
        <v>310146.65675000002</v>
      </c>
      <c r="W52" s="18">
        <f t="shared" si="6"/>
        <v>316676.06005000003</v>
      </c>
      <c r="X52" s="18">
        <f t="shared" si="7"/>
        <v>319940.76169999997</v>
      </c>
      <c r="Y52" s="18">
        <f t="shared" si="8"/>
        <v>310146.65675000002</v>
      </c>
      <c r="Z52" s="18">
        <f t="shared" si="9"/>
        <v>212205.60725</v>
      </c>
      <c r="AA52" s="18">
        <f t="shared" si="10"/>
        <v>228529.11550000001</v>
      </c>
      <c r="AB52" s="18">
        <f t="shared" si="11"/>
        <v>270970.23694999999</v>
      </c>
      <c r="AC52" s="19">
        <f t="shared" si="14"/>
        <v>3264701.6499999994</v>
      </c>
      <c r="AF52" s="20"/>
    </row>
    <row r="53" spans="1:32">
      <c r="A53" s="152" t="s">
        <v>141</v>
      </c>
      <c r="B53" s="141">
        <v>0</v>
      </c>
      <c r="C53" s="141">
        <v>0</v>
      </c>
      <c r="D53" s="141">
        <v>0</v>
      </c>
      <c r="E53" s="141">
        <v>0</v>
      </c>
      <c r="F53" s="141">
        <v>0</v>
      </c>
      <c r="G53" s="141">
        <v>0</v>
      </c>
      <c r="H53" s="141">
        <v>0</v>
      </c>
      <c r="I53" s="141">
        <v>0</v>
      </c>
      <c r="J53" s="141">
        <v>0</v>
      </c>
      <c r="K53" s="141">
        <v>0</v>
      </c>
      <c r="L53" s="141">
        <v>0</v>
      </c>
      <c r="M53" s="142">
        <v>0</v>
      </c>
      <c r="N53" s="132">
        <f t="shared" si="12"/>
        <v>0</v>
      </c>
      <c r="P53" s="16">
        <v>0</v>
      </c>
      <c r="Q53" s="17">
        <f t="shared" si="13"/>
        <v>0</v>
      </c>
      <c r="R53" s="18">
        <f t="shared" si="1"/>
        <v>0</v>
      </c>
      <c r="S53" s="18">
        <f t="shared" si="2"/>
        <v>0</v>
      </c>
      <c r="T53" s="18">
        <f t="shared" si="3"/>
        <v>0</v>
      </c>
      <c r="U53" s="18">
        <f t="shared" si="4"/>
        <v>0</v>
      </c>
      <c r="V53" s="18">
        <f t="shared" si="5"/>
        <v>0</v>
      </c>
      <c r="W53" s="18">
        <f t="shared" si="6"/>
        <v>0</v>
      </c>
      <c r="X53" s="18">
        <f t="shared" si="7"/>
        <v>0</v>
      </c>
      <c r="Y53" s="18">
        <f t="shared" si="8"/>
        <v>0</v>
      </c>
      <c r="Z53" s="18">
        <f t="shared" si="9"/>
        <v>0</v>
      </c>
      <c r="AA53" s="18">
        <f t="shared" si="10"/>
        <v>0</v>
      </c>
      <c r="AB53" s="18">
        <f t="shared" si="11"/>
        <v>0</v>
      </c>
      <c r="AC53" s="19">
        <f t="shared" si="14"/>
        <v>0</v>
      </c>
      <c r="AF53" s="20"/>
    </row>
    <row r="54" spans="1:32">
      <c r="A54" s="143" t="s">
        <v>142</v>
      </c>
      <c r="B54" s="141">
        <v>4456.9944999999998</v>
      </c>
      <c r="C54" s="141">
        <v>4485.3829999999998</v>
      </c>
      <c r="D54" s="141">
        <v>4428.6059999999998</v>
      </c>
      <c r="E54" s="141">
        <v>4598.9369999999999</v>
      </c>
      <c r="F54" s="141">
        <v>4570.5484999999999</v>
      </c>
      <c r="G54" s="141">
        <v>5393.8150000000005</v>
      </c>
      <c r="H54" s="141">
        <v>5507.3690000000006</v>
      </c>
      <c r="I54" s="141">
        <v>5564.1460000000006</v>
      </c>
      <c r="J54" s="141">
        <v>5393.8150000000005</v>
      </c>
      <c r="K54" s="141">
        <v>3690.5050000000001</v>
      </c>
      <c r="L54" s="141">
        <v>3974.3900000000003</v>
      </c>
      <c r="M54" s="142">
        <v>4712.491</v>
      </c>
      <c r="N54" s="132">
        <f t="shared" si="12"/>
        <v>56777</v>
      </c>
      <c r="P54" s="16">
        <v>15650</v>
      </c>
      <c r="Q54" s="17">
        <f t="shared" si="13"/>
        <v>69751.963925000004</v>
      </c>
      <c r="R54" s="18">
        <f t="shared" si="1"/>
        <v>70196.243950000004</v>
      </c>
      <c r="S54" s="18">
        <f t="shared" si="2"/>
        <v>69307.683899999989</v>
      </c>
      <c r="T54" s="18">
        <f t="shared" si="3"/>
        <v>71973.364050000004</v>
      </c>
      <c r="U54" s="18">
        <f t="shared" si="4"/>
        <v>71529.084024999989</v>
      </c>
      <c r="V54" s="18">
        <f t="shared" si="5"/>
        <v>84413.204750000019</v>
      </c>
      <c r="W54" s="18">
        <f t="shared" si="6"/>
        <v>86190.324850000005</v>
      </c>
      <c r="X54" s="18">
        <f t="shared" si="7"/>
        <v>87078.884900000005</v>
      </c>
      <c r="Y54" s="18">
        <f t="shared" si="8"/>
        <v>84413.204750000019</v>
      </c>
      <c r="Z54" s="18">
        <f t="shared" si="9"/>
        <v>57756.403250000003</v>
      </c>
      <c r="AA54" s="18">
        <f t="shared" si="10"/>
        <v>62199.203500000011</v>
      </c>
      <c r="AB54" s="18">
        <f t="shared" si="11"/>
        <v>73750.484150000004</v>
      </c>
      <c r="AC54" s="19">
        <f t="shared" si="14"/>
        <v>888560.05000000016</v>
      </c>
      <c r="AF54" s="20"/>
    </row>
    <row r="55" spans="1:32">
      <c r="A55" s="143" t="s">
        <v>43</v>
      </c>
      <c r="B55" s="141">
        <v>5110.0360000000001</v>
      </c>
      <c r="C55" s="141">
        <v>5142.5839999999998</v>
      </c>
      <c r="D55" s="141">
        <v>5077.4880000000003</v>
      </c>
      <c r="E55" s="141">
        <v>5272.7759999999998</v>
      </c>
      <c r="F55" s="141">
        <v>5240.2280000000001</v>
      </c>
      <c r="G55" s="141">
        <v>6184.12</v>
      </c>
      <c r="H55" s="141">
        <v>6314.3119999999999</v>
      </c>
      <c r="I55" s="141">
        <v>6379.4080000000004</v>
      </c>
      <c r="J55" s="141">
        <v>6184.12</v>
      </c>
      <c r="K55" s="141">
        <v>4231.24</v>
      </c>
      <c r="L55" s="141">
        <v>4556.72</v>
      </c>
      <c r="M55" s="142">
        <v>5402.9679999999998</v>
      </c>
      <c r="N55" s="132">
        <f t="shared" si="12"/>
        <v>65096</v>
      </c>
      <c r="P55" s="16">
        <v>11920</v>
      </c>
      <c r="Q55" s="17">
        <f t="shared" si="13"/>
        <v>60911.629119999998</v>
      </c>
      <c r="R55" s="18">
        <f t="shared" si="1"/>
        <v>61299.601280000003</v>
      </c>
      <c r="S55" s="18">
        <f t="shared" si="2"/>
        <v>60523.65696</v>
      </c>
      <c r="T55" s="18">
        <f t="shared" si="3"/>
        <v>62851.48992</v>
      </c>
      <c r="U55" s="18">
        <f t="shared" si="4"/>
        <v>62463.517759999995</v>
      </c>
      <c r="V55" s="18">
        <f t="shared" si="5"/>
        <v>73714.710400000011</v>
      </c>
      <c r="W55" s="18">
        <f t="shared" si="6"/>
        <v>75266.599039999986</v>
      </c>
      <c r="X55" s="18">
        <f t="shared" si="7"/>
        <v>76042.543359999996</v>
      </c>
      <c r="Y55" s="18">
        <f t="shared" si="8"/>
        <v>73714.710400000011</v>
      </c>
      <c r="Z55" s="18">
        <f t="shared" si="9"/>
        <v>50436.380799999999</v>
      </c>
      <c r="AA55" s="18">
        <f t="shared" si="10"/>
        <v>54316.102400000003</v>
      </c>
      <c r="AB55" s="18">
        <f t="shared" si="11"/>
        <v>64403.378559999997</v>
      </c>
      <c r="AC55" s="19">
        <f t="shared" si="14"/>
        <v>775944.32</v>
      </c>
      <c r="AF55" s="20"/>
    </row>
    <row r="56" spans="1:32">
      <c r="A56" s="143" t="s">
        <v>44</v>
      </c>
      <c r="B56" s="141">
        <v>3820.1239999999998</v>
      </c>
      <c r="C56" s="141">
        <v>3844.4560000000001</v>
      </c>
      <c r="D56" s="141">
        <v>3795.7919999999999</v>
      </c>
      <c r="E56" s="141">
        <v>3941.7840000000001</v>
      </c>
      <c r="F56" s="141">
        <v>3917.4520000000002</v>
      </c>
      <c r="G56" s="141">
        <v>4623.08</v>
      </c>
      <c r="H56" s="141">
        <v>4720.4080000000004</v>
      </c>
      <c r="I56" s="141">
        <v>4769.0720000000001</v>
      </c>
      <c r="J56" s="141">
        <v>4623.08</v>
      </c>
      <c r="K56" s="141">
        <v>3163.1600000000003</v>
      </c>
      <c r="L56" s="141">
        <v>3406.4800000000005</v>
      </c>
      <c r="M56" s="142">
        <v>4039.1120000000001</v>
      </c>
      <c r="N56" s="132">
        <f t="shared" si="12"/>
        <v>48664.000000000015</v>
      </c>
      <c r="P56" s="16">
        <v>8690</v>
      </c>
      <c r="Q56" s="17">
        <f t="shared" si="13"/>
        <v>33196.877560000001</v>
      </c>
      <c r="R56" s="18">
        <f t="shared" si="1"/>
        <v>33408.322639999999</v>
      </c>
      <c r="S56" s="18">
        <f t="shared" si="2"/>
        <v>32985.432480000003</v>
      </c>
      <c r="T56" s="18">
        <f t="shared" si="3"/>
        <v>34254.102960000004</v>
      </c>
      <c r="U56" s="18">
        <f t="shared" si="4"/>
        <v>34042.657880000006</v>
      </c>
      <c r="V56" s="18">
        <f t="shared" si="5"/>
        <v>40174.565200000005</v>
      </c>
      <c r="W56" s="18">
        <f t="shared" si="6"/>
        <v>41020.345520000003</v>
      </c>
      <c r="X56" s="18">
        <f t="shared" si="7"/>
        <v>41443.235679999998</v>
      </c>
      <c r="Y56" s="18">
        <f t="shared" si="8"/>
        <v>40174.565200000005</v>
      </c>
      <c r="Z56" s="18">
        <f t="shared" si="9"/>
        <v>27487.860400000001</v>
      </c>
      <c r="AA56" s="18">
        <f t="shared" si="10"/>
        <v>29602.311200000004</v>
      </c>
      <c r="AB56" s="18">
        <f t="shared" si="11"/>
        <v>35099.883280000002</v>
      </c>
      <c r="AC56" s="19">
        <f t="shared" si="14"/>
        <v>422890.16000000003</v>
      </c>
      <c r="AF56" s="20"/>
    </row>
    <row r="57" spans="1:32">
      <c r="A57" s="143" t="s">
        <v>143</v>
      </c>
      <c r="B57" s="141">
        <v>1552.1020000000001</v>
      </c>
      <c r="C57" s="141">
        <v>1561.9880000000001</v>
      </c>
      <c r="D57" s="141">
        <v>1542.2159999999999</v>
      </c>
      <c r="E57" s="141">
        <v>1601.5320000000002</v>
      </c>
      <c r="F57" s="141">
        <v>1591.646</v>
      </c>
      <c r="G57" s="141">
        <v>1878.34</v>
      </c>
      <c r="H57" s="141">
        <v>1917.884</v>
      </c>
      <c r="I57" s="141">
        <v>1937.6560000000002</v>
      </c>
      <c r="J57" s="141">
        <v>1878.34</v>
      </c>
      <c r="K57" s="141">
        <v>1285.18</v>
      </c>
      <c r="L57" s="141">
        <v>1384.0400000000002</v>
      </c>
      <c r="M57" s="142">
        <v>1641.076</v>
      </c>
      <c r="N57" s="132">
        <f t="shared" si="12"/>
        <v>19772.000000000004</v>
      </c>
      <c r="P57" s="16">
        <v>11400</v>
      </c>
      <c r="Q57" s="17">
        <f t="shared" si="13"/>
        <v>17693.962800000001</v>
      </c>
      <c r="R57" s="18">
        <f t="shared" si="1"/>
        <v>17806.663199999999</v>
      </c>
      <c r="S57" s="18">
        <f t="shared" si="2"/>
        <v>17581.2624</v>
      </c>
      <c r="T57" s="18">
        <f t="shared" si="3"/>
        <v>18257.464800000002</v>
      </c>
      <c r="U57" s="18">
        <f t="shared" si="4"/>
        <v>18144.7644</v>
      </c>
      <c r="V57" s="18">
        <f t="shared" si="5"/>
        <v>21413.076000000001</v>
      </c>
      <c r="W57" s="18">
        <f t="shared" si="6"/>
        <v>21863.8776</v>
      </c>
      <c r="X57" s="18">
        <f t="shared" si="7"/>
        <v>22089.278400000003</v>
      </c>
      <c r="Y57" s="18">
        <f t="shared" si="8"/>
        <v>21413.076000000001</v>
      </c>
      <c r="Z57" s="18">
        <f t="shared" si="9"/>
        <v>14651.052</v>
      </c>
      <c r="AA57" s="18">
        <f t="shared" si="10"/>
        <v>15778.056000000002</v>
      </c>
      <c r="AB57" s="18">
        <f t="shared" si="11"/>
        <v>18708.266399999997</v>
      </c>
      <c r="AC57" s="19">
        <f t="shared" si="14"/>
        <v>225400.80000000002</v>
      </c>
      <c r="AF57" s="20"/>
    </row>
    <row r="58" spans="1:32">
      <c r="A58" s="143" t="s">
        <v>45</v>
      </c>
      <c r="B58" s="141">
        <v>9697.7330000000002</v>
      </c>
      <c r="C58" s="141">
        <v>9759.5020000000004</v>
      </c>
      <c r="D58" s="141">
        <v>9635.9639999999999</v>
      </c>
      <c r="E58" s="141">
        <v>10006.578</v>
      </c>
      <c r="F58" s="141">
        <v>9944.8090000000011</v>
      </c>
      <c r="G58" s="141">
        <v>11736.11</v>
      </c>
      <c r="H58" s="141">
        <v>11983.186</v>
      </c>
      <c r="I58" s="141">
        <v>12106.724</v>
      </c>
      <c r="J58" s="141">
        <v>11736.11</v>
      </c>
      <c r="K58" s="141">
        <v>8029.97</v>
      </c>
      <c r="L58" s="141">
        <v>8647.6600000000017</v>
      </c>
      <c r="M58" s="142">
        <v>10253.654</v>
      </c>
      <c r="N58" s="132">
        <f t="shared" si="12"/>
        <v>123538</v>
      </c>
      <c r="P58" s="16">
        <v>1500</v>
      </c>
      <c r="Q58" s="17">
        <f t="shared" si="13"/>
        <v>14546.5995</v>
      </c>
      <c r="R58" s="18">
        <f t="shared" si="1"/>
        <v>14639.253000000001</v>
      </c>
      <c r="S58" s="18">
        <f t="shared" si="2"/>
        <v>14453.946</v>
      </c>
      <c r="T58" s="18">
        <f t="shared" si="3"/>
        <v>15009.867</v>
      </c>
      <c r="U58" s="18">
        <f t="shared" si="4"/>
        <v>14917.213500000002</v>
      </c>
      <c r="V58" s="18">
        <f t="shared" si="5"/>
        <v>17604.165000000001</v>
      </c>
      <c r="W58" s="18">
        <f t="shared" si="6"/>
        <v>17974.778999999999</v>
      </c>
      <c r="X58" s="18">
        <f t="shared" si="7"/>
        <v>18160.085999999999</v>
      </c>
      <c r="Y58" s="18">
        <f t="shared" si="8"/>
        <v>17604.165000000001</v>
      </c>
      <c r="Z58" s="18">
        <f t="shared" si="9"/>
        <v>12044.955</v>
      </c>
      <c r="AA58" s="18">
        <f t="shared" si="10"/>
        <v>12971.490000000002</v>
      </c>
      <c r="AB58" s="18">
        <f t="shared" si="11"/>
        <v>15380.481</v>
      </c>
      <c r="AC58" s="19">
        <f t="shared" si="14"/>
        <v>185306.99999999997</v>
      </c>
      <c r="AF58" s="20"/>
    </row>
    <row r="59" spans="1:32">
      <c r="A59" s="143" t="s">
        <v>46</v>
      </c>
      <c r="B59" s="141">
        <v>15428.076000000001</v>
      </c>
      <c r="C59" s="141">
        <v>15526.344000000001</v>
      </c>
      <c r="D59" s="141">
        <v>15329.807999999999</v>
      </c>
      <c r="E59" s="141">
        <v>15919.416000000001</v>
      </c>
      <c r="F59" s="141">
        <v>15821.148000000001</v>
      </c>
      <c r="G59" s="141">
        <v>18670.920000000002</v>
      </c>
      <c r="H59" s="141">
        <v>19063.992000000002</v>
      </c>
      <c r="I59" s="141">
        <v>19260.528000000002</v>
      </c>
      <c r="J59" s="141">
        <v>18670.920000000002</v>
      </c>
      <c r="K59" s="141">
        <v>12774.84</v>
      </c>
      <c r="L59" s="141">
        <v>13757.52</v>
      </c>
      <c r="M59" s="142">
        <v>16312.488000000001</v>
      </c>
      <c r="N59" s="132">
        <f t="shared" si="12"/>
        <v>196536</v>
      </c>
      <c r="P59" s="16">
        <v>1500</v>
      </c>
      <c r="Q59" s="17">
        <f t="shared" si="13"/>
        <v>23142.114000000001</v>
      </c>
      <c r="R59" s="18">
        <f t="shared" si="1"/>
        <v>23289.516</v>
      </c>
      <c r="S59" s="18">
        <f t="shared" si="2"/>
        <v>22994.712</v>
      </c>
      <c r="T59" s="18">
        <f t="shared" si="3"/>
        <v>23879.124</v>
      </c>
      <c r="U59" s="18">
        <f t="shared" si="4"/>
        <v>23731.722000000002</v>
      </c>
      <c r="V59" s="18">
        <f t="shared" si="5"/>
        <v>28006.380000000005</v>
      </c>
      <c r="W59" s="18">
        <f t="shared" si="6"/>
        <v>28595.988000000005</v>
      </c>
      <c r="X59" s="18">
        <f t="shared" si="7"/>
        <v>28890.792000000005</v>
      </c>
      <c r="Y59" s="18">
        <f t="shared" si="8"/>
        <v>28006.380000000005</v>
      </c>
      <c r="Z59" s="18">
        <f t="shared" si="9"/>
        <v>19162.259999999998</v>
      </c>
      <c r="AA59" s="18">
        <f t="shared" si="10"/>
        <v>20636.28</v>
      </c>
      <c r="AB59" s="18">
        <f t="shared" si="11"/>
        <v>24468.732</v>
      </c>
      <c r="AC59" s="19">
        <f t="shared" si="14"/>
        <v>294804.00000000006</v>
      </c>
      <c r="AF59" s="20"/>
    </row>
    <row r="60" spans="1:32">
      <c r="A60" s="143" t="s">
        <v>47</v>
      </c>
      <c r="B60" s="141">
        <v>265167.58350000001</v>
      </c>
      <c r="C60" s="141">
        <v>266856.549</v>
      </c>
      <c r="D60" s="141">
        <v>263478.61800000002</v>
      </c>
      <c r="E60" s="141">
        <v>273612.41100000002</v>
      </c>
      <c r="F60" s="141">
        <v>271923.44550000003</v>
      </c>
      <c r="G60" s="141">
        <v>320903.44500000001</v>
      </c>
      <c r="H60" s="141">
        <v>327659.30700000003</v>
      </c>
      <c r="I60" s="141">
        <v>331037.23800000001</v>
      </c>
      <c r="J60" s="141">
        <v>320903.44500000001</v>
      </c>
      <c r="K60" s="141">
        <v>219565.51500000001</v>
      </c>
      <c r="L60" s="141">
        <v>236455.17</v>
      </c>
      <c r="M60" s="142">
        <v>280368.27299999999</v>
      </c>
      <c r="N60" s="132">
        <f t="shared" si="12"/>
        <v>3377931.0000000005</v>
      </c>
      <c r="P60" s="16">
        <v>1320</v>
      </c>
      <c r="Q60" s="17">
        <f t="shared" si="13"/>
        <v>350021.21022000001</v>
      </c>
      <c r="R60" s="18">
        <f t="shared" si="1"/>
        <v>352250.64468000003</v>
      </c>
      <c r="S60" s="18">
        <f t="shared" si="2"/>
        <v>347791.77576000005</v>
      </c>
      <c r="T60" s="18">
        <f t="shared" si="3"/>
        <v>361168.38252000004</v>
      </c>
      <c r="U60" s="18">
        <f t="shared" si="4"/>
        <v>358938.94806000008</v>
      </c>
      <c r="V60" s="18">
        <f t="shared" si="5"/>
        <v>423592.54740000004</v>
      </c>
      <c r="W60" s="18">
        <f t="shared" si="6"/>
        <v>432510.28524</v>
      </c>
      <c r="X60" s="18">
        <f t="shared" si="7"/>
        <v>436969.15416000003</v>
      </c>
      <c r="Y60" s="18">
        <f t="shared" si="8"/>
        <v>423592.54740000004</v>
      </c>
      <c r="Z60" s="18">
        <f t="shared" si="9"/>
        <v>289826.47980000003</v>
      </c>
      <c r="AA60" s="18">
        <f t="shared" si="10"/>
        <v>312120.82440000004</v>
      </c>
      <c r="AB60" s="18">
        <f t="shared" si="11"/>
        <v>370086.12035999994</v>
      </c>
      <c r="AC60" s="19">
        <f t="shared" si="14"/>
        <v>4458868.92</v>
      </c>
      <c r="AF60" s="20"/>
    </row>
    <row r="61" spans="1:32">
      <c r="A61" s="143" t="s">
        <v>144</v>
      </c>
      <c r="B61" s="141">
        <v>19192.700499999999</v>
      </c>
      <c r="C61" s="141">
        <v>19314.947</v>
      </c>
      <c r="D61" s="141">
        <v>19070.454000000002</v>
      </c>
      <c r="E61" s="141">
        <v>19803.933000000001</v>
      </c>
      <c r="F61" s="141">
        <v>19681.6865</v>
      </c>
      <c r="G61" s="141">
        <v>23226.834999999999</v>
      </c>
      <c r="H61" s="141">
        <v>23715.821</v>
      </c>
      <c r="I61" s="141">
        <v>23960.314000000002</v>
      </c>
      <c r="J61" s="141">
        <v>23226.834999999999</v>
      </c>
      <c r="K61" s="141">
        <v>15892.045</v>
      </c>
      <c r="L61" s="141">
        <v>17114.510000000002</v>
      </c>
      <c r="M61" s="142">
        <v>20292.919000000002</v>
      </c>
      <c r="N61" s="132">
        <f t="shared" si="12"/>
        <v>244493.00000000003</v>
      </c>
      <c r="P61" s="16">
        <v>2430</v>
      </c>
      <c r="Q61" s="17">
        <f t="shared" si="13"/>
        <v>46638.262214999995</v>
      </c>
      <c r="R61" s="18">
        <f t="shared" si="1"/>
        <v>46935.321210000002</v>
      </c>
      <c r="S61" s="18">
        <f t="shared" si="2"/>
        <v>46341.203220000003</v>
      </c>
      <c r="T61" s="18">
        <f t="shared" si="3"/>
        <v>48123.557190000007</v>
      </c>
      <c r="U61" s="18">
        <f t="shared" si="4"/>
        <v>47826.498195</v>
      </c>
      <c r="V61" s="18">
        <f t="shared" si="5"/>
        <v>56441.209049999998</v>
      </c>
      <c r="W61" s="18">
        <f t="shared" si="6"/>
        <v>57629.445030000003</v>
      </c>
      <c r="X61" s="18">
        <f t="shared" si="7"/>
        <v>58223.563020000001</v>
      </c>
      <c r="Y61" s="18">
        <f t="shared" si="8"/>
        <v>56441.209049999998</v>
      </c>
      <c r="Z61" s="18">
        <f t="shared" si="9"/>
        <v>38617.669350000004</v>
      </c>
      <c r="AA61" s="18">
        <f t="shared" si="10"/>
        <v>41588.259300000005</v>
      </c>
      <c r="AB61" s="18">
        <f t="shared" si="11"/>
        <v>49311.793170000004</v>
      </c>
      <c r="AC61" s="19">
        <f t="shared" si="14"/>
        <v>594117.99</v>
      </c>
      <c r="AF61" s="20"/>
    </row>
    <row r="62" spans="1:32">
      <c r="A62" s="143" t="s">
        <v>145</v>
      </c>
      <c r="B62" s="141">
        <v>164.85</v>
      </c>
      <c r="C62" s="141">
        <v>165.9</v>
      </c>
      <c r="D62" s="141">
        <v>163.80000000000001</v>
      </c>
      <c r="E62" s="141">
        <v>170.1</v>
      </c>
      <c r="F62" s="141">
        <v>169.05</v>
      </c>
      <c r="G62" s="141">
        <v>199.5</v>
      </c>
      <c r="H62" s="141">
        <v>203.70000000000002</v>
      </c>
      <c r="I62" s="141">
        <v>205.8</v>
      </c>
      <c r="J62" s="141">
        <v>199.5</v>
      </c>
      <c r="K62" s="141">
        <v>136.5</v>
      </c>
      <c r="L62" s="141">
        <v>147</v>
      </c>
      <c r="M62" s="142">
        <v>174.3</v>
      </c>
      <c r="N62" s="132">
        <f t="shared" si="12"/>
        <v>2100</v>
      </c>
      <c r="P62" s="16">
        <v>97090</v>
      </c>
      <c r="Q62" s="17">
        <f t="shared" si="13"/>
        <v>16005.2865</v>
      </c>
      <c r="R62" s="18">
        <f t="shared" si="1"/>
        <v>16107.231</v>
      </c>
      <c r="S62" s="18">
        <f t="shared" si="2"/>
        <v>15903.342000000002</v>
      </c>
      <c r="T62" s="18">
        <f t="shared" si="3"/>
        <v>16515.008999999998</v>
      </c>
      <c r="U62" s="18">
        <f t="shared" si="4"/>
        <v>16413.0645</v>
      </c>
      <c r="V62" s="18">
        <f t="shared" si="5"/>
        <v>19369.455000000002</v>
      </c>
      <c r="W62" s="18">
        <f t="shared" si="6"/>
        <v>19777.233</v>
      </c>
      <c r="X62" s="18">
        <f t="shared" si="7"/>
        <v>19981.121999999999</v>
      </c>
      <c r="Y62" s="18">
        <f t="shared" si="8"/>
        <v>19369.455000000002</v>
      </c>
      <c r="Z62" s="18">
        <f t="shared" si="9"/>
        <v>13252.785</v>
      </c>
      <c r="AA62" s="18">
        <f t="shared" si="10"/>
        <v>14272.23</v>
      </c>
      <c r="AB62" s="18">
        <f t="shared" si="11"/>
        <v>16922.787</v>
      </c>
      <c r="AC62" s="19">
        <f t="shared" si="14"/>
        <v>203889.00000000006</v>
      </c>
      <c r="AF62" s="20"/>
    </row>
    <row r="63" spans="1:32">
      <c r="A63" s="143" t="s">
        <v>48</v>
      </c>
      <c r="B63" s="141">
        <v>16776.627499999999</v>
      </c>
      <c r="C63" s="141">
        <v>16883.485000000001</v>
      </c>
      <c r="D63" s="141">
        <v>16669.77</v>
      </c>
      <c r="E63" s="141">
        <v>17310.915000000001</v>
      </c>
      <c r="F63" s="141">
        <v>17204.057499999999</v>
      </c>
      <c r="G63" s="141">
        <v>20302.924999999999</v>
      </c>
      <c r="H63" s="141">
        <v>20730.355</v>
      </c>
      <c r="I63" s="141">
        <v>20944.07</v>
      </c>
      <c r="J63" s="141">
        <v>20302.924999999999</v>
      </c>
      <c r="K63" s="141">
        <v>13891.475</v>
      </c>
      <c r="L63" s="141">
        <v>14960.050000000001</v>
      </c>
      <c r="M63" s="142">
        <v>17738.345000000001</v>
      </c>
      <c r="N63" s="132">
        <f t="shared" si="12"/>
        <v>213715</v>
      </c>
      <c r="P63" s="16">
        <v>3220</v>
      </c>
      <c r="Q63" s="17">
        <f t="shared" si="13"/>
        <v>54020.740549999995</v>
      </c>
      <c r="R63" s="18">
        <f t="shared" si="1"/>
        <v>54364.8217</v>
      </c>
      <c r="S63" s="18">
        <f t="shared" si="2"/>
        <v>53676.659399999997</v>
      </c>
      <c r="T63" s="18">
        <f t="shared" si="3"/>
        <v>55741.146300000008</v>
      </c>
      <c r="U63" s="18">
        <f t="shared" si="4"/>
        <v>55397.065149999995</v>
      </c>
      <c r="V63" s="18">
        <f t="shared" si="5"/>
        <v>65375.4185</v>
      </c>
      <c r="W63" s="18">
        <f t="shared" si="6"/>
        <v>66751.743100000007</v>
      </c>
      <c r="X63" s="18">
        <f t="shared" si="7"/>
        <v>67439.905400000003</v>
      </c>
      <c r="Y63" s="18">
        <f t="shared" si="8"/>
        <v>65375.4185</v>
      </c>
      <c r="Z63" s="18">
        <f t="shared" si="9"/>
        <v>44730.549500000001</v>
      </c>
      <c r="AA63" s="18">
        <f t="shared" si="10"/>
        <v>48171.360999999997</v>
      </c>
      <c r="AB63" s="18">
        <f t="shared" si="11"/>
        <v>57117.470900000008</v>
      </c>
      <c r="AC63" s="19">
        <f t="shared" si="14"/>
        <v>688162.29999999993</v>
      </c>
      <c r="AF63" s="20"/>
    </row>
    <row r="64" spans="1:32">
      <c r="A64" s="143" t="s">
        <v>49</v>
      </c>
      <c r="B64" s="141">
        <v>50363.088000000003</v>
      </c>
      <c r="C64" s="141">
        <v>50683.872000000003</v>
      </c>
      <c r="D64" s="141">
        <v>50042.303999999996</v>
      </c>
      <c r="E64" s="141">
        <v>51967.008000000002</v>
      </c>
      <c r="F64" s="141">
        <v>51646.224000000002</v>
      </c>
      <c r="G64" s="141">
        <v>60948.959999999999</v>
      </c>
      <c r="H64" s="141">
        <v>62232.096000000005</v>
      </c>
      <c r="I64" s="141">
        <v>62873.664000000004</v>
      </c>
      <c r="J64" s="141">
        <v>60948.959999999999</v>
      </c>
      <c r="K64" s="141">
        <v>41701.919999999998</v>
      </c>
      <c r="L64" s="141">
        <v>44909.760000000002</v>
      </c>
      <c r="M64" s="142">
        <v>53250.144</v>
      </c>
      <c r="N64" s="132">
        <f t="shared" si="12"/>
        <v>641568</v>
      </c>
      <c r="P64" s="16">
        <v>3680</v>
      </c>
      <c r="Q64" s="17">
        <f t="shared" si="13"/>
        <v>185336.16383999999</v>
      </c>
      <c r="R64" s="18">
        <f t="shared" si="1"/>
        <v>186516.64896000002</v>
      </c>
      <c r="S64" s="18">
        <f t="shared" si="2"/>
        <v>184155.67872</v>
      </c>
      <c r="T64" s="18">
        <f t="shared" si="3"/>
        <v>191238.58944000001</v>
      </c>
      <c r="U64" s="18">
        <f t="shared" si="4"/>
        <v>190058.10431999998</v>
      </c>
      <c r="V64" s="18">
        <f t="shared" si="5"/>
        <v>224292.17279999997</v>
      </c>
      <c r="W64" s="18">
        <f t="shared" si="6"/>
        <v>229014.11328000002</v>
      </c>
      <c r="X64" s="18">
        <f t="shared" si="7"/>
        <v>231375.08352000001</v>
      </c>
      <c r="Y64" s="18">
        <f t="shared" si="8"/>
        <v>224292.17279999997</v>
      </c>
      <c r="Z64" s="18">
        <f t="shared" si="9"/>
        <v>153463.0656</v>
      </c>
      <c r="AA64" s="18">
        <f t="shared" si="10"/>
        <v>165267.91680000001</v>
      </c>
      <c r="AB64" s="18">
        <f t="shared" si="11"/>
        <v>195960.52992</v>
      </c>
      <c r="AC64" s="19">
        <f t="shared" si="14"/>
        <v>2360970.2400000007</v>
      </c>
      <c r="AF64" s="20"/>
    </row>
    <row r="65" spans="1:32">
      <c r="A65" s="143" t="s">
        <v>50</v>
      </c>
      <c r="B65" s="141">
        <v>47004.308499999999</v>
      </c>
      <c r="C65" s="141">
        <v>47303.699000000001</v>
      </c>
      <c r="D65" s="141">
        <v>46704.917999999998</v>
      </c>
      <c r="E65" s="141">
        <v>48501.260999999999</v>
      </c>
      <c r="F65" s="141">
        <v>48201.870500000005</v>
      </c>
      <c r="G65" s="141">
        <v>56884.195</v>
      </c>
      <c r="H65" s="141">
        <v>58081.757000000005</v>
      </c>
      <c r="I65" s="141">
        <v>58680.538</v>
      </c>
      <c r="J65" s="141">
        <v>56884.195</v>
      </c>
      <c r="K65" s="141">
        <v>38920.764999999999</v>
      </c>
      <c r="L65" s="141">
        <v>41914.670000000006</v>
      </c>
      <c r="M65" s="142">
        <v>49698.823000000004</v>
      </c>
      <c r="N65" s="132">
        <f t="shared" si="12"/>
        <v>598781</v>
      </c>
      <c r="P65" s="16">
        <v>1310</v>
      </c>
      <c r="Q65" s="17">
        <f t="shared" si="13"/>
        <v>61575.644134999995</v>
      </c>
      <c r="R65" s="18">
        <f t="shared" si="1"/>
        <v>61967.845689999995</v>
      </c>
      <c r="S65" s="18">
        <f t="shared" si="2"/>
        <v>61183.442579999995</v>
      </c>
      <c r="T65" s="18">
        <f t="shared" si="3"/>
        <v>63536.651909999993</v>
      </c>
      <c r="U65" s="18">
        <f t="shared" si="4"/>
        <v>63144.450355000001</v>
      </c>
      <c r="V65" s="18">
        <f t="shared" si="5"/>
        <v>74518.295450000005</v>
      </c>
      <c r="W65" s="18">
        <f t="shared" si="6"/>
        <v>76087.101670000004</v>
      </c>
      <c r="X65" s="18">
        <f t="shared" si="7"/>
        <v>76871.504780000003</v>
      </c>
      <c r="Y65" s="18">
        <f t="shared" si="8"/>
        <v>74518.295450000005</v>
      </c>
      <c r="Z65" s="18">
        <f t="shared" si="9"/>
        <v>50986.202149999997</v>
      </c>
      <c r="AA65" s="18">
        <f t="shared" si="10"/>
        <v>54908.217700000008</v>
      </c>
      <c r="AB65" s="18">
        <f t="shared" si="11"/>
        <v>65105.458129999999</v>
      </c>
      <c r="AC65" s="19">
        <f t="shared" si="14"/>
        <v>784403.11</v>
      </c>
      <c r="AF65" s="20"/>
    </row>
    <row r="66" spans="1:32">
      <c r="A66" s="143" t="s">
        <v>51</v>
      </c>
      <c r="B66" s="141">
        <v>24260.111000000001</v>
      </c>
      <c r="C66" s="141">
        <v>24414.634000000002</v>
      </c>
      <c r="D66" s="141">
        <v>24105.588</v>
      </c>
      <c r="E66" s="141">
        <v>25032.726000000002</v>
      </c>
      <c r="F66" s="141">
        <v>24878.203000000001</v>
      </c>
      <c r="G66" s="141">
        <v>29359.37</v>
      </c>
      <c r="H66" s="141">
        <v>29977.462</v>
      </c>
      <c r="I66" s="141">
        <v>30286.508000000002</v>
      </c>
      <c r="J66" s="141">
        <v>29359.37</v>
      </c>
      <c r="K66" s="141">
        <v>20087.990000000002</v>
      </c>
      <c r="L66" s="141">
        <v>21633.22</v>
      </c>
      <c r="M66" s="142">
        <v>25650.818000000003</v>
      </c>
      <c r="N66" s="132">
        <f t="shared" si="12"/>
        <v>309046.00000000006</v>
      </c>
      <c r="P66" s="16">
        <v>1210</v>
      </c>
      <c r="Q66" s="17">
        <f t="shared" si="13"/>
        <v>29354.734310000003</v>
      </c>
      <c r="R66" s="18">
        <f t="shared" si="1"/>
        <v>29541.707140000002</v>
      </c>
      <c r="S66" s="18">
        <f t="shared" si="2"/>
        <v>29167.761480000001</v>
      </c>
      <c r="T66" s="18">
        <f t="shared" si="3"/>
        <v>30289.598460000005</v>
      </c>
      <c r="U66" s="18">
        <f t="shared" si="4"/>
        <v>30102.625630000002</v>
      </c>
      <c r="V66" s="18">
        <f t="shared" si="5"/>
        <v>35524.837699999996</v>
      </c>
      <c r="W66" s="18">
        <f t="shared" si="6"/>
        <v>36272.729019999999</v>
      </c>
      <c r="X66" s="18">
        <f t="shared" si="7"/>
        <v>36646.674679999996</v>
      </c>
      <c r="Y66" s="18">
        <f t="shared" si="8"/>
        <v>35524.837699999996</v>
      </c>
      <c r="Z66" s="18">
        <f t="shared" si="9"/>
        <v>24306.467900000003</v>
      </c>
      <c r="AA66" s="18">
        <f t="shared" si="10"/>
        <v>26176.196200000002</v>
      </c>
      <c r="AB66" s="18">
        <f t="shared" si="11"/>
        <v>31037.489780000004</v>
      </c>
      <c r="AC66" s="19">
        <f t="shared" si="14"/>
        <v>373945.66</v>
      </c>
      <c r="AF66" s="20"/>
    </row>
    <row r="67" spans="1:32">
      <c r="A67" s="143" t="s">
        <v>52</v>
      </c>
      <c r="B67" s="141">
        <v>45803.807999999997</v>
      </c>
      <c r="C67" s="141">
        <v>46095.552000000003</v>
      </c>
      <c r="D67" s="141">
        <v>45512.063999999998</v>
      </c>
      <c r="E67" s="141">
        <v>47262.527999999998</v>
      </c>
      <c r="F67" s="141">
        <v>46970.784</v>
      </c>
      <c r="G67" s="141">
        <v>55431.360000000001</v>
      </c>
      <c r="H67" s="141">
        <v>56598.336000000003</v>
      </c>
      <c r="I67" s="141">
        <v>57181.824000000001</v>
      </c>
      <c r="J67" s="141">
        <v>55431.360000000001</v>
      </c>
      <c r="K67" s="141">
        <v>37926.720000000001</v>
      </c>
      <c r="L67" s="141">
        <v>40844.160000000003</v>
      </c>
      <c r="M67" s="142">
        <v>48429.504000000001</v>
      </c>
      <c r="N67" s="132">
        <f t="shared" si="12"/>
        <v>583488</v>
      </c>
      <c r="P67" s="16">
        <v>1260</v>
      </c>
      <c r="Q67" s="17">
        <f t="shared" si="13"/>
        <v>57712.79808</v>
      </c>
      <c r="R67" s="18">
        <f t="shared" si="1"/>
        <v>58080.395520000005</v>
      </c>
      <c r="S67" s="18">
        <f t="shared" si="2"/>
        <v>57345.200640000003</v>
      </c>
      <c r="T67" s="18">
        <f t="shared" si="3"/>
        <v>59550.785280000004</v>
      </c>
      <c r="U67" s="18">
        <f t="shared" si="4"/>
        <v>59183.187839999999</v>
      </c>
      <c r="V67" s="18">
        <f t="shared" si="5"/>
        <v>69843.513599999991</v>
      </c>
      <c r="W67" s="18">
        <f t="shared" si="6"/>
        <v>71313.903359999997</v>
      </c>
      <c r="X67" s="18">
        <f t="shared" si="7"/>
        <v>72049.098239999992</v>
      </c>
      <c r="Y67" s="18">
        <f t="shared" si="8"/>
        <v>69843.513599999991</v>
      </c>
      <c r="Z67" s="18">
        <f t="shared" si="9"/>
        <v>47787.667200000004</v>
      </c>
      <c r="AA67" s="18">
        <f t="shared" si="10"/>
        <v>51463.641600000003</v>
      </c>
      <c r="AB67" s="18">
        <f t="shared" si="11"/>
        <v>61021.175040000002</v>
      </c>
      <c r="AC67" s="19">
        <f t="shared" si="14"/>
        <v>735194.88</v>
      </c>
      <c r="AF67" s="20"/>
    </row>
    <row r="68" spans="1:32">
      <c r="A68" s="143" t="s">
        <v>53</v>
      </c>
      <c r="B68" s="141">
        <v>6021.9705000000004</v>
      </c>
      <c r="C68" s="141">
        <v>6060.3270000000002</v>
      </c>
      <c r="D68" s="141">
        <v>5983.6139999999996</v>
      </c>
      <c r="E68" s="141">
        <v>6213.7530000000006</v>
      </c>
      <c r="F68" s="141">
        <v>6175.3964999999998</v>
      </c>
      <c r="G68" s="141">
        <v>7287.7349999999997</v>
      </c>
      <c r="H68" s="141">
        <v>7441.1610000000001</v>
      </c>
      <c r="I68" s="141">
        <v>7517.8740000000007</v>
      </c>
      <c r="J68" s="141">
        <v>7287.7349999999997</v>
      </c>
      <c r="K68" s="141">
        <v>4986.3450000000003</v>
      </c>
      <c r="L68" s="141">
        <v>5369.9100000000008</v>
      </c>
      <c r="M68" s="142">
        <v>6367.1790000000001</v>
      </c>
      <c r="N68" s="132">
        <f t="shared" si="12"/>
        <v>76713.000000000015</v>
      </c>
      <c r="P68" s="16">
        <v>1340</v>
      </c>
      <c r="Q68" s="17">
        <f t="shared" si="13"/>
        <v>8069.4404700000005</v>
      </c>
      <c r="R68" s="18">
        <f t="shared" si="1"/>
        <v>8120.8381800000006</v>
      </c>
      <c r="S68" s="18">
        <f t="shared" si="2"/>
        <v>8018.0427599999994</v>
      </c>
      <c r="T68" s="18">
        <f t="shared" si="3"/>
        <v>8326.4290199999996</v>
      </c>
      <c r="U68" s="18">
        <f t="shared" si="4"/>
        <v>8275.0313100000003</v>
      </c>
      <c r="V68" s="18">
        <f t="shared" si="5"/>
        <v>9765.5649000000012</v>
      </c>
      <c r="W68" s="18">
        <f t="shared" si="6"/>
        <v>9971.1557400000002</v>
      </c>
      <c r="X68" s="18">
        <f t="shared" si="7"/>
        <v>10073.951160000001</v>
      </c>
      <c r="Y68" s="18">
        <f t="shared" si="8"/>
        <v>9765.5649000000012</v>
      </c>
      <c r="Z68" s="18">
        <f t="shared" si="9"/>
        <v>6681.7023000000008</v>
      </c>
      <c r="AA68" s="18">
        <f t="shared" si="10"/>
        <v>7195.6794000000009</v>
      </c>
      <c r="AB68" s="18">
        <f t="shared" si="11"/>
        <v>8532.0198599999985</v>
      </c>
      <c r="AC68" s="19">
        <f t="shared" si="14"/>
        <v>102795.42000000001</v>
      </c>
      <c r="AF68" s="20"/>
    </row>
    <row r="69" spans="1:32">
      <c r="A69" s="140" t="s">
        <v>146</v>
      </c>
      <c r="B69" s="141">
        <v>86984.672500000001</v>
      </c>
      <c r="C69" s="141">
        <v>87538.714999999997</v>
      </c>
      <c r="D69" s="141">
        <v>86430.63</v>
      </c>
      <c r="E69" s="141">
        <v>89754.885000000009</v>
      </c>
      <c r="F69" s="141">
        <v>89200.842499999999</v>
      </c>
      <c r="G69" s="141">
        <v>105268.075</v>
      </c>
      <c r="H69" s="141">
        <v>107484.24500000001</v>
      </c>
      <c r="I69" s="141">
        <v>108592.33</v>
      </c>
      <c r="J69" s="141">
        <v>105268.075</v>
      </c>
      <c r="K69" s="141">
        <v>72025.525000000009</v>
      </c>
      <c r="L69" s="141">
        <v>77565.950000000012</v>
      </c>
      <c r="M69" s="142">
        <v>91971.055000000008</v>
      </c>
      <c r="N69" s="132">
        <f t="shared" si="12"/>
        <v>1108084.9999999998</v>
      </c>
      <c r="P69" s="16">
        <v>1100</v>
      </c>
      <c r="Q69" s="17">
        <f t="shared" si="13"/>
        <v>95683.139750000002</v>
      </c>
      <c r="R69" s="18">
        <f t="shared" si="1"/>
        <v>96292.586500000005</v>
      </c>
      <c r="S69" s="18">
        <f t="shared" si="2"/>
        <v>95073.692999999999</v>
      </c>
      <c r="T69" s="18">
        <f t="shared" si="3"/>
        <v>98730.373500000016</v>
      </c>
      <c r="U69" s="18">
        <f t="shared" si="4"/>
        <v>98120.926749999999</v>
      </c>
      <c r="V69" s="18">
        <f t="shared" si="5"/>
        <v>115794.88250000001</v>
      </c>
      <c r="W69" s="18">
        <f t="shared" si="6"/>
        <v>118232.66950000002</v>
      </c>
      <c r="X69" s="18">
        <f t="shared" si="7"/>
        <v>119451.56299999999</v>
      </c>
      <c r="Y69" s="18">
        <f t="shared" si="8"/>
        <v>115794.88250000001</v>
      </c>
      <c r="Z69" s="18">
        <f t="shared" si="9"/>
        <v>79228.077500000014</v>
      </c>
      <c r="AA69" s="18">
        <f t="shared" si="10"/>
        <v>85322.545000000013</v>
      </c>
      <c r="AB69" s="18">
        <f t="shared" si="11"/>
        <v>101168.16050000001</v>
      </c>
      <c r="AC69" s="19">
        <f t="shared" si="14"/>
        <v>1218893.5</v>
      </c>
      <c r="AF69" s="20"/>
    </row>
    <row r="70" spans="1:32" ht="14.5" customHeight="1">
      <c r="A70" s="140" t="s">
        <v>147</v>
      </c>
      <c r="B70" s="141">
        <v>57792.014000000003</v>
      </c>
      <c r="C70" s="141">
        <v>58160.116000000002</v>
      </c>
      <c r="D70" s="141">
        <v>57423.911999999997</v>
      </c>
      <c r="E70" s="141">
        <v>59632.524000000005</v>
      </c>
      <c r="F70" s="141">
        <v>59264.421999999999</v>
      </c>
      <c r="G70" s="141">
        <v>69939.38</v>
      </c>
      <c r="H70" s="141">
        <v>71411.788</v>
      </c>
      <c r="I70" s="141">
        <v>72147.991999999998</v>
      </c>
      <c r="J70" s="141">
        <v>69939.38</v>
      </c>
      <c r="K70" s="141">
        <v>47853.26</v>
      </c>
      <c r="L70" s="141">
        <v>51534.280000000006</v>
      </c>
      <c r="M70" s="142">
        <v>61104.932000000001</v>
      </c>
      <c r="N70" s="132">
        <f t="shared" si="12"/>
        <v>736204.00000000012</v>
      </c>
      <c r="P70" s="16">
        <v>1420</v>
      </c>
      <c r="Q70" s="17">
        <f t="shared" si="13"/>
        <v>82064.659880000007</v>
      </c>
      <c r="R70" s="18">
        <f t="shared" ref="R70:R105" si="15">$P70*C70/1000</f>
        <v>82587.364719999998</v>
      </c>
      <c r="S70" s="18">
        <f t="shared" ref="S70:S105" si="16">$P70*D70/1000</f>
        <v>81541.955039999986</v>
      </c>
      <c r="T70" s="18">
        <f t="shared" ref="T70:T105" si="17">$P70*E70/1000</f>
        <v>84678.184080000006</v>
      </c>
      <c r="U70" s="18">
        <f t="shared" ref="U70:U105" si="18">$P70*F70/1000</f>
        <v>84155.479240000001</v>
      </c>
      <c r="V70" s="18">
        <f t="shared" ref="V70:V105" si="19">$P70*G70/1000</f>
        <v>99313.919600000008</v>
      </c>
      <c r="W70" s="18">
        <f t="shared" ref="W70:W105" si="20">$P70*H70/1000</f>
        <v>101404.73895999999</v>
      </c>
      <c r="X70" s="18">
        <f t="shared" ref="X70:X105" si="21">$P70*I70/1000</f>
        <v>102450.14864</v>
      </c>
      <c r="Y70" s="18">
        <f t="shared" ref="Y70:Y105" si="22">$P70*J70/1000</f>
        <v>99313.919600000008</v>
      </c>
      <c r="Z70" s="18">
        <f t="shared" ref="Z70:Z105" si="23">$P70*K70/1000</f>
        <v>67951.629199999996</v>
      </c>
      <c r="AA70" s="18">
        <f t="shared" ref="AA70:AA105" si="24">$P70*L70/1000</f>
        <v>73178.67760000001</v>
      </c>
      <c r="AB70" s="18">
        <f t="shared" ref="AB70:AB105" si="25">$P70*M70/1000</f>
        <v>86769.00344</v>
      </c>
      <c r="AC70" s="19">
        <f t="shared" si="14"/>
        <v>1045409.68</v>
      </c>
      <c r="AF70" s="20"/>
    </row>
    <row r="71" spans="1:32">
      <c r="A71" s="140" t="s">
        <v>54</v>
      </c>
      <c r="B71" s="141">
        <v>3090.9375</v>
      </c>
      <c r="C71" s="141">
        <v>3110.625</v>
      </c>
      <c r="D71" s="141">
        <v>3071.25</v>
      </c>
      <c r="E71" s="141">
        <v>3189.375</v>
      </c>
      <c r="F71" s="141">
        <v>3169.6875</v>
      </c>
      <c r="G71" s="141">
        <v>3740.625</v>
      </c>
      <c r="H71" s="141">
        <v>3819.375</v>
      </c>
      <c r="I71" s="141">
        <v>3858.75</v>
      </c>
      <c r="J71" s="141">
        <v>3740.625</v>
      </c>
      <c r="K71" s="141">
        <v>2559.375</v>
      </c>
      <c r="L71" s="141">
        <v>2756.2500000000005</v>
      </c>
      <c r="M71" s="142">
        <v>3268.125</v>
      </c>
      <c r="N71" s="132">
        <f t="shared" ref="N71:N105" si="26">SUM(B71:M71)</f>
        <v>39375</v>
      </c>
      <c r="P71" s="16">
        <v>1310</v>
      </c>
      <c r="Q71" s="17">
        <f t="shared" ref="Q71:Q105" si="27">$P71*B71/1000</f>
        <v>4049.1281250000002</v>
      </c>
      <c r="R71" s="18">
        <f t="shared" si="15"/>
        <v>4074.9187499999998</v>
      </c>
      <c r="S71" s="18">
        <f t="shared" si="16"/>
        <v>4023.3375000000001</v>
      </c>
      <c r="T71" s="18">
        <f t="shared" si="17"/>
        <v>4178.0812500000002</v>
      </c>
      <c r="U71" s="18">
        <f t="shared" si="18"/>
        <v>4152.2906249999996</v>
      </c>
      <c r="V71" s="18">
        <f t="shared" si="19"/>
        <v>4900.21875</v>
      </c>
      <c r="W71" s="18">
        <f t="shared" si="20"/>
        <v>5003.3812500000004</v>
      </c>
      <c r="X71" s="18">
        <f t="shared" si="21"/>
        <v>5054.9624999999996</v>
      </c>
      <c r="Y71" s="18">
        <f t="shared" si="22"/>
        <v>4900.21875</v>
      </c>
      <c r="Z71" s="18">
        <f t="shared" si="23"/>
        <v>3352.78125</v>
      </c>
      <c r="AA71" s="18">
        <f t="shared" si="24"/>
        <v>3610.6875000000005</v>
      </c>
      <c r="AB71" s="18">
        <f t="shared" si="25"/>
        <v>4281.2437499999996</v>
      </c>
      <c r="AC71" s="19">
        <f t="shared" ref="AC71:AC105" si="28">SUM(Q71:AB71)</f>
        <v>51581.25</v>
      </c>
      <c r="AF71" s="20"/>
    </row>
    <row r="72" spans="1:32">
      <c r="A72" s="140" t="s">
        <v>55</v>
      </c>
      <c r="B72" s="141">
        <v>2121.6979999999999</v>
      </c>
      <c r="C72" s="141">
        <v>2135.212</v>
      </c>
      <c r="D72" s="141">
        <v>2108.1840000000002</v>
      </c>
      <c r="E72" s="141">
        <v>2189.268</v>
      </c>
      <c r="F72" s="141">
        <v>2175.7539999999999</v>
      </c>
      <c r="G72" s="141">
        <v>2567.66</v>
      </c>
      <c r="H72" s="141">
        <v>2621.7159999999999</v>
      </c>
      <c r="I72" s="141">
        <v>2648.7440000000001</v>
      </c>
      <c r="J72" s="141">
        <v>2567.66</v>
      </c>
      <c r="K72" s="141">
        <v>1756.8200000000002</v>
      </c>
      <c r="L72" s="141">
        <v>1891.9600000000003</v>
      </c>
      <c r="M72" s="142">
        <v>2243.3240000000001</v>
      </c>
      <c r="N72" s="132">
        <f t="shared" si="26"/>
        <v>27028</v>
      </c>
      <c r="P72" s="16">
        <v>1450</v>
      </c>
      <c r="Q72" s="17">
        <f t="shared" si="27"/>
        <v>3076.4620999999997</v>
      </c>
      <c r="R72" s="18">
        <f t="shared" si="15"/>
        <v>3096.0573999999997</v>
      </c>
      <c r="S72" s="18">
        <f t="shared" si="16"/>
        <v>3056.8668000000002</v>
      </c>
      <c r="T72" s="18">
        <f t="shared" si="17"/>
        <v>3174.4386</v>
      </c>
      <c r="U72" s="18">
        <f t="shared" si="18"/>
        <v>3154.8433</v>
      </c>
      <c r="V72" s="18">
        <f t="shared" si="19"/>
        <v>3723.107</v>
      </c>
      <c r="W72" s="18">
        <f t="shared" si="20"/>
        <v>3801.4881999999998</v>
      </c>
      <c r="X72" s="18">
        <f t="shared" si="21"/>
        <v>3840.6788000000001</v>
      </c>
      <c r="Y72" s="18">
        <f t="shared" si="22"/>
        <v>3723.107</v>
      </c>
      <c r="Z72" s="18">
        <f t="shared" si="23"/>
        <v>2547.3890000000006</v>
      </c>
      <c r="AA72" s="18">
        <f t="shared" si="24"/>
        <v>2743.3420000000006</v>
      </c>
      <c r="AB72" s="18">
        <f t="shared" si="25"/>
        <v>3252.8198000000002</v>
      </c>
      <c r="AC72" s="19">
        <f t="shared" si="28"/>
        <v>39190.600000000006</v>
      </c>
      <c r="AF72" s="20"/>
    </row>
    <row r="73" spans="1:32">
      <c r="A73" s="143" t="s">
        <v>56</v>
      </c>
      <c r="B73" s="141">
        <v>1294.1510000000001</v>
      </c>
      <c r="C73" s="141">
        <v>1302.394</v>
      </c>
      <c r="D73" s="141">
        <v>1285.9079999999999</v>
      </c>
      <c r="E73" s="141">
        <v>1335.366</v>
      </c>
      <c r="F73" s="141">
        <v>1327.123</v>
      </c>
      <c r="G73" s="141">
        <v>1566.17</v>
      </c>
      <c r="H73" s="141">
        <v>1599.1420000000001</v>
      </c>
      <c r="I73" s="141">
        <v>1615.6280000000002</v>
      </c>
      <c r="J73" s="141">
        <v>1566.17</v>
      </c>
      <c r="K73" s="141">
        <v>1071.5900000000001</v>
      </c>
      <c r="L73" s="141">
        <v>1154.0200000000002</v>
      </c>
      <c r="M73" s="142">
        <v>1368.338</v>
      </c>
      <c r="N73" s="132">
        <f t="shared" si="26"/>
        <v>16486</v>
      </c>
      <c r="P73" s="16">
        <v>700</v>
      </c>
      <c r="Q73" s="17">
        <f t="shared" si="27"/>
        <v>905.90570000000002</v>
      </c>
      <c r="R73" s="18">
        <f t="shared" si="15"/>
        <v>911.67580000000009</v>
      </c>
      <c r="S73" s="18">
        <f t="shared" si="16"/>
        <v>900.13559999999995</v>
      </c>
      <c r="T73" s="18">
        <f t="shared" si="17"/>
        <v>934.75619999999992</v>
      </c>
      <c r="U73" s="18">
        <f t="shared" si="18"/>
        <v>928.98609999999996</v>
      </c>
      <c r="V73" s="18">
        <f t="shared" si="19"/>
        <v>1096.319</v>
      </c>
      <c r="W73" s="18">
        <f t="shared" si="20"/>
        <v>1119.3994000000002</v>
      </c>
      <c r="X73" s="18">
        <f t="shared" si="21"/>
        <v>1130.9396000000002</v>
      </c>
      <c r="Y73" s="18">
        <f t="shared" si="22"/>
        <v>1096.319</v>
      </c>
      <c r="Z73" s="18">
        <f t="shared" si="23"/>
        <v>750.11300000000017</v>
      </c>
      <c r="AA73" s="18">
        <f t="shared" si="24"/>
        <v>807.81400000000008</v>
      </c>
      <c r="AB73" s="18">
        <f t="shared" si="25"/>
        <v>957.83659999999998</v>
      </c>
      <c r="AC73" s="19">
        <f t="shared" si="28"/>
        <v>11540.199999999999</v>
      </c>
      <c r="AF73" s="20"/>
    </row>
    <row r="74" spans="1:32">
      <c r="A74" s="144" t="s">
        <v>57</v>
      </c>
      <c r="B74" s="141">
        <v>413604.17550000001</v>
      </c>
      <c r="C74" s="141">
        <v>416238.59700000001</v>
      </c>
      <c r="D74" s="141">
        <v>410969.75400000002</v>
      </c>
      <c r="E74" s="141">
        <v>426776.283</v>
      </c>
      <c r="F74" s="141">
        <v>424141.8615</v>
      </c>
      <c r="G74" s="141">
        <v>500540.08500000002</v>
      </c>
      <c r="H74" s="141">
        <v>511077.77100000001</v>
      </c>
      <c r="I74" s="141">
        <v>516346.614</v>
      </c>
      <c r="J74" s="141">
        <v>500540.08500000002</v>
      </c>
      <c r="K74" s="141">
        <v>342474.79499999998</v>
      </c>
      <c r="L74" s="141">
        <v>368819.01</v>
      </c>
      <c r="M74" s="142">
        <v>437313.96900000004</v>
      </c>
      <c r="N74" s="132">
        <f t="shared" si="26"/>
        <v>5268843</v>
      </c>
      <c r="P74" s="16">
        <v>350</v>
      </c>
      <c r="Q74" s="17">
        <f t="shared" si="27"/>
        <v>144761.46142500002</v>
      </c>
      <c r="R74" s="18">
        <f t="shared" si="15"/>
        <v>145683.50895000002</v>
      </c>
      <c r="S74" s="18">
        <f t="shared" si="16"/>
        <v>143839.41390000001</v>
      </c>
      <c r="T74" s="18">
        <f t="shared" si="17"/>
        <v>149371.69905000002</v>
      </c>
      <c r="U74" s="18">
        <f t="shared" si="18"/>
        <v>148449.65152499999</v>
      </c>
      <c r="V74" s="18">
        <f t="shared" si="19"/>
        <v>175189.02974999999</v>
      </c>
      <c r="W74" s="18">
        <f t="shared" si="20"/>
        <v>178877.21984999999</v>
      </c>
      <c r="X74" s="18">
        <f t="shared" si="21"/>
        <v>180721.3149</v>
      </c>
      <c r="Y74" s="18">
        <f t="shared" si="22"/>
        <v>175189.02974999999</v>
      </c>
      <c r="Z74" s="18">
        <f t="shared" si="23"/>
        <v>119866.17825</v>
      </c>
      <c r="AA74" s="18">
        <f t="shared" si="24"/>
        <v>129086.6535</v>
      </c>
      <c r="AB74" s="18">
        <f t="shared" si="25"/>
        <v>153059.88915</v>
      </c>
      <c r="AC74" s="19">
        <f t="shared" si="28"/>
        <v>1844095.05</v>
      </c>
      <c r="AF74" s="20"/>
    </row>
    <row r="75" spans="1:32">
      <c r="A75" s="144" t="s">
        <v>58</v>
      </c>
      <c r="B75" s="141">
        <v>212937.53</v>
      </c>
      <c r="C75" s="141">
        <v>214293.82</v>
      </c>
      <c r="D75" s="141">
        <v>211581.24</v>
      </c>
      <c r="E75" s="141">
        <v>219718.98</v>
      </c>
      <c r="F75" s="141">
        <v>218362.69</v>
      </c>
      <c r="G75" s="141">
        <v>257695.1</v>
      </c>
      <c r="H75" s="141">
        <v>263120.26</v>
      </c>
      <c r="I75" s="141">
        <v>265832.84000000003</v>
      </c>
      <c r="J75" s="141">
        <v>257695.1</v>
      </c>
      <c r="K75" s="141">
        <v>176317.7</v>
      </c>
      <c r="L75" s="141">
        <v>189880.6</v>
      </c>
      <c r="M75" s="142">
        <v>225144.14</v>
      </c>
      <c r="N75" s="132">
        <f t="shared" si="26"/>
        <v>2712580.0000000005</v>
      </c>
      <c r="P75" s="16">
        <v>450</v>
      </c>
      <c r="Q75" s="17">
        <f t="shared" si="27"/>
        <v>95821.888500000001</v>
      </c>
      <c r="R75" s="18">
        <f t="shared" si="15"/>
        <v>96432.218999999997</v>
      </c>
      <c r="S75" s="18">
        <f t="shared" si="16"/>
        <v>95211.558000000005</v>
      </c>
      <c r="T75" s="18">
        <f t="shared" si="17"/>
        <v>98873.540999999997</v>
      </c>
      <c r="U75" s="18">
        <f t="shared" si="18"/>
        <v>98263.210500000001</v>
      </c>
      <c r="V75" s="18">
        <f t="shared" si="19"/>
        <v>115962.795</v>
      </c>
      <c r="W75" s="18">
        <f t="shared" si="20"/>
        <v>118404.117</v>
      </c>
      <c r="X75" s="18">
        <f t="shared" si="21"/>
        <v>119624.77800000002</v>
      </c>
      <c r="Y75" s="18">
        <f t="shared" si="22"/>
        <v>115962.795</v>
      </c>
      <c r="Z75" s="18">
        <f t="shared" si="23"/>
        <v>79342.964999999997</v>
      </c>
      <c r="AA75" s="18">
        <f t="shared" si="24"/>
        <v>85446.27</v>
      </c>
      <c r="AB75" s="18">
        <f t="shared" si="25"/>
        <v>101314.863</v>
      </c>
      <c r="AC75" s="19">
        <f t="shared" si="28"/>
        <v>1220660.9999999998</v>
      </c>
      <c r="AF75" s="20"/>
    </row>
    <row r="76" spans="1:32">
      <c r="A76" s="144" t="s">
        <v>59</v>
      </c>
      <c r="B76" s="141">
        <v>30644.908500000001</v>
      </c>
      <c r="C76" s="141">
        <v>30840.099000000002</v>
      </c>
      <c r="D76" s="141">
        <v>30449.718000000001</v>
      </c>
      <c r="E76" s="141">
        <v>31620.861000000001</v>
      </c>
      <c r="F76" s="141">
        <v>31425.6705</v>
      </c>
      <c r="G76" s="141">
        <v>37086.195</v>
      </c>
      <c r="H76" s="141">
        <v>37866.957000000002</v>
      </c>
      <c r="I76" s="141">
        <v>38257.338000000003</v>
      </c>
      <c r="J76" s="141">
        <v>37086.195</v>
      </c>
      <c r="K76" s="141">
        <v>25374.764999999999</v>
      </c>
      <c r="L76" s="141">
        <v>27326.670000000002</v>
      </c>
      <c r="M76" s="142">
        <v>32401.623000000003</v>
      </c>
      <c r="N76" s="132">
        <f t="shared" si="26"/>
        <v>390381.00000000006</v>
      </c>
      <c r="P76" s="16">
        <v>460</v>
      </c>
      <c r="Q76" s="17">
        <f t="shared" si="27"/>
        <v>14096.65791</v>
      </c>
      <c r="R76" s="18">
        <f t="shared" si="15"/>
        <v>14186.445540000001</v>
      </c>
      <c r="S76" s="18">
        <f t="shared" si="16"/>
        <v>14006.870280000001</v>
      </c>
      <c r="T76" s="18">
        <f t="shared" si="17"/>
        <v>14545.59606</v>
      </c>
      <c r="U76" s="18">
        <f t="shared" si="18"/>
        <v>14455.808429999999</v>
      </c>
      <c r="V76" s="18">
        <f t="shared" si="19"/>
        <v>17059.649699999998</v>
      </c>
      <c r="W76" s="18">
        <f t="shared" si="20"/>
        <v>17418.800220000001</v>
      </c>
      <c r="X76" s="18">
        <f t="shared" si="21"/>
        <v>17598.375479999999</v>
      </c>
      <c r="Y76" s="18">
        <f t="shared" si="22"/>
        <v>17059.649699999998</v>
      </c>
      <c r="Z76" s="18">
        <f t="shared" si="23"/>
        <v>11672.391900000001</v>
      </c>
      <c r="AA76" s="18">
        <f t="shared" si="24"/>
        <v>12570.2682</v>
      </c>
      <c r="AB76" s="18">
        <f t="shared" si="25"/>
        <v>14904.746580000003</v>
      </c>
      <c r="AC76" s="19">
        <f t="shared" si="28"/>
        <v>179575.26</v>
      </c>
      <c r="AF76" s="20"/>
    </row>
    <row r="77" spans="1:32">
      <c r="A77" s="144" t="s">
        <v>60</v>
      </c>
      <c r="B77" s="141">
        <v>7590.2434999999996</v>
      </c>
      <c r="C77" s="141">
        <v>7638.5889999999999</v>
      </c>
      <c r="D77" s="141">
        <v>7541.8980000000001</v>
      </c>
      <c r="E77" s="141">
        <v>7831.9710000000005</v>
      </c>
      <c r="F77" s="141">
        <v>7783.6255000000001</v>
      </c>
      <c r="G77" s="141">
        <v>9185.6450000000004</v>
      </c>
      <c r="H77" s="141">
        <v>9379.027</v>
      </c>
      <c r="I77" s="141">
        <v>9475.7180000000008</v>
      </c>
      <c r="J77" s="141">
        <v>9185.6450000000004</v>
      </c>
      <c r="K77" s="141">
        <v>6284.915</v>
      </c>
      <c r="L77" s="141">
        <v>6768.3700000000008</v>
      </c>
      <c r="M77" s="142">
        <v>8025.3530000000001</v>
      </c>
      <c r="N77" s="132">
        <f t="shared" si="26"/>
        <v>96691</v>
      </c>
      <c r="P77" s="16">
        <v>490</v>
      </c>
      <c r="Q77" s="17">
        <f t="shared" si="27"/>
        <v>3719.2193149999998</v>
      </c>
      <c r="R77" s="18">
        <f t="shared" si="15"/>
        <v>3742.90861</v>
      </c>
      <c r="S77" s="18">
        <f t="shared" si="16"/>
        <v>3695.5300200000001</v>
      </c>
      <c r="T77" s="18">
        <f t="shared" si="17"/>
        <v>3837.66579</v>
      </c>
      <c r="U77" s="18">
        <f t="shared" si="18"/>
        <v>3813.9764949999999</v>
      </c>
      <c r="V77" s="18">
        <f t="shared" si="19"/>
        <v>4500.96605</v>
      </c>
      <c r="W77" s="18">
        <f t="shared" si="20"/>
        <v>4595.7232300000005</v>
      </c>
      <c r="X77" s="18">
        <f t="shared" si="21"/>
        <v>4643.1018199999999</v>
      </c>
      <c r="Y77" s="18">
        <f t="shared" si="22"/>
        <v>4500.96605</v>
      </c>
      <c r="Z77" s="18">
        <f t="shared" si="23"/>
        <v>3079.60835</v>
      </c>
      <c r="AA77" s="18">
        <f t="shared" si="24"/>
        <v>3316.5013000000004</v>
      </c>
      <c r="AB77" s="18">
        <f t="shared" si="25"/>
        <v>3932.4229700000001</v>
      </c>
      <c r="AC77" s="19">
        <f t="shared" si="28"/>
        <v>47378.590000000004</v>
      </c>
      <c r="AF77" s="20"/>
    </row>
    <row r="78" spans="1:32">
      <c r="A78" s="146" t="s">
        <v>61</v>
      </c>
      <c r="B78" s="141">
        <v>18946.995500000001</v>
      </c>
      <c r="C78" s="141">
        <v>19067.677</v>
      </c>
      <c r="D78" s="141">
        <v>18826.313999999998</v>
      </c>
      <c r="E78" s="141">
        <v>19550.403000000002</v>
      </c>
      <c r="F78" s="141">
        <v>19429.7215</v>
      </c>
      <c r="G78" s="141">
        <v>22929.485000000001</v>
      </c>
      <c r="H78" s="141">
        <v>23412.210999999999</v>
      </c>
      <c r="I78" s="141">
        <v>23653.574000000001</v>
      </c>
      <c r="J78" s="141">
        <v>22929.485000000001</v>
      </c>
      <c r="K78" s="141">
        <v>15688.595000000001</v>
      </c>
      <c r="L78" s="141">
        <v>16895.41</v>
      </c>
      <c r="M78" s="142">
        <v>20033.129000000001</v>
      </c>
      <c r="N78" s="132">
        <f t="shared" si="26"/>
        <v>241363</v>
      </c>
      <c r="P78" s="16">
        <v>630</v>
      </c>
      <c r="Q78" s="17">
        <f t="shared" si="27"/>
        <v>11936.607165000001</v>
      </c>
      <c r="R78" s="18">
        <f t="shared" si="15"/>
        <v>12012.63651</v>
      </c>
      <c r="S78" s="18">
        <f t="shared" si="16"/>
        <v>11860.577819999999</v>
      </c>
      <c r="T78" s="18">
        <f t="shared" si="17"/>
        <v>12316.75389</v>
      </c>
      <c r="U78" s="18">
        <f t="shared" si="18"/>
        <v>12240.724544999999</v>
      </c>
      <c r="V78" s="18">
        <f t="shared" si="19"/>
        <v>14445.575550000001</v>
      </c>
      <c r="W78" s="18">
        <f t="shared" si="20"/>
        <v>14749.692929999999</v>
      </c>
      <c r="X78" s="18">
        <f t="shared" si="21"/>
        <v>14901.751620000001</v>
      </c>
      <c r="Y78" s="18">
        <f t="shared" si="22"/>
        <v>14445.575550000001</v>
      </c>
      <c r="Z78" s="18">
        <f t="shared" si="23"/>
        <v>9883.8148500000007</v>
      </c>
      <c r="AA78" s="18">
        <f t="shared" si="24"/>
        <v>10644.1083</v>
      </c>
      <c r="AB78" s="18">
        <f t="shared" si="25"/>
        <v>12620.871270000001</v>
      </c>
      <c r="AC78" s="19">
        <f t="shared" si="28"/>
        <v>152058.68999999997</v>
      </c>
      <c r="AF78" s="20"/>
    </row>
    <row r="79" spans="1:32">
      <c r="A79" s="146" t="s">
        <v>62</v>
      </c>
      <c r="B79" s="141">
        <v>5988.3725000000004</v>
      </c>
      <c r="C79" s="141">
        <v>6026.5150000000003</v>
      </c>
      <c r="D79" s="141">
        <v>5950.23</v>
      </c>
      <c r="E79" s="141">
        <v>6179.085</v>
      </c>
      <c r="F79" s="141">
        <v>6140.9425000000001</v>
      </c>
      <c r="G79" s="141">
        <v>7247.0749999999998</v>
      </c>
      <c r="H79" s="141">
        <v>7399.6450000000004</v>
      </c>
      <c r="I79" s="141">
        <v>7475.93</v>
      </c>
      <c r="J79" s="141">
        <v>7247.0749999999998</v>
      </c>
      <c r="K79" s="141">
        <v>4958.5250000000005</v>
      </c>
      <c r="L79" s="141">
        <v>5339.9500000000007</v>
      </c>
      <c r="M79" s="142">
        <v>6331.6550000000007</v>
      </c>
      <c r="N79" s="132">
        <f t="shared" si="26"/>
        <v>76285</v>
      </c>
      <c r="P79" s="16">
        <v>750</v>
      </c>
      <c r="Q79" s="17">
        <f t="shared" si="27"/>
        <v>4491.2793750000001</v>
      </c>
      <c r="R79" s="18">
        <f t="shared" si="15"/>
        <v>4519.8862499999996</v>
      </c>
      <c r="S79" s="18">
        <f t="shared" si="16"/>
        <v>4462.6724999999997</v>
      </c>
      <c r="T79" s="18">
        <f t="shared" si="17"/>
        <v>4634.3137500000003</v>
      </c>
      <c r="U79" s="18">
        <f t="shared" si="18"/>
        <v>4605.7068749999999</v>
      </c>
      <c r="V79" s="18">
        <f t="shared" si="19"/>
        <v>5435.3062499999996</v>
      </c>
      <c r="W79" s="18">
        <f t="shared" si="20"/>
        <v>5549.7337500000003</v>
      </c>
      <c r="X79" s="18">
        <f t="shared" si="21"/>
        <v>5606.9475000000002</v>
      </c>
      <c r="Y79" s="18">
        <f t="shared" si="22"/>
        <v>5435.3062499999996</v>
      </c>
      <c r="Z79" s="18">
        <f t="shared" si="23"/>
        <v>3718.8937500000006</v>
      </c>
      <c r="AA79" s="18">
        <f t="shared" si="24"/>
        <v>4004.9625000000005</v>
      </c>
      <c r="AB79" s="18">
        <f t="shared" si="25"/>
        <v>4748.7412500000009</v>
      </c>
      <c r="AC79" s="19">
        <f t="shared" si="28"/>
        <v>57213.750000000007</v>
      </c>
      <c r="AF79" s="20"/>
    </row>
    <row r="80" spans="1:32">
      <c r="A80" s="146" t="s">
        <v>63</v>
      </c>
      <c r="B80" s="141">
        <v>254451.86249999999</v>
      </c>
      <c r="C80" s="141">
        <v>256072.57500000001</v>
      </c>
      <c r="D80" s="141">
        <v>252831.15</v>
      </c>
      <c r="E80" s="141">
        <v>262555.42499999999</v>
      </c>
      <c r="F80" s="141">
        <v>260934.71249999999</v>
      </c>
      <c r="G80" s="141">
        <v>307935.375</v>
      </c>
      <c r="H80" s="141">
        <v>314418.22500000003</v>
      </c>
      <c r="I80" s="141">
        <v>317659.65000000002</v>
      </c>
      <c r="J80" s="141">
        <v>307935.375</v>
      </c>
      <c r="K80" s="141">
        <v>210692.625</v>
      </c>
      <c r="L80" s="141">
        <v>226899.75000000003</v>
      </c>
      <c r="M80" s="142">
        <v>269038.27500000002</v>
      </c>
      <c r="N80" s="132">
        <f t="shared" si="26"/>
        <v>3241425</v>
      </c>
      <c r="P80" s="16">
        <v>410</v>
      </c>
      <c r="Q80" s="17">
        <f t="shared" si="27"/>
        <v>104325.26362500001</v>
      </c>
      <c r="R80" s="18">
        <f t="shared" si="15"/>
        <v>104989.75575</v>
      </c>
      <c r="S80" s="18">
        <f t="shared" si="16"/>
        <v>103660.7715</v>
      </c>
      <c r="T80" s="18">
        <f t="shared" si="17"/>
        <v>107647.72425</v>
      </c>
      <c r="U80" s="18">
        <f t="shared" si="18"/>
        <v>106983.23212499999</v>
      </c>
      <c r="V80" s="18">
        <f t="shared" si="19"/>
        <v>126253.50375</v>
      </c>
      <c r="W80" s="18">
        <f t="shared" si="20"/>
        <v>128911.47225000002</v>
      </c>
      <c r="X80" s="18">
        <f t="shared" si="21"/>
        <v>130240.45650000001</v>
      </c>
      <c r="Y80" s="18">
        <f t="shared" si="22"/>
        <v>126253.50375</v>
      </c>
      <c r="Z80" s="18">
        <f t="shared" si="23"/>
        <v>86383.976250000007</v>
      </c>
      <c r="AA80" s="18">
        <f t="shared" si="24"/>
        <v>93028.897500000021</v>
      </c>
      <c r="AB80" s="18">
        <f t="shared" si="25"/>
        <v>110305.69275000002</v>
      </c>
      <c r="AC80" s="19">
        <f t="shared" si="28"/>
        <v>1328984.25</v>
      </c>
      <c r="AF80" s="20"/>
    </row>
    <row r="81" spans="1:32">
      <c r="A81" s="143" t="s">
        <v>64</v>
      </c>
      <c r="B81" s="141">
        <v>2487.665</v>
      </c>
      <c r="C81" s="141">
        <v>2503.5100000000002</v>
      </c>
      <c r="D81" s="141">
        <v>2471.8200000000002</v>
      </c>
      <c r="E81" s="141">
        <v>2566.89</v>
      </c>
      <c r="F81" s="141">
        <v>2551.0450000000001</v>
      </c>
      <c r="G81" s="141">
        <v>3010.55</v>
      </c>
      <c r="H81" s="141">
        <v>3073.9300000000003</v>
      </c>
      <c r="I81" s="141">
        <v>3105.6200000000003</v>
      </c>
      <c r="J81" s="141">
        <v>3010.55</v>
      </c>
      <c r="K81" s="141">
        <v>2059.85</v>
      </c>
      <c r="L81" s="141">
        <v>2218.3000000000002</v>
      </c>
      <c r="M81" s="142">
        <v>2630.27</v>
      </c>
      <c r="N81" s="132">
        <f t="shared" si="26"/>
        <v>31689.999999999996</v>
      </c>
      <c r="P81" s="16">
        <v>6250</v>
      </c>
      <c r="Q81" s="17">
        <f t="shared" si="27"/>
        <v>15547.90625</v>
      </c>
      <c r="R81" s="18">
        <f t="shared" si="15"/>
        <v>15646.937500000002</v>
      </c>
      <c r="S81" s="18">
        <f t="shared" si="16"/>
        <v>15448.875000000002</v>
      </c>
      <c r="T81" s="18">
        <f t="shared" si="17"/>
        <v>16043.0625</v>
      </c>
      <c r="U81" s="18">
        <f t="shared" si="18"/>
        <v>15944.03125</v>
      </c>
      <c r="V81" s="18">
        <f t="shared" si="19"/>
        <v>18815.9375</v>
      </c>
      <c r="W81" s="18">
        <f t="shared" si="20"/>
        <v>19212.0625</v>
      </c>
      <c r="X81" s="18">
        <f t="shared" si="21"/>
        <v>19410.125000000004</v>
      </c>
      <c r="Y81" s="18">
        <f t="shared" si="22"/>
        <v>18815.9375</v>
      </c>
      <c r="Z81" s="18">
        <f t="shared" si="23"/>
        <v>12874.0625</v>
      </c>
      <c r="AA81" s="18">
        <f t="shared" si="24"/>
        <v>13864.375000000002</v>
      </c>
      <c r="AB81" s="18">
        <f t="shared" si="25"/>
        <v>16439.1875</v>
      </c>
      <c r="AC81" s="19">
        <f t="shared" si="28"/>
        <v>198062.5</v>
      </c>
      <c r="AF81" s="20"/>
    </row>
    <row r="82" spans="1:32">
      <c r="A82" s="143" t="s">
        <v>65</v>
      </c>
      <c r="B82" s="141">
        <v>481.2835</v>
      </c>
      <c r="C82" s="141">
        <v>484.34899999999999</v>
      </c>
      <c r="D82" s="141">
        <v>478.21800000000002</v>
      </c>
      <c r="E82" s="141">
        <v>496.61099999999999</v>
      </c>
      <c r="F82" s="141">
        <v>493.5455</v>
      </c>
      <c r="G82" s="141">
        <v>582.44500000000005</v>
      </c>
      <c r="H82" s="141">
        <v>594.70699999999999</v>
      </c>
      <c r="I82" s="141">
        <v>600.83800000000008</v>
      </c>
      <c r="J82" s="141">
        <v>582.44500000000005</v>
      </c>
      <c r="K82" s="141">
        <v>398.51499999999999</v>
      </c>
      <c r="L82" s="141">
        <v>429.17</v>
      </c>
      <c r="M82" s="142">
        <v>508.87300000000005</v>
      </c>
      <c r="N82" s="132">
        <f t="shared" si="26"/>
        <v>6131</v>
      </c>
      <c r="P82" s="16">
        <v>6690</v>
      </c>
      <c r="Q82" s="17">
        <f t="shared" si="27"/>
        <v>3219.7866150000004</v>
      </c>
      <c r="R82" s="18">
        <f t="shared" si="15"/>
        <v>3240.2948099999999</v>
      </c>
      <c r="S82" s="18">
        <f t="shared" si="16"/>
        <v>3199.2784200000001</v>
      </c>
      <c r="T82" s="18">
        <f t="shared" si="17"/>
        <v>3322.3275899999999</v>
      </c>
      <c r="U82" s="18">
        <f t="shared" si="18"/>
        <v>3301.819395</v>
      </c>
      <c r="V82" s="18">
        <f t="shared" si="19"/>
        <v>3896.5570500000003</v>
      </c>
      <c r="W82" s="18">
        <f t="shared" si="20"/>
        <v>3978.5898299999999</v>
      </c>
      <c r="X82" s="18">
        <f t="shared" si="21"/>
        <v>4019.6062200000006</v>
      </c>
      <c r="Y82" s="18">
        <f t="shared" si="22"/>
        <v>3896.5570500000003</v>
      </c>
      <c r="Z82" s="18">
        <f t="shared" si="23"/>
        <v>2666.0653500000003</v>
      </c>
      <c r="AA82" s="18">
        <f t="shared" si="24"/>
        <v>2871.1473000000001</v>
      </c>
      <c r="AB82" s="18">
        <f t="shared" si="25"/>
        <v>3404.3603700000003</v>
      </c>
      <c r="AC82" s="19">
        <f t="shared" si="28"/>
        <v>41016.39</v>
      </c>
      <c r="AF82" s="20"/>
    </row>
    <row r="83" spans="1:32">
      <c r="A83" s="143" t="s">
        <v>66</v>
      </c>
      <c r="B83" s="141">
        <v>4426.4579999999996</v>
      </c>
      <c r="C83" s="141">
        <v>4454.652</v>
      </c>
      <c r="D83" s="141">
        <v>4398.2640000000001</v>
      </c>
      <c r="E83" s="141">
        <v>4567.4279999999999</v>
      </c>
      <c r="F83" s="141">
        <v>4539.2340000000004</v>
      </c>
      <c r="G83" s="141">
        <v>5356.86</v>
      </c>
      <c r="H83" s="141">
        <v>5469.6360000000004</v>
      </c>
      <c r="I83" s="141">
        <v>5526.0240000000003</v>
      </c>
      <c r="J83" s="141">
        <v>5356.86</v>
      </c>
      <c r="K83" s="141">
        <v>3665.2200000000003</v>
      </c>
      <c r="L83" s="141">
        <v>3947.1600000000003</v>
      </c>
      <c r="M83" s="142">
        <v>4680.2040000000006</v>
      </c>
      <c r="N83" s="132">
        <f t="shared" si="26"/>
        <v>56388</v>
      </c>
      <c r="P83" s="16">
        <v>4960</v>
      </c>
      <c r="Q83" s="17">
        <f t="shared" si="27"/>
        <v>21955.231680000001</v>
      </c>
      <c r="R83" s="18">
        <f t="shared" si="15"/>
        <v>22095.073920000003</v>
      </c>
      <c r="S83" s="18">
        <f t="shared" si="16"/>
        <v>21815.389440000003</v>
      </c>
      <c r="T83" s="18">
        <f t="shared" si="17"/>
        <v>22654.442879999999</v>
      </c>
      <c r="U83" s="18">
        <f t="shared" si="18"/>
        <v>22514.600640000001</v>
      </c>
      <c r="V83" s="18">
        <f t="shared" si="19"/>
        <v>26570.025599999997</v>
      </c>
      <c r="W83" s="18">
        <f t="shared" si="20"/>
        <v>27129.394560000001</v>
      </c>
      <c r="X83" s="18">
        <f t="shared" si="21"/>
        <v>27409.079040000004</v>
      </c>
      <c r="Y83" s="18">
        <f t="shared" si="22"/>
        <v>26570.025599999997</v>
      </c>
      <c r="Z83" s="18">
        <f t="shared" si="23"/>
        <v>18179.491200000004</v>
      </c>
      <c r="AA83" s="18">
        <f t="shared" si="24"/>
        <v>19577.9136</v>
      </c>
      <c r="AB83" s="18">
        <f t="shared" si="25"/>
        <v>23213.811840000002</v>
      </c>
      <c r="AC83" s="19">
        <f t="shared" si="28"/>
        <v>279684.48000000004</v>
      </c>
      <c r="AF83" s="20"/>
    </row>
    <row r="84" spans="1:32">
      <c r="A84" s="143" t="s">
        <v>67</v>
      </c>
      <c r="B84" s="141">
        <v>3831.7420000000002</v>
      </c>
      <c r="C84" s="141">
        <v>3856.1480000000001</v>
      </c>
      <c r="D84" s="141">
        <v>3807.3359999999998</v>
      </c>
      <c r="E84" s="141">
        <v>3953.7719999999999</v>
      </c>
      <c r="F84" s="141">
        <v>3929.366</v>
      </c>
      <c r="G84" s="141">
        <v>4637.1400000000003</v>
      </c>
      <c r="H84" s="141">
        <v>4734.7640000000001</v>
      </c>
      <c r="I84" s="141">
        <v>4783.576</v>
      </c>
      <c r="J84" s="141">
        <v>4637.1400000000003</v>
      </c>
      <c r="K84" s="141">
        <v>3172.78</v>
      </c>
      <c r="L84" s="141">
        <v>3416.84</v>
      </c>
      <c r="M84" s="142">
        <v>4051.3960000000002</v>
      </c>
      <c r="N84" s="132">
        <f t="shared" si="26"/>
        <v>48811.999999999993</v>
      </c>
      <c r="P84" s="16">
        <v>5370</v>
      </c>
      <c r="Q84" s="17">
        <f t="shared" si="27"/>
        <v>20576.454540000002</v>
      </c>
      <c r="R84" s="18">
        <f t="shared" si="15"/>
        <v>20707.514760000002</v>
      </c>
      <c r="S84" s="18">
        <f t="shared" si="16"/>
        <v>20445.394319999999</v>
      </c>
      <c r="T84" s="18">
        <f t="shared" si="17"/>
        <v>21231.755639999999</v>
      </c>
      <c r="U84" s="18">
        <f t="shared" si="18"/>
        <v>21100.695419999996</v>
      </c>
      <c r="V84" s="18">
        <f t="shared" si="19"/>
        <v>24901.441800000001</v>
      </c>
      <c r="W84" s="18">
        <f t="shared" si="20"/>
        <v>25425.682679999998</v>
      </c>
      <c r="X84" s="18">
        <f t="shared" si="21"/>
        <v>25687.80312</v>
      </c>
      <c r="Y84" s="18">
        <f t="shared" si="22"/>
        <v>24901.441800000001</v>
      </c>
      <c r="Z84" s="18">
        <f t="shared" si="23"/>
        <v>17037.828600000001</v>
      </c>
      <c r="AA84" s="18">
        <f t="shared" si="24"/>
        <v>18348.430800000002</v>
      </c>
      <c r="AB84" s="18">
        <f t="shared" si="25"/>
        <v>21755.996520000001</v>
      </c>
      <c r="AC84" s="19">
        <f t="shared" si="28"/>
        <v>262120.44</v>
      </c>
      <c r="AF84" s="20"/>
    </row>
    <row r="85" spans="1:32">
      <c r="A85" s="143" t="s">
        <v>68</v>
      </c>
      <c r="B85" s="141">
        <v>786.02049999999997</v>
      </c>
      <c r="C85" s="141">
        <v>791.02700000000004</v>
      </c>
      <c r="D85" s="141">
        <v>781.01400000000001</v>
      </c>
      <c r="E85" s="141">
        <v>811.053</v>
      </c>
      <c r="F85" s="141">
        <v>806.04650000000004</v>
      </c>
      <c r="G85" s="141">
        <v>951.23500000000001</v>
      </c>
      <c r="H85" s="141">
        <v>971.26100000000008</v>
      </c>
      <c r="I85" s="141">
        <v>981.274</v>
      </c>
      <c r="J85" s="141">
        <v>951.23500000000001</v>
      </c>
      <c r="K85" s="141">
        <v>650.84500000000003</v>
      </c>
      <c r="L85" s="141">
        <v>700.91000000000008</v>
      </c>
      <c r="M85" s="142">
        <v>831.07900000000006</v>
      </c>
      <c r="N85" s="132">
        <f t="shared" si="26"/>
        <v>10013</v>
      </c>
      <c r="P85" s="16">
        <v>3770</v>
      </c>
      <c r="Q85" s="17">
        <f t="shared" si="27"/>
        <v>2963.2972849999996</v>
      </c>
      <c r="R85" s="18">
        <f t="shared" si="15"/>
        <v>2982.1717899999999</v>
      </c>
      <c r="S85" s="18">
        <f t="shared" si="16"/>
        <v>2944.4227800000003</v>
      </c>
      <c r="T85" s="18">
        <f t="shared" si="17"/>
        <v>3057.6698099999999</v>
      </c>
      <c r="U85" s="18">
        <f t="shared" si="18"/>
        <v>3038.7953050000001</v>
      </c>
      <c r="V85" s="18">
        <f t="shared" si="19"/>
        <v>3586.1559500000003</v>
      </c>
      <c r="W85" s="18">
        <f t="shared" si="20"/>
        <v>3661.6539700000003</v>
      </c>
      <c r="X85" s="18">
        <f t="shared" si="21"/>
        <v>3699.4029799999998</v>
      </c>
      <c r="Y85" s="18">
        <f t="shared" si="22"/>
        <v>3586.1559500000003</v>
      </c>
      <c r="Z85" s="18">
        <f t="shared" si="23"/>
        <v>2453.6856499999999</v>
      </c>
      <c r="AA85" s="18">
        <f t="shared" si="24"/>
        <v>2642.4307000000003</v>
      </c>
      <c r="AB85" s="18">
        <f t="shared" si="25"/>
        <v>3133.1678299999999</v>
      </c>
      <c r="AC85" s="21">
        <f t="shared" si="28"/>
        <v>37749.009999999995</v>
      </c>
      <c r="AF85" s="20"/>
    </row>
    <row r="86" spans="1:32">
      <c r="A86" s="147" t="s">
        <v>69</v>
      </c>
      <c r="B86" s="141">
        <v>37326.828500000003</v>
      </c>
      <c r="C86" s="141">
        <v>37564.578999999998</v>
      </c>
      <c r="D86" s="141">
        <v>37089.078000000001</v>
      </c>
      <c r="E86" s="141">
        <v>38515.580999999998</v>
      </c>
      <c r="F86" s="141">
        <v>38277.830500000004</v>
      </c>
      <c r="G86" s="141">
        <v>45172.595000000001</v>
      </c>
      <c r="H86" s="141">
        <v>46123.597000000002</v>
      </c>
      <c r="I86" s="141">
        <v>46599.098000000005</v>
      </c>
      <c r="J86" s="141">
        <v>45172.595000000001</v>
      </c>
      <c r="K86" s="141">
        <v>30907.565000000002</v>
      </c>
      <c r="L86" s="141">
        <v>33285.07</v>
      </c>
      <c r="M86" s="142">
        <v>39466.582999999999</v>
      </c>
      <c r="N86" s="132">
        <f t="shared" si="26"/>
        <v>475501</v>
      </c>
      <c r="P86" s="16">
        <v>1210</v>
      </c>
      <c r="Q86" s="17">
        <f t="shared" si="27"/>
        <v>45165.462485000004</v>
      </c>
      <c r="R86" s="18">
        <f t="shared" si="15"/>
        <v>45453.140589999995</v>
      </c>
      <c r="S86" s="18">
        <f t="shared" si="16"/>
        <v>44877.784380000005</v>
      </c>
      <c r="T86" s="18">
        <f t="shared" si="17"/>
        <v>46603.853009999999</v>
      </c>
      <c r="U86" s="18">
        <f t="shared" si="18"/>
        <v>46316.174905</v>
      </c>
      <c r="V86" s="18">
        <f t="shared" si="19"/>
        <v>54658.839950000001</v>
      </c>
      <c r="W86" s="18">
        <f t="shared" si="20"/>
        <v>55809.552370000005</v>
      </c>
      <c r="X86" s="18">
        <f t="shared" si="21"/>
        <v>56384.908580000003</v>
      </c>
      <c r="Y86" s="18">
        <f t="shared" si="22"/>
        <v>54658.839950000001</v>
      </c>
      <c r="Z86" s="18">
        <f t="shared" si="23"/>
        <v>37398.153650000007</v>
      </c>
      <c r="AA86" s="18">
        <f t="shared" si="24"/>
        <v>40274.934700000005</v>
      </c>
      <c r="AB86" s="18">
        <f t="shared" si="25"/>
        <v>47754.565430000002</v>
      </c>
      <c r="AC86" s="19">
        <f t="shared" si="28"/>
        <v>575356.21</v>
      </c>
      <c r="AF86" s="20"/>
    </row>
    <row r="87" spans="1:32">
      <c r="A87" s="147" t="s">
        <v>70</v>
      </c>
      <c r="B87" s="141">
        <v>137856.91149999999</v>
      </c>
      <c r="C87" s="141">
        <v>138734.981</v>
      </c>
      <c r="D87" s="141">
        <v>136978.842</v>
      </c>
      <c r="E87" s="141">
        <v>142247.25899999999</v>
      </c>
      <c r="F87" s="141">
        <v>141369.18950000001</v>
      </c>
      <c r="G87" s="141">
        <v>166833.20500000002</v>
      </c>
      <c r="H87" s="141">
        <v>170345.48300000001</v>
      </c>
      <c r="I87" s="141">
        <v>172101.622</v>
      </c>
      <c r="J87" s="141">
        <v>166833.20500000002</v>
      </c>
      <c r="K87" s="141">
        <v>114149.035</v>
      </c>
      <c r="L87" s="141">
        <v>122929.73000000001</v>
      </c>
      <c r="M87" s="142">
        <v>145759.53700000001</v>
      </c>
      <c r="N87" s="132">
        <f t="shared" si="26"/>
        <v>1756139</v>
      </c>
      <c r="P87" s="16">
        <v>670</v>
      </c>
      <c r="Q87" s="17">
        <f t="shared" si="27"/>
        <v>92364.130705000003</v>
      </c>
      <c r="R87" s="18">
        <f t="shared" si="15"/>
        <v>92952.437269999995</v>
      </c>
      <c r="S87" s="18">
        <f t="shared" si="16"/>
        <v>91775.824139999997</v>
      </c>
      <c r="T87" s="18">
        <f t="shared" si="17"/>
        <v>95305.663530000005</v>
      </c>
      <c r="U87" s="18">
        <f t="shared" si="18"/>
        <v>94717.356964999999</v>
      </c>
      <c r="V87" s="18">
        <f t="shared" si="19"/>
        <v>111778.24735000001</v>
      </c>
      <c r="W87" s="18">
        <f t="shared" si="20"/>
        <v>114131.47361</v>
      </c>
      <c r="X87" s="18">
        <f t="shared" si="21"/>
        <v>115308.08674</v>
      </c>
      <c r="Y87" s="18">
        <f t="shared" si="22"/>
        <v>111778.24735000001</v>
      </c>
      <c r="Z87" s="18">
        <f t="shared" si="23"/>
        <v>76479.85345000001</v>
      </c>
      <c r="AA87" s="18">
        <f t="shared" si="24"/>
        <v>82362.919100000014</v>
      </c>
      <c r="AB87" s="18">
        <f t="shared" si="25"/>
        <v>97658.889790000001</v>
      </c>
      <c r="AC87" s="19">
        <f t="shared" si="28"/>
        <v>1176613.1299999999</v>
      </c>
      <c r="AF87" s="20"/>
    </row>
    <row r="88" spans="1:32">
      <c r="A88" s="149" t="s">
        <v>71</v>
      </c>
      <c r="B88" s="141">
        <v>6160.9939999999997</v>
      </c>
      <c r="C88" s="141">
        <v>6200.2359999999999</v>
      </c>
      <c r="D88" s="141">
        <v>6121.7520000000004</v>
      </c>
      <c r="E88" s="141">
        <v>6357.2040000000006</v>
      </c>
      <c r="F88" s="141">
        <v>6317.9620000000004</v>
      </c>
      <c r="G88" s="141">
        <v>7455.9800000000005</v>
      </c>
      <c r="H88" s="141">
        <v>7612.9480000000003</v>
      </c>
      <c r="I88" s="141">
        <v>7691.4320000000007</v>
      </c>
      <c r="J88" s="141">
        <v>7455.9800000000005</v>
      </c>
      <c r="K88" s="141">
        <v>5101.46</v>
      </c>
      <c r="L88" s="141">
        <v>5493.88</v>
      </c>
      <c r="M88" s="142">
        <v>6514.1720000000005</v>
      </c>
      <c r="N88" s="132">
        <f t="shared" si="26"/>
        <v>78484.000000000015</v>
      </c>
      <c r="P88" s="16">
        <v>1310</v>
      </c>
      <c r="Q88" s="17">
        <f t="shared" si="27"/>
        <v>8070.9021399999992</v>
      </c>
      <c r="R88" s="18">
        <f t="shared" si="15"/>
        <v>8122.3091599999998</v>
      </c>
      <c r="S88" s="18">
        <f t="shared" si="16"/>
        <v>8019.4951200000005</v>
      </c>
      <c r="T88" s="18">
        <f t="shared" si="17"/>
        <v>8327.9372400000011</v>
      </c>
      <c r="U88" s="18">
        <f t="shared" si="18"/>
        <v>8276.5302200000006</v>
      </c>
      <c r="V88" s="18">
        <f t="shared" si="19"/>
        <v>9767.3338000000003</v>
      </c>
      <c r="W88" s="18">
        <f t="shared" si="20"/>
        <v>9972.9618800000007</v>
      </c>
      <c r="X88" s="18">
        <f t="shared" si="21"/>
        <v>10075.775920000002</v>
      </c>
      <c r="Y88" s="18">
        <f t="shared" si="22"/>
        <v>9767.3338000000003</v>
      </c>
      <c r="Z88" s="18">
        <f t="shared" si="23"/>
        <v>6682.9125999999997</v>
      </c>
      <c r="AA88" s="18">
        <f t="shared" si="24"/>
        <v>7196.9827999999998</v>
      </c>
      <c r="AB88" s="18">
        <f t="shared" si="25"/>
        <v>8533.5653199999997</v>
      </c>
      <c r="AC88" s="19">
        <f t="shared" si="28"/>
        <v>102814.04</v>
      </c>
      <c r="AF88" s="20"/>
    </row>
    <row r="89" spans="1:32">
      <c r="A89" s="149" t="s">
        <v>72</v>
      </c>
      <c r="B89" s="141">
        <v>3991.7249999999999</v>
      </c>
      <c r="C89" s="141">
        <v>4017.15</v>
      </c>
      <c r="D89" s="141">
        <v>3966.3</v>
      </c>
      <c r="E89" s="141">
        <v>4118.8500000000004</v>
      </c>
      <c r="F89" s="141">
        <v>4093.4250000000002</v>
      </c>
      <c r="G89" s="141">
        <v>4830.75</v>
      </c>
      <c r="H89" s="141">
        <v>4932.45</v>
      </c>
      <c r="I89" s="141">
        <v>4983.3</v>
      </c>
      <c r="J89" s="141">
        <v>4830.75</v>
      </c>
      <c r="K89" s="141">
        <v>3305.25</v>
      </c>
      <c r="L89" s="141">
        <v>3559.5000000000005</v>
      </c>
      <c r="M89" s="142">
        <v>4220.55</v>
      </c>
      <c r="N89" s="132">
        <f t="shared" si="26"/>
        <v>50850.000000000007</v>
      </c>
      <c r="P89" s="16">
        <v>1170</v>
      </c>
      <c r="Q89" s="17">
        <f t="shared" si="27"/>
        <v>4670.3182500000003</v>
      </c>
      <c r="R89" s="18">
        <f t="shared" si="15"/>
        <v>4700.0654999999997</v>
      </c>
      <c r="S89" s="18">
        <f t="shared" si="16"/>
        <v>4640.5709999999999</v>
      </c>
      <c r="T89" s="18">
        <f t="shared" si="17"/>
        <v>4819.0545000000002</v>
      </c>
      <c r="U89" s="18">
        <f t="shared" si="18"/>
        <v>4789.3072499999998</v>
      </c>
      <c r="V89" s="18">
        <f t="shared" si="19"/>
        <v>5651.9775</v>
      </c>
      <c r="W89" s="18">
        <f t="shared" si="20"/>
        <v>5770.9665000000005</v>
      </c>
      <c r="X89" s="18">
        <f t="shared" si="21"/>
        <v>5830.4610000000002</v>
      </c>
      <c r="Y89" s="18">
        <f t="shared" si="22"/>
        <v>5651.9775</v>
      </c>
      <c r="Z89" s="18">
        <f t="shared" si="23"/>
        <v>3867.1424999999999</v>
      </c>
      <c r="AA89" s="18">
        <f t="shared" si="24"/>
        <v>4164.6150000000007</v>
      </c>
      <c r="AB89" s="18">
        <f t="shared" si="25"/>
        <v>4938.0434999999998</v>
      </c>
      <c r="AC89" s="19">
        <f t="shared" si="28"/>
        <v>59494.500000000007</v>
      </c>
      <c r="AF89" s="20"/>
    </row>
    <row r="90" spans="1:32">
      <c r="A90" s="149" t="s">
        <v>73</v>
      </c>
      <c r="B90" s="141">
        <v>48143.578999999998</v>
      </c>
      <c r="C90" s="141">
        <v>48450.226000000002</v>
      </c>
      <c r="D90" s="141">
        <v>47836.932000000001</v>
      </c>
      <c r="E90" s="141">
        <v>49676.813999999998</v>
      </c>
      <c r="F90" s="141">
        <v>49370.167000000001</v>
      </c>
      <c r="G90" s="141">
        <v>58262.93</v>
      </c>
      <c r="H90" s="141">
        <v>59489.518000000004</v>
      </c>
      <c r="I90" s="141">
        <v>60102.812000000005</v>
      </c>
      <c r="J90" s="141">
        <v>58262.93</v>
      </c>
      <c r="K90" s="141">
        <v>39864.11</v>
      </c>
      <c r="L90" s="141">
        <v>42930.58</v>
      </c>
      <c r="M90" s="142">
        <v>50903.402000000002</v>
      </c>
      <c r="N90" s="132">
        <f t="shared" si="26"/>
        <v>613294</v>
      </c>
      <c r="P90" s="16">
        <v>1250</v>
      </c>
      <c r="Q90" s="17">
        <f t="shared" si="27"/>
        <v>60179.473749999997</v>
      </c>
      <c r="R90" s="18">
        <f t="shared" si="15"/>
        <v>60562.782500000001</v>
      </c>
      <c r="S90" s="18">
        <f t="shared" si="16"/>
        <v>59796.165000000001</v>
      </c>
      <c r="T90" s="18">
        <f t="shared" si="17"/>
        <v>62096.017500000002</v>
      </c>
      <c r="U90" s="18">
        <f t="shared" si="18"/>
        <v>61712.708749999998</v>
      </c>
      <c r="V90" s="18">
        <f t="shared" si="19"/>
        <v>72828.662500000006</v>
      </c>
      <c r="W90" s="18">
        <f t="shared" si="20"/>
        <v>74361.897500000006</v>
      </c>
      <c r="X90" s="18">
        <f t="shared" si="21"/>
        <v>75128.514999999999</v>
      </c>
      <c r="Y90" s="18">
        <f t="shared" si="22"/>
        <v>72828.662500000006</v>
      </c>
      <c r="Z90" s="18">
        <f t="shared" si="23"/>
        <v>49830.137499999997</v>
      </c>
      <c r="AA90" s="18">
        <f t="shared" si="24"/>
        <v>53663.224999999999</v>
      </c>
      <c r="AB90" s="18">
        <f t="shared" si="25"/>
        <v>63629.252500000002</v>
      </c>
      <c r="AC90" s="19">
        <f t="shared" si="28"/>
        <v>766617.5</v>
      </c>
      <c r="AF90" s="20"/>
    </row>
    <row r="91" spans="1:32">
      <c r="A91" s="149" t="s">
        <v>74</v>
      </c>
      <c r="B91" s="141">
        <v>130085.49</v>
      </c>
      <c r="C91" s="141">
        <v>130914.06</v>
      </c>
      <c r="D91" s="141">
        <v>129256.92</v>
      </c>
      <c r="E91" s="141">
        <v>134228.34</v>
      </c>
      <c r="F91" s="141">
        <v>133399.76999999999</v>
      </c>
      <c r="G91" s="141">
        <v>157428.29999999999</v>
      </c>
      <c r="H91" s="141">
        <v>160742.58000000002</v>
      </c>
      <c r="I91" s="141">
        <v>162399.72</v>
      </c>
      <c r="J91" s="141">
        <v>157428.29999999999</v>
      </c>
      <c r="K91" s="141">
        <v>107714.1</v>
      </c>
      <c r="L91" s="141">
        <v>115999.80000000002</v>
      </c>
      <c r="M91" s="142">
        <v>137542.62</v>
      </c>
      <c r="N91" s="132">
        <f t="shared" si="26"/>
        <v>1657140</v>
      </c>
      <c r="P91" s="16">
        <v>930</v>
      </c>
      <c r="Q91" s="17">
        <f t="shared" si="27"/>
        <v>120979.50570000001</v>
      </c>
      <c r="R91" s="18">
        <f t="shared" si="15"/>
        <v>121750.07579999999</v>
      </c>
      <c r="S91" s="18">
        <f t="shared" si="16"/>
        <v>120208.9356</v>
      </c>
      <c r="T91" s="18">
        <f t="shared" si="17"/>
        <v>124832.35620000001</v>
      </c>
      <c r="U91" s="18">
        <f t="shared" si="18"/>
        <v>124061.7861</v>
      </c>
      <c r="V91" s="18">
        <f t="shared" si="19"/>
        <v>146408.31899999999</v>
      </c>
      <c r="W91" s="18">
        <f t="shared" si="20"/>
        <v>149490.59940000001</v>
      </c>
      <c r="X91" s="18">
        <f t="shared" si="21"/>
        <v>151031.7396</v>
      </c>
      <c r="Y91" s="18">
        <f t="shared" si="22"/>
        <v>146408.31899999999</v>
      </c>
      <c r="Z91" s="18">
        <f t="shared" si="23"/>
        <v>100174.113</v>
      </c>
      <c r="AA91" s="18">
        <f t="shared" si="24"/>
        <v>107879.81400000001</v>
      </c>
      <c r="AB91" s="18">
        <f t="shared" si="25"/>
        <v>127914.6366</v>
      </c>
      <c r="AC91" s="19">
        <f t="shared" si="28"/>
        <v>1541140.2</v>
      </c>
      <c r="AF91" s="20"/>
    </row>
    <row r="92" spans="1:32">
      <c r="A92" s="147" t="s">
        <v>75</v>
      </c>
      <c r="B92" s="141">
        <v>5172.3649999999998</v>
      </c>
      <c r="C92" s="141">
        <v>5205.3100000000004</v>
      </c>
      <c r="D92" s="141">
        <v>5139.42</v>
      </c>
      <c r="E92" s="141">
        <v>5337.09</v>
      </c>
      <c r="F92" s="141">
        <v>5304.1450000000004</v>
      </c>
      <c r="G92" s="141">
        <v>6259.55</v>
      </c>
      <c r="H92" s="141">
        <v>6391.33</v>
      </c>
      <c r="I92" s="141">
        <v>6457.22</v>
      </c>
      <c r="J92" s="141">
        <v>6259.55</v>
      </c>
      <c r="K92" s="141">
        <v>4282.8500000000004</v>
      </c>
      <c r="L92" s="141">
        <v>4612.3</v>
      </c>
      <c r="M92" s="142">
        <v>5468.87</v>
      </c>
      <c r="N92" s="132">
        <f t="shared" si="26"/>
        <v>65890</v>
      </c>
      <c r="P92" s="16">
        <v>1100</v>
      </c>
      <c r="Q92" s="17">
        <f t="shared" si="27"/>
        <v>5689.6014999999998</v>
      </c>
      <c r="R92" s="18">
        <f t="shared" si="15"/>
        <v>5725.8410000000003</v>
      </c>
      <c r="S92" s="18">
        <f t="shared" si="16"/>
        <v>5653.3620000000001</v>
      </c>
      <c r="T92" s="18">
        <f t="shared" si="17"/>
        <v>5870.799</v>
      </c>
      <c r="U92" s="18">
        <f t="shared" si="18"/>
        <v>5834.5595000000012</v>
      </c>
      <c r="V92" s="18">
        <f t="shared" si="19"/>
        <v>6885.5050000000001</v>
      </c>
      <c r="W92" s="18">
        <f t="shared" si="20"/>
        <v>7030.4629999999997</v>
      </c>
      <c r="X92" s="18">
        <f t="shared" si="21"/>
        <v>7102.942</v>
      </c>
      <c r="Y92" s="18">
        <f t="shared" si="22"/>
        <v>6885.5050000000001</v>
      </c>
      <c r="Z92" s="18">
        <f t="shared" si="23"/>
        <v>4711.1350000000002</v>
      </c>
      <c r="AA92" s="18">
        <f t="shared" si="24"/>
        <v>5073.53</v>
      </c>
      <c r="AB92" s="18">
        <f t="shared" si="25"/>
        <v>6015.7569999999996</v>
      </c>
      <c r="AC92" s="19">
        <f t="shared" si="28"/>
        <v>72479</v>
      </c>
      <c r="AF92" s="20"/>
    </row>
    <row r="93" spans="1:32">
      <c r="A93" s="147" t="s">
        <v>76</v>
      </c>
      <c r="B93" s="141">
        <v>5590.3774999999996</v>
      </c>
      <c r="C93" s="141">
        <v>5625.9849999999997</v>
      </c>
      <c r="D93" s="141">
        <v>5554.77</v>
      </c>
      <c r="E93" s="141">
        <v>5768.415</v>
      </c>
      <c r="F93" s="141">
        <v>5732.8074999999999</v>
      </c>
      <c r="G93" s="141">
        <v>6765.4250000000002</v>
      </c>
      <c r="H93" s="141">
        <v>6907.8550000000005</v>
      </c>
      <c r="I93" s="141">
        <v>6979.0700000000006</v>
      </c>
      <c r="J93" s="141">
        <v>6765.4250000000002</v>
      </c>
      <c r="K93" s="141">
        <v>4628.9750000000004</v>
      </c>
      <c r="L93" s="141">
        <v>4985.05</v>
      </c>
      <c r="M93" s="142">
        <v>5910.8450000000003</v>
      </c>
      <c r="N93" s="132">
        <f t="shared" si="26"/>
        <v>71215</v>
      </c>
      <c r="P93" s="16">
        <v>1090</v>
      </c>
      <c r="Q93" s="17">
        <f t="shared" si="27"/>
        <v>6093.5114749999993</v>
      </c>
      <c r="R93" s="18">
        <f t="shared" si="15"/>
        <v>6132.3236499999994</v>
      </c>
      <c r="S93" s="18">
        <f t="shared" si="16"/>
        <v>6054.6993000000011</v>
      </c>
      <c r="T93" s="18">
        <f t="shared" si="17"/>
        <v>6287.5723499999995</v>
      </c>
      <c r="U93" s="18">
        <f t="shared" si="18"/>
        <v>6248.7601749999994</v>
      </c>
      <c r="V93" s="18">
        <f t="shared" si="19"/>
        <v>7374.3132500000002</v>
      </c>
      <c r="W93" s="18">
        <f t="shared" si="20"/>
        <v>7529.5619500000003</v>
      </c>
      <c r="X93" s="18">
        <f t="shared" si="21"/>
        <v>7607.1863000000003</v>
      </c>
      <c r="Y93" s="18">
        <f t="shared" si="22"/>
        <v>7374.3132500000002</v>
      </c>
      <c r="Z93" s="18">
        <f t="shared" si="23"/>
        <v>5045.5827499999996</v>
      </c>
      <c r="AA93" s="18">
        <f t="shared" si="24"/>
        <v>5433.7044999999998</v>
      </c>
      <c r="AB93" s="18">
        <f t="shared" si="25"/>
        <v>6442.8210499999996</v>
      </c>
      <c r="AC93" s="19">
        <f t="shared" si="28"/>
        <v>77624.350000000006</v>
      </c>
      <c r="AF93" s="20"/>
    </row>
    <row r="94" spans="1:32">
      <c r="A94" s="149" t="s">
        <v>77</v>
      </c>
      <c r="B94" s="141">
        <v>21214.389500000001</v>
      </c>
      <c r="C94" s="141">
        <v>21349.512999999999</v>
      </c>
      <c r="D94" s="141">
        <v>21079.266</v>
      </c>
      <c r="E94" s="141">
        <v>21890.007000000001</v>
      </c>
      <c r="F94" s="141">
        <v>21754.8835</v>
      </c>
      <c r="G94" s="141">
        <v>25673.465</v>
      </c>
      <c r="H94" s="141">
        <v>26213.959000000003</v>
      </c>
      <c r="I94" s="141">
        <v>26484.206000000002</v>
      </c>
      <c r="J94" s="141">
        <v>25673.465</v>
      </c>
      <c r="K94" s="141">
        <v>17566.055</v>
      </c>
      <c r="L94" s="141">
        <v>18917.29</v>
      </c>
      <c r="M94" s="142">
        <v>22430.501</v>
      </c>
      <c r="N94" s="132">
        <f t="shared" si="26"/>
        <v>270247</v>
      </c>
      <c r="P94" s="16">
        <v>1240</v>
      </c>
      <c r="Q94" s="17">
        <f t="shared" si="27"/>
        <v>26305.842980000001</v>
      </c>
      <c r="R94" s="18">
        <f t="shared" si="15"/>
        <v>26473.396119999998</v>
      </c>
      <c r="S94" s="18">
        <f t="shared" si="16"/>
        <v>26138.289840000001</v>
      </c>
      <c r="T94" s="18">
        <f t="shared" si="17"/>
        <v>27143.608680000005</v>
      </c>
      <c r="U94" s="18">
        <f t="shared" si="18"/>
        <v>26976.055539999998</v>
      </c>
      <c r="V94" s="18">
        <f t="shared" si="19"/>
        <v>31835.096600000001</v>
      </c>
      <c r="W94" s="18">
        <f t="shared" si="20"/>
        <v>32505.309160000004</v>
      </c>
      <c r="X94" s="18">
        <f t="shared" si="21"/>
        <v>32840.415440000004</v>
      </c>
      <c r="Y94" s="18">
        <f t="shared" si="22"/>
        <v>31835.096600000001</v>
      </c>
      <c r="Z94" s="18">
        <f t="shared" si="23"/>
        <v>21781.908199999998</v>
      </c>
      <c r="AA94" s="18">
        <f t="shared" si="24"/>
        <v>23457.439600000002</v>
      </c>
      <c r="AB94" s="18">
        <f t="shared" si="25"/>
        <v>27813.821240000001</v>
      </c>
      <c r="AC94" s="19">
        <f t="shared" si="28"/>
        <v>335106.27999999997</v>
      </c>
      <c r="AF94" s="20"/>
    </row>
    <row r="95" spans="1:32">
      <c r="A95" s="149" t="s">
        <v>78</v>
      </c>
      <c r="B95" s="141">
        <v>10530.3825</v>
      </c>
      <c r="C95" s="141">
        <v>10597.455</v>
      </c>
      <c r="D95" s="141">
        <v>10463.31</v>
      </c>
      <c r="E95" s="141">
        <v>10865.745000000001</v>
      </c>
      <c r="F95" s="141">
        <v>10798.672500000001</v>
      </c>
      <c r="G95" s="141">
        <v>12743.775</v>
      </c>
      <c r="H95" s="141">
        <v>13012.065000000001</v>
      </c>
      <c r="I95" s="141">
        <v>13146.210000000001</v>
      </c>
      <c r="J95" s="141">
        <v>12743.775</v>
      </c>
      <c r="K95" s="141">
        <v>8719.4250000000011</v>
      </c>
      <c r="L95" s="141">
        <v>9390.1500000000015</v>
      </c>
      <c r="M95" s="142">
        <v>11134.035</v>
      </c>
      <c r="N95" s="132">
        <f t="shared" si="26"/>
        <v>134145</v>
      </c>
      <c r="P95" s="16">
        <v>1140</v>
      </c>
      <c r="Q95" s="17">
        <f t="shared" si="27"/>
        <v>12004.636049999999</v>
      </c>
      <c r="R95" s="18">
        <f t="shared" si="15"/>
        <v>12081.098699999999</v>
      </c>
      <c r="S95" s="18">
        <f t="shared" si="16"/>
        <v>11928.173399999998</v>
      </c>
      <c r="T95" s="18">
        <f t="shared" si="17"/>
        <v>12386.9493</v>
      </c>
      <c r="U95" s="18">
        <f t="shared" si="18"/>
        <v>12310.486650000001</v>
      </c>
      <c r="V95" s="18">
        <f t="shared" si="19"/>
        <v>14527.9035</v>
      </c>
      <c r="W95" s="18">
        <f t="shared" si="20"/>
        <v>14833.754100000002</v>
      </c>
      <c r="X95" s="18">
        <f t="shared" si="21"/>
        <v>14986.679400000001</v>
      </c>
      <c r="Y95" s="18">
        <f t="shared" si="22"/>
        <v>14527.9035</v>
      </c>
      <c r="Z95" s="18">
        <f t="shared" si="23"/>
        <v>9940.1445000000022</v>
      </c>
      <c r="AA95" s="18">
        <f t="shared" si="24"/>
        <v>10704.771000000002</v>
      </c>
      <c r="AB95" s="18">
        <f t="shared" si="25"/>
        <v>12692.7999</v>
      </c>
      <c r="AC95" s="19">
        <f t="shared" si="28"/>
        <v>152925.30000000005</v>
      </c>
      <c r="AF95" s="20"/>
    </row>
    <row r="96" spans="1:32">
      <c r="A96" s="149" t="s">
        <v>148</v>
      </c>
      <c r="B96" s="141">
        <v>6255.3509999999997</v>
      </c>
      <c r="C96" s="141">
        <v>6295.1940000000004</v>
      </c>
      <c r="D96" s="141">
        <v>6215.5079999999998</v>
      </c>
      <c r="E96" s="141">
        <v>6454.5659999999998</v>
      </c>
      <c r="F96" s="141">
        <v>6414.723</v>
      </c>
      <c r="G96" s="141">
        <v>7570.17</v>
      </c>
      <c r="H96" s="141">
        <v>7729.5420000000004</v>
      </c>
      <c r="I96" s="141">
        <v>7809.2280000000001</v>
      </c>
      <c r="J96" s="141">
        <v>7570.17</v>
      </c>
      <c r="K96" s="141">
        <v>5179.59</v>
      </c>
      <c r="L96" s="141">
        <v>5578.02</v>
      </c>
      <c r="M96" s="142">
        <v>6613.9380000000001</v>
      </c>
      <c r="N96" s="132">
        <f t="shared" si="26"/>
        <v>79686</v>
      </c>
      <c r="P96" s="16">
        <v>1180</v>
      </c>
      <c r="Q96" s="17">
        <f t="shared" si="27"/>
        <v>7381.3141799999994</v>
      </c>
      <c r="R96" s="18">
        <f t="shared" si="15"/>
        <v>7428.3289200000008</v>
      </c>
      <c r="S96" s="18">
        <f t="shared" si="16"/>
        <v>7334.2994399999998</v>
      </c>
      <c r="T96" s="18">
        <f t="shared" si="17"/>
        <v>7616.3878800000002</v>
      </c>
      <c r="U96" s="18">
        <f t="shared" si="18"/>
        <v>7569.3731399999997</v>
      </c>
      <c r="V96" s="18">
        <f t="shared" si="19"/>
        <v>8932.8006000000005</v>
      </c>
      <c r="W96" s="18">
        <f t="shared" si="20"/>
        <v>9120.8595600000008</v>
      </c>
      <c r="X96" s="18">
        <f t="shared" si="21"/>
        <v>9214.8890400000018</v>
      </c>
      <c r="Y96" s="18">
        <f t="shared" si="22"/>
        <v>8932.8006000000005</v>
      </c>
      <c r="Z96" s="18">
        <f t="shared" si="23"/>
        <v>6111.9162000000006</v>
      </c>
      <c r="AA96" s="18">
        <f t="shared" si="24"/>
        <v>6582.0636000000004</v>
      </c>
      <c r="AB96" s="18">
        <f t="shared" si="25"/>
        <v>7804.4468399999996</v>
      </c>
      <c r="AC96" s="19">
        <f t="shared" si="28"/>
        <v>94029.48</v>
      </c>
      <c r="AF96" s="20"/>
    </row>
    <row r="97" spans="1:32">
      <c r="A97" s="147" t="s">
        <v>79</v>
      </c>
      <c r="B97" s="141">
        <v>18688.024000000001</v>
      </c>
      <c r="C97" s="141">
        <v>18807.056</v>
      </c>
      <c r="D97" s="141">
        <v>18568.991999999998</v>
      </c>
      <c r="E97" s="141">
        <v>19283.184000000001</v>
      </c>
      <c r="F97" s="141">
        <v>19164.152000000002</v>
      </c>
      <c r="G97" s="141">
        <v>22616.080000000002</v>
      </c>
      <c r="H97" s="141">
        <v>23092.208000000002</v>
      </c>
      <c r="I97" s="141">
        <v>23330.272000000001</v>
      </c>
      <c r="J97" s="141">
        <v>22616.080000000002</v>
      </c>
      <c r="K97" s="141">
        <v>15474.16</v>
      </c>
      <c r="L97" s="141">
        <v>16664.480000000003</v>
      </c>
      <c r="M97" s="142">
        <v>19759.312000000002</v>
      </c>
      <c r="N97" s="132">
        <f t="shared" si="26"/>
        <v>238064.00000000003</v>
      </c>
      <c r="P97" s="16">
        <v>1190</v>
      </c>
      <c r="Q97" s="17">
        <f t="shared" si="27"/>
        <v>22238.748560000004</v>
      </c>
      <c r="R97" s="18">
        <f t="shared" si="15"/>
        <v>22380.396639999999</v>
      </c>
      <c r="S97" s="18">
        <f t="shared" si="16"/>
        <v>22097.100479999997</v>
      </c>
      <c r="T97" s="18">
        <f t="shared" si="17"/>
        <v>22946.988960000002</v>
      </c>
      <c r="U97" s="18">
        <f t="shared" si="18"/>
        <v>22805.340880000003</v>
      </c>
      <c r="V97" s="18">
        <f t="shared" si="19"/>
        <v>26913.135200000004</v>
      </c>
      <c r="W97" s="18">
        <f t="shared" si="20"/>
        <v>27479.727520000004</v>
      </c>
      <c r="X97" s="18">
        <f t="shared" si="21"/>
        <v>27763.023679999998</v>
      </c>
      <c r="Y97" s="18">
        <f t="shared" si="22"/>
        <v>26913.135200000004</v>
      </c>
      <c r="Z97" s="18">
        <f t="shared" si="23"/>
        <v>18414.250399999997</v>
      </c>
      <c r="AA97" s="18">
        <f t="shared" si="24"/>
        <v>19830.731200000002</v>
      </c>
      <c r="AB97" s="18">
        <f t="shared" si="25"/>
        <v>23513.581280000002</v>
      </c>
      <c r="AC97" s="19">
        <f t="shared" si="28"/>
        <v>283296.16000000003</v>
      </c>
      <c r="AF97" s="20"/>
    </row>
    <row r="98" spans="1:32">
      <c r="A98" s="147" t="s">
        <v>80</v>
      </c>
      <c r="B98" s="141">
        <v>11977.844000000001</v>
      </c>
      <c r="C98" s="141">
        <v>12054.136</v>
      </c>
      <c r="D98" s="141">
        <v>11901.552</v>
      </c>
      <c r="E98" s="141">
        <v>12359.304</v>
      </c>
      <c r="F98" s="141">
        <v>12283.012000000001</v>
      </c>
      <c r="G98" s="141">
        <v>14495.48</v>
      </c>
      <c r="H98" s="141">
        <v>14800.648000000001</v>
      </c>
      <c r="I98" s="141">
        <v>14953.232</v>
      </c>
      <c r="J98" s="141">
        <v>14495.48</v>
      </c>
      <c r="K98" s="141">
        <v>9917.9600000000009</v>
      </c>
      <c r="L98" s="141">
        <v>10680.880000000001</v>
      </c>
      <c r="M98" s="142">
        <v>12664.472</v>
      </c>
      <c r="N98" s="132">
        <f t="shared" si="26"/>
        <v>152584.00000000003</v>
      </c>
      <c r="P98" s="16">
        <v>1010</v>
      </c>
      <c r="Q98" s="17">
        <f t="shared" si="27"/>
        <v>12097.622440000001</v>
      </c>
      <c r="R98" s="18">
        <f t="shared" si="15"/>
        <v>12174.677360000001</v>
      </c>
      <c r="S98" s="18">
        <f t="shared" si="16"/>
        <v>12020.567519999999</v>
      </c>
      <c r="T98" s="18">
        <f t="shared" si="17"/>
        <v>12482.897040000002</v>
      </c>
      <c r="U98" s="18">
        <f t="shared" si="18"/>
        <v>12405.842120000001</v>
      </c>
      <c r="V98" s="18">
        <f t="shared" si="19"/>
        <v>14640.434799999999</v>
      </c>
      <c r="W98" s="18">
        <f t="shared" si="20"/>
        <v>14948.654480000001</v>
      </c>
      <c r="X98" s="18">
        <f t="shared" si="21"/>
        <v>15102.76432</v>
      </c>
      <c r="Y98" s="18">
        <f t="shared" si="22"/>
        <v>14640.434799999999</v>
      </c>
      <c r="Z98" s="18">
        <f t="shared" si="23"/>
        <v>10017.139600000002</v>
      </c>
      <c r="AA98" s="18">
        <f t="shared" si="24"/>
        <v>10787.6888</v>
      </c>
      <c r="AB98" s="18">
        <f t="shared" si="25"/>
        <v>12791.11672</v>
      </c>
      <c r="AC98" s="19">
        <f t="shared" si="28"/>
        <v>154109.84</v>
      </c>
      <c r="AF98" s="20"/>
    </row>
    <row r="99" spans="1:32">
      <c r="A99" s="147" t="s">
        <v>149</v>
      </c>
      <c r="B99" s="141">
        <v>6574.5320000000002</v>
      </c>
      <c r="C99" s="141">
        <v>6616.4080000000004</v>
      </c>
      <c r="D99" s="141">
        <v>6532.6559999999999</v>
      </c>
      <c r="E99" s="141">
        <v>6783.9120000000003</v>
      </c>
      <c r="F99" s="141">
        <v>6742.0360000000001</v>
      </c>
      <c r="G99" s="141">
        <v>7956.4400000000005</v>
      </c>
      <c r="H99" s="141">
        <v>8123.9440000000004</v>
      </c>
      <c r="I99" s="141">
        <v>8207.6959999999999</v>
      </c>
      <c r="J99" s="141">
        <v>7956.4400000000005</v>
      </c>
      <c r="K99" s="141">
        <v>5443.88</v>
      </c>
      <c r="L99" s="141">
        <v>5862.64</v>
      </c>
      <c r="M99" s="142">
        <v>6951.4160000000002</v>
      </c>
      <c r="N99" s="132">
        <f t="shared" si="26"/>
        <v>83752.000000000015</v>
      </c>
      <c r="P99" s="16">
        <v>1140</v>
      </c>
      <c r="Q99" s="17">
        <f t="shared" si="27"/>
        <v>7494.96648</v>
      </c>
      <c r="R99" s="18">
        <f t="shared" si="15"/>
        <v>7542.7051200000005</v>
      </c>
      <c r="S99" s="18">
        <f t="shared" si="16"/>
        <v>7447.2278399999996</v>
      </c>
      <c r="T99" s="18">
        <f t="shared" si="17"/>
        <v>7733.6596800000007</v>
      </c>
      <c r="U99" s="18">
        <f t="shared" si="18"/>
        <v>7685.9210400000002</v>
      </c>
      <c r="V99" s="18">
        <f t="shared" si="19"/>
        <v>9070.3416000000016</v>
      </c>
      <c r="W99" s="18">
        <f t="shared" si="20"/>
        <v>9261.2961599999999</v>
      </c>
      <c r="X99" s="18">
        <f t="shared" si="21"/>
        <v>9356.773439999999</v>
      </c>
      <c r="Y99" s="18">
        <f t="shared" si="22"/>
        <v>9070.3416000000016</v>
      </c>
      <c r="Z99" s="18">
        <f t="shared" si="23"/>
        <v>6206.0232000000005</v>
      </c>
      <c r="AA99" s="18">
        <f t="shared" si="24"/>
        <v>6683.4096000000009</v>
      </c>
      <c r="AB99" s="18">
        <f t="shared" si="25"/>
        <v>7924.6142399999999</v>
      </c>
      <c r="AC99" s="19">
        <f t="shared" si="28"/>
        <v>95477.279999999984</v>
      </c>
      <c r="AF99" s="20"/>
    </row>
    <row r="100" spans="1:32">
      <c r="A100" s="153" t="s">
        <v>81</v>
      </c>
      <c r="B100" s="141">
        <v>5230.9260000000004</v>
      </c>
      <c r="C100" s="141">
        <v>5264.2439999999997</v>
      </c>
      <c r="D100" s="141">
        <v>5197.6080000000002</v>
      </c>
      <c r="E100" s="141">
        <v>5397.5160000000005</v>
      </c>
      <c r="F100" s="141">
        <v>5364.1980000000003</v>
      </c>
      <c r="G100" s="141">
        <v>6330.42</v>
      </c>
      <c r="H100" s="141">
        <v>6463.692</v>
      </c>
      <c r="I100" s="141">
        <v>6530.3280000000004</v>
      </c>
      <c r="J100" s="141">
        <v>6330.42</v>
      </c>
      <c r="K100" s="141">
        <v>4331.34</v>
      </c>
      <c r="L100" s="141">
        <v>4664.5200000000004</v>
      </c>
      <c r="M100" s="142">
        <v>5530.7880000000005</v>
      </c>
      <c r="N100" s="132">
        <f t="shared" si="26"/>
        <v>66636.000000000015</v>
      </c>
      <c r="P100" s="16">
        <v>1040</v>
      </c>
      <c r="Q100" s="17">
        <f t="shared" si="27"/>
        <v>5440.1630400000004</v>
      </c>
      <c r="R100" s="18">
        <f t="shared" si="15"/>
        <v>5474.81376</v>
      </c>
      <c r="S100" s="18">
        <f t="shared" si="16"/>
        <v>5405.5123200000007</v>
      </c>
      <c r="T100" s="18">
        <f t="shared" si="17"/>
        <v>5613.4166400000004</v>
      </c>
      <c r="U100" s="18">
        <f t="shared" si="18"/>
        <v>5578.7659199999998</v>
      </c>
      <c r="V100" s="18">
        <f t="shared" si="19"/>
        <v>6583.6368000000002</v>
      </c>
      <c r="W100" s="18">
        <f t="shared" si="20"/>
        <v>6722.2396799999997</v>
      </c>
      <c r="X100" s="18">
        <f t="shared" si="21"/>
        <v>6791.5411199999999</v>
      </c>
      <c r="Y100" s="18">
        <f t="shared" si="22"/>
        <v>6583.6368000000002</v>
      </c>
      <c r="Z100" s="18">
        <f t="shared" si="23"/>
        <v>4504.5936000000002</v>
      </c>
      <c r="AA100" s="18">
        <f t="shared" si="24"/>
        <v>4851.1008000000011</v>
      </c>
      <c r="AB100" s="18">
        <f t="shared" si="25"/>
        <v>5752.0195200000007</v>
      </c>
      <c r="AC100" s="19">
        <f t="shared" si="28"/>
        <v>69301.440000000002</v>
      </c>
      <c r="AF100" s="20"/>
    </row>
    <row r="101" spans="1:32">
      <c r="A101" s="154" t="s">
        <v>82</v>
      </c>
      <c r="B101" s="141">
        <v>2585.9470000000001</v>
      </c>
      <c r="C101" s="141">
        <v>2602.4180000000001</v>
      </c>
      <c r="D101" s="141">
        <v>2569.4760000000001</v>
      </c>
      <c r="E101" s="141">
        <v>2668.3020000000001</v>
      </c>
      <c r="F101" s="141">
        <v>2651.8310000000001</v>
      </c>
      <c r="G101" s="141">
        <v>3129.4900000000002</v>
      </c>
      <c r="H101" s="141">
        <v>3195.3740000000003</v>
      </c>
      <c r="I101" s="141">
        <v>3228.3160000000003</v>
      </c>
      <c r="J101" s="141">
        <v>3129.4900000000002</v>
      </c>
      <c r="K101" s="141">
        <v>2141.23</v>
      </c>
      <c r="L101" s="141">
        <v>2305.94</v>
      </c>
      <c r="M101" s="142">
        <v>2734.1860000000001</v>
      </c>
      <c r="N101" s="132">
        <f t="shared" si="26"/>
        <v>32942</v>
      </c>
      <c r="P101" s="16">
        <v>2860</v>
      </c>
      <c r="Q101" s="17">
        <f t="shared" si="27"/>
        <v>7395.8084200000003</v>
      </c>
      <c r="R101" s="18">
        <f t="shared" si="15"/>
        <v>7442.9154800000006</v>
      </c>
      <c r="S101" s="18">
        <f t="shared" si="16"/>
        <v>7348.70136</v>
      </c>
      <c r="T101" s="18">
        <f t="shared" si="17"/>
        <v>7631.3437200000008</v>
      </c>
      <c r="U101" s="18">
        <f t="shared" si="18"/>
        <v>7584.2366600000005</v>
      </c>
      <c r="V101" s="18">
        <f t="shared" si="19"/>
        <v>8950.3414000000012</v>
      </c>
      <c r="W101" s="18">
        <f t="shared" si="20"/>
        <v>9138.7696400000004</v>
      </c>
      <c r="X101" s="18">
        <f t="shared" si="21"/>
        <v>9232.983760000001</v>
      </c>
      <c r="Y101" s="18">
        <f t="shared" si="22"/>
        <v>8950.3414000000012</v>
      </c>
      <c r="Z101" s="18">
        <f t="shared" si="23"/>
        <v>6123.9178000000002</v>
      </c>
      <c r="AA101" s="18">
        <f t="shared" si="24"/>
        <v>6594.9884000000002</v>
      </c>
      <c r="AB101" s="18">
        <f t="shared" si="25"/>
        <v>7819.77196</v>
      </c>
      <c r="AC101" s="19">
        <f t="shared" si="28"/>
        <v>94214.12000000001</v>
      </c>
      <c r="AF101" s="20"/>
    </row>
    <row r="102" spans="1:32">
      <c r="A102" s="154" t="s">
        <v>83</v>
      </c>
      <c r="B102" s="141">
        <v>613.6345</v>
      </c>
      <c r="C102" s="141">
        <v>617.54300000000001</v>
      </c>
      <c r="D102" s="141">
        <v>609.726</v>
      </c>
      <c r="E102" s="141">
        <v>633.17700000000002</v>
      </c>
      <c r="F102" s="141">
        <v>629.26850000000002</v>
      </c>
      <c r="G102" s="141">
        <v>742.61500000000001</v>
      </c>
      <c r="H102" s="141">
        <v>758.24900000000002</v>
      </c>
      <c r="I102" s="141">
        <v>766.06600000000003</v>
      </c>
      <c r="J102" s="141">
        <v>742.61500000000001</v>
      </c>
      <c r="K102" s="141">
        <v>508.10500000000002</v>
      </c>
      <c r="L102" s="141">
        <v>547.19000000000005</v>
      </c>
      <c r="M102" s="142">
        <v>648.81100000000004</v>
      </c>
      <c r="N102" s="132">
        <f t="shared" si="26"/>
        <v>7817</v>
      </c>
      <c r="P102" s="16">
        <v>2940</v>
      </c>
      <c r="Q102" s="17">
        <f t="shared" si="27"/>
        <v>1804.0854299999999</v>
      </c>
      <c r="R102" s="18">
        <f t="shared" si="15"/>
        <v>1815.5764199999999</v>
      </c>
      <c r="S102" s="18">
        <f t="shared" si="16"/>
        <v>1792.5944399999998</v>
      </c>
      <c r="T102" s="18">
        <f t="shared" si="17"/>
        <v>1861.5403800000001</v>
      </c>
      <c r="U102" s="18">
        <f t="shared" si="18"/>
        <v>1850.0493900000001</v>
      </c>
      <c r="V102" s="18">
        <f t="shared" si="19"/>
        <v>2183.2881000000002</v>
      </c>
      <c r="W102" s="18">
        <f t="shared" si="20"/>
        <v>2229.2520600000003</v>
      </c>
      <c r="X102" s="18">
        <f t="shared" si="21"/>
        <v>2252.2340399999998</v>
      </c>
      <c r="Y102" s="18">
        <f t="shared" si="22"/>
        <v>2183.2881000000002</v>
      </c>
      <c r="Z102" s="18">
        <f t="shared" si="23"/>
        <v>1493.8287</v>
      </c>
      <c r="AA102" s="18">
        <f t="shared" si="24"/>
        <v>1608.7386000000001</v>
      </c>
      <c r="AB102" s="18">
        <f t="shared" si="25"/>
        <v>1907.5043400000002</v>
      </c>
      <c r="AC102" s="19">
        <f t="shared" si="28"/>
        <v>22981.98</v>
      </c>
      <c r="AF102" s="20"/>
    </row>
    <row r="103" spans="1:32">
      <c r="A103" s="143" t="s">
        <v>150</v>
      </c>
      <c r="B103" s="141">
        <v>847.8</v>
      </c>
      <c r="C103" s="141">
        <v>853.2</v>
      </c>
      <c r="D103" s="141">
        <v>842.4</v>
      </c>
      <c r="E103" s="141">
        <v>874.80000000000007</v>
      </c>
      <c r="F103" s="141">
        <v>869.4</v>
      </c>
      <c r="G103" s="141">
        <v>1026</v>
      </c>
      <c r="H103" s="141">
        <v>1047.6000000000001</v>
      </c>
      <c r="I103" s="141">
        <v>1058.4000000000001</v>
      </c>
      <c r="J103" s="141">
        <v>1026</v>
      </c>
      <c r="K103" s="141">
        <v>702</v>
      </c>
      <c r="L103" s="141">
        <v>756.00000000000011</v>
      </c>
      <c r="M103" s="142">
        <v>896.40000000000009</v>
      </c>
      <c r="N103" s="133">
        <f t="shared" si="26"/>
        <v>10800</v>
      </c>
      <c r="P103" s="16">
        <v>2200</v>
      </c>
      <c r="Q103" s="17">
        <f t="shared" si="27"/>
        <v>1865.16</v>
      </c>
      <c r="R103" s="18">
        <f t="shared" si="15"/>
        <v>1877.04</v>
      </c>
      <c r="S103" s="18">
        <f t="shared" si="16"/>
        <v>1853.28</v>
      </c>
      <c r="T103" s="18">
        <f t="shared" si="17"/>
        <v>1924.5600000000002</v>
      </c>
      <c r="U103" s="18">
        <f t="shared" si="18"/>
        <v>1912.68</v>
      </c>
      <c r="V103" s="18">
        <f t="shared" si="19"/>
        <v>2257.1999999999998</v>
      </c>
      <c r="W103" s="18">
        <f t="shared" si="20"/>
        <v>2304.7200000000003</v>
      </c>
      <c r="X103" s="18">
        <f t="shared" si="21"/>
        <v>2328.48</v>
      </c>
      <c r="Y103" s="18">
        <f t="shared" si="22"/>
        <v>2257.1999999999998</v>
      </c>
      <c r="Z103" s="18">
        <f t="shared" si="23"/>
        <v>1544.4</v>
      </c>
      <c r="AA103" s="18">
        <f t="shared" si="24"/>
        <v>1663.2000000000003</v>
      </c>
      <c r="AB103" s="18">
        <f t="shared" si="25"/>
        <v>1972.0800000000002</v>
      </c>
      <c r="AC103" s="19">
        <f t="shared" si="28"/>
        <v>23760.000000000004</v>
      </c>
      <c r="AF103" s="20"/>
    </row>
    <row r="104" spans="1:32">
      <c r="A104" s="144" t="s">
        <v>84</v>
      </c>
      <c r="B104" s="141">
        <v>1039.3399999999999</v>
      </c>
      <c r="C104" s="141">
        <v>1045.96</v>
      </c>
      <c r="D104" s="141">
        <v>1032.72</v>
      </c>
      <c r="E104" s="141">
        <v>1072.44</v>
      </c>
      <c r="F104" s="141">
        <v>1065.82</v>
      </c>
      <c r="G104" s="141">
        <v>1257.8</v>
      </c>
      <c r="H104" s="141">
        <v>1284.28</v>
      </c>
      <c r="I104" s="141">
        <v>1297.52</v>
      </c>
      <c r="J104" s="141">
        <v>1257.8</v>
      </c>
      <c r="K104" s="141">
        <v>860.6</v>
      </c>
      <c r="L104" s="141">
        <v>926.80000000000007</v>
      </c>
      <c r="M104" s="142">
        <v>1098.92</v>
      </c>
      <c r="N104" s="132">
        <f t="shared" si="26"/>
        <v>13240</v>
      </c>
      <c r="P104" s="16">
        <v>610</v>
      </c>
      <c r="Q104" s="17">
        <f t="shared" si="27"/>
        <v>633.99739999999986</v>
      </c>
      <c r="R104" s="18">
        <f t="shared" si="15"/>
        <v>638.03559999999993</v>
      </c>
      <c r="S104" s="18">
        <f t="shared" si="16"/>
        <v>629.95920000000012</v>
      </c>
      <c r="T104" s="18">
        <f t="shared" si="17"/>
        <v>654.1884</v>
      </c>
      <c r="U104" s="18">
        <f t="shared" si="18"/>
        <v>650.15019999999993</v>
      </c>
      <c r="V104" s="18">
        <f t="shared" si="19"/>
        <v>767.25800000000004</v>
      </c>
      <c r="W104" s="18">
        <f t="shared" si="20"/>
        <v>783.41079999999988</v>
      </c>
      <c r="X104" s="18">
        <f t="shared" si="21"/>
        <v>791.48719999999992</v>
      </c>
      <c r="Y104" s="18">
        <f t="shared" si="22"/>
        <v>767.25800000000004</v>
      </c>
      <c r="Z104" s="18">
        <f t="shared" si="23"/>
        <v>524.96600000000001</v>
      </c>
      <c r="AA104" s="18">
        <f t="shared" si="24"/>
        <v>565.34799999999996</v>
      </c>
      <c r="AB104" s="18">
        <f t="shared" si="25"/>
        <v>670.34120000000007</v>
      </c>
      <c r="AC104" s="19">
        <f t="shared" si="28"/>
        <v>8076.4</v>
      </c>
      <c r="AF104" s="20"/>
    </row>
    <row r="105" spans="1:32" ht="15" thickBot="1">
      <c r="A105" s="155" t="s">
        <v>151</v>
      </c>
      <c r="B105" s="156">
        <v>20472.8</v>
      </c>
      <c r="C105" s="156">
        <v>20603.2</v>
      </c>
      <c r="D105" s="156">
        <v>20342.400000000001</v>
      </c>
      <c r="E105" s="156">
        <v>21124.799999999999</v>
      </c>
      <c r="F105" s="156">
        <v>20994.400000000001</v>
      </c>
      <c r="G105" s="156">
        <v>24776</v>
      </c>
      <c r="H105" s="156">
        <v>25297.600000000002</v>
      </c>
      <c r="I105" s="156">
        <v>25558.400000000001</v>
      </c>
      <c r="J105" s="156">
        <v>24776</v>
      </c>
      <c r="K105" s="156">
        <v>16952</v>
      </c>
      <c r="L105" s="156">
        <v>18256</v>
      </c>
      <c r="M105" s="157">
        <v>21646.400000000001</v>
      </c>
      <c r="N105" s="132">
        <f t="shared" si="26"/>
        <v>260800</v>
      </c>
      <c r="P105" s="16">
        <v>210</v>
      </c>
      <c r="Q105" s="17">
        <f t="shared" si="27"/>
        <v>4299.2879999999996</v>
      </c>
      <c r="R105" s="18">
        <f t="shared" si="15"/>
        <v>4326.6719999999996</v>
      </c>
      <c r="S105" s="18">
        <f t="shared" si="16"/>
        <v>4271.9040000000005</v>
      </c>
      <c r="T105" s="18">
        <f t="shared" si="17"/>
        <v>4436.2079999999996</v>
      </c>
      <c r="U105" s="18">
        <f t="shared" si="18"/>
        <v>4408.8239999999996</v>
      </c>
      <c r="V105" s="18">
        <f t="shared" si="19"/>
        <v>5202.96</v>
      </c>
      <c r="W105" s="18">
        <f t="shared" si="20"/>
        <v>5312.4960000000001</v>
      </c>
      <c r="X105" s="18">
        <f t="shared" si="21"/>
        <v>5367.2640000000001</v>
      </c>
      <c r="Y105" s="18">
        <f t="shared" si="22"/>
        <v>5202.96</v>
      </c>
      <c r="Z105" s="18">
        <f t="shared" si="23"/>
        <v>3559.92</v>
      </c>
      <c r="AA105" s="18">
        <f t="shared" si="24"/>
        <v>3833.76</v>
      </c>
      <c r="AB105" s="18">
        <f t="shared" si="25"/>
        <v>4545.7439999999997</v>
      </c>
      <c r="AC105" s="19">
        <f t="shared" si="28"/>
        <v>54768</v>
      </c>
      <c r="AF105" s="20"/>
    </row>
    <row r="106" spans="1:32" ht="15" thickBot="1">
      <c r="A106" s="22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31">
        <f>SUM(N6:N105)</f>
        <v>411219891.07999998</v>
      </c>
      <c r="P106" s="23">
        <v>11221000</v>
      </c>
      <c r="Q106" s="24">
        <f>(P106/B107)*30</f>
        <v>10.191079923184752</v>
      </c>
      <c r="R106" s="24">
        <f t="shared" ref="R106:AC106" si="29">($P106/C107)*30</f>
        <v>10.267242305943958</v>
      </c>
      <c r="S106" s="24">
        <f t="shared" si="29"/>
        <v>10.397652155065822</v>
      </c>
      <c r="T106" s="24">
        <f t="shared" si="29"/>
        <v>10.152118057397423</v>
      </c>
      <c r="U106" s="24">
        <f t="shared" si="29"/>
        <v>10.215462129470428</v>
      </c>
      <c r="V106" s="24">
        <f t="shared" si="29"/>
        <v>8.7858946869559436</v>
      </c>
      <c r="W106" s="24">
        <f t="shared" si="29"/>
        <v>8.7014573887338589</v>
      </c>
      <c r="X106" s="24">
        <f t="shared" si="29"/>
        <v>8.6766087586844503</v>
      </c>
      <c r="Y106" s="24">
        <f t="shared" si="29"/>
        <v>8.751584087165595</v>
      </c>
      <c r="Z106" s="24">
        <f t="shared" si="29"/>
        <v>12.052200265989098</v>
      </c>
      <c r="AA106" s="24">
        <f t="shared" si="29"/>
        <v>11.455359205910904</v>
      </c>
      <c r="AB106" s="24">
        <f t="shared" si="29"/>
        <v>9.5273654720412182</v>
      </c>
      <c r="AC106" s="24">
        <f t="shared" si="29"/>
        <v>0.81861312475886772</v>
      </c>
    </row>
    <row r="107" spans="1:32" s="1" customFormat="1" ht="15.5" thickBot="1">
      <c r="A107" s="25" t="s">
        <v>85</v>
      </c>
      <c r="B107" s="105">
        <f t="shared" ref="B107:N107" si="30">SUM(B6:B105)</f>
        <v>33031828.082729999</v>
      </c>
      <c r="C107" s="105">
        <f t="shared" si="30"/>
        <v>32786798.048500001</v>
      </c>
      <c r="D107" s="105">
        <f t="shared" si="30"/>
        <v>32375578.157419994</v>
      </c>
      <c r="E107" s="105">
        <f t="shared" si="30"/>
        <v>33158597.850890022</v>
      </c>
      <c r="F107" s="105">
        <f t="shared" si="30"/>
        <v>32952987.90535</v>
      </c>
      <c r="G107" s="105">
        <f t="shared" si="30"/>
        <v>38314823.019649975</v>
      </c>
      <c r="H107" s="105">
        <f t="shared" si="30"/>
        <v>38686622.822040014</v>
      </c>
      <c r="I107" s="105">
        <f t="shared" si="30"/>
        <v>38797416.059939981</v>
      </c>
      <c r="J107" s="105">
        <f t="shared" si="30"/>
        <v>38465036.346239977</v>
      </c>
      <c r="K107" s="105">
        <f t="shared" si="30"/>
        <v>27930999.532920014</v>
      </c>
      <c r="L107" s="105">
        <f t="shared" si="30"/>
        <v>29386245.681959998</v>
      </c>
      <c r="M107" s="105">
        <f t="shared" si="30"/>
        <v>35332957.572360002</v>
      </c>
      <c r="N107" s="106">
        <f t="shared" si="30"/>
        <v>411219891.07999998</v>
      </c>
      <c r="P107" s="27" t="s">
        <v>85</v>
      </c>
      <c r="Q107" s="28">
        <f t="shared" ref="Q107:AC107" si="31">SUM(Q6:Q105)</f>
        <v>23341093.296192057</v>
      </c>
      <c r="R107" s="26">
        <f t="shared" si="31"/>
        <v>23269113.453107495</v>
      </c>
      <c r="S107" s="26">
        <f t="shared" si="31"/>
        <v>22976410.172968194</v>
      </c>
      <c r="T107" s="26">
        <f t="shared" si="31"/>
        <v>23636188.530231904</v>
      </c>
      <c r="U107" s="26">
        <f t="shared" si="31"/>
        <v>23489836.890162233</v>
      </c>
      <c r="V107" s="25">
        <f t="shared" si="31"/>
        <v>27442925.807976492</v>
      </c>
      <c r="W107" s="26">
        <f t="shared" si="31"/>
        <v>27810000.885100912</v>
      </c>
      <c r="X107" s="29">
        <f t="shared" si="31"/>
        <v>27957149.843137391</v>
      </c>
      <c r="Y107" s="26">
        <f t="shared" si="31"/>
        <v>27515702.969027892</v>
      </c>
      <c r="Z107" s="25">
        <f t="shared" si="31"/>
        <v>19607930.497465704</v>
      </c>
      <c r="AA107" s="29">
        <f t="shared" si="31"/>
        <v>20780338.253956608</v>
      </c>
      <c r="AB107" s="30">
        <f t="shared" si="31"/>
        <v>24876589.539973091</v>
      </c>
      <c r="AC107" s="30">
        <f t="shared" si="31"/>
        <v>292703280.13930005</v>
      </c>
      <c r="AD107" s="1">
        <v>190059837.06549004</v>
      </c>
    </row>
    <row r="108" spans="1:32" s="1" customFormat="1" ht="16" thickTop="1">
      <c r="A108" s="31" t="s">
        <v>86</v>
      </c>
      <c r="B108" s="107">
        <f>SUM(B6:B7,B69:B72,)</f>
        <v>1442218.0025000002</v>
      </c>
      <c r="C108" s="107">
        <f t="shared" ref="C108:M108" si="32">SUM(C6:C7,C69:C72,)</f>
        <v>1427219.9080000001</v>
      </c>
      <c r="D108" s="107">
        <f t="shared" si="32"/>
        <v>1409355.7755</v>
      </c>
      <c r="E108" s="107">
        <f t="shared" si="32"/>
        <v>1439018.0122499999</v>
      </c>
      <c r="F108" s="107">
        <f t="shared" si="32"/>
        <v>1430085.946</v>
      </c>
      <c r="G108" s="108">
        <f t="shared" si="32"/>
        <v>1657208.9862499998</v>
      </c>
      <c r="H108" s="107">
        <f t="shared" si="32"/>
        <v>1669007.0904999999</v>
      </c>
      <c r="I108" s="109">
        <f t="shared" si="32"/>
        <v>1670917.7825</v>
      </c>
      <c r="J108" s="107">
        <f t="shared" si="32"/>
        <v>1665185.7064999996</v>
      </c>
      <c r="K108" s="108">
        <f t="shared" si="32"/>
        <v>1224982.3745000002</v>
      </c>
      <c r="L108" s="109">
        <f t="shared" si="32"/>
        <v>1282396.156</v>
      </c>
      <c r="M108" s="110">
        <f t="shared" si="32"/>
        <v>1546536.7594999999</v>
      </c>
      <c r="N108" s="111">
        <f>SUM(B108:M108)</f>
        <v>17864132.5</v>
      </c>
      <c r="P108" s="36" t="s">
        <v>86</v>
      </c>
      <c r="Q108" s="37">
        <f>SUM(Q6:Q7,Q69:Q72,)</f>
        <v>1826003.81409</v>
      </c>
      <c r="R108" s="32">
        <f t="shared" ref="R108:AB108" si="33">SUM(R6:R7,R69:R72,)</f>
        <v>1806920.48217</v>
      </c>
      <c r="S108" s="32">
        <f t="shared" si="33"/>
        <v>1784304.5377049998</v>
      </c>
      <c r="T108" s="32">
        <f t="shared" si="33"/>
        <v>1821761.0669475</v>
      </c>
      <c r="U108" s="32">
        <f t="shared" si="33"/>
        <v>1810453.0947150001</v>
      </c>
      <c r="V108" s="33">
        <f t="shared" si="33"/>
        <v>2097862.5505875</v>
      </c>
      <c r="W108" s="32">
        <f t="shared" si="33"/>
        <v>2112703.135365</v>
      </c>
      <c r="X108" s="34">
        <f t="shared" si="33"/>
        <v>2115058.2103949995</v>
      </c>
      <c r="Y108" s="32">
        <f t="shared" si="33"/>
        <v>2107992.9853049996</v>
      </c>
      <c r="Z108" s="33">
        <f t="shared" si="33"/>
        <v>1551079.8679650004</v>
      </c>
      <c r="AA108" s="34">
        <f t="shared" si="33"/>
        <v>1623637.8514199997</v>
      </c>
      <c r="AB108" s="35">
        <f t="shared" si="33"/>
        <v>1958166.8683349995</v>
      </c>
      <c r="AC108" s="35">
        <f>SUM(Q108:AB108)</f>
        <v>22615944.465</v>
      </c>
      <c r="AD108" s="1">
        <f>AC107-AD107</f>
        <v>102643443.07381001</v>
      </c>
    </row>
    <row r="109" spans="1:32" s="1" customFormat="1" ht="15.5">
      <c r="A109" s="134" t="s">
        <v>87</v>
      </c>
      <c r="B109" s="112">
        <f>SUM(B10:B15,B74:B77,B104)</f>
        <v>14032951.3575</v>
      </c>
      <c r="C109" s="112">
        <f t="shared" ref="C109:M109" si="34">SUM(C10:C15,C74:C77,C104)</f>
        <v>13872165.864999998</v>
      </c>
      <c r="D109" s="112">
        <f t="shared" si="34"/>
        <v>13698657.770000001</v>
      </c>
      <c r="E109" s="112">
        <f t="shared" si="34"/>
        <v>13971642.515000001</v>
      </c>
      <c r="F109" s="112">
        <f t="shared" si="34"/>
        <v>13884888.467499997</v>
      </c>
      <c r="G109" s="113">
        <f t="shared" si="34"/>
        <v>16070703.124999998</v>
      </c>
      <c r="H109" s="112">
        <f t="shared" si="34"/>
        <v>16170179.775</v>
      </c>
      <c r="I109" s="114">
        <f t="shared" si="34"/>
        <v>16178661.51</v>
      </c>
      <c r="J109" s="112">
        <f t="shared" si="34"/>
        <v>16153216.305000002</v>
      </c>
      <c r="K109" s="113">
        <f t="shared" si="34"/>
        <v>11938131.615000002</v>
      </c>
      <c r="L109" s="114">
        <f t="shared" si="34"/>
        <v>12475619.369999997</v>
      </c>
      <c r="M109" s="115">
        <f t="shared" si="34"/>
        <v>15061277.324999999</v>
      </c>
      <c r="N109" s="116">
        <f t="shared" ref="N109:N112" si="35">SUM(B109:M109)</f>
        <v>173508095</v>
      </c>
      <c r="P109" s="42" t="s">
        <v>87</v>
      </c>
      <c r="Q109" s="43">
        <f>SUM(Q10:Q15,Q74:Q77,Q104)</f>
        <v>5391962.6582919993</v>
      </c>
      <c r="R109" s="38">
        <f t="shared" ref="R109:AB109" si="36">SUM(R10:R15,R74:R77,R104)</f>
        <v>5330243.0522599993</v>
      </c>
      <c r="S109" s="38">
        <f t="shared" si="36"/>
        <v>5263573.7667780016</v>
      </c>
      <c r="T109" s="38">
        <f t="shared" si="36"/>
        <v>5368527.3744510002</v>
      </c>
      <c r="U109" s="38">
        <f t="shared" si="36"/>
        <v>5335192.73171</v>
      </c>
      <c r="V109" s="39">
        <f t="shared" si="36"/>
        <v>6175158.3728349991</v>
      </c>
      <c r="W109" s="38">
        <f t="shared" si="36"/>
        <v>6213442.6950259991</v>
      </c>
      <c r="X109" s="40">
        <f t="shared" si="36"/>
        <v>6216742.4813260008</v>
      </c>
      <c r="Y109" s="38">
        <f t="shared" si="36"/>
        <v>6206843.1224260004</v>
      </c>
      <c r="Z109" s="39">
        <f t="shared" si="36"/>
        <v>4586981.5530580012</v>
      </c>
      <c r="AA109" s="40">
        <f t="shared" si="36"/>
        <v>4793588.9821039988</v>
      </c>
      <c r="AB109" s="41">
        <f t="shared" si="36"/>
        <v>5787028.6917340001</v>
      </c>
      <c r="AC109" s="41">
        <f t="shared" ref="AC109:AC112" si="37">SUM(Q109:AB109)</f>
        <v>66669285.482000001</v>
      </c>
    </row>
    <row r="110" spans="1:32" s="1" customFormat="1" ht="15.5">
      <c r="A110" s="44" t="s">
        <v>88</v>
      </c>
      <c r="B110" s="112">
        <f>SUM(B16:B21,B78:B80,B105)</f>
        <v>9857057.3350800052</v>
      </c>
      <c r="C110" s="112">
        <f t="shared" ref="C110:M110" si="38">SUM(C16:C21,C78:C80,C105)</f>
        <v>9740977.1813999973</v>
      </c>
      <c r="D110" s="112">
        <f t="shared" si="38"/>
        <v>9619167.2182200011</v>
      </c>
      <c r="E110" s="112">
        <f t="shared" si="38"/>
        <v>9807611.9724900015</v>
      </c>
      <c r="F110" s="112">
        <f t="shared" si="38"/>
        <v>9746706.9909000006</v>
      </c>
      <c r="G110" s="113">
        <f t="shared" si="38"/>
        <v>11276971.27665</v>
      </c>
      <c r="H110" s="112">
        <f t="shared" si="38"/>
        <v>11343606.067739997</v>
      </c>
      <c r="I110" s="114">
        <f t="shared" si="38"/>
        <v>11347425.940739999</v>
      </c>
      <c r="J110" s="112">
        <f t="shared" si="38"/>
        <v>11335966.321739998</v>
      </c>
      <c r="K110" s="113">
        <f t="shared" si="38"/>
        <v>8389607.9674200006</v>
      </c>
      <c r="L110" s="114">
        <f t="shared" si="38"/>
        <v>8762677.6029599998</v>
      </c>
      <c r="M110" s="115">
        <f t="shared" si="38"/>
        <v>10582187.304660002</v>
      </c>
      <c r="N110" s="116">
        <f t="shared" si="35"/>
        <v>121809963.18000002</v>
      </c>
      <c r="P110" s="45" t="s">
        <v>88</v>
      </c>
      <c r="Q110" s="43">
        <f>SUM(Q16:Q21,Q78:Q80,Q105)</f>
        <v>4993208.0094137993</v>
      </c>
      <c r="R110" s="38">
        <f t="shared" ref="R110:AB110" si="39">SUM(R16:R21,R78:R80,R105)</f>
        <v>4933903.8356940001</v>
      </c>
      <c r="S110" s="38">
        <f t="shared" si="39"/>
        <v>4872210.1249392005</v>
      </c>
      <c r="T110" s="38">
        <f t="shared" si="39"/>
        <v>4967140.2281064</v>
      </c>
      <c r="U110" s="38">
        <f t="shared" si="39"/>
        <v>4936293.3727290006</v>
      </c>
      <c r="V110" s="39">
        <f t="shared" si="39"/>
        <v>5710650.8065440003</v>
      </c>
      <c r="W110" s="38">
        <f t="shared" si="39"/>
        <v>5743887.1989564002</v>
      </c>
      <c r="X110" s="40">
        <f t="shared" si="39"/>
        <v>5745480.2236464014</v>
      </c>
      <c r="Y110" s="38">
        <f t="shared" si="39"/>
        <v>5740701.1495764013</v>
      </c>
      <c r="Z110" s="39">
        <f t="shared" si="39"/>
        <v>4250493.943321201</v>
      </c>
      <c r="AA110" s="40">
        <f t="shared" si="39"/>
        <v>4438761.1249655997</v>
      </c>
      <c r="AB110" s="41">
        <f t="shared" si="39"/>
        <v>5360980.7369076004</v>
      </c>
      <c r="AC110" s="41">
        <f t="shared" si="37"/>
        <v>61693710.754800007</v>
      </c>
    </row>
    <row r="111" spans="1:32" s="1" customFormat="1" ht="15.5">
      <c r="A111" s="46" t="s">
        <v>89</v>
      </c>
      <c r="B111" s="112">
        <f>SUM(B25:B34,B86:B87,B97:B100,B92:B93)</f>
        <v>2866874.4319000007</v>
      </c>
      <c r="C111" s="112">
        <f t="shared" ref="C111:M111" si="40">SUM(C25:C34,C86:C87,C97:C100,C92:C93)</f>
        <v>2885134.7786000003</v>
      </c>
      <c r="D111" s="112">
        <f t="shared" si="40"/>
        <v>2848614.0852000006</v>
      </c>
      <c r="E111" s="112">
        <f t="shared" si="40"/>
        <v>2958176.1653999998</v>
      </c>
      <c r="F111" s="112">
        <f t="shared" si="40"/>
        <v>2939915.8186999997</v>
      </c>
      <c r="G111" s="113">
        <f t="shared" si="40"/>
        <v>3469465.8730000006</v>
      </c>
      <c r="H111" s="112">
        <f t="shared" si="40"/>
        <v>3542507.2598000006</v>
      </c>
      <c r="I111" s="114">
        <f t="shared" si="40"/>
        <v>3579027.9532000008</v>
      </c>
      <c r="J111" s="112">
        <f t="shared" si="40"/>
        <v>3469465.8730000006</v>
      </c>
      <c r="K111" s="113">
        <f t="shared" si="40"/>
        <v>2373845.0710000005</v>
      </c>
      <c r="L111" s="114">
        <f t="shared" si="40"/>
        <v>2556448.5380000002</v>
      </c>
      <c r="M111" s="115">
        <f t="shared" si="40"/>
        <v>3031217.5522000007</v>
      </c>
      <c r="N111" s="116">
        <f t="shared" si="35"/>
        <v>36520693.400000006</v>
      </c>
      <c r="P111" s="47" t="s">
        <v>89</v>
      </c>
      <c r="Q111" s="43">
        <f>SUM(Q25:Q34,Q86:Q87,Q97:Q100,Q92:Q93)</f>
        <v>3297754.1839615004</v>
      </c>
      <c r="R111" s="38">
        <f t="shared" ref="R111:AB111" si="41">SUM(R25:R34,R86:R87,R97:R100,R92:R93)</f>
        <v>3318758.987681001</v>
      </c>
      <c r="S111" s="38">
        <f t="shared" si="41"/>
        <v>3276749.3802420013</v>
      </c>
      <c r="T111" s="38">
        <f t="shared" si="41"/>
        <v>3402778.2025590013</v>
      </c>
      <c r="U111" s="38">
        <f t="shared" si="41"/>
        <v>3381773.3988395007</v>
      </c>
      <c r="V111" s="39">
        <f t="shared" si="41"/>
        <v>3990912.7067049993</v>
      </c>
      <c r="W111" s="38">
        <f t="shared" si="41"/>
        <v>4074931.9215830006</v>
      </c>
      <c r="X111" s="40">
        <f t="shared" si="41"/>
        <v>4116941.5290220012</v>
      </c>
      <c r="Y111" s="38">
        <f t="shared" si="41"/>
        <v>3990912.7067049993</v>
      </c>
      <c r="Z111" s="39">
        <f t="shared" si="41"/>
        <v>2730624.4835349992</v>
      </c>
      <c r="AA111" s="40">
        <f t="shared" si="41"/>
        <v>2940672.52073</v>
      </c>
      <c r="AB111" s="41">
        <f t="shared" si="41"/>
        <v>3486797.4174370007</v>
      </c>
      <c r="AC111" s="41">
        <f t="shared" si="37"/>
        <v>42009607.43900001</v>
      </c>
    </row>
    <row r="112" spans="1:32" s="1" customFormat="1" ht="15.5">
      <c r="A112" s="135" t="s">
        <v>90</v>
      </c>
      <c r="B112" s="112">
        <f>SUM(B44:B48)</f>
        <v>469980.00632499997</v>
      </c>
      <c r="C112" s="112">
        <f t="shared" ref="C112:M112" si="42">SUM(C44:C48)</f>
        <v>472973.50955000002</v>
      </c>
      <c r="D112" s="112">
        <f t="shared" si="42"/>
        <v>466986.50309999997</v>
      </c>
      <c r="E112" s="112">
        <f t="shared" si="42"/>
        <v>484947.52244999999</v>
      </c>
      <c r="F112" s="112">
        <f t="shared" si="42"/>
        <v>481954.01922500005</v>
      </c>
      <c r="G112" s="113">
        <f t="shared" si="42"/>
        <v>568765.61274999997</v>
      </c>
      <c r="H112" s="112">
        <f t="shared" si="42"/>
        <v>580739.62564999994</v>
      </c>
      <c r="I112" s="114">
        <f t="shared" si="42"/>
        <v>586726.63210000005</v>
      </c>
      <c r="J112" s="112">
        <f t="shared" si="42"/>
        <v>568765.61274999997</v>
      </c>
      <c r="K112" s="113">
        <f t="shared" si="42"/>
        <v>389155.41925000004</v>
      </c>
      <c r="L112" s="114">
        <f t="shared" si="42"/>
        <v>419090.45149999997</v>
      </c>
      <c r="M112" s="115">
        <f t="shared" si="42"/>
        <v>496921.53535000002</v>
      </c>
      <c r="N112" s="116">
        <f t="shared" si="35"/>
        <v>5987006.4500000011</v>
      </c>
      <c r="P112" s="47" t="s">
        <v>90</v>
      </c>
      <c r="Q112" s="43">
        <f>SUM(Q44:Q48)</f>
        <v>734585.83118650003</v>
      </c>
      <c r="R112" s="38">
        <f t="shared" ref="R112:AB112" si="43">SUM(R44:R48)</f>
        <v>739264.72183099994</v>
      </c>
      <c r="S112" s="38">
        <f t="shared" si="43"/>
        <v>729906.94054199988</v>
      </c>
      <c r="T112" s="38">
        <f t="shared" si="43"/>
        <v>757980.28440900007</v>
      </c>
      <c r="U112" s="38">
        <f t="shared" si="43"/>
        <v>753301.39376450004</v>
      </c>
      <c r="V112" s="39">
        <f t="shared" si="43"/>
        <v>888989.22245500004</v>
      </c>
      <c r="W112" s="38">
        <f t="shared" si="43"/>
        <v>907704.78503299993</v>
      </c>
      <c r="X112" s="40">
        <f t="shared" si="43"/>
        <v>917062.566322</v>
      </c>
      <c r="Y112" s="38">
        <f t="shared" si="43"/>
        <v>888989.22245500004</v>
      </c>
      <c r="Z112" s="39">
        <f t="shared" si="43"/>
        <v>608255.78378499998</v>
      </c>
      <c r="AA112" s="40">
        <f t="shared" si="43"/>
        <v>655044.69023000007</v>
      </c>
      <c r="AB112" s="41">
        <f t="shared" si="43"/>
        <v>776695.84698699997</v>
      </c>
      <c r="AC112" s="41">
        <f t="shared" si="37"/>
        <v>9357781.2890000008</v>
      </c>
    </row>
    <row r="113" spans="1:29" s="1" customFormat="1" ht="15.5">
      <c r="A113" s="46" t="s">
        <v>91</v>
      </c>
      <c r="B113" s="117">
        <f>SUM(B111:B112)</f>
        <v>3336854.4382250006</v>
      </c>
      <c r="C113" s="112">
        <f t="shared" ref="C113:N113" si="44">SUM(C111:C112)</f>
        <v>3358108.2881500004</v>
      </c>
      <c r="D113" s="112">
        <f t="shared" si="44"/>
        <v>3315600.5883000004</v>
      </c>
      <c r="E113" s="112">
        <f t="shared" si="44"/>
        <v>3443123.6878499999</v>
      </c>
      <c r="F113" s="112">
        <f t="shared" si="44"/>
        <v>3421869.8379249997</v>
      </c>
      <c r="G113" s="113">
        <f t="shared" si="44"/>
        <v>4038231.4857500005</v>
      </c>
      <c r="H113" s="112">
        <f t="shared" si="44"/>
        <v>4123246.8854500004</v>
      </c>
      <c r="I113" s="114">
        <f t="shared" si="44"/>
        <v>4165754.5853000009</v>
      </c>
      <c r="J113" s="112">
        <f t="shared" si="44"/>
        <v>4038231.4857500005</v>
      </c>
      <c r="K113" s="113">
        <f t="shared" si="44"/>
        <v>2763000.4902500007</v>
      </c>
      <c r="L113" s="114">
        <f t="shared" si="44"/>
        <v>2975538.9895000001</v>
      </c>
      <c r="M113" s="115">
        <f t="shared" si="44"/>
        <v>3528139.0875500008</v>
      </c>
      <c r="N113" s="116">
        <f t="shared" si="44"/>
        <v>42507699.850000009</v>
      </c>
      <c r="P113" s="47" t="s">
        <v>91</v>
      </c>
      <c r="Q113" s="43">
        <f>SUM(Q111:Q112)</f>
        <v>4032340.0151480003</v>
      </c>
      <c r="R113" s="38">
        <f t="shared" ref="R113:AC113" si="45">SUM(R111:R112)</f>
        <v>4058023.7095120009</v>
      </c>
      <c r="S113" s="38">
        <f t="shared" si="45"/>
        <v>4006656.3207840011</v>
      </c>
      <c r="T113" s="38">
        <f t="shared" si="45"/>
        <v>4160758.4869680014</v>
      </c>
      <c r="U113" s="38">
        <f t="shared" si="45"/>
        <v>4135074.7926040008</v>
      </c>
      <c r="V113" s="39">
        <f t="shared" si="45"/>
        <v>4879901.9291599989</v>
      </c>
      <c r="W113" s="38">
        <f t="shared" si="45"/>
        <v>4982636.7066160003</v>
      </c>
      <c r="X113" s="40">
        <f t="shared" si="45"/>
        <v>5034004.0953440014</v>
      </c>
      <c r="Y113" s="38">
        <f t="shared" si="45"/>
        <v>4879901.9291599989</v>
      </c>
      <c r="Z113" s="39">
        <f t="shared" si="45"/>
        <v>3338880.2673199992</v>
      </c>
      <c r="AA113" s="40">
        <f t="shared" si="45"/>
        <v>3595717.2109599998</v>
      </c>
      <c r="AB113" s="41">
        <f t="shared" si="45"/>
        <v>4263493.2644240009</v>
      </c>
      <c r="AC113" s="41">
        <f t="shared" si="45"/>
        <v>51367388.728000015</v>
      </c>
    </row>
    <row r="114" spans="1:29" s="1" customFormat="1" ht="15.5">
      <c r="A114" s="49" t="s">
        <v>92</v>
      </c>
      <c r="B114" s="118">
        <f>SUM(B35:B43,B88:B91,B94:B96)</f>
        <v>3050297.5789999999</v>
      </c>
      <c r="C114" s="112">
        <f t="shared" ref="C114:M114" si="46">SUM(C35:C43,C88:C91,C94:C96)</f>
        <v>3069726.2260000003</v>
      </c>
      <c r="D114" s="112">
        <f t="shared" si="46"/>
        <v>3030868.9319999996</v>
      </c>
      <c r="E114" s="112">
        <f t="shared" si="46"/>
        <v>3147440.8140000002</v>
      </c>
      <c r="F114" s="112">
        <f t="shared" si="46"/>
        <v>3128012.1669999999</v>
      </c>
      <c r="G114" s="113">
        <f t="shared" si="46"/>
        <v>3691442.9299999992</v>
      </c>
      <c r="H114" s="112">
        <f t="shared" si="46"/>
        <v>3769157.5179999992</v>
      </c>
      <c r="I114" s="114">
        <f t="shared" si="46"/>
        <v>3808014.8119999999</v>
      </c>
      <c r="J114" s="112">
        <f t="shared" si="46"/>
        <v>3691442.9299999992</v>
      </c>
      <c r="K114" s="113">
        <f t="shared" si="46"/>
        <v>2525724.1099999994</v>
      </c>
      <c r="L114" s="114">
        <f t="shared" si="46"/>
        <v>2720010.58</v>
      </c>
      <c r="M114" s="115">
        <f t="shared" si="46"/>
        <v>3225155.4020000007</v>
      </c>
      <c r="N114" s="116">
        <f t="shared" ref="N114:N115" si="47">SUM(B114:M114)</f>
        <v>38857294</v>
      </c>
      <c r="P114" s="50" t="s">
        <v>92</v>
      </c>
      <c r="Q114" s="43">
        <f>SUM(Q35:Q43,Q88:Q91,Q94:Q96)</f>
        <v>4080831.7521670009</v>
      </c>
      <c r="R114" s="38">
        <f t="shared" ref="R114:AB114" si="48">SUM(R35:R43,R88:R91,R94:R96)</f>
        <v>4106824.3110980014</v>
      </c>
      <c r="S114" s="38">
        <f t="shared" si="48"/>
        <v>4054839.1932360013</v>
      </c>
      <c r="T114" s="38">
        <f t="shared" si="48"/>
        <v>4210794.5468220012</v>
      </c>
      <c r="U114" s="38">
        <f t="shared" si="48"/>
        <v>4184801.9878910007</v>
      </c>
      <c r="V114" s="39">
        <f t="shared" si="48"/>
        <v>4938586.1968899984</v>
      </c>
      <c r="W114" s="38">
        <f t="shared" si="48"/>
        <v>5042556.4326140005</v>
      </c>
      <c r="X114" s="40">
        <f t="shared" si="48"/>
        <v>5094541.5504759988</v>
      </c>
      <c r="Y114" s="38">
        <f t="shared" si="48"/>
        <v>4938586.1968899984</v>
      </c>
      <c r="Z114" s="39">
        <f t="shared" si="48"/>
        <v>3379032.6610300001</v>
      </c>
      <c r="AA114" s="40">
        <f t="shared" si="48"/>
        <v>3638958.2503400012</v>
      </c>
      <c r="AB114" s="41">
        <f t="shared" si="48"/>
        <v>4314764.7825460015</v>
      </c>
      <c r="AC114" s="41">
        <f t="shared" ref="AC114:AC115" si="49">SUM(Q114:AB114)</f>
        <v>51985117.861999996</v>
      </c>
    </row>
    <row r="115" spans="1:29" s="1" customFormat="1" ht="15.5">
      <c r="A115" s="136" t="s">
        <v>93</v>
      </c>
      <c r="B115" s="112">
        <f>SUM(B49:B53)</f>
        <v>494700.56692499999</v>
      </c>
      <c r="C115" s="112">
        <f t="shared" ref="C115:M115" si="50">SUM(C49:C53)</f>
        <v>497851.52594999992</v>
      </c>
      <c r="D115" s="112">
        <f t="shared" si="50"/>
        <v>491549.60789999994</v>
      </c>
      <c r="E115" s="112">
        <f t="shared" si="50"/>
        <v>510455.36205</v>
      </c>
      <c r="F115" s="112">
        <f t="shared" si="50"/>
        <v>507304.40302500001</v>
      </c>
      <c r="G115" s="113">
        <f t="shared" si="50"/>
        <v>598682.21474999993</v>
      </c>
      <c r="H115" s="112">
        <f t="shared" si="50"/>
        <v>611286.05085</v>
      </c>
      <c r="I115" s="114">
        <f t="shared" si="50"/>
        <v>617587.96889999998</v>
      </c>
      <c r="J115" s="112">
        <f t="shared" si="50"/>
        <v>598682.21474999993</v>
      </c>
      <c r="K115" s="113">
        <f t="shared" si="50"/>
        <v>409624.67324999999</v>
      </c>
      <c r="L115" s="114">
        <f t="shared" si="50"/>
        <v>441134.2635</v>
      </c>
      <c r="M115" s="115">
        <f t="shared" si="50"/>
        <v>523059.19815000007</v>
      </c>
      <c r="N115" s="116">
        <f t="shared" si="47"/>
        <v>6301918.0500000007</v>
      </c>
      <c r="P115" s="50" t="s">
        <v>93</v>
      </c>
      <c r="Q115" s="43">
        <f>SUM(Q49:Q53)</f>
        <v>839693.65405024996</v>
      </c>
      <c r="R115" s="38">
        <f t="shared" ref="R115:AB115" si="51">SUM(R49:R53)</f>
        <v>845042.02127349994</v>
      </c>
      <c r="S115" s="38">
        <f t="shared" si="51"/>
        <v>834345.28682699986</v>
      </c>
      <c r="T115" s="38">
        <f t="shared" si="51"/>
        <v>866435.49016649998</v>
      </c>
      <c r="U115" s="38">
        <f t="shared" si="51"/>
        <v>861087.12294325</v>
      </c>
      <c r="V115" s="39">
        <f t="shared" si="51"/>
        <v>1016189.7724174999</v>
      </c>
      <c r="W115" s="38">
        <f t="shared" si="51"/>
        <v>1037583.2413104998</v>
      </c>
      <c r="X115" s="40">
        <f t="shared" si="51"/>
        <v>1048279.975757</v>
      </c>
      <c r="Y115" s="38">
        <f t="shared" si="51"/>
        <v>1016189.7724174999</v>
      </c>
      <c r="Z115" s="39">
        <f t="shared" si="51"/>
        <v>695287.7390225</v>
      </c>
      <c r="AA115" s="40">
        <f t="shared" si="51"/>
        <v>748771.41125500016</v>
      </c>
      <c r="AB115" s="41">
        <f t="shared" si="51"/>
        <v>887828.9590594999</v>
      </c>
      <c r="AC115" s="41">
        <f t="shared" si="49"/>
        <v>10696734.446499998</v>
      </c>
    </row>
    <row r="116" spans="1:29" s="1" customFormat="1" ht="15.5">
      <c r="A116" s="51" t="s">
        <v>94</v>
      </c>
      <c r="B116" s="117">
        <f>SUM(B114:B115)</f>
        <v>3544998.1459249998</v>
      </c>
      <c r="C116" s="117">
        <f t="shared" ref="C116:N116" si="52">SUM(C114:C115)</f>
        <v>3567577.7519500004</v>
      </c>
      <c r="D116" s="117">
        <f t="shared" si="52"/>
        <v>3522418.5398999993</v>
      </c>
      <c r="E116" s="117">
        <f t="shared" si="52"/>
        <v>3657896.1760500004</v>
      </c>
      <c r="F116" s="117">
        <f t="shared" si="52"/>
        <v>3635316.5700249998</v>
      </c>
      <c r="G116" s="119">
        <f t="shared" si="52"/>
        <v>4290125.144749999</v>
      </c>
      <c r="H116" s="117">
        <f t="shared" si="52"/>
        <v>4380443.5688499995</v>
      </c>
      <c r="I116" s="120">
        <f t="shared" si="52"/>
        <v>4425602.7808999997</v>
      </c>
      <c r="J116" s="117">
        <f t="shared" si="52"/>
        <v>4290125.144749999</v>
      </c>
      <c r="K116" s="119">
        <f t="shared" si="52"/>
        <v>2935348.7832499994</v>
      </c>
      <c r="L116" s="120">
        <f t="shared" si="52"/>
        <v>3161144.8435</v>
      </c>
      <c r="M116" s="121">
        <f t="shared" si="52"/>
        <v>3748214.6001500008</v>
      </c>
      <c r="N116" s="122">
        <f t="shared" si="52"/>
        <v>45159212.049999997</v>
      </c>
      <c r="P116" s="55" t="s">
        <v>94</v>
      </c>
      <c r="Q116" s="56">
        <f>SUM(Q114:Q115)</f>
        <v>4920525.406217251</v>
      </c>
      <c r="R116" s="48">
        <f t="shared" ref="R116:AC116" si="53">SUM(R114:R115)</f>
        <v>4951866.3323715013</v>
      </c>
      <c r="S116" s="48">
        <f t="shared" si="53"/>
        <v>4889184.4800630007</v>
      </c>
      <c r="T116" s="48">
        <f t="shared" si="53"/>
        <v>5077230.0369885014</v>
      </c>
      <c r="U116" s="48">
        <f t="shared" si="53"/>
        <v>5045889.1108342502</v>
      </c>
      <c r="V116" s="52">
        <f t="shared" si="53"/>
        <v>5954775.9693074981</v>
      </c>
      <c r="W116" s="48">
        <f t="shared" si="53"/>
        <v>6080139.6739245001</v>
      </c>
      <c r="X116" s="53">
        <f t="shared" si="53"/>
        <v>6142821.5262329988</v>
      </c>
      <c r="Y116" s="48">
        <f t="shared" si="53"/>
        <v>5954775.9693074981</v>
      </c>
      <c r="Z116" s="52">
        <f t="shared" si="53"/>
        <v>4074320.4000525</v>
      </c>
      <c r="AA116" s="53">
        <f t="shared" si="53"/>
        <v>4387729.6615950018</v>
      </c>
      <c r="AB116" s="54">
        <f t="shared" si="53"/>
        <v>5202593.7416055016</v>
      </c>
      <c r="AC116" s="54">
        <f t="shared" si="53"/>
        <v>62681852.308499992</v>
      </c>
    </row>
    <row r="117" spans="1:29" s="1" customFormat="1" ht="15.5">
      <c r="A117" s="57" t="s">
        <v>95</v>
      </c>
      <c r="B117" s="117">
        <f>B107-SUM(B108:B110,B113,B116)</f>
        <v>817748.80349999294</v>
      </c>
      <c r="C117" s="117">
        <f t="shared" ref="C117:M117" si="54">C107-SUM(C108:C110,C113,C116)</f>
        <v>820749.05400000513</v>
      </c>
      <c r="D117" s="117">
        <f t="shared" si="54"/>
        <v>810378.26549999416</v>
      </c>
      <c r="E117" s="117">
        <f t="shared" si="54"/>
        <v>839305.48725001886</v>
      </c>
      <c r="F117" s="117">
        <f t="shared" si="54"/>
        <v>834120.09300000221</v>
      </c>
      <c r="G117" s="119">
        <f t="shared" si="54"/>
        <v>981583.00124997646</v>
      </c>
      <c r="H117" s="117">
        <f t="shared" si="54"/>
        <v>1000139.4345000163</v>
      </c>
      <c r="I117" s="120">
        <f t="shared" si="54"/>
        <v>1009053.4604999796</v>
      </c>
      <c r="J117" s="117">
        <f t="shared" si="54"/>
        <v>982311.38249997795</v>
      </c>
      <c r="K117" s="119">
        <f t="shared" si="54"/>
        <v>679928.30250000954</v>
      </c>
      <c r="L117" s="120">
        <f t="shared" si="54"/>
        <v>728868.71999999881</v>
      </c>
      <c r="M117" s="121">
        <f t="shared" si="54"/>
        <v>866602.49549999833</v>
      </c>
      <c r="N117" s="122">
        <f t="shared" ref="N117" si="55">N107-SUM(N108:N110,N113,N116)</f>
        <v>10370788.49999994</v>
      </c>
      <c r="P117" s="58" t="s">
        <v>95</v>
      </c>
      <c r="Q117" s="56">
        <f>Q107-SUM(Q108:Q110,Q113,Q116)</f>
        <v>2177053.3930310085</v>
      </c>
      <c r="R117" s="48">
        <f t="shared" ref="R117" si="56">R107-SUM(R108:R110,R113,R116)</f>
        <v>2188156.0410999916</v>
      </c>
      <c r="S117" s="48">
        <f t="shared" ref="S117" si="57">S107-SUM(S108:S110,S113,S116)</f>
        <v>2160480.9426989928</v>
      </c>
      <c r="T117" s="48">
        <f t="shared" ref="T117" si="58">T107-SUM(T108:T110,T113,T116)</f>
        <v>2240771.336770501</v>
      </c>
      <c r="U117" s="48">
        <f t="shared" ref="U117" si="59">U107-SUM(U108:U110,U113,U116)</f>
        <v>2226933.7875699811</v>
      </c>
      <c r="V117" s="52">
        <f t="shared" ref="V117" si="60">V107-SUM(V108:V110,V113,V116)</f>
        <v>2624576.1795424968</v>
      </c>
      <c r="W117" s="48">
        <f t="shared" ref="W117" si="61">W107-SUM(W108:W110,W113,W116)</f>
        <v>2677191.4752130099</v>
      </c>
      <c r="X117" s="53">
        <f t="shared" ref="X117" si="62">X107-SUM(X108:X110,X113,X116)</f>
        <v>2703043.3061929904</v>
      </c>
      <c r="Y117" s="48">
        <f t="shared" ref="Y117" si="63">Y107-SUM(Y108:Y110,Y113,Y116)</f>
        <v>2625487.8132529929</v>
      </c>
      <c r="Z117" s="52">
        <f t="shared" ref="Z117" si="64">Z107-SUM(Z108:Z110,Z113,Z116)</f>
        <v>1806174.465749003</v>
      </c>
      <c r="AA117" s="53">
        <f t="shared" ref="AA117" si="65">AA107-SUM(AA108:AA110,AA113,AA116)</f>
        <v>1940903.4229120091</v>
      </c>
      <c r="AB117" s="54">
        <f t="shared" ref="AB117:AC117" si="66">AB107-SUM(AB108:AB110,AB113,AB116)</f>
        <v>2304326.2369669899</v>
      </c>
      <c r="AC117" s="54">
        <f t="shared" si="66"/>
        <v>27675098.401000053</v>
      </c>
    </row>
    <row r="118" spans="1:29" s="1" customFormat="1" ht="15.5">
      <c r="A118" s="59" t="s">
        <v>96</v>
      </c>
      <c r="B118" s="123">
        <f>SUM(B108,B109,B110,B111)</f>
        <v>28199101.126980007</v>
      </c>
      <c r="C118" s="123">
        <f t="shared" ref="C118:N118" si="67">SUM(C108,C109,C110,C111)</f>
        <v>27925497.732999995</v>
      </c>
      <c r="D118" s="123">
        <f t="shared" si="67"/>
        <v>27575794.848920003</v>
      </c>
      <c r="E118" s="123">
        <f t="shared" si="67"/>
        <v>28176448.665140003</v>
      </c>
      <c r="F118" s="123">
        <f t="shared" si="67"/>
        <v>28001597.223099999</v>
      </c>
      <c r="G118" s="124">
        <f t="shared" si="67"/>
        <v>32474349.260899998</v>
      </c>
      <c r="H118" s="123">
        <f t="shared" si="67"/>
        <v>32725300.193039998</v>
      </c>
      <c r="I118" s="125">
        <f t="shared" si="67"/>
        <v>32776033.186440002</v>
      </c>
      <c r="J118" s="123">
        <f t="shared" si="67"/>
        <v>32623834.206239998</v>
      </c>
      <c r="K118" s="124">
        <f t="shared" si="67"/>
        <v>23926567.027920008</v>
      </c>
      <c r="L118" s="125">
        <f t="shared" si="67"/>
        <v>25077141.666959997</v>
      </c>
      <c r="M118" s="126">
        <f t="shared" si="67"/>
        <v>30221218.941360001</v>
      </c>
      <c r="N118" s="126">
        <f t="shared" si="67"/>
        <v>349702884.08000004</v>
      </c>
      <c r="P118" s="60" t="s">
        <v>96</v>
      </c>
      <c r="Q118" s="56">
        <f>SUM(Q108,Q109,Q110,Q111)</f>
        <v>15508928.665757298</v>
      </c>
      <c r="R118" s="48">
        <f t="shared" ref="R118:AC118" si="68">SUM(R108,R109,R110,R111)</f>
        <v>15389826.357805001</v>
      </c>
      <c r="S118" s="48">
        <f t="shared" si="68"/>
        <v>15196837.809664203</v>
      </c>
      <c r="T118" s="48">
        <f t="shared" si="68"/>
        <v>15560206.872063901</v>
      </c>
      <c r="U118" s="48">
        <f t="shared" si="68"/>
        <v>15463712.597993501</v>
      </c>
      <c r="V118" s="52">
        <f t="shared" si="68"/>
        <v>17974584.436671499</v>
      </c>
      <c r="W118" s="48">
        <f t="shared" si="68"/>
        <v>18144964.950930402</v>
      </c>
      <c r="X118" s="53">
        <f t="shared" si="68"/>
        <v>18194222.444389403</v>
      </c>
      <c r="Y118" s="48">
        <f t="shared" si="68"/>
        <v>18046449.964012399</v>
      </c>
      <c r="Z118" s="52">
        <f t="shared" si="68"/>
        <v>13119179.847879201</v>
      </c>
      <c r="AA118" s="53">
        <f t="shared" si="68"/>
        <v>13796660.479219597</v>
      </c>
      <c r="AB118" s="54">
        <f t="shared" si="68"/>
        <v>16592973.7144136</v>
      </c>
      <c r="AC118" s="54">
        <f t="shared" si="68"/>
        <v>192988548.1408</v>
      </c>
    </row>
    <row r="119" spans="1:29" s="1" customFormat="1" ht="16" thickBot="1">
      <c r="A119" s="61" t="s">
        <v>97</v>
      </c>
      <c r="B119" s="127">
        <f>SUM(B112,B116,B117)</f>
        <v>4832726.9557499923</v>
      </c>
      <c r="C119" s="127">
        <f t="shared" ref="C119:N119" si="69">SUM(C112,C116,C117)</f>
        <v>4861300.3155000061</v>
      </c>
      <c r="D119" s="127">
        <f t="shared" si="69"/>
        <v>4799783.3084999938</v>
      </c>
      <c r="E119" s="127">
        <f t="shared" si="69"/>
        <v>4982149.1857500188</v>
      </c>
      <c r="F119" s="127">
        <f t="shared" si="69"/>
        <v>4951390.6822500024</v>
      </c>
      <c r="G119" s="128">
        <f t="shared" si="69"/>
        <v>5840473.7587499758</v>
      </c>
      <c r="H119" s="127">
        <f t="shared" si="69"/>
        <v>5961322.6290000156</v>
      </c>
      <c r="I119" s="129">
        <f t="shared" si="69"/>
        <v>6021382.8734999793</v>
      </c>
      <c r="J119" s="127">
        <f t="shared" si="69"/>
        <v>5841202.1399999773</v>
      </c>
      <c r="K119" s="128">
        <f t="shared" si="69"/>
        <v>4004432.5050000092</v>
      </c>
      <c r="L119" s="129">
        <f t="shared" si="69"/>
        <v>4309104.0149999987</v>
      </c>
      <c r="M119" s="130">
        <f t="shared" si="69"/>
        <v>5111738.6309999991</v>
      </c>
      <c r="N119" s="130">
        <f t="shared" si="69"/>
        <v>61517006.99999994</v>
      </c>
      <c r="P119" s="62" t="s">
        <v>97</v>
      </c>
      <c r="Q119" s="63">
        <f>SUM(Q112,Q116,Q117)</f>
        <v>7832164.6304347599</v>
      </c>
      <c r="R119" s="64">
        <f t="shared" ref="R119:AC119" si="70">SUM(R112,R116,R117)</f>
        <v>7879287.0953024924</v>
      </c>
      <c r="S119" s="64">
        <f t="shared" si="70"/>
        <v>7779572.3633039929</v>
      </c>
      <c r="T119" s="64">
        <f t="shared" si="70"/>
        <v>8075981.658168003</v>
      </c>
      <c r="U119" s="64">
        <f t="shared" si="70"/>
        <v>8026124.2921687309</v>
      </c>
      <c r="V119" s="65">
        <f t="shared" si="70"/>
        <v>9468341.3713049944</v>
      </c>
      <c r="W119" s="64">
        <f t="shared" si="70"/>
        <v>9665035.9341705106</v>
      </c>
      <c r="X119" s="66">
        <f t="shared" si="70"/>
        <v>9762927.398747988</v>
      </c>
      <c r="Y119" s="64">
        <f t="shared" si="70"/>
        <v>9469253.0050154906</v>
      </c>
      <c r="Z119" s="65">
        <f t="shared" si="70"/>
        <v>6488750.6495865025</v>
      </c>
      <c r="AA119" s="66">
        <f t="shared" si="70"/>
        <v>6983677.7747370107</v>
      </c>
      <c r="AB119" s="67">
        <f t="shared" si="70"/>
        <v>8283615.8255594913</v>
      </c>
      <c r="AC119" s="67">
        <f t="shared" si="70"/>
        <v>99714731.998500049</v>
      </c>
    </row>
    <row r="120" spans="1:29" s="1" customFormat="1" ht="15" customHeight="1">
      <c r="A120" s="68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P120" s="70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</row>
    <row r="121" spans="1:29">
      <c r="A121" s="71" t="s">
        <v>98</v>
      </c>
      <c r="B121" s="72">
        <v>0</v>
      </c>
      <c r="C121" s="72">
        <v>0</v>
      </c>
      <c r="D121" s="72">
        <v>0</v>
      </c>
      <c r="E121" s="72">
        <v>0</v>
      </c>
      <c r="F121" s="72">
        <v>0</v>
      </c>
      <c r="G121" s="72">
        <v>0</v>
      </c>
      <c r="H121" s="72">
        <v>0</v>
      </c>
      <c r="I121" s="72">
        <v>0</v>
      </c>
      <c r="J121" s="72">
        <v>0</v>
      </c>
      <c r="K121" s="72">
        <v>0</v>
      </c>
      <c r="L121" s="72">
        <v>0</v>
      </c>
      <c r="M121" s="72">
        <v>0</v>
      </c>
      <c r="N121" s="72">
        <f>SUM(B121:M121)</f>
        <v>0</v>
      </c>
      <c r="P121" s="71" t="s">
        <v>98</v>
      </c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>
        <f>SUM(Q121:AB121)</f>
        <v>0</v>
      </c>
    </row>
    <row r="122" spans="1:29">
      <c r="A122" s="73" t="s">
        <v>99</v>
      </c>
      <c r="B122" s="74">
        <f>SUM(B103:B105)</f>
        <v>22359.94</v>
      </c>
      <c r="C122" s="74">
        <f t="shared" ref="C122:N122" si="71">SUM(C103:C105)</f>
        <v>22502.36</v>
      </c>
      <c r="D122" s="74">
        <f t="shared" si="71"/>
        <v>22217.52</v>
      </c>
      <c r="E122" s="74">
        <f t="shared" si="71"/>
        <v>23072.04</v>
      </c>
      <c r="F122" s="74">
        <f t="shared" si="71"/>
        <v>22929.620000000003</v>
      </c>
      <c r="G122" s="74">
        <f t="shared" si="71"/>
        <v>27059.8</v>
      </c>
      <c r="H122" s="74">
        <f t="shared" si="71"/>
        <v>27629.480000000003</v>
      </c>
      <c r="I122" s="74">
        <f t="shared" si="71"/>
        <v>27914.32</v>
      </c>
      <c r="J122" s="74">
        <f t="shared" si="71"/>
        <v>27059.8</v>
      </c>
      <c r="K122" s="74">
        <f t="shared" si="71"/>
        <v>18514.599999999999</v>
      </c>
      <c r="L122" s="74">
        <f t="shared" si="71"/>
        <v>19938.8</v>
      </c>
      <c r="M122" s="74">
        <f t="shared" si="71"/>
        <v>23641.72</v>
      </c>
      <c r="N122" s="74">
        <f t="shared" si="71"/>
        <v>284840</v>
      </c>
      <c r="P122" s="73" t="s">
        <v>99</v>
      </c>
      <c r="Q122" s="74">
        <f>SUM(Q103:Q105)</f>
        <v>6798.4453999999996</v>
      </c>
      <c r="R122" s="74">
        <f t="shared" ref="R122:AC122" si="72">SUM(R103:R105)</f>
        <v>6841.7475999999997</v>
      </c>
      <c r="S122" s="74">
        <f t="shared" si="72"/>
        <v>6755.1432000000004</v>
      </c>
      <c r="T122" s="74">
        <f t="shared" si="72"/>
        <v>7014.9564</v>
      </c>
      <c r="U122" s="74">
        <f t="shared" si="72"/>
        <v>6971.654199999999</v>
      </c>
      <c r="V122" s="74">
        <f t="shared" si="72"/>
        <v>8227.4179999999997</v>
      </c>
      <c r="W122" s="74">
        <f t="shared" si="72"/>
        <v>8400.6268</v>
      </c>
      <c r="X122" s="74">
        <f t="shared" si="72"/>
        <v>8487.2312000000002</v>
      </c>
      <c r="Y122" s="74">
        <f t="shared" si="72"/>
        <v>8227.4179999999997</v>
      </c>
      <c r="Z122" s="74">
        <f t="shared" si="72"/>
        <v>5629.2860000000001</v>
      </c>
      <c r="AA122" s="74">
        <f t="shared" si="72"/>
        <v>6062.3080000000009</v>
      </c>
      <c r="AB122" s="74">
        <f t="shared" si="72"/>
        <v>7188.1651999999995</v>
      </c>
      <c r="AC122" s="74">
        <f t="shared" si="72"/>
        <v>86604.4</v>
      </c>
    </row>
    <row r="123" spans="1:29">
      <c r="A123" s="75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</row>
    <row r="124" spans="1:29">
      <c r="A124" s="75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</row>
    <row r="125" spans="1:29" ht="15.5" hidden="1" outlineLevel="1">
      <c r="A125" s="78" t="s">
        <v>100</v>
      </c>
      <c r="B125" s="79" t="e">
        <f>SUM(B81,B88,B96,#REF!,B103:B103,B105:B105)</f>
        <v>#REF!</v>
      </c>
      <c r="C125" s="79" t="e">
        <f>SUM(C81,C88,C96,#REF!,C103:C103,C105:C105)</f>
        <v>#REF!</v>
      </c>
      <c r="D125" s="79" t="e">
        <f>SUM(D81,D88,D96,#REF!,D103:D103,D105:D105)</f>
        <v>#REF!</v>
      </c>
      <c r="E125" s="79" t="e">
        <f>SUM(E81,E88,E96,#REF!,E103:E103,E105:E105)</f>
        <v>#REF!</v>
      </c>
      <c r="F125" s="79" t="e">
        <f>SUM(F81,F88,F96,#REF!,F103:F103,F105:F105)</f>
        <v>#REF!</v>
      </c>
      <c r="G125" s="79" t="e">
        <f>SUM(G81,G88,G96,#REF!,G103:G103,G105:G105)</f>
        <v>#REF!</v>
      </c>
      <c r="H125" s="79" t="e">
        <f>SUM(H81,H88,H96,#REF!,H103:H103,H105:H105)</f>
        <v>#REF!</v>
      </c>
      <c r="I125" s="79" t="e">
        <f>SUM(I81,I88,I96,#REF!,I103:I103,I105:I105)</f>
        <v>#REF!</v>
      </c>
      <c r="J125" s="79" t="e">
        <f>SUM(J81,J88,J96,#REF!,J103:J103,J105:J105)</f>
        <v>#REF!</v>
      </c>
      <c r="K125" s="79" t="e">
        <f>SUM(K81,K88,K96,#REF!,K103:K103,K105:K105)</f>
        <v>#REF!</v>
      </c>
      <c r="L125" s="79" t="e">
        <f>SUM(L81,L88,L96,#REF!,L103:L103,L105:L105)</f>
        <v>#REF!</v>
      </c>
      <c r="M125" s="79" t="e">
        <f>SUM(M81,M88,M96,#REF!,M103:M103,M105:M105)</f>
        <v>#REF!</v>
      </c>
      <c r="N125" s="79" t="e">
        <f>SUM(N81,N88,N96,#REF!,N103:N103,N105:N105)</f>
        <v>#REF!</v>
      </c>
    </row>
    <row r="126" spans="1:29" ht="15.5" hidden="1" outlineLevel="1">
      <c r="A126" s="78"/>
      <c r="B126" s="80" t="e">
        <f t="shared" ref="B126:N126" si="73">B125/23000</f>
        <v>#REF!</v>
      </c>
      <c r="C126" s="80" t="e">
        <f>C125/23000</f>
        <v>#REF!</v>
      </c>
      <c r="D126" s="80" t="e">
        <f t="shared" si="73"/>
        <v>#REF!</v>
      </c>
      <c r="E126" s="80" t="e">
        <f t="shared" si="73"/>
        <v>#REF!</v>
      </c>
      <c r="F126" s="80" t="e">
        <f t="shared" si="73"/>
        <v>#REF!</v>
      </c>
      <c r="G126" s="80" t="e">
        <f t="shared" si="73"/>
        <v>#REF!</v>
      </c>
      <c r="H126" s="80" t="e">
        <f t="shared" si="73"/>
        <v>#REF!</v>
      </c>
      <c r="I126" s="80" t="e">
        <f t="shared" si="73"/>
        <v>#REF!</v>
      </c>
      <c r="J126" s="80" t="e">
        <f t="shared" si="73"/>
        <v>#REF!</v>
      </c>
      <c r="K126" s="80" t="e">
        <f t="shared" si="73"/>
        <v>#REF!</v>
      </c>
      <c r="L126" s="80" t="e">
        <f t="shared" si="73"/>
        <v>#REF!</v>
      </c>
      <c r="M126" s="80" t="e">
        <f t="shared" si="73"/>
        <v>#REF!</v>
      </c>
      <c r="N126" s="80" t="e">
        <f t="shared" si="73"/>
        <v>#REF!</v>
      </c>
    </row>
    <row r="127" spans="1:29" ht="15.5" hidden="1" outlineLevel="1">
      <c r="A127" s="81" t="s">
        <v>101</v>
      </c>
      <c r="B127" s="82" t="e">
        <f>SUM(B82,B87,B95,B100,B104:B104,#REF!,#REF!,B69,#REF!,#REF!)</f>
        <v>#REF!</v>
      </c>
      <c r="C127" s="82" t="e">
        <f>SUM(C82,C87,C95,C100,C104:C104,#REF!,#REF!,C69,#REF!,#REF!)</f>
        <v>#REF!</v>
      </c>
      <c r="D127" s="82" t="e">
        <f>SUM(D82,D87,D95,D100,D104:D104,#REF!,#REF!,D69,#REF!,#REF!)</f>
        <v>#REF!</v>
      </c>
      <c r="E127" s="82" t="e">
        <f>SUM(E82,E87,E95,E100,E104:E104,#REF!,#REF!,E69,#REF!,#REF!)</f>
        <v>#REF!</v>
      </c>
      <c r="F127" s="82" t="e">
        <f>SUM(F82,F87,F95,F100,F104:F104,#REF!,#REF!,F69,#REF!,#REF!)</f>
        <v>#REF!</v>
      </c>
      <c r="G127" s="82" t="e">
        <f>SUM(G82,G87,G95,G100,G104:G104,#REF!,#REF!,G69,#REF!,#REF!)</f>
        <v>#REF!</v>
      </c>
      <c r="H127" s="82" t="e">
        <f>SUM(H82,H87,H95,H100,H104:H104,#REF!,#REF!,H69,#REF!,#REF!)</f>
        <v>#REF!</v>
      </c>
      <c r="I127" s="82" t="e">
        <f>SUM(I82,I87,I95,I100,I104:I104,#REF!,#REF!,I69,#REF!,#REF!)</f>
        <v>#REF!</v>
      </c>
      <c r="J127" s="82" t="e">
        <f>SUM(J82,J87,J95,J100,J104:J104,#REF!,#REF!,J69,#REF!,#REF!)</f>
        <v>#REF!</v>
      </c>
      <c r="K127" s="82" t="e">
        <f>SUM(K82,K87,K95,K100,K104:K104,#REF!,#REF!,K69,#REF!,#REF!)</f>
        <v>#REF!</v>
      </c>
      <c r="L127" s="82" t="e">
        <f>SUM(L82,L87,L95,L100,L104:L104,#REF!,#REF!,L69,#REF!,#REF!)</f>
        <v>#REF!</v>
      </c>
      <c r="M127" s="82" t="e">
        <f>SUM(M82,M87,M95,M100,M104:M104,#REF!,#REF!,M69,#REF!,#REF!)</f>
        <v>#REF!</v>
      </c>
      <c r="N127" s="82" t="e">
        <f>SUM(N82,N87,N95,N100,N104:N104,#REF!,#REF!,N69,#REF!,#REF!)</f>
        <v>#REF!</v>
      </c>
    </row>
    <row r="128" spans="1:29" ht="15.5" hidden="1" outlineLevel="1">
      <c r="A128" s="78"/>
      <c r="B128" s="80" t="e">
        <f t="shared" ref="B128:N128" si="74">B127/14000</f>
        <v>#REF!</v>
      </c>
      <c r="C128" s="80" t="e">
        <f>C127/14000</f>
        <v>#REF!</v>
      </c>
      <c r="D128" s="80" t="e">
        <f t="shared" si="74"/>
        <v>#REF!</v>
      </c>
      <c r="E128" s="80" t="e">
        <f t="shared" si="74"/>
        <v>#REF!</v>
      </c>
      <c r="F128" s="80" t="e">
        <f t="shared" si="74"/>
        <v>#REF!</v>
      </c>
      <c r="G128" s="80" t="e">
        <f t="shared" si="74"/>
        <v>#REF!</v>
      </c>
      <c r="H128" s="80" t="e">
        <f t="shared" si="74"/>
        <v>#REF!</v>
      </c>
      <c r="I128" s="80" t="e">
        <f t="shared" si="74"/>
        <v>#REF!</v>
      </c>
      <c r="J128" s="80" t="e">
        <f t="shared" si="74"/>
        <v>#REF!</v>
      </c>
      <c r="K128" s="80" t="e">
        <f t="shared" si="74"/>
        <v>#REF!</v>
      </c>
      <c r="L128" s="80" t="e">
        <f t="shared" si="74"/>
        <v>#REF!</v>
      </c>
      <c r="M128" s="80" t="e">
        <f t="shared" si="74"/>
        <v>#REF!</v>
      </c>
      <c r="N128" s="80" t="e">
        <f t="shared" si="74"/>
        <v>#REF!</v>
      </c>
    </row>
    <row r="129" spans="1:17" ht="15.5" hidden="1" outlineLevel="1">
      <c r="A129" s="81" t="s">
        <v>102</v>
      </c>
      <c r="B129" s="82" t="e">
        <f>SUM(#REF!,B83,B84,B91:B92,B97,B101,B102,B98,#REF!,#REF!,#REF!,B72,#REF!)</f>
        <v>#REF!</v>
      </c>
      <c r="C129" s="82" t="e">
        <f>SUM(#REF!,C83,C84,C91:C92,C97,C101,C102,C98,#REF!,#REF!,#REF!,C72,#REF!)</f>
        <v>#REF!</v>
      </c>
      <c r="D129" s="82" t="e">
        <f>SUM(#REF!,D83,D84,D91:D92,D97,D101,D102,D98,#REF!,#REF!,#REF!,D72,#REF!)</f>
        <v>#REF!</v>
      </c>
      <c r="E129" s="82" t="e">
        <f>SUM(#REF!,E83,E84,E91:E92,E97,E101,E102,E98,#REF!,#REF!,#REF!,E72,#REF!)</f>
        <v>#REF!</v>
      </c>
      <c r="F129" s="82" t="e">
        <f>SUM(#REF!,F83,F84,F91:F92,F97,F101,F102,F98,#REF!,#REF!,#REF!,F72,#REF!)</f>
        <v>#REF!</v>
      </c>
      <c r="G129" s="82" t="e">
        <f>SUM(#REF!,G83,G84,G91:G92,G97,G101,G102,G98,#REF!,#REF!,#REF!,G72,#REF!)</f>
        <v>#REF!</v>
      </c>
      <c r="H129" s="82" t="e">
        <f>SUM(#REF!,H83,H84,H91:H92,H97,H101,H102,H98,#REF!,#REF!,#REF!,H72,#REF!)</f>
        <v>#REF!</v>
      </c>
      <c r="I129" s="82" t="e">
        <f>SUM(#REF!,I83,I84,I91:I92,I97,I101,I102,I98,#REF!,#REF!,#REF!,I72,#REF!)</f>
        <v>#REF!</v>
      </c>
      <c r="J129" s="82" t="e">
        <f>SUM(#REF!,J83,J84,J91:J92,J97,J101,J102,J98,#REF!,#REF!,#REF!,J72,#REF!)</f>
        <v>#REF!</v>
      </c>
      <c r="K129" s="82" t="e">
        <f>SUM(#REF!,K83,K84,K91:K92,K97,K101,K102,K98,#REF!,#REF!,#REF!,K72,#REF!)</f>
        <v>#REF!</v>
      </c>
      <c r="L129" s="82" t="e">
        <f>SUM(#REF!,L83,L84,L91:L92,L97,L101,L102,L98,#REF!,#REF!,#REF!,L72,#REF!)</f>
        <v>#REF!</v>
      </c>
      <c r="M129" s="82" t="e">
        <f>SUM(#REF!,M83,M84,M91:M92,M97,M101,M102,M98,#REF!,#REF!,#REF!,M72,#REF!)</f>
        <v>#REF!</v>
      </c>
      <c r="N129" s="82" t="e">
        <f>SUM(#REF!,N83,N84,N91:N92,N97,N101,N102,N98,#REF!,#REF!,#REF!,N72,#REF!)</f>
        <v>#REF!</v>
      </c>
    </row>
    <row r="130" spans="1:17" ht="15.5" hidden="1" outlineLevel="1">
      <c r="A130" s="78"/>
      <c r="B130" s="80" t="e">
        <f>B129/22000</f>
        <v>#REF!</v>
      </c>
      <c r="C130" s="80" t="e">
        <f t="shared" ref="C130:N130" si="75">C129/22000</f>
        <v>#REF!</v>
      </c>
      <c r="D130" s="80" t="e">
        <f t="shared" si="75"/>
        <v>#REF!</v>
      </c>
      <c r="E130" s="80" t="e">
        <f t="shared" si="75"/>
        <v>#REF!</v>
      </c>
      <c r="F130" s="80" t="e">
        <f t="shared" si="75"/>
        <v>#REF!</v>
      </c>
      <c r="G130" s="80" t="e">
        <f t="shared" si="75"/>
        <v>#REF!</v>
      </c>
      <c r="H130" s="80" t="e">
        <f t="shared" si="75"/>
        <v>#REF!</v>
      </c>
      <c r="I130" s="80" t="e">
        <f t="shared" si="75"/>
        <v>#REF!</v>
      </c>
      <c r="J130" s="80" t="e">
        <f t="shared" si="75"/>
        <v>#REF!</v>
      </c>
      <c r="K130" s="80" t="e">
        <f t="shared" si="75"/>
        <v>#REF!</v>
      </c>
      <c r="L130" s="80" t="e">
        <f t="shared" si="75"/>
        <v>#REF!</v>
      </c>
      <c r="M130" s="80" t="e">
        <f t="shared" si="75"/>
        <v>#REF!</v>
      </c>
      <c r="N130" s="80" t="e">
        <f t="shared" si="75"/>
        <v>#REF!</v>
      </c>
    </row>
    <row r="131" spans="1:17" ht="16.5" hidden="1" customHeight="1" outlineLevel="1">
      <c r="A131" s="81" t="s">
        <v>103</v>
      </c>
      <c r="B131" s="82" t="e">
        <f>SUM(B77:B80,B89:B90,#REF!,)</f>
        <v>#REF!</v>
      </c>
      <c r="C131" s="82" t="e">
        <f>SUM(C77:C80,C89:C90,#REF!,)</f>
        <v>#REF!</v>
      </c>
      <c r="D131" s="82" t="e">
        <f>SUM(D77:D80,D89:D90,#REF!,)</f>
        <v>#REF!</v>
      </c>
      <c r="E131" s="82" t="e">
        <f>SUM(E77:E80,E89:E90,#REF!,)</f>
        <v>#REF!</v>
      </c>
      <c r="F131" s="82" t="e">
        <f>SUM(F77:F80,F89:F90,#REF!,)</f>
        <v>#REF!</v>
      </c>
      <c r="G131" s="82" t="e">
        <f>SUM(G77:G80,G89:G90,#REF!,)</f>
        <v>#REF!</v>
      </c>
      <c r="H131" s="82" t="e">
        <f>SUM(H77:H80,H89:H90,#REF!,)</f>
        <v>#REF!</v>
      </c>
      <c r="I131" s="82" t="e">
        <f>SUM(I77:I80,I89:I90,#REF!,)</f>
        <v>#REF!</v>
      </c>
      <c r="J131" s="82" t="e">
        <f>SUM(J77:J80,J89:J90,#REF!,)</f>
        <v>#REF!</v>
      </c>
      <c r="K131" s="82" t="e">
        <f>SUM(K77:K80,K89:K90,#REF!,)</f>
        <v>#REF!</v>
      </c>
      <c r="L131" s="82" t="e">
        <f>SUM(L77:L80,L89:L90,#REF!,)</f>
        <v>#REF!</v>
      </c>
      <c r="M131" s="82" t="e">
        <f>SUM(M77:M80,M89:M90,#REF!,)</f>
        <v>#REF!</v>
      </c>
      <c r="N131" s="82" t="e">
        <f>SUM(N77:N80,N89:N90,#REF!,)</f>
        <v>#REF!</v>
      </c>
    </row>
    <row r="132" spans="1:17" ht="14.25" hidden="1" customHeight="1" outlineLevel="1">
      <c r="A132" s="78" t="s">
        <v>104</v>
      </c>
      <c r="B132" s="80" t="e">
        <f t="shared" ref="B132:N132" si="76">B131/11000</f>
        <v>#REF!</v>
      </c>
      <c r="C132" s="80" t="e">
        <f>C131/11000</f>
        <v>#REF!</v>
      </c>
      <c r="D132" s="80" t="e">
        <f t="shared" si="76"/>
        <v>#REF!</v>
      </c>
      <c r="E132" s="80" t="e">
        <f t="shared" si="76"/>
        <v>#REF!</v>
      </c>
      <c r="F132" s="80" t="e">
        <f t="shared" si="76"/>
        <v>#REF!</v>
      </c>
      <c r="G132" s="80" t="e">
        <f t="shared" si="76"/>
        <v>#REF!</v>
      </c>
      <c r="H132" s="80" t="e">
        <f t="shared" si="76"/>
        <v>#REF!</v>
      </c>
      <c r="I132" s="80" t="e">
        <f t="shared" si="76"/>
        <v>#REF!</v>
      </c>
      <c r="J132" s="80" t="e">
        <f t="shared" si="76"/>
        <v>#REF!</v>
      </c>
      <c r="K132" s="80" t="e">
        <f t="shared" si="76"/>
        <v>#REF!</v>
      </c>
      <c r="L132" s="80" t="e">
        <f t="shared" si="76"/>
        <v>#REF!</v>
      </c>
      <c r="M132" s="80" t="e">
        <f t="shared" si="76"/>
        <v>#REF!</v>
      </c>
      <c r="N132" s="80" t="e">
        <f t="shared" si="76"/>
        <v>#REF!</v>
      </c>
    </row>
    <row r="133" spans="1:17" ht="15.5" hidden="1" outlineLevel="1">
      <c r="A133" s="81" t="s">
        <v>105</v>
      </c>
      <c r="B133" s="82" t="e">
        <f>SUM(B76,#REF!,)</f>
        <v>#REF!</v>
      </c>
      <c r="C133" s="82" t="e">
        <f>SUM(C76,#REF!,)</f>
        <v>#REF!</v>
      </c>
      <c r="D133" s="82" t="e">
        <f>SUM(D76,#REF!,)</f>
        <v>#REF!</v>
      </c>
      <c r="E133" s="82" t="e">
        <f>SUM(E76,#REF!,)</f>
        <v>#REF!</v>
      </c>
      <c r="F133" s="82" t="e">
        <f>SUM(F76,#REF!,)</f>
        <v>#REF!</v>
      </c>
      <c r="G133" s="82" t="e">
        <f>SUM(G76,#REF!,)</f>
        <v>#REF!</v>
      </c>
      <c r="H133" s="82" t="e">
        <f>SUM(H76,#REF!,)</f>
        <v>#REF!</v>
      </c>
      <c r="I133" s="82" t="e">
        <f>SUM(I76,#REF!,)</f>
        <v>#REF!</v>
      </c>
      <c r="J133" s="82" t="e">
        <f>SUM(J76,#REF!,)</f>
        <v>#REF!</v>
      </c>
      <c r="K133" s="82" t="e">
        <f>SUM(K76,#REF!,)</f>
        <v>#REF!</v>
      </c>
      <c r="L133" s="82" t="e">
        <f>SUM(L76,#REF!,)</f>
        <v>#REF!</v>
      </c>
      <c r="M133" s="82" t="e">
        <f>SUM(M76,#REF!,)</f>
        <v>#REF!</v>
      </c>
      <c r="N133" s="82" t="e">
        <f>SUM(N76,#REF!,)</f>
        <v>#REF!</v>
      </c>
    </row>
    <row r="134" spans="1:17" ht="15.5" hidden="1" outlineLevel="1">
      <c r="A134" s="78"/>
      <c r="B134" s="80" t="e">
        <f>B133/6400</f>
        <v>#REF!</v>
      </c>
      <c r="C134" s="80" t="e">
        <f t="shared" ref="C134:N134" si="77">C133/6400</f>
        <v>#REF!</v>
      </c>
      <c r="D134" s="80" t="e">
        <f t="shared" si="77"/>
        <v>#REF!</v>
      </c>
      <c r="E134" s="80" t="e">
        <f t="shared" si="77"/>
        <v>#REF!</v>
      </c>
      <c r="F134" s="80" t="e">
        <f t="shared" si="77"/>
        <v>#REF!</v>
      </c>
      <c r="G134" s="80" t="e">
        <f t="shared" si="77"/>
        <v>#REF!</v>
      </c>
      <c r="H134" s="80" t="e">
        <f t="shared" si="77"/>
        <v>#REF!</v>
      </c>
      <c r="I134" s="80" t="e">
        <f t="shared" si="77"/>
        <v>#REF!</v>
      </c>
      <c r="J134" s="80" t="e">
        <f t="shared" si="77"/>
        <v>#REF!</v>
      </c>
      <c r="K134" s="80" t="e">
        <f t="shared" si="77"/>
        <v>#REF!</v>
      </c>
      <c r="L134" s="80" t="e">
        <f t="shared" si="77"/>
        <v>#REF!</v>
      </c>
      <c r="M134" s="80" t="e">
        <f t="shared" si="77"/>
        <v>#REF!</v>
      </c>
      <c r="N134" s="80" t="e">
        <f t="shared" si="77"/>
        <v>#REF!</v>
      </c>
    </row>
    <row r="135" spans="1:17" ht="15.5" hidden="1" outlineLevel="1">
      <c r="A135" s="81" t="s">
        <v>49</v>
      </c>
      <c r="B135" s="82" t="e">
        <f>SUM(#REF!,#REF!)</f>
        <v>#REF!</v>
      </c>
      <c r="C135" s="82" t="e">
        <f>SUM(#REF!,#REF!)</f>
        <v>#REF!</v>
      </c>
      <c r="D135" s="82" t="e">
        <f>SUM(#REF!,#REF!)</f>
        <v>#REF!</v>
      </c>
      <c r="E135" s="82" t="e">
        <f>SUM(#REF!,#REF!)</f>
        <v>#REF!</v>
      </c>
      <c r="F135" s="82" t="e">
        <f>SUM(#REF!,#REF!)</f>
        <v>#REF!</v>
      </c>
      <c r="G135" s="82" t="e">
        <f>SUM(#REF!,#REF!)</f>
        <v>#REF!</v>
      </c>
      <c r="H135" s="82" t="e">
        <f>SUM(#REF!,#REF!)</f>
        <v>#REF!</v>
      </c>
      <c r="I135" s="82" t="e">
        <f>SUM(#REF!,#REF!)</f>
        <v>#REF!</v>
      </c>
      <c r="J135" s="82" t="e">
        <f>SUM(#REF!,#REF!)</f>
        <v>#REF!</v>
      </c>
      <c r="K135" s="82" t="e">
        <f>SUM(#REF!,#REF!)</f>
        <v>#REF!</v>
      </c>
      <c r="L135" s="82" t="e">
        <f>SUM(#REF!,#REF!)</f>
        <v>#REF!</v>
      </c>
      <c r="M135" s="82" t="e">
        <f>SUM(#REF!,#REF!)</f>
        <v>#REF!</v>
      </c>
      <c r="N135" s="82" t="e">
        <f>SUM(#REF!,#REF!)</f>
        <v>#REF!</v>
      </c>
    </row>
    <row r="136" spans="1:17" ht="14.25" hidden="1" customHeight="1" outlineLevel="1">
      <c r="A136" s="78"/>
      <c r="B136" s="80" t="e">
        <f>B135/4700</f>
        <v>#REF!</v>
      </c>
      <c r="C136" s="80" t="e">
        <f>C135/4700</f>
        <v>#REF!</v>
      </c>
      <c r="D136" s="80" t="e">
        <f t="shared" ref="D136:N136" si="78">D135/4700</f>
        <v>#REF!</v>
      </c>
      <c r="E136" s="80" t="e">
        <f t="shared" si="78"/>
        <v>#REF!</v>
      </c>
      <c r="F136" s="80" t="e">
        <f t="shared" si="78"/>
        <v>#REF!</v>
      </c>
      <c r="G136" s="80" t="e">
        <f t="shared" si="78"/>
        <v>#REF!</v>
      </c>
      <c r="H136" s="80" t="e">
        <f t="shared" si="78"/>
        <v>#REF!</v>
      </c>
      <c r="I136" s="80" t="e">
        <f t="shared" si="78"/>
        <v>#REF!</v>
      </c>
      <c r="J136" s="80" t="e">
        <f t="shared" si="78"/>
        <v>#REF!</v>
      </c>
      <c r="K136" s="80" t="e">
        <f t="shared" si="78"/>
        <v>#REF!</v>
      </c>
      <c r="L136" s="80" t="e">
        <f t="shared" si="78"/>
        <v>#REF!</v>
      </c>
      <c r="M136" s="80" t="e">
        <f t="shared" si="78"/>
        <v>#REF!</v>
      </c>
      <c r="N136" s="80" t="e">
        <f t="shared" si="78"/>
        <v>#REF!</v>
      </c>
    </row>
    <row r="137" spans="1:17" ht="15.5" hidden="1" outlineLevel="1">
      <c r="A137" s="81" t="s">
        <v>106</v>
      </c>
      <c r="B137" s="82" t="e">
        <f>SUM(#REF!,)</f>
        <v>#REF!</v>
      </c>
      <c r="C137" s="82" t="e">
        <f>SUM(#REF!,)</f>
        <v>#REF!</v>
      </c>
      <c r="D137" s="82" t="e">
        <f>SUM(#REF!,)</f>
        <v>#REF!</v>
      </c>
      <c r="E137" s="82" t="e">
        <f>SUM(#REF!,)</f>
        <v>#REF!</v>
      </c>
      <c r="F137" s="82" t="e">
        <f>SUM(#REF!,)</f>
        <v>#REF!</v>
      </c>
      <c r="G137" s="82" t="e">
        <f>SUM(#REF!,)</f>
        <v>#REF!</v>
      </c>
      <c r="H137" s="82" t="e">
        <f>SUM(#REF!,)</f>
        <v>#REF!</v>
      </c>
      <c r="I137" s="82" t="e">
        <f>SUM(#REF!,)</f>
        <v>#REF!</v>
      </c>
      <c r="J137" s="82" t="e">
        <f>SUM(#REF!,)</f>
        <v>#REF!</v>
      </c>
      <c r="K137" s="82" t="e">
        <f>SUM(#REF!,)</f>
        <v>#REF!</v>
      </c>
      <c r="L137" s="82" t="e">
        <f>SUM(#REF!,)</f>
        <v>#REF!</v>
      </c>
      <c r="M137" s="82" t="e">
        <f>SUM(#REF!,)</f>
        <v>#REF!</v>
      </c>
      <c r="N137" s="82" t="e">
        <f>SUM(#REF!,)</f>
        <v>#REF!</v>
      </c>
    </row>
    <row r="138" spans="1:17" ht="14.25" hidden="1" customHeight="1" outlineLevel="1">
      <c r="A138" s="78"/>
      <c r="B138" s="80" t="e">
        <f>B137/11000</f>
        <v>#REF!</v>
      </c>
      <c r="C138" s="80" t="e">
        <f t="shared" ref="C138:N138" si="79">C137/11000</f>
        <v>#REF!</v>
      </c>
      <c r="D138" s="80" t="e">
        <f t="shared" si="79"/>
        <v>#REF!</v>
      </c>
      <c r="E138" s="80" t="e">
        <f t="shared" si="79"/>
        <v>#REF!</v>
      </c>
      <c r="F138" s="80" t="e">
        <f t="shared" si="79"/>
        <v>#REF!</v>
      </c>
      <c r="G138" s="80" t="e">
        <f t="shared" si="79"/>
        <v>#REF!</v>
      </c>
      <c r="H138" s="80" t="e">
        <f t="shared" si="79"/>
        <v>#REF!</v>
      </c>
      <c r="I138" s="80" t="e">
        <f t="shared" si="79"/>
        <v>#REF!</v>
      </c>
      <c r="J138" s="80" t="e">
        <f t="shared" si="79"/>
        <v>#REF!</v>
      </c>
      <c r="K138" s="80" t="e">
        <f t="shared" si="79"/>
        <v>#REF!</v>
      </c>
      <c r="L138" s="80" t="e">
        <f t="shared" si="79"/>
        <v>#REF!</v>
      </c>
      <c r="M138" s="80" t="e">
        <f t="shared" si="79"/>
        <v>#REF!</v>
      </c>
      <c r="N138" s="80" t="e">
        <f t="shared" si="79"/>
        <v>#REF!</v>
      </c>
    </row>
    <row r="139" spans="1:17" ht="15.5" hidden="1" outlineLevel="1">
      <c r="A139" s="81" t="s">
        <v>107</v>
      </c>
      <c r="B139" s="82" t="e">
        <f>SUM(B85:B86,B93:B94,B99,#REF!,#REF!,#REF!,)</f>
        <v>#REF!</v>
      </c>
      <c r="C139" s="82" t="e">
        <f>SUM(C85:C86,C93:C94,C99,#REF!,#REF!,#REF!,)</f>
        <v>#REF!</v>
      </c>
      <c r="D139" s="82" t="e">
        <f>SUM(D85:D86,D93:D94,D99,#REF!,#REF!,#REF!,)</f>
        <v>#REF!</v>
      </c>
      <c r="E139" s="82" t="e">
        <f>SUM(E85:E86,E93:E94,E99,#REF!,#REF!,#REF!,)</f>
        <v>#REF!</v>
      </c>
      <c r="F139" s="82" t="e">
        <f>SUM(F85:F86,F93:F94,F99,#REF!,#REF!,#REF!,)</f>
        <v>#REF!</v>
      </c>
      <c r="G139" s="82" t="e">
        <f>SUM(G85:G86,G93:G94,G99,#REF!,#REF!,#REF!,)</f>
        <v>#REF!</v>
      </c>
      <c r="H139" s="82" t="e">
        <f>SUM(H85:H86,H93:H94,H99,#REF!,#REF!,#REF!,)</f>
        <v>#REF!</v>
      </c>
      <c r="I139" s="82" t="e">
        <f>SUM(I85:I86,I93:I94,I99,#REF!,#REF!,#REF!,)</f>
        <v>#REF!</v>
      </c>
      <c r="J139" s="82" t="e">
        <f>SUM(J85:J86,J93:J94,J99,#REF!,#REF!,#REF!,)</f>
        <v>#REF!</v>
      </c>
      <c r="K139" s="82" t="e">
        <f>SUM(K85:K86,K93:K94,K99,#REF!,#REF!,#REF!,)</f>
        <v>#REF!</v>
      </c>
      <c r="L139" s="82" t="e">
        <f>SUM(L85:L86,L93:L94,L99,#REF!,#REF!,#REF!,)</f>
        <v>#REF!</v>
      </c>
      <c r="M139" s="82" t="e">
        <f>SUM(M85:M86,M93:M94,M99,#REF!,#REF!,#REF!,)</f>
        <v>#REF!</v>
      </c>
      <c r="N139" s="82" t="e">
        <f>SUM(N85:N86,N93:N94,N99,#REF!,#REF!,#REF!,)</f>
        <v>#REF!</v>
      </c>
    </row>
    <row r="140" spans="1:17" ht="14.25" hidden="1" customHeight="1" outlineLevel="1">
      <c r="A140" s="78"/>
      <c r="B140" s="80" t="e">
        <f>B139/22000</f>
        <v>#REF!</v>
      </c>
      <c r="C140" s="80" t="e">
        <f t="shared" ref="C140:N140" si="80">C139/22000</f>
        <v>#REF!</v>
      </c>
      <c r="D140" s="80" t="e">
        <f t="shared" si="80"/>
        <v>#REF!</v>
      </c>
      <c r="E140" s="80" t="e">
        <f t="shared" si="80"/>
        <v>#REF!</v>
      </c>
      <c r="F140" s="80" t="e">
        <f t="shared" si="80"/>
        <v>#REF!</v>
      </c>
      <c r="G140" s="80" t="e">
        <f t="shared" si="80"/>
        <v>#REF!</v>
      </c>
      <c r="H140" s="80" t="e">
        <f t="shared" si="80"/>
        <v>#REF!</v>
      </c>
      <c r="I140" s="80" t="e">
        <f t="shared" si="80"/>
        <v>#REF!</v>
      </c>
      <c r="J140" s="80" t="e">
        <f t="shared" si="80"/>
        <v>#REF!</v>
      </c>
      <c r="K140" s="80" t="e">
        <f t="shared" si="80"/>
        <v>#REF!</v>
      </c>
      <c r="L140" s="80" t="e">
        <f t="shared" si="80"/>
        <v>#REF!</v>
      </c>
      <c r="M140" s="80" t="e">
        <f t="shared" si="80"/>
        <v>#REF!</v>
      </c>
      <c r="N140" s="80" t="e">
        <f t="shared" si="80"/>
        <v>#REF!</v>
      </c>
    </row>
    <row r="141" spans="1:17" ht="15.5" hidden="1" outlineLevel="1">
      <c r="A141" s="81" t="s">
        <v>108</v>
      </c>
      <c r="B141" s="82" t="e">
        <f>SUM(#REF!)</f>
        <v>#REF!</v>
      </c>
      <c r="C141" s="82" t="e">
        <f>SUM(#REF!)</f>
        <v>#REF!</v>
      </c>
      <c r="D141" s="82" t="e">
        <f>SUM(#REF!)</f>
        <v>#REF!</v>
      </c>
      <c r="E141" s="82" t="e">
        <f>SUM(#REF!)</f>
        <v>#REF!</v>
      </c>
      <c r="F141" s="82" t="e">
        <f>SUM(#REF!)</f>
        <v>#REF!</v>
      </c>
      <c r="G141" s="82" t="e">
        <f>SUM(#REF!)</f>
        <v>#REF!</v>
      </c>
      <c r="H141" s="82" t="e">
        <f>SUM(#REF!)</f>
        <v>#REF!</v>
      </c>
      <c r="I141" s="82" t="e">
        <f>SUM(#REF!)</f>
        <v>#REF!</v>
      </c>
      <c r="J141" s="82" t="e">
        <f>SUM(#REF!)</f>
        <v>#REF!</v>
      </c>
      <c r="K141" s="82" t="e">
        <f>SUM(#REF!)</f>
        <v>#REF!</v>
      </c>
      <c r="L141" s="82" t="e">
        <f>SUM(#REF!)</f>
        <v>#REF!</v>
      </c>
      <c r="M141" s="82" t="e">
        <f>SUM(#REF!)</f>
        <v>#REF!</v>
      </c>
      <c r="N141" s="82" t="e">
        <f>SUM(#REF!)</f>
        <v>#REF!</v>
      </c>
    </row>
    <row r="142" spans="1:17" ht="15.5" hidden="1" outlineLevel="1">
      <c r="A142" s="78"/>
      <c r="B142" s="80" t="e">
        <f>B141/13000</f>
        <v>#REF!</v>
      </c>
      <c r="C142" s="80" t="e">
        <f t="shared" ref="C142:N142" si="81">C141/13000</f>
        <v>#REF!</v>
      </c>
      <c r="D142" s="80" t="e">
        <f t="shared" si="81"/>
        <v>#REF!</v>
      </c>
      <c r="E142" s="80" t="e">
        <f t="shared" si="81"/>
        <v>#REF!</v>
      </c>
      <c r="F142" s="80" t="e">
        <f>F141/13000</f>
        <v>#REF!</v>
      </c>
      <c r="G142" s="80" t="e">
        <f t="shared" si="81"/>
        <v>#REF!</v>
      </c>
      <c r="H142" s="80" t="e">
        <f t="shared" si="81"/>
        <v>#REF!</v>
      </c>
      <c r="I142" s="80" t="e">
        <f t="shared" si="81"/>
        <v>#REF!</v>
      </c>
      <c r="J142" s="80" t="e">
        <f t="shared" si="81"/>
        <v>#REF!</v>
      </c>
      <c r="K142" s="80" t="e">
        <f t="shared" si="81"/>
        <v>#REF!</v>
      </c>
      <c r="L142" s="80" t="e">
        <f t="shared" si="81"/>
        <v>#REF!</v>
      </c>
      <c r="M142" s="80" t="e">
        <f t="shared" si="81"/>
        <v>#REF!</v>
      </c>
      <c r="N142" s="80" t="e">
        <f t="shared" si="81"/>
        <v>#REF!</v>
      </c>
    </row>
    <row r="143" spans="1:17" s="83" customFormat="1" ht="15.5" hidden="1" outlineLevel="1">
      <c r="A143" s="81" t="s">
        <v>109</v>
      </c>
      <c r="B143" s="82" t="e">
        <f>SUM(B73:B73,#REF!,)</f>
        <v>#REF!</v>
      </c>
      <c r="C143" s="82" t="e">
        <f>SUM(C73:C73,#REF!,)</f>
        <v>#REF!</v>
      </c>
      <c r="D143" s="82" t="e">
        <f>SUM(D73:D73,#REF!,)</f>
        <v>#REF!</v>
      </c>
      <c r="E143" s="82" t="e">
        <f>SUM(E73:E73,#REF!,)</f>
        <v>#REF!</v>
      </c>
      <c r="F143" s="82" t="e">
        <f>SUM(F73:F73,#REF!,)</f>
        <v>#REF!</v>
      </c>
      <c r="G143" s="82" t="e">
        <f>SUM(G73:G73,#REF!,)</f>
        <v>#REF!</v>
      </c>
      <c r="H143" s="82" t="e">
        <f>SUM(H73:H73,#REF!,)</f>
        <v>#REF!</v>
      </c>
      <c r="I143" s="82" t="e">
        <f>SUM(I73:I73,#REF!,)</f>
        <v>#REF!</v>
      </c>
      <c r="J143" s="82" t="e">
        <f>SUM(J73:J73,#REF!,)</f>
        <v>#REF!</v>
      </c>
      <c r="K143" s="82" t="e">
        <f>SUM(K73:K73,#REF!,)</f>
        <v>#REF!</v>
      </c>
      <c r="L143" s="82" t="e">
        <f>SUM(L73:L73,#REF!,)</f>
        <v>#REF!</v>
      </c>
      <c r="M143" s="82" t="e">
        <f>SUM(M73:M73,#REF!,)</f>
        <v>#REF!</v>
      </c>
      <c r="N143" s="82" t="e">
        <f>SUM(N73:N73,#REF!,)</f>
        <v>#REF!</v>
      </c>
      <c r="P143" s="84"/>
      <c r="Q143" s="15"/>
    </row>
    <row r="144" spans="1:17" ht="15.5" hidden="1" outlineLevel="1">
      <c r="A144" s="78"/>
      <c r="B144" s="80" t="e">
        <f>B143/28000</f>
        <v>#REF!</v>
      </c>
      <c r="C144" s="80" t="e">
        <f t="shared" ref="C144:N144" si="82">C143/28000</f>
        <v>#REF!</v>
      </c>
      <c r="D144" s="80" t="e">
        <f>D143/28000</f>
        <v>#REF!</v>
      </c>
      <c r="E144" s="80" t="e">
        <f t="shared" si="82"/>
        <v>#REF!</v>
      </c>
      <c r="F144" s="80" t="e">
        <f t="shared" si="82"/>
        <v>#REF!</v>
      </c>
      <c r="G144" s="80" t="e">
        <f t="shared" si="82"/>
        <v>#REF!</v>
      </c>
      <c r="H144" s="80" t="e">
        <f t="shared" si="82"/>
        <v>#REF!</v>
      </c>
      <c r="I144" s="80" t="e">
        <f t="shared" si="82"/>
        <v>#REF!</v>
      </c>
      <c r="J144" s="80" t="e">
        <f t="shared" si="82"/>
        <v>#REF!</v>
      </c>
      <c r="K144" s="80" t="e">
        <f t="shared" si="82"/>
        <v>#REF!</v>
      </c>
      <c r="L144" s="80" t="e">
        <f t="shared" si="82"/>
        <v>#REF!</v>
      </c>
      <c r="M144" s="80" t="e">
        <f t="shared" si="82"/>
        <v>#REF!</v>
      </c>
      <c r="N144" s="80" t="e">
        <f t="shared" si="82"/>
        <v>#REF!</v>
      </c>
    </row>
    <row r="145" spans="1:14" ht="15.5" hidden="1" outlineLevel="1">
      <c r="A145" s="85" t="s">
        <v>110</v>
      </c>
      <c r="B145" s="86" t="e">
        <f>B126+B128+B130+B132+B134+B136+B138+B140+B142+B144</f>
        <v>#REF!</v>
      </c>
      <c r="C145" s="86" t="e">
        <f>C126+C128+C130+C132+C134+C136+C138+C140+C142+C144</f>
        <v>#REF!</v>
      </c>
      <c r="D145" s="86" t="e">
        <f t="shared" ref="D145:N145" si="83">D126+D128+D130+D132+D134+D136+D138+D140+D142+D144</f>
        <v>#REF!</v>
      </c>
      <c r="E145" s="86" t="e">
        <f t="shared" si="83"/>
        <v>#REF!</v>
      </c>
      <c r="F145" s="86" t="e">
        <f t="shared" si="83"/>
        <v>#REF!</v>
      </c>
      <c r="G145" s="86" t="e">
        <f t="shared" si="83"/>
        <v>#REF!</v>
      </c>
      <c r="H145" s="86" t="e">
        <f t="shared" si="83"/>
        <v>#REF!</v>
      </c>
      <c r="I145" s="86" t="e">
        <f t="shared" si="83"/>
        <v>#REF!</v>
      </c>
      <c r="J145" s="86" t="e">
        <f t="shared" si="83"/>
        <v>#REF!</v>
      </c>
      <c r="K145" s="86" t="e">
        <f t="shared" si="83"/>
        <v>#REF!</v>
      </c>
      <c r="L145" s="86" t="e">
        <f t="shared" si="83"/>
        <v>#REF!</v>
      </c>
      <c r="M145" s="86" t="e">
        <f t="shared" si="83"/>
        <v>#REF!</v>
      </c>
      <c r="N145" s="86" t="e">
        <f t="shared" si="83"/>
        <v>#REF!</v>
      </c>
    </row>
    <row r="146" spans="1:14" ht="15.5" hidden="1" outlineLevel="1">
      <c r="A146" s="87" t="s">
        <v>111</v>
      </c>
      <c r="B146" s="88" t="e">
        <f>B145/38</f>
        <v>#REF!</v>
      </c>
      <c r="C146" s="89" t="e">
        <f>C145/38</f>
        <v>#REF!</v>
      </c>
      <c r="D146" s="89" t="e">
        <f t="shared" ref="D146:N146" si="84">D145/38</f>
        <v>#REF!</v>
      </c>
      <c r="E146" s="89" t="e">
        <f t="shared" si="84"/>
        <v>#REF!</v>
      </c>
      <c r="F146" s="89" t="e">
        <f t="shared" si="84"/>
        <v>#REF!</v>
      </c>
      <c r="G146" s="89" t="e">
        <f t="shared" si="84"/>
        <v>#REF!</v>
      </c>
      <c r="H146" s="89" t="e">
        <f t="shared" si="84"/>
        <v>#REF!</v>
      </c>
      <c r="I146" s="89" t="e">
        <f t="shared" si="84"/>
        <v>#REF!</v>
      </c>
      <c r="J146" s="89" t="e">
        <f t="shared" si="84"/>
        <v>#REF!</v>
      </c>
      <c r="K146" s="89" t="e">
        <f t="shared" si="84"/>
        <v>#REF!</v>
      </c>
      <c r="L146" s="89" t="e">
        <f t="shared" si="84"/>
        <v>#REF!</v>
      </c>
      <c r="M146" s="89" t="e">
        <f t="shared" si="84"/>
        <v>#REF!</v>
      </c>
      <c r="N146" s="89" t="e">
        <f t="shared" si="84"/>
        <v>#REF!</v>
      </c>
    </row>
    <row r="147" spans="1:14" ht="15.5" hidden="1" outlineLevel="1">
      <c r="A147" s="87" t="s">
        <v>112</v>
      </c>
      <c r="B147" s="90">
        <v>19</v>
      </c>
      <c r="C147" s="90">
        <v>20</v>
      </c>
      <c r="D147" s="90">
        <v>11</v>
      </c>
      <c r="E147" s="90">
        <v>15</v>
      </c>
      <c r="F147" s="90">
        <v>21</v>
      </c>
      <c r="G147" s="90">
        <v>19</v>
      </c>
      <c r="H147" s="90">
        <v>18</v>
      </c>
      <c r="I147" s="90">
        <v>18</v>
      </c>
      <c r="J147" s="90">
        <v>16</v>
      </c>
      <c r="K147" s="90">
        <v>14</v>
      </c>
      <c r="L147" s="90">
        <v>19</v>
      </c>
      <c r="M147" s="90">
        <v>18</v>
      </c>
      <c r="N147" s="90">
        <f>SUM(B147:M147)</f>
        <v>208</v>
      </c>
    </row>
    <row r="148" spans="1:14" ht="15.5" hidden="1" outlineLevel="1">
      <c r="A148" s="91" t="s">
        <v>113</v>
      </c>
      <c r="B148" s="92">
        <f>6*B147</f>
        <v>114</v>
      </c>
      <c r="C148" s="92">
        <f t="shared" ref="C148:N148" si="85">6*C147</f>
        <v>120</v>
      </c>
      <c r="D148" s="92">
        <f t="shared" si="85"/>
        <v>66</v>
      </c>
      <c r="E148" s="92">
        <f t="shared" si="85"/>
        <v>90</v>
      </c>
      <c r="F148" s="92">
        <f t="shared" si="85"/>
        <v>126</v>
      </c>
      <c r="G148" s="92">
        <f t="shared" si="85"/>
        <v>114</v>
      </c>
      <c r="H148" s="92">
        <f t="shared" si="85"/>
        <v>108</v>
      </c>
      <c r="I148" s="92">
        <f t="shared" si="85"/>
        <v>108</v>
      </c>
      <c r="J148" s="92">
        <f t="shared" si="85"/>
        <v>96</v>
      </c>
      <c r="K148" s="92">
        <f t="shared" si="85"/>
        <v>84</v>
      </c>
      <c r="L148" s="92">
        <f t="shared" si="85"/>
        <v>114</v>
      </c>
      <c r="M148" s="92">
        <f t="shared" si="85"/>
        <v>108</v>
      </c>
      <c r="N148" s="92">
        <f t="shared" si="85"/>
        <v>1248</v>
      </c>
    </row>
    <row r="149" spans="1:14" ht="15.5" hidden="1" outlineLevel="1">
      <c r="A149" s="93" t="s">
        <v>114</v>
      </c>
      <c r="B149" s="94">
        <f>SUM(B150:B153)</f>
        <v>618</v>
      </c>
      <c r="C149" s="94">
        <f t="shared" ref="C149:N149" si="86">SUM(C150:C153)</f>
        <v>640</v>
      </c>
      <c r="D149" s="94">
        <f>SUM(D150:D153)</f>
        <v>448</v>
      </c>
      <c r="E149" s="94">
        <f t="shared" si="86"/>
        <v>582</v>
      </c>
      <c r="F149" s="94">
        <f t="shared" si="86"/>
        <v>672</v>
      </c>
      <c r="G149" s="94">
        <f t="shared" si="86"/>
        <v>752</v>
      </c>
      <c r="H149" s="94">
        <f t="shared" si="86"/>
        <v>726</v>
      </c>
      <c r="I149" s="94">
        <f t="shared" si="86"/>
        <v>720</v>
      </c>
      <c r="J149" s="94">
        <f t="shared" si="86"/>
        <v>608</v>
      </c>
      <c r="K149" s="94">
        <f t="shared" si="86"/>
        <v>524</v>
      </c>
      <c r="L149" s="94">
        <f t="shared" si="86"/>
        <v>608</v>
      </c>
      <c r="M149" s="94">
        <f t="shared" si="86"/>
        <v>652</v>
      </c>
      <c r="N149" s="94">
        <f t="shared" si="86"/>
        <v>7550</v>
      </c>
    </row>
    <row r="150" spans="1:14" ht="15.5" hidden="1" outlineLevel="1">
      <c r="A150" s="95" t="s">
        <v>115</v>
      </c>
      <c r="B150" s="96">
        <f>B147*38-B148</f>
        <v>608</v>
      </c>
      <c r="C150" s="96">
        <f t="shared" ref="C150:N150" si="87">C147*38-C148</f>
        <v>640</v>
      </c>
      <c r="D150" s="96">
        <f t="shared" si="87"/>
        <v>352</v>
      </c>
      <c r="E150" s="96">
        <f t="shared" si="87"/>
        <v>480</v>
      </c>
      <c r="F150" s="96">
        <f t="shared" si="87"/>
        <v>672</v>
      </c>
      <c r="G150" s="96">
        <f t="shared" si="87"/>
        <v>608</v>
      </c>
      <c r="H150" s="96">
        <f t="shared" si="87"/>
        <v>576</v>
      </c>
      <c r="I150" s="96">
        <f t="shared" si="87"/>
        <v>576</v>
      </c>
      <c r="J150" s="96">
        <f t="shared" si="87"/>
        <v>512</v>
      </c>
      <c r="K150" s="96">
        <f t="shared" si="87"/>
        <v>448</v>
      </c>
      <c r="L150" s="96">
        <f t="shared" si="87"/>
        <v>608</v>
      </c>
      <c r="M150" s="96">
        <f t="shared" si="87"/>
        <v>576</v>
      </c>
      <c r="N150" s="96">
        <f t="shared" si="87"/>
        <v>6656</v>
      </c>
    </row>
    <row r="151" spans="1:14" ht="15.5" hidden="1" outlineLevel="1">
      <c r="A151" s="97" t="s">
        <v>116</v>
      </c>
      <c r="B151" s="98">
        <f>2*5</f>
        <v>10</v>
      </c>
      <c r="C151" s="98">
        <v>0</v>
      </c>
      <c r="D151" s="98">
        <f>2*10</f>
        <v>20</v>
      </c>
      <c r="E151" s="98">
        <f>2*13</f>
        <v>26</v>
      </c>
      <c r="F151" s="98">
        <v>0</v>
      </c>
      <c r="G151" s="98">
        <f>2*15</f>
        <v>30</v>
      </c>
      <c r="H151" s="98">
        <f>2*18</f>
        <v>36</v>
      </c>
      <c r="I151" s="98">
        <f>2*15</f>
        <v>30</v>
      </c>
      <c r="J151" s="98">
        <f>2*10</f>
        <v>20</v>
      </c>
      <c r="K151" s="98">
        <v>0</v>
      </c>
      <c r="L151" s="98">
        <v>0</v>
      </c>
      <c r="M151" s="98">
        <v>0</v>
      </c>
      <c r="N151" s="98">
        <f>SUM(B151:M151)</f>
        <v>172</v>
      </c>
    </row>
    <row r="152" spans="1:14" ht="15.5" hidden="1" outlineLevel="1">
      <c r="A152" s="97" t="s">
        <v>117</v>
      </c>
      <c r="B152" s="98">
        <v>0</v>
      </c>
      <c r="C152" s="98">
        <v>0</v>
      </c>
      <c r="D152" s="98">
        <f>38*2</f>
        <v>76</v>
      </c>
      <c r="E152" s="98">
        <f>38*2</f>
        <v>76</v>
      </c>
      <c r="F152" s="98">
        <v>0</v>
      </c>
      <c r="G152" s="98">
        <f>38*3</f>
        <v>114</v>
      </c>
      <c r="H152" s="98">
        <f>38*3</f>
        <v>114</v>
      </c>
      <c r="I152" s="98">
        <f>38*3</f>
        <v>114</v>
      </c>
      <c r="J152" s="98">
        <f>38*2</f>
        <v>76</v>
      </c>
      <c r="K152" s="98">
        <f>38*2</f>
        <v>76</v>
      </c>
      <c r="L152" s="98">
        <v>0</v>
      </c>
      <c r="M152" s="98">
        <f>38*2</f>
        <v>76</v>
      </c>
      <c r="N152" s="98">
        <f>SUM(B152:M152)</f>
        <v>722</v>
      </c>
    </row>
    <row r="153" spans="1:14" ht="15.5" hidden="1" outlineLevel="1">
      <c r="A153" s="97" t="s">
        <v>118</v>
      </c>
      <c r="B153" s="98">
        <v>0</v>
      </c>
      <c r="C153" s="98">
        <v>0</v>
      </c>
      <c r="D153" s="98">
        <v>0</v>
      </c>
      <c r="E153" s="98">
        <v>0</v>
      </c>
      <c r="F153" s="98">
        <v>0</v>
      </c>
      <c r="G153" s="98">
        <v>0</v>
      </c>
      <c r="H153" s="98">
        <v>0</v>
      </c>
      <c r="I153" s="98">
        <v>0</v>
      </c>
      <c r="J153" s="98">
        <v>0</v>
      </c>
      <c r="K153" s="98">
        <v>0</v>
      </c>
      <c r="L153" s="98">
        <v>0</v>
      </c>
      <c r="M153" s="98">
        <v>0</v>
      </c>
      <c r="N153" s="98">
        <v>0</v>
      </c>
    </row>
    <row r="154" spans="1:14" ht="15.5" hidden="1" outlineLevel="1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</row>
    <row r="155" spans="1:14" ht="15.5" hidden="1" outlineLevel="1">
      <c r="A155" s="101" t="s">
        <v>119</v>
      </c>
      <c r="B155" s="102" t="e">
        <f>B150-B145</f>
        <v>#REF!</v>
      </c>
      <c r="C155" s="102" t="e">
        <f t="shared" ref="C155:N155" si="88">C150-C145</f>
        <v>#REF!</v>
      </c>
      <c r="D155" s="102" t="e">
        <f>D150-D145</f>
        <v>#REF!</v>
      </c>
      <c r="E155" s="102" t="e">
        <f t="shared" si="88"/>
        <v>#REF!</v>
      </c>
      <c r="F155" s="102" t="e">
        <f t="shared" si="88"/>
        <v>#REF!</v>
      </c>
      <c r="G155" s="102" t="e">
        <f t="shared" si="88"/>
        <v>#REF!</v>
      </c>
      <c r="H155" s="102" t="e">
        <f t="shared" si="88"/>
        <v>#REF!</v>
      </c>
      <c r="I155" s="102" t="e">
        <f t="shared" si="88"/>
        <v>#REF!</v>
      </c>
      <c r="J155" s="102" t="e">
        <f t="shared" si="88"/>
        <v>#REF!</v>
      </c>
      <c r="K155" s="102" t="e">
        <f t="shared" si="88"/>
        <v>#REF!</v>
      </c>
      <c r="L155" s="102" t="e">
        <f t="shared" si="88"/>
        <v>#REF!</v>
      </c>
      <c r="M155" s="102" t="e">
        <f t="shared" si="88"/>
        <v>#REF!</v>
      </c>
      <c r="N155" s="102" t="e">
        <f t="shared" si="88"/>
        <v>#REF!</v>
      </c>
    </row>
    <row r="156" spans="1:14" ht="15.5" hidden="1" outlineLevel="1">
      <c r="A156" s="101" t="s">
        <v>120</v>
      </c>
      <c r="B156" s="102" t="e">
        <f>B149-B145</f>
        <v>#REF!</v>
      </c>
      <c r="C156" s="102" t="e">
        <f t="shared" ref="C156:N156" si="89">C149-C145</f>
        <v>#REF!</v>
      </c>
      <c r="D156" s="102" t="e">
        <f>D149-D145</f>
        <v>#REF!</v>
      </c>
      <c r="E156" s="102" t="e">
        <f t="shared" si="89"/>
        <v>#REF!</v>
      </c>
      <c r="F156" s="102" t="e">
        <f t="shared" si="89"/>
        <v>#REF!</v>
      </c>
      <c r="G156" s="102" t="e">
        <f t="shared" si="89"/>
        <v>#REF!</v>
      </c>
      <c r="H156" s="102" t="e">
        <f t="shared" si="89"/>
        <v>#REF!</v>
      </c>
      <c r="I156" s="102" t="e">
        <f t="shared" si="89"/>
        <v>#REF!</v>
      </c>
      <c r="J156" s="102" t="e">
        <f t="shared" si="89"/>
        <v>#REF!</v>
      </c>
      <c r="K156" s="102" t="e">
        <f t="shared" si="89"/>
        <v>#REF!</v>
      </c>
      <c r="L156" s="102" t="e">
        <f t="shared" si="89"/>
        <v>#REF!</v>
      </c>
      <c r="M156" s="102" t="e">
        <f t="shared" si="89"/>
        <v>#REF!</v>
      </c>
      <c r="N156" s="102" t="e">
        <f t="shared" si="89"/>
        <v>#REF!</v>
      </c>
    </row>
    <row r="157" spans="1:14" collapsed="1"/>
  </sheetData>
  <mergeCells count="4">
    <mergeCell ref="A1:N3"/>
    <mergeCell ref="Q1:AC3"/>
    <mergeCell ref="AD5:AE5"/>
    <mergeCell ref="AF5:AG5"/>
  </mergeCells>
  <printOptions horizontalCentered="1"/>
  <pageMargins left="0.15748031496062992" right="0" top="0" bottom="0" header="0" footer="0"/>
  <pageSetup paperSize="8" scale="62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58F1-2D7C-4A76-A04F-6FF284BB4536}">
  <sheetPr>
    <tabColor rgb="FFFF0000"/>
    <pageSetUpPr fitToPage="1"/>
  </sheetPr>
  <dimension ref="A1:L152"/>
  <sheetViews>
    <sheetView zoomScale="85" zoomScaleNormal="85" zoomScaleSheetLayoutView="70" workbookViewId="0">
      <pane xSplit="9" ySplit="7" topLeftCell="J128" activePane="bottomRight" state="frozen"/>
      <selection pane="topRight" activeCell="I1" sqref="I1"/>
      <selection pane="bottomLeft" activeCell="A8" sqref="A8"/>
      <selection pane="bottomRight" activeCell="E137" sqref="E137"/>
    </sheetView>
  </sheetViews>
  <sheetFormatPr defaultRowHeight="15" outlineLevelCol="1"/>
  <cols>
    <col min="1" max="1" width="7.453125" style="159" hidden="1" customWidth="1" outlineLevel="1"/>
    <col min="2" max="2" width="10.26953125" style="159" hidden="1" customWidth="1" outlineLevel="1"/>
    <col min="3" max="3" width="6.1796875" style="159" hidden="1" customWidth="1" outlineLevel="1"/>
    <col min="4" max="4" width="26.453125" style="159" customWidth="1" collapsed="1"/>
    <col min="5" max="5" width="6.54296875" style="159" bestFit="1" customWidth="1"/>
    <col min="6" max="6" width="7.1796875" style="159" bestFit="1" customWidth="1"/>
    <col min="7" max="7" width="8.1796875" style="159" bestFit="1" customWidth="1"/>
    <col min="8" max="8" width="13.26953125" style="159" bestFit="1" customWidth="1"/>
    <col min="9" max="9" width="17.7265625" style="159" customWidth="1"/>
    <col min="10" max="11" width="8.7265625" style="159"/>
    <col min="12" max="12" width="11.90625" style="159" bestFit="1" customWidth="1"/>
    <col min="13" max="82" width="8.7265625" style="159"/>
    <col min="83" max="83" width="17.453125" style="159" bestFit="1" customWidth="1"/>
    <col min="84" max="84" width="13.453125" style="159" bestFit="1" customWidth="1"/>
    <col min="85" max="85" width="8.81640625" style="159" bestFit="1" customWidth="1"/>
    <col min="86" max="86" width="11.54296875" style="159" bestFit="1" customWidth="1"/>
    <col min="87" max="87" width="13.453125" style="159" bestFit="1" customWidth="1"/>
    <col min="88" max="88" width="8.81640625" style="159" bestFit="1" customWidth="1"/>
    <col min="89" max="89" width="11.54296875" style="159" bestFit="1" customWidth="1"/>
    <col min="90" max="90" width="13.453125" style="159" bestFit="1" customWidth="1"/>
    <col min="91" max="91" width="8.81640625" style="159" bestFit="1" customWidth="1"/>
    <col min="92" max="92" width="11.54296875" style="159" bestFit="1" customWidth="1"/>
    <col min="93" max="93" width="13.453125" style="159" bestFit="1" customWidth="1"/>
    <col min="94" max="94" width="8.81640625" style="159" bestFit="1" customWidth="1"/>
    <col min="95" max="95" width="11.54296875" style="159" bestFit="1" customWidth="1"/>
    <col min="96" max="96" width="13.453125" style="159" bestFit="1" customWidth="1"/>
    <col min="97" max="97" width="8.81640625" style="159" bestFit="1" customWidth="1"/>
    <col min="98" max="98" width="11.54296875" style="159" bestFit="1" customWidth="1"/>
    <col min="99" max="99" width="13.453125" style="159" bestFit="1" customWidth="1"/>
    <col min="100" max="100" width="8.81640625" style="159" bestFit="1" customWidth="1"/>
    <col min="101" max="101" width="11.54296875" style="159" bestFit="1" customWidth="1"/>
    <col min="102" max="102" width="13.453125" style="159" bestFit="1" customWidth="1"/>
    <col min="103" max="103" width="8.81640625" style="159" bestFit="1" customWidth="1"/>
    <col min="104" max="104" width="11.54296875" style="159" bestFit="1" customWidth="1"/>
    <col min="105" max="105" width="13.453125" style="159" bestFit="1" customWidth="1"/>
    <col min="106" max="106" width="8.81640625" style="159" bestFit="1" customWidth="1"/>
    <col min="107" max="107" width="11.54296875" style="159" bestFit="1" customWidth="1"/>
    <col min="108" max="108" width="13.453125" style="159" bestFit="1" customWidth="1"/>
    <col min="109" max="109" width="8.81640625" style="159" bestFit="1" customWidth="1"/>
    <col min="110" max="110" width="11.54296875" style="159" bestFit="1" customWidth="1"/>
    <col min="111" max="111" width="13.453125" style="159" bestFit="1" customWidth="1"/>
    <col min="112" max="112" width="8.81640625" style="159" bestFit="1" customWidth="1"/>
    <col min="113" max="113" width="11.54296875" style="159" bestFit="1" customWidth="1"/>
    <col min="114" max="114" width="13.453125" style="159" bestFit="1" customWidth="1"/>
    <col min="115" max="115" width="8.81640625" style="159" bestFit="1" customWidth="1"/>
    <col min="116" max="116" width="11.54296875" style="159" bestFit="1" customWidth="1"/>
    <col min="117" max="117" width="13.453125" style="159" bestFit="1" customWidth="1"/>
    <col min="118" max="118" width="8.81640625" style="159" bestFit="1" customWidth="1"/>
    <col min="119" max="119" width="11.54296875" style="159" bestFit="1" customWidth="1"/>
    <col min="120" max="120" width="13.453125" style="159" bestFit="1" customWidth="1"/>
    <col min="121" max="121" width="9.26953125" style="159" bestFit="1" customWidth="1"/>
    <col min="122" max="122" width="12.7265625" style="159" bestFit="1" customWidth="1"/>
    <col min="123" max="338" width="8.7265625" style="159"/>
    <col min="339" max="339" width="17.453125" style="159" bestFit="1" customWidth="1"/>
    <col min="340" max="340" width="13.453125" style="159" bestFit="1" customWidth="1"/>
    <col min="341" max="341" width="8.81640625" style="159" bestFit="1" customWidth="1"/>
    <col min="342" max="342" width="11.54296875" style="159" bestFit="1" customWidth="1"/>
    <col min="343" max="343" width="13.453125" style="159" bestFit="1" customWidth="1"/>
    <col min="344" max="344" width="8.81640625" style="159" bestFit="1" customWidth="1"/>
    <col min="345" max="345" width="11.54296875" style="159" bestFit="1" customWidth="1"/>
    <col min="346" max="346" width="13.453125" style="159" bestFit="1" customWidth="1"/>
    <col min="347" max="347" width="8.81640625" style="159" bestFit="1" customWidth="1"/>
    <col min="348" max="348" width="11.54296875" style="159" bestFit="1" customWidth="1"/>
    <col min="349" max="349" width="13.453125" style="159" bestFit="1" customWidth="1"/>
    <col min="350" max="350" width="8.81640625" style="159" bestFit="1" customWidth="1"/>
    <col min="351" max="351" width="11.54296875" style="159" bestFit="1" customWidth="1"/>
    <col min="352" max="352" width="13.453125" style="159" bestFit="1" customWidth="1"/>
    <col min="353" max="353" width="8.81640625" style="159" bestFit="1" customWidth="1"/>
    <col min="354" max="354" width="11.54296875" style="159" bestFit="1" customWidth="1"/>
    <col min="355" max="355" width="13.453125" style="159" bestFit="1" customWidth="1"/>
    <col min="356" max="356" width="8.81640625" style="159" bestFit="1" customWidth="1"/>
    <col min="357" max="357" width="11.54296875" style="159" bestFit="1" customWidth="1"/>
    <col min="358" max="358" width="13.453125" style="159" bestFit="1" customWidth="1"/>
    <col min="359" max="359" width="8.81640625" style="159" bestFit="1" customWidth="1"/>
    <col min="360" max="360" width="11.54296875" style="159" bestFit="1" customWidth="1"/>
    <col min="361" max="361" width="13.453125" style="159" bestFit="1" customWidth="1"/>
    <col min="362" max="362" width="8.81640625" style="159" bestFit="1" customWidth="1"/>
    <col min="363" max="363" width="11.54296875" style="159" bestFit="1" customWidth="1"/>
    <col min="364" max="364" width="13.453125" style="159" bestFit="1" customWidth="1"/>
    <col min="365" max="365" width="8.81640625" style="159" bestFit="1" customWidth="1"/>
    <col min="366" max="366" width="11.54296875" style="159" bestFit="1" customWidth="1"/>
    <col min="367" max="367" width="13.453125" style="159" bestFit="1" customWidth="1"/>
    <col min="368" max="368" width="8.81640625" style="159" bestFit="1" customWidth="1"/>
    <col min="369" max="369" width="11.54296875" style="159" bestFit="1" customWidth="1"/>
    <col min="370" max="370" width="13.453125" style="159" bestFit="1" customWidth="1"/>
    <col min="371" max="371" width="8.81640625" style="159" bestFit="1" customWidth="1"/>
    <col min="372" max="372" width="11.54296875" style="159" bestFit="1" customWidth="1"/>
    <col min="373" max="373" width="13.453125" style="159" bestFit="1" customWidth="1"/>
    <col min="374" max="374" width="8.81640625" style="159" bestFit="1" customWidth="1"/>
    <col min="375" max="375" width="11.54296875" style="159" bestFit="1" customWidth="1"/>
    <col min="376" max="376" width="13.453125" style="159" bestFit="1" customWidth="1"/>
    <col min="377" max="377" width="9.26953125" style="159" bestFit="1" customWidth="1"/>
    <col min="378" max="378" width="12.7265625" style="159" bestFit="1" customWidth="1"/>
    <col min="379" max="594" width="8.7265625" style="159"/>
    <col min="595" max="595" width="17.453125" style="159" bestFit="1" customWidth="1"/>
    <col min="596" max="596" width="13.453125" style="159" bestFit="1" customWidth="1"/>
    <col min="597" max="597" width="8.81640625" style="159" bestFit="1" customWidth="1"/>
    <col min="598" max="598" width="11.54296875" style="159" bestFit="1" customWidth="1"/>
    <col min="599" max="599" width="13.453125" style="159" bestFit="1" customWidth="1"/>
    <col min="600" max="600" width="8.81640625" style="159" bestFit="1" customWidth="1"/>
    <col min="601" max="601" width="11.54296875" style="159" bestFit="1" customWidth="1"/>
    <col min="602" max="602" width="13.453125" style="159" bestFit="1" customWidth="1"/>
    <col min="603" max="603" width="8.81640625" style="159" bestFit="1" customWidth="1"/>
    <col min="604" max="604" width="11.54296875" style="159" bestFit="1" customWidth="1"/>
    <col min="605" max="605" width="13.453125" style="159" bestFit="1" customWidth="1"/>
    <col min="606" max="606" width="8.81640625" style="159" bestFit="1" customWidth="1"/>
    <col min="607" max="607" width="11.54296875" style="159" bestFit="1" customWidth="1"/>
    <col min="608" max="608" width="13.453125" style="159" bestFit="1" customWidth="1"/>
    <col min="609" max="609" width="8.81640625" style="159" bestFit="1" customWidth="1"/>
    <col min="610" max="610" width="11.54296875" style="159" bestFit="1" customWidth="1"/>
    <col min="611" max="611" width="13.453125" style="159" bestFit="1" customWidth="1"/>
    <col min="612" max="612" width="8.81640625" style="159" bestFit="1" customWidth="1"/>
    <col min="613" max="613" width="11.54296875" style="159" bestFit="1" customWidth="1"/>
    <col min="614" max="614" width="13.453125" style="159" bestFit="1" customWidth="1"/>
    <col min="615" max="615" width="8.81640625" style="159" bestFit="1" customWidth="1"/>
    <col min="616" max="616" width="11.54296875" style="159" bestFit="1" customWidth="1"/>
    <col min="617" max="617" width="13.453125" style="159" bestFit="1" customWidth="1"/>
    <col min="618" max="618" width="8.81640625" style="159" bestFit="1" customWidth="1"/>
    <col min="619" max="619" width="11.54296875" style="159" bestFit="1" customWidth="1"/>
    <col min="620" max="620" width="13.453125" style="159" bestFit="1" customWidth="1"/>
    <col min="621" max="621" width="8.81640625" style="159" bestFit="1" customWidth="1"/>
    <col min="622" max="622" width="11.54296875" style="159" bestFit="1" customWidth="1"/>
    <col min="623" max="623" width="13.453125" style="159" bestFit="1" customWidth="1"/>
    <col min="624" max="624" width="8.81640625" style="159" bestFit="1" customWidth="1"/>
    <col min="625" max="625" width="11.54296875" style="159" bestFit="1" customWidth="1"/>
    <col min="626" max="626" width="13.453125" style="159" bestFit="1" customWidth="1"/>
    <col min="627" max="627" width="8.81640625" style="159" bestFit="1" customWidth="1"/>
    <col min="628" max="628" width="11.54296875" style="159" bestFit="1" customWidth="1"/>
    <col min="629" max="629" width="13.453125" style="159" bestFit="1" customWidth="1"/>
    <col min="630" max="630" width="8.81640625" style="159" bestFit="1" customWidth="1"/>
    <col min="631" max="631" width="11.54296875" style="159" bestFit="1" customWidth="1"/>
    <col min="632" max="632" width="13.453125" style="159" bestFit="1" customWidth="1"/>
    <col min="633" max="633" width="9.26953125" style="159" bestFit="1" customWidth="1"/>
    <col min="634" max="634" width="12.7265625" style="159" bestFit="1" customWidth="1"/>
    <col min="635" max="850" width="8.7265625" style="159"/>
    <col min="851" max="851" width="17.453125" style="159" bestFit="1" customWidth="1"/>
    <col min="852" max="852" width="13.453125" style="159" bestFit="1" customWidth="1"/>
    <col min="853" max="853" width="8.81640625" style="159" bestFit="1" customWidth="1"/>
    <col min="854" max="854" width="11.54296875" style="159" bestFit="1" customWidth="1"/>
    <col min="855" max="855" width="13.453125" style="159" bestFit="1" customWidth="1"/>
    <col min="856" max="856" width="8.81640625" style="159" bestFit="1" customWidth="1"/>
    <col min="857" max="857" width="11.54296875" style="159" bestFit="1" customWidth="1"/>
    <col min="858" max="858" width="13.453125" style="159" bestFit="1" customWidth="1"/>
    <col min="859" max="859" width="8.81640625" style="159" bestFit="1" customWidth="1"/>
    <col min="860" max="860" width="11.54296875" style="159" bestFit="1" customWidth="1"/>
    <col min="861" max="861" width="13.453125" style="159" bestFit="1" customWidth="1"/>
    <col min="862" max="862" width="8.81640625" style="159" bestFit="1" customWidth="1"/>
    <col min="863" max="863" width="11.54296875" style="159" bestFit="1" customWidth="1"/>
    <col min="864" max="864" width="13.453125" style="159" bestFit="1" customWidth="1"/>
    <col min="865" max="865" width="8.81640625" style="159" bestFit="1" customWidth="1"/>
    <col min="866" max="866" width="11.54296875" style="159" bestFit="1" customWidth="1"/>
    <col min="867" max="867" width="13.453125" style="159" bestFit="1" customWidth="1"/>
    <col min="868" max="868" width="8.81640625" style="159" bestFit="1" customWidth="1"/>
    <col min="869" max="869" width="11.54296875" style="159" bestFit="1" customWidth="1"/>
    <col min="870" max="870" width="13.453125" style="159" bestFit="1" customWidth="1"/>
    <col min="871" max="871" width="8.81640625" style="159" bestFit="1" customWidth="1"/>
    <col min="872" max="872" width="11.54296875" style="159" bestFit="1" customWidth="1"/>
    <col min="873" max="873" width="13.453125" style="159" bestFit="1" customWidth="1"/>
    <col min="874" max="874" width="8.81640625" style="159" bestFit="1" customWidth="1"/>
    <col min="875" max="875" width="11.54296875" style="159" bestFit="1" customWidth="1"/>
    <col min="876" max="876" width="13.453125" style="159" bestFit="1" customWidth="1"/>
    <col min="877" max="877" width="8.81640625" style="159" bestFit="1" customWidth="1"/>
    <col min="878" max="878" width="11.54296875" style="159" bestFit="1" customWidth="1"/>
    <col min="879" max="879" width="13.453125" style="159" bestFit="1" customWidth="1"/>
    <col min="880" max="880" width="8.81640625" style="159" bestFit="1" customWidth="1"/>
    <col min="881" max="881" width="11.54296875" style="159" bestFit="1" customWidth="1"/>
    <col min="882" max="882" width="13.453125" style="159" bestFit="1" customWidth="1"/>
    <col min="883" max="883" width="8.81640625" style="159" bestFit="1" customWidth="1"/>
    <col min="884" max="884" width="11.54296875" style="159" bestFit="1" customWidth="1"/>
    <col min="885" max="885" width="13.453125" style="159" bestFit="1" customWidth="1"/>
    <col min="886" max="886" width="8.81640625" style="159" bestFit="1" customWidth="1"/>
    <col min="887" max="887" width="11.54296875" style="159" bestFit="1" customWidth="1"/>
    <col min="888" max="888" width="13.453125" style="159" bestFit="1" customWidth="1"/>
    <col min="889" max="889" width="9.26953125" style="159" bestFit="1" customWidth="1"/>
    <col min="890" max="890" width="12.7265625" style="159" bestFit="1" customWidth="1"/>
    <col min="891" max="1106" width="8.7265625" style="159"/>
    <col min="1107" max="1107" width="17.453125" style="159" bestFit="1" customWidth="1"/>
    <col min="1108" max="1108" width="13.453125" style="159" bestFit="1" customWidth="1"/>
    <col min="1109" max="1109" width="8.81640625" style="159" bestFit="1" customWidth="1"/>
    <col min="1110" max="1110" width="11.54296875" style="159" bestFit="1" customWidth="1"/>
    <col min="1111" max="1111" width="13.453125" style="159" bestFit="1" customWidth="1"/>
    <col min="1112" max="1112" width="8.81640625" style="159" bestFit="1" customWidth="1"/>
    <col min="1113" max="1113" width="11.54296875" style="159" bestFit="1" customWidth="1"/>
    <col min="1114" max="1114" width="13.453125" style="159" bestFit="1" customWidth="1"/>
    <col min="1115" max="1115" width="8.81640625" style="159" bestFit="1" customWidth="1"/>
    <col min="1116" max="1116" width="11.54296875" style="159" bestFit="1" customWidth="1"/>
    <col min="1117" max="1117" width="13.453125" style="159" bestFit="1" customWidth="1"/>
    <col min="1118" max="1118" width="8.81640625" style="159" bestFit="1" customWidth="1"/>
    <col min="1119" max="1119" width="11.54296875" style="159" bestFit="1" customWidth="1"/>
    <col min="1120" max="1120" width="13.453125" style="159" bestFit="1" customWidth="1"/>
    <col min="1121" max="1121" width="8.81640625" style="159" bestFit="1" customWidth="1"/>
    <col min="1122" max="1122" width="11.54296875" style="159" bestFit="1" customWidth="1"/>
    <col min="1123" max="1123" width="13.453125" style="159" bestFit="1" customWidth="1"/>
    <col min="1124" max="1124" width="8.81640625" style="159" bestFit="1" customWidth="1"/>
    <col min="1125" max="1125" width="11.54296875" style="159" bestFit="1" customWidth="1"/>
    <col min="1126" max="1126" width="13.453125" style="159" bestFit="1" customWidth="1"/>
    <col min="1127" max="1127" width="8.81640625" style="159" bestFit="1" customWidth="1"/>
    <col min="1128" max="1128" width="11.54296875" style="159" bestFit="1" customWidth="1"/>
    <col min="1129" max="1129" width="13.453125" style="159" bestFit="1" customWidth="1"/>
    <col min="1130" max="1130" width="8.81640625" style="159" bestFit="1" customWidth="1"/>
    <col min="1131" max="1131" width="11.54296875" style="159" bestFit="1" customWidth="1"/>
    <col min="1132" max="1132" width="13.453125" style="159" bestFit="1" customWidth="1"/>
    <col min="1133" max="1133" width="8.81640625" style="159" bestFit="1" customWidth="1"/>
    <col min="1134" max="1134" width="11.54296875" style="159" bestFit="1" customWidth="1"/>
    <col min="1135" max="1135" width="13.453125" style="159" bestFit="1" customWidth="1"/>
    <col min="1136" max="1136" width="8.81640625" style="159" bestFit="1" customWidth="1"/>
    <col min="1137" max="1137" width="11.54296875" style="159" bestFit="1" customWidth="1"/>
    <col min="1138" max="1138" width="13.453125" style="159" bestFit="1" customWidth="1"/>
    <col min="1139" max="1139" width="8.81640625" style="159" bestFit="1" customWidth="1"/>
    <col min="1140" max="1140" width="11.54296875" style="159" bestFit="1" customWidth="1"/>
    <col min="1141" max="1141" width="13.453125" style="159" bestFit="1" customWidth="1"/>
    <col min="1142" max="1142" width="8.81640625" style="159" bestFit="1" customWidth="1"/>
    <col min="1143" max="1143" width="11.54296875" style="159" bestFit="1" customWidth="1"/>
    <col min="1144" max="1144" width="13.453125" style="159" bestFit="1" customWidth="1"/>
    <col min="1145" max="1145" width="9.26953125" style="159" bestFit="1" customWidth="1"/>
    <col min="1146" max="1146" width="12.7265625" style="159" bestFit="1" customWidth="1"/>
    <col min="1147" max="1362" width="8.7265625" style="159"/>
    <col min="1363" max="1363" width="17.453125" style="159" bestFit="1" customWidth="1"/>
    <col min="1364" max="1364" width="13.453125" style="159" bestFit="1" customWidth="1"/>
    <col min="1365" max="1365" width="8.81640625" style="159" bestFit="1" customWidth="1"/>
    <col min="1366" max="1366" width="11.54296875" style="159" bestFit="1" customWidth="1"/>
    <col min="1367" max="1367" width="13.453125" style="159" bestFit="1" customWidth="1"/>
    <col min="1368" max="1368" width="8.81640625" style="159" bestFit="1" customWidth="1"/>
    <col min="1369" max="1369" width="11.54296875" style="159" bestFit="1" customWidth="1"/>
    <col min="1370" max="1370" width="13.453125" style="159" bestFit="1" customWidth="1"/>
    <col min="1371" max="1371" width="8.81640625" style="159" bestFit="1" customWidth="1"/>
    <col min="1372" max="1372" width="11.54296875" style="159" bestFit="1" customWidth="1"/>
    <col min="1373" max="1373" width="13.453125" style="159" bestFit="1" customWidth="1"/>
    <col min="1374" max="1374" width="8.81640625" style="159" bestFit="1" customWidth="1"/>
    <col min="1375" max="1375" width="11.54296875" style="159" bestFit="1" customWidth="1"/>
    <col min="1376" max="1376" width="13.453125" style="159" bestFit="1" customWidth="1"/>
    <col min="1377" max="1377" width="8.81640625" style="159" bestFit="1" customWidth="1"/>
    <col min="1378" max="1378" width="11.54296875" style="159" bestFit="1" customWidth="1"/>
    <col min="1379" max="1379" width="13.453125" style="159" bestFit="1" customWidth="1"/>
    <col min="1380" max="1380" width="8.81640625" style="159" bestFit="1" customWidth="1"/>
    <col min="1381" max="1381" width="11.54296875" style="159" bestFit="1" customWidth="1"/>
    <col min="1382" max="1382" width="13.453125" style="159" bestFit="1" customWidth="1"/>
    <col min="1383" max="1383" width="8.81640625" style="159" bestFit="1" customWidth="1"/>
    <col min="1384" max="1384" width="11.54296875" style="159" bestFit="1" customWidth="1"/>
    <col min="1385" max="1385" width="13.453125" style="159" bestFit="1" customWidth="1"/>
    <col min="1386" max="1386" width="8.81640625" style="159" bestFit="1" customWidth="1"/>
    <col min="1387" max="1387" width="11.54296875" style="159" bestFit="1" customWidth="1"/>
    <col min="1388" max="1388" width="13.453125" style="159" bestFit="1" customWidth="1"/>
    <col min="1389" max="1389" width="8.81640625" style="159" bestFit="1" customWidth="1"/>
    <col min="1390" max="1390" width="11.54296875" style="159" bestFit="1" customWidth="1"/>
    <col min="1391" max="1391" width="13.453125" style="159" bestFit="1" customWidth="1"/>
    <col min="1392" max="1392" width="8.81640625" style="159" bestFit="1" customWidth="1"/>
    <col min="1393" max="1393" width="11.54296875" style="159" bestFit="1" customWidth="1"/>
    <col min="1394" max="1394" width="13.453125" style="159" bestFit="1" customWidth="1"/>
    <col min="1395" max="1395" width="8.81640625" style="159" bestFit="1" customWidth="1"/>
    <col min="1396" max="1396" width="11.54296875" style="159" bestFit="1" customWidth="1"/>
    <col min="1397" max="1397" width="13.453125" style="159" bestFit="1" customWidth="1"/>
    <col min="1398" max="1398" width="8.81640625" style="159" bestFit="1" customWidth="1"/>
    <col min="1399" max="1399" width="11.54296875" style="159" bestFit="1" customWidth="1"/>
    <col min="1400" max="1400" width="13.453125" style="159" bestFit="1" customWidth="1"/>
    <col min="1401" max="1401" width="9.26953125" style="159" bestFit="1" customWidth="1"/>
    <col min="1402" max="1402" width="12.7265625" style="159" bestFit="1" customWidth="1"/>
    <col min="1403" max="1618" width="8.7265625" style="159"/>
    <col min="1619" max="1619" width="17.453125" style="159" bestFit="1" customWidth="1"/>
    <col min="1620" max="1620" width="13.453125" style="159" bestFit="1" customWidth="1"/>
    <col min="1621" max="1621" width="8.81640625" style="159" bestFit="1" customWidth="1"/>
    <col min="1622" max="1622" width="11.54296875" style="159" bestFit="1" customWidth="1"/>
    <col min="1623" max="1623" width="13.453125" style="159" bestFit="1" customWidth="1"/>
    <col min="1624" max="1624" width="8.81640625" style="159" bestFit="1" customWidth="1"/>
    <col min="1625" max="1625" width="11.54296875" style="159" bestFit="1" customWidth="1"/>
    <col min="1626" max="1626" width="13.453125" style="159" bestFit="1" customWidth="1"/>
    <col min="1627" max="1627" width="8.81640625" style="159" bestFit="1" customWidth="1"/>
    <col min="1628" max="1628" width="11.54296875" style="159" bestFit="1" customWidth="1"/>
    <col min="1629" max="1629" width="13.453125" style="159" bestFit="1" customWidth="1"/>
    <col min="1630" max="1630" width="8.81640625" style="159" bestFit="1" customWidth="1"/>
    <col min="1631" max="1631" width="11.54296875" style="159" bestFit="1" customWidth="1"/>
    <col min="1632" max="1632" width="13.453125" style="159" bestFit="1" customWidth="1"/>
    <col min="1633" max="1633" width="8.81640625" style="159" bestFit="1" customWidth="1"/>
    <col min="1634" max="1634" width="11.54296875" style="159" bestFit="1" customWidth="1"/>
    <col min="1635" max="1635" width="13.453125" style="159" bestFit="1" customWidth="1"/>
    <col min="1636" max="1636" width="8.81640625" style="159" bestFit="1" customWidth="1"/>
    <col min="1637" max="1637" width="11.54296875" style="159" bestFit="1" customWidth="1"/>
    <col min="1638" max="1638" width="13.453125" style="159" bestFit="1" customWidth="1"/>
    <col min="1639" max="1639" width="8.81640625" style="159" bestFit="1" customWidth="1"/>
    <col min="1640" max="1640" width="11.54296875" style="159" bestFit="1" customWidth="1"/>
    <col min="1641" max="1641" width="13.453125" style="159" bestFit="1" customWidth="1"/>
    <col min="1642" max="1642" width="8.81640625" style="159" bestFit="1" customWidth="1"/>
    <col min="1643" max="1643" width="11.54296875" style="159" bestFit="1" customWidth="1"/>
    <col min="1644" max="1644" width="13.453125" style="159" bestFit="1" customWidth="1"/>
    <col min="1645" max="1645" width="8.81640625" style="159" bestFit="1" customWidth="1"/>
    <col min="1646" max="1646" width="11.54296875" style="159" bestFit="1" customWidth="1"/>
    <col min="1647" max="1647" width="13.453125" style="159" bestFit="1" customWidth="1"/>
    <col min="1648" max="1648" width="8.81640625" style="159" bestFit="1" customWidth="1"/>
    <col min="1649" max="1649" width="11.54296875" style="159" bestFit="1" customWidth="1"/>
    <col min="1650" max="1650" width="13.453125" style="159" bestFit="1" customWidth="1"/>
    <col min="1651" max="1651" width="8.81640625" style="159" bestFit="1" customWidth="1"/>
    <col min="1652" max="1652" width="11.54296875" style="159" bestFit="1" customWidth="1"/>
    <col min="1653" max="1653" width="13.453125" style="159" bestFit="1" customWidth="1"/>
    <col min="1654" max="1654" width="8.81640625" style="159" bestFit="1" customWidth="1"/>
    <col min="1655" max="1655" width="11.54296875" style="159" bestFit="1" customWidth="1"/>
    <col min="1656" max="1656" width="13.453125" style="159" bestFit="1" customWidth="1"/>
    <col min="1657" max="1657" width="9.26953125" style="159" bestFit="1" customWidth="1"/>
    <col min="1658" max="1658" width="12.7265625" style="159" bestFit="1" customWidth="1"/>
    <col min="1659" max="1874" width="8.7265625" style="159"/>
    <col min="1875" max="1875" width="17.453125" style="159" bestFit="1" customWidth="1"/>
    <col min="1876" max="1876" width="13.453125" style="159" bestFit="1" customWidth="1"/>
    <col min="1877" max="1877" width="8.81640625" style="159" bestFit="1" customWidth="1"/>
    <col min="1878" max="1878" width="11.54296875" style="159" bestFit="1" customWidth="1"/>
    <col min="1879" max="1879" width="13.453125" style="159" bestFit="1" customWidth="1"/>
    <col min="1880" max="1880" width="8.81640625" style="159" bestFit="1" customWidth="1"/>
    <col min="1881" max="1881" width="11.54296875" style="159" bestFit="1" customWidth="1"/>
    <col min="1882" max="1882" width="13.453125" style="159" bestFit="1" customWidth="1"/>
    <col min="1883" max="1883" width="8.81640625" style="159" bestFit="1" customWidth="1"/>
    <col min="1884" max="1884" width="11.54296875" style="159" bestFit="1" customWidth="1"/>
    <col min="1885" max="1885" width="13.453125" style="159" bestFit="1" customWidth="1"/>
    <col min="1886" max="1886" width="8.81640625" style="159" bestFit="1" customWidth="1"/>
    <col min="1887" max="1887" width="11.54296875" style="159" bestFit="1" customWidth="1"/>
    <col min="1888" max="1888" width="13.453125" style="159" bestFit="1" customWidth="1"/>
    <col min="1889" max="1889" width="8.81640625" style="159" bestFit="1" customWidth="1"/>
    <col min="1890" max="1890" width="11.54296875" style="159" bestFit="1" customWidth="1"/>
    <col min="1891" max="1891" width="13.453125" style="159" bestFit="1" customWidth="1"/>
    <col min="1892" max="1892" width="8.81640625" style="159" bestFit="1" customWidth="1"/>
    <col min="1893" max="1893" width="11.54296875" style="159" bestFit="1" customWidth="1"/>
    <col min="1894" max="1894" width="13.453125" style="159" bestFit="1" customWidth="1"/>
    <col min="1895" max="1895" width="8.81640625" style="159" bestFit="1" customWidth="1"/>
    <col min="1896" max="1896" width="11.54296875" style="159" bestFit="1" customWidth="1"/>
    <col min="1897" max="1897" width="13.453125" style="159" bestFit="1" customWidth="1"/>
    <col min="1898" max="1898" width="8.81640625" style="159" bestFit="1" customWidth="1"/>
    <col min="1899" max="1899" width="11.54296875" style="159" bestFit="1" customWidth="1"/>
    <col min="1900" max="1900" width="13.453125" style="159" bestFit="1" customWidth="1"/>
    <col min="1901" max="1901" width="8.81640625" style="159" bestFit="1" customWidth="1"/>
    <col min="1902" max="1902" width="11.54296875" style="159" bestFit="1" customWidth="1"/>
    <col min="1903" max="1903" width="13.453125" style="159" bestFit="1" customWidth="1"/>
    <col min="1904" max="1904" width="8.81640625" style="159" bestFit="1" customWidth="1"/>
    <col min="1905" max="1905" width="11.54296875" style="159" bestFit="1" customWidth="1"/>
    <col min="1906" max="1906" width="13.453125" style="159" bestFit="1" customWidth="1"/>
    <col min="1907" max="1907" width="8.81640625" style="159" bestFit="1" customWidth="1"/>
    <col min="1908" max="1908" width="11.54296875" style="159" bestFit="1" customWidth="1"/>
    <col min="1909" max="1909" width="13.453125" style="159" bestFit="1" customWidth="1"/>
    <col min="1910" max="1910" width="8.81640625" style="159" bestFit="1" customWidth="1"/>
    <col min="1911" max="1911" width="11.54296875" style="159" bestFit="1" customWidth="1"/>
    <col min="1912" max="1912" width="13.453125" style="159" bestFit="1" customWidth="1"/>
    <col min="1913" max="1913" width="9.26953125" style="159" bestFit="1" customWidth="1"/>
    <col min="1914" max="1914" width="12.7265625" style="159" bestFit="1" customWidth="1"/>
    <col min="1915" max="2130" width="8.7265625" style="159"/>
    <col min="2131" max="2131" width="17.453125" style="159" bestFit="1" customWidth="1"/>
    <col min="2132" max="2132" width="13.453125" style="159" bestFit="1" customWidth="1"/>
    <col min="2133" max="2133" width="8.81640625" style="159" bestFit="1" customWidth="1"/>
    <col min="2134" max="2134" width="11.54296875" style="159" bestFit="1" customWidth="1"/>
    <col min="2135" max="2135" width="13.453125" style="159" bestFit="1" customWidth="1"/>
    <col min="2136" max="2136" width="8.81640625" style="159" bestFit="1" customWidth="1"/>
    <col min="2137" max="2137" width="11.54296875" style="159" bestFit="1" customWidth="1"/>
    <col min="2138" max="2138" width="13.453125" style="159" bestFit="1" customWidth="1"/>
    <col min="2139" max="2139" width="8.81640625" style="159" bestFit="1" customWidth="1"/>
    <col min="2140" max="2140" width="11.54296875" style="159" bestFit="1" customWidth="1"/>
    <col min="2141" max="2141" width="13.453125" style="159" bestFit="1" customWidth="1"/>
    <col min="2142" max="2142" width="8.81640625" style="159" bestFit="1" customWidth="1"/>
    <col min="2143" max="2143" width="11.54296875" style="159" bestFit="1" customWidth="1"/>
    <col min="2144" max="2144" width="13.453125" style="159" bestFit="1" customWidth="1"/>
    <col min="2145" max="2145" width="8.81640625" style="159" bestFit="1" customWidth="1"/>
    <col min="2146" max="2146" width="11.54296875" style="159" bestFit="1" customWidth="1"/>
    <col min="2147" max="2147" width="13.453125" style="159" bestFit="1" customWidth="1"/>
    <col min="2148" max="2148" width="8.81640625" style="159" bestFit="1" customWidth="1"/>
    <col min="2149" max="2149" width="11.54296875" style="159" bestFit="1" customWidth="1"/>
    <col min="2150" max="2150" width="13.453125" style="159" bestFit="1" customWidth="1"/>
    <col min="2151" max="2151" width="8.81640625" style="159" bestFit="1" customWidth="1"/>
    <col min="2152" max="2152" width="11.54296875" style="159" bestFit="1" customWidth="1"/>
    <col min="2153" max="2153" width="13.453125" style="159" bestFit="1" customWidth="1"/>
    <col min="2154" max="2154" width="8.81640625" style="159" bestFit="1" customWidth="1"/>
    <col min="2155" max="2155" width="11.54296875" style="159" bestFit="1" customWidth="1"/>
    <col min="2156" max="2156" width="13.453125" style="159" bestFit="1" customWidth="1"/>
    <col min="2157" max="2157" width="8.81640625" style="159" bestFit="1" customWidth="1"/>
    <col min="2158" max="2158" width="11.54296875" style="159" bestFit="1" customWidth="1"/>
    <col min="2159" max="2159" width="13.453125" style="159" bestFit="1" customWidth="1"/>
    <col min="2160" max="2160" width="8.81640625" style="159" bestFit="1" customWidth="1"/>
    <col min="2161" max="2161" width="11.54296875" style="159" bestFit="1" customWidth="1"/>
    <col min="2162" max="2162" width="13.453125" style="159" bestFit="1" customWidth="1"/>
    <col min="2163" max="2163" width="8.81640625" style="159" bestFit="1" customWidth="1"/>
    <col min="2164" max="2164" width="11.54296875" style="159" bestFit="1" customWidth="1"/>
    <col min="2165" max="2165" width="13.453125" style="159" bestFit="1" customWidth="1"/>
    <col min="2166" max="2166" width="8.81640625" style="159" bestFit="1" customWidth="1"/>
    <col min="2167" max="2167" width="11.54296875" style="159" bestFit="1" customWidth="1"/>
    <col min="2168" max="2168" width="13.453125" style="159" bestFit="1" customWidth="1"/>
    <col min="2169" max="2169" width="9.26953125" style="159" bestFit="1" customWidth="1"/>
    <col min="2170" max="2170" width="12.7265625" style="159" bestFit="1" customWidth="1"/>
    <col min="2171" max="2386" width="8.7265625" style="159"/>
    <col min="2387" max="2387" width="17.453125" style="159" bestFit="1" customWidth="1"/>
    <col min="2388" max="2388" width="13.453125" style="159" bestFit="1" customWidth="1"/>
    <col min="2389" max="2389" width="8.81640625" style="159" bestFit="1" customWidth="1"/>
    <col min="2390" max="2390" width="11.54296875" style="159" bestFit="1" customWidth="1"/>
    <col min="2391" max="2391" width="13.453125" style="159" bestFit="1" customWidth="1"/>
    <col min="2392" max="2392" width="8.81640625" style="159" bestFit="1" customWidth="1"/>
    <col min="2393" max="2393" width="11.54296875" style="159" bestFit="1" customWidth="1"/>
    <col min="2394" max="2394" width="13.453125" style="159" bestFit="1" customWidth="1"/>
    <col min="2395" max="2395" width="8.81640625" style="159" bestFit="1" customWidth="1"/>
    <col min="2396" max="2396" width="11.54296875" style="159" bestFit="1" customWidth="1"/>
    <col min="2397" max="2397" width="13.453125" style="159" bestFit="1" customWidth="1"/>
    <col min="2398" max="2398" width="8.81640625" style="159" bestFit="1" customWidth="1"/>
    <col min="2399" max="2399" width="11.54296875" style="159" bestFit="1" customWidth="1"/>
    <col min="2400" max="2400" width="13.453125" style="159" bestFit="1" customWidth="1"/>
    <col min="2401" max="2401" width="8.81640625" style="159" bestFit="1" customWidth="1"/>
    <col min="2402" max="2402" width="11.54296875" style="159" bestFit="1" customWidth="1"/>
    <col min="2403" max="2403" width="13.453125" style="159" bestFit="1" customWidth="1"/>
    <col min="2404" max="2404" width="8.81640625" style="159" bestFit="1" customWidth="1"/>
    <col min="2405" max="2405" width="11.54296875" style="159" bestFit="1" customWidth="1"/>
    <col min="2406" max="2406" width="13.453125" style="159" bestFit="1" customWidth="1"/>
    <col min="2407" max="2407" width="8.81640625" style="159" bestFit="1" customWidth="1"/>
    <col min="2408" max="2408" width="11.54296875" style="159" bestFit="1" customWidth="1"/>
    <col min="2409" max="2409" width="13.453125" style="159" bestFit="1" customWidth="1"/>
    <col min="2410" max="2410" width="8.81640625" style="159" bestFit="1" customWidth="1"/>
    <col min="2411" max="2411" width="11.54296875" style="159" bestFit="1" customWidth="1"/>
    <col min="2412" max="2412" width="13.453125" style="159" bestFit="1" customWidth="1"/>
    <col min="2413" max="2413" width="8.81640625" style="159" bestFit="1" customWidth="1"/>
    <col min="2414" max="2414" width="11.54296875" style="159" bestFit="1" customWidth="1"/>
    <col min="2415" max="2415" width="13.453125" style="159" bestFit="1" customWidth="1"/>
    <col min="2416" max="2416" width="8.81640625" style="159" bestFit="1" customWidth="1"/>
    <col min="2417" max="2417" width="11.54296875" style="159" bestFit="1" customWidth="1"/>
    <col min="2418" max="2418" width="13.453125" style="159" bestFit="1" customWidth="1"/>
    <col min="2419" max="2419" width="8.81640625" style="159" bestFit="1" customWidth="1"/>
    <col min="2420" max="2420" width="11.54296875" style="159" bestFit="1" customWidth="1"/>
    <col min="2421" max="2421" width="13.453125" style="159" bestFit="1" customWidth="1"/>
    <col min="2422" max="2422" width="8.81640625" style="159" bestFit="1" customWidth="1"/>
    <col min="2423" max="2423" width="11.54296875" style="159" bestFit="1" customWidth="1"/>
    <col min="2424" max="2424" width="13.453125" style="159" bestFit="1" customWidth="1"/>
    <col min="2425" max="2425" width="9.26953125" style="159" bestFit="1" customWidth="1"/>
    <col min="2426" max="2426" width="12.7265625" style="159" bestFit="1" customWidth="1"/>
    <col min="2427" max="2642" width="8.7265625" style="159"/>
    <col min="2643" max="2643" width="17.453125" style="159" bestFit="1" customWidth="1"/>
    <col min="2644" max="2644" width="13.453125" style="159" bestFit="1" customWidth="1"/>
    <col min="2645" max="2645" width="8.81640625" style="159" bestFit="1" customWidth="1"/>
    <col min="2646" max="2646" width="11.54296875" style="159" bestFit="1" customWidth="1"/>
    <col min="2647" max="2647" width="13.453125" style="159" bestFit="1" customWidth="1"/>
    <col min="2648" max="2648" width="8.81640625" style="159" bestFit="1" customWidth="1"/>
    <col min="2649" max="2649" width="11.54296875" style="159" bestFit="1" customWidth="1"/>
    <col min="2650" max="2650" width="13.453125" style="159" bestFit="1" customWidth="1"/>
    <col min="2651" max="2651" width="8.81640625" style="159" bestFit="1" customWidth="1"/>
    <col min="2652" max="2652" width="11.54296875" style="159" bestFit="1" customWidth="1"/>
    <col min="2653" max="2653" width="13.453125" style="159" bestFit="1" customWidth="1"/>
    <col min="2654" max="2654" width="8.81640625" style="159" bestFit="1" customWidth="1"/>
    <col min="2655" max="2655" width="11.54296875" style="159" bestFit="1" customWidth="1"/>
    <col min="2656" max="2656" width="13.453125" style="159" bestFit="1" customWidth="1"/>
    <col min="2657" max="2657" width="8.81640625" style="159" bestFit="1" customWidth="1"/>
    <col min="2658" max="2658" width="11.54296875" style="159" bestFit="1" customWidth="1"/>
    <col min="2659" max="2659" width="13.453125" style="159" bestFit="1" customWidth="1"/>
    <col min="2660" max="2660" width="8.81640625" style="159" bestFit="1" customWidth="1"/>
    <col min="2661" max="2661" width="11.54296875" style="159" bestFit="1" customWidth="1"/>
    <col min="2662" max="2662" width="13.453125" style="159" bestFit="1" customWidth="1"/>
    <col min="2663" max="2663" width="8.81640625" style="159" bestFit="1" customWidth="1"/>
    <col min="2664" max="2664" width="11.54296875" style="159" bestFit="1" customWidth="1"/>
    <col min="2665" max="2665" width="13.453125" style="159" bestFit="1" customWidth="1"/>
    <col min="2666" max="2666" width="8.81640625" style="159" bestFit="1" customWidth="1"/>
    <col min="2667" max="2667" width="11.54296875" style="159" bestFit="1" customWidth="1"/>
    <col min="2668" max="2668" width="13.453125" style="159" bestFit="1" customWidth="1"/>
    <col min="2669" max="2669" width="8.81640625" style="159" bestFit="1" customWidth="1"/>
    <col min="2670" max="2670" width="11.54296875" style="159" bestFit="1" customWidth="1"/>
    <col min="2671" max="2671" width="13.453125" style="159" bestFit="1" customWidth="1"/>
    <col min="2672" max="2672" width="8.81640625" style="159" bestFit="1" customWidth="1"/>
    <col min="2673" max="2673" width="11.54296875" style="159" bestFit="1" customWidth="1"/>
    <col min="2674" max="2674" width="13.453125" style="159" bestFit="1" customWidth="1"/>
    <col min="2675" max="2675" width="8.81640625" style="159" bestFit="1" customWidth="1"/>
    <col min="2676" max="2676" width="11.54296875" style="159" bestFit="1" customWidth="1"/>
    <col min="2677" max="2677" width="13.453125" style="159" bestFit="1" customWidth="1"/>
    <col min="2678" max="2678" width="8.81640625" style="159" bestFit="1" customWidth="1"/>
    <col min="2679" max="2679" width="11.54296875" style="159" bestFit="1" customWidth="1"/>
    <col min="2680" max="2680" width="13.453125" style="159" bestFit="1" customWidth="1"/>
    <col min="2681" max="2681" width="9.26953125" style="159" bestFit="1" customWidth="1"/>
    <col min="2682" max="2682" width="12.7265625" style="159" bestFit="1" customWidth="1"/>
    <col min="2683" max="2898" width="8.7265625" style="159"/>
    <col min="2899" max="2899" width="17.453125" style="159" bestFit="1" customWidth="1"/>
    <col min="2900" max="2900" width="13.453125" style="159" bestFit="1" customWidth="1"/>
    <col min="2901" max="2901" width="8.81640625" style="159" bestFit="1" customWidth="1"/>
    <col min="2902" max="2902" width="11.54296875" style="159" bestFit="1" customWidth="1"/>
    <col min="2903" max="2903" width="13.453125" style="159" bestFit="1" customWidth="1"/>
    <col min="2904" max="2904" width="8.81640625" style="159" bestFit="1" customWidth="1"/>
    <col min="2905" max="2905" width="11.54296875" style="159" bestFit="1" customWidth="1"/>
    <col min="2906" max="2906" width="13.453125" style="159" bestFit="1" customWidth="1"/>
    <col min="2907" max="2907" width="8.81640625" style="159" bestFit="1" customWidth="1"/>
    <col min="2908" max="2908" width="11.54296875" style="159" bestFit="1" customWidth="1"/>
    <col min="2909" max="2909" width="13.453125" style="159" bestFit="1" customWidth="1"/>
    <col min="2910" max="2910" width="8.81640625" style="159" bestFit="1" customWidth="1"/>
    <col min="2911" max="2911" width="11.54296875" style="159" bestFit="1" customWidth="1"/>
    <col min="2912" max="2912" width="13.453125" style="159" bestFit="1" customWidth="1"/>
    <col min="2913" max="2913" width="8.81640625" style="159" bestFit="1" customWidth="1"/>
    <col min="2914" max="2914" width="11.54296875" style="159" bestFit="1" customWidth="1"/>
    <col min="2915" max="2915" width="13.453125" style="159" bestFit="1" customWidth="1"/>
    <col min="2916" max="2916" width="8.81640625" style="159" bestFit="1" customWidth="1"/>
    <col min="2917" max="2917" width="11.54296875" style="159" bestFit="1" customWidth="1"/>
    <col min="2918" max="2918" width="13.453125" style="159" bestFit="1" customWidth="1"/>
    <col min="2919" max="2919" width="8.81640625" style="159" bestFit="1" customWidth="1"/>
    <col min="2920" max="2920" width="11.54296875" style="159" bestFit="1" customWidth="1"/>
    <col min="2921" max="2921" width="13.453125" style="159" bestFit="1" customWidth="1"/>
    <col min="2922" max="2922" width="8.81640625" style="159" bestFit="1" customWidth="1"/>
    <col min="2923" max="2923" width="11.54296875" style="159" bestFit="1" customWidth="1"/>
    <col min="2924" max="2924" width="13.453125" style="159" bestFit="1" customWidth="1"/>
    <col min="2925" max="2925" width="8.81640625" style="159" bestFit="1" customWidth="1"/>
    <col min="2926" max="2926" width="11.54296875" style="159" bestFit="1" customWidth="1"/>
    <col min="2927" max="2927" width="13.453125" style="159" bestFit="1" customWidth="1"/>
    <col min="2928" max="2928" width="8.81640625" style="159" bestFit="1" customWidth="1"/>
    <col min="2929" max="2929" width="11.54296875" style="159" bestFit="1" customWidth="1"/>
    <col min="2930" max="2930" width="13.453125" style="159" bestFit="1" customWidth="1"/>
    <col min="2931" max="2931" width="8.81640625" style="159" bestFit="1" customWidth="1"/>
    <col min="2932" max="2932" width="11.54296875" style="159" bestFit="1" customWidth="1"/>
    <col min="2933" max="2933" width="13.453125" style="159" bestFit="1" customWidth="1"/>
    <col min="2934" max="2934" width="8.81640625" style="159" bestFit="1" customWidth="1"/>
    <col min="2935" max="2935" width="11.54296875" style="159" bestFit="1" customWidth="1"/>
    <col min="2936" max="2936" width="13.453125" style="159" bestFit="1" customWidth="1"/>
    <col min="2937" max="2937" width="9.26953125" style="159" bestFit="1" customWidth="1"/>
    <col min="2938" max="2938" width="12.7265625" style="159" bestFit="1" customWidth="1"/>
    <col min="2939" max="3154" width="8.7265625" style="159"/>
    <col min="3155" max="3155" width="17.453125" style="159" bestFit="1" customWidth="1"/>
    <col min="3156" max="3156" width="13.453125" style="159" bestFit="1" customWidth="1"/>
    <col min="3157" max="3157" width="8.81640625" style="159" bestFit="1" customWidth="1"/>
    <col min="3158" max="3158" width="11.54296875" style="159" bestFit="1" customWidth="1"/>
    <col min="3159" max="3159" width="13.453125" style="159" bestFit="1" customWidth="1"/>
    <col min="3160" max="3160" width="8.81640625" style="159" bestFit="1" customWidth="1"/>
    <col min="3161" max="3161" width="11.54296875" style="159" bestFit="1" customWidth="1"/>
    <col min="3162" max="3162" width="13.453125" style="159" bestFit="1" customWidth="1"/>
    <col min="3163" max="3163" width="8.81640625" style="159" bestFit="1" customWidth="1"/>
    <col min="3164" max="3164" width="11.54296875" style="159" bestFit="1" customWidth="1"/>
    <col min="3165" max="3165" width="13.453125" style="159" bestFit="1" customWidth="1"/>
    <col min="3166" max="3166" width="8.81640625" style="159" bestFit="1" customWidth="1"/>
    <col min="3167" max="3167" width="11.54296875" style="159" bestFit="1" customWidth="1"/>
    <col min="3168" max="3168" width="13.453125" style="159" bestFit="1" customWidth="1"/>
    <col min="3169" max="3169" width="8.81640625" style="159" bestFit="1" customWidth="1"/>
    <col min="3170" max="3170" width="11.54296875" style="159" bestFit="1" customWidth="1"/>
    <col min="3171" max="3171" width="13.453125" style="159" bestFit="1" customWidth="1"/>
    <col min="3172" max="3172" width="8.81640625" style="159" bestFit="1" customWidth="1"/>
    <col min="3173" max="3173" width="11.54296875" style="159" bestFit="1" customWidth="1"/>
    <col min="3174" max="3174" width="13.453125" style="159" bestFit="1" customWidth="1"/>
    <col min="3175" max="3175" width="8.81640625" style="159" bestFit="1" customWidth="1"/>
    <col min="3176" max="3176" width="11.54296875" style="159" bestFit="1" customWidth="1"/>
    <col min="3177" max="3177" width="13.453125" style="159" bestFit="1" customWidth="1"/>
    <col min="3178" max="3178" width="8.81640625" style="159" bestFit="1" customWidth="1"/>
    <col min="3179" max="3179" width="11.54296875" style="159" bestFit="1" customWidth="1"/>
    <col min="3180" max="3180" width="13.453125" style="159" bestFit="1" customWidth="1"/>
    <col min="3181" max="3181" width="8.81640625" style="159" bestFit="1" customWidth="1"/>
    <col min="3182" max="3182" width="11.54296875" style="159" bestFit="1" customWidth="1"/>
    <col min="3183" max="3183" width="13.453125" style="159" bestFit="1" customWidth="1"/>
    <col min="3184" max="3184" width="8.81640625" style="159" bestFit="1" customWidth="1"/>
    <col min="3185" max="3185" width="11.54296875" style="159" bestFit="1" customWidth="1"/>
    <col min="3186" max="3186" width="13.453125" style="159" bestFit="1" customWidth="1"/>
    <col min="3187" max="3187" width="8.81640625" style="159" bestFit="1" customWidth="1"/>
    <col min="3188" max="3188" width="11.54296875" style="159" bestFit="1" customWidth="1"/>
    <col min="3189" max="3189" width="13.453125" style="159" bestFit="1" customWidth="1"/>
    <col min="3190" max="3190" width="8.81640625" style="159" bestFit="1" customWidth="1"/>
    <col min="3191" max="3191" width="11.54296875" style="159" bestFit="1" customWidth="1"/>
    <col min="3192" max="3192" width="13.453125" style="159" bestFit="1" customWidth="1"/>
    <col min="3193" max="3193" width="9.26953125" style="159" bestFit="1" customWidth="1"/>
    <col min="3194" max="3194" width="12.7265625" style="159" bestFit="1" customWidth="1"/>
    <col min="3195" max="3410" width="8.7265625" style="159"/>
    <col min="3411" max="3411" width="17.453125" style="159" bestFit="1" customWidth="1"/>
    <col min="3412" max="3412" width="13.453125" style="159" bestFit="1" customWidth="1"/>
    <col min="3413" max="3413" width="8.81640625" style="159" bestFit="1" customWidth="1"/>
    <col min="3414" max="3414" width="11.54296875" style="159" bestFit="1" customWidth="1"/>
    <col min="3415" max="3415" width="13.453125" style="159" bestFit="1" customWidth="1"/>
    <col min="3416" max="3416" width="8.81640625" style="159" bestFit="1" customWidth="1"/>
    <col min="3417" max="3417" width="11.54296875" style="159" bestFit="1" customWidth="1"/>
    <col min="3418" max="3418" width="13.453125" style="159" bestFit="1" customWidth="1"/>
    <col min="3419" max="3419" width="8.81640625" style="159" bestFit="1" customWidth="1"/>
    <col min="3420" max="3420" width="11.54296875" style="159" bestFit="1" customWidth="1"/>
    <col min="3421" max="3421" width="13.453125" style="159" bestFit="1" customWidth="1"/>
    <col min="3422" max="3422" width="8.81640625" style="159" bestFit="1" customWidth="1"/>
    <col min="3423" max="3423" width="11.54296875" style="159" bestFit="1" customWidth="1"/>
    <col min="3424" max="3424" width="13.453125" style="159" bestFit="1" customWidth="1"/>
    <col min="3425" max="3425" width="8.81640625" style="159" bestFit="1" customWidth="1"/>
    <col min="3426" max="3426" width="11.54296875" style="159" bestFit="1" customWidth="1"/>
    <col min="3427" max="3427" width="13.453125" style="159" bestFit="1" customWidth="1"/>
    <col min="3428" max="3428" width="8.81640625" style="159" bestFit="1" customWidth="1"/>
    <col min="3429" max="3429" width="11.54296875" style="159" bestFit="1" customWidth="1"/>
    <col min="3430" max="3430" width="13.453125" style="159" bestFit="1" customWidth="1"/>
    <col min="3431" max="3431" width="8.81640625" style="159" bestFit="1" customWidth="1"/>
    <col min="3432" max="3432" width="11.54296875" style="159" bestFit="1" customWidth="1"/>
    <col min="3433" max="3433" width="13.453125" style="159" bestFit="1" customWidth="1"/>
    <col min="3434" max="3434" width="8.81640625" style="159" bestFit="1" customWidth="1"/>
    <col min="3435" max="3435" width="11.54296875" style="159" bestFit="1" customWidth="1"/>
    <col min="3436" max="3436" width="13.453125" style="159" bestFit="1" customWidth="1"/>
    <col min="3437" max="3437" width="8.81640625" style="159" bestFit="1" customWidth="1"/>
    <col min="3438" max="3438" width="11.54296875" style="159" bestFit="1" customWidth="1"/>
    <col min="3439" max="3439" width="13.453125" style="159" bestFit="1" customWidth="1"/>
    <col min="3440" max="3440" width="8.81640625" style="159" bestFit="1" customWidth="1"/>
    <col min="3441" max="3441" width="11.54296875" style="159" bestFit="1" customWidth="1"/>
    <col min="3442" max="3442" width="13.453125" style="159" bestFit="1" customWidth="1"/>
    <col min="3443" max="3443" width="8.81640625" style="159" bestFit="1" customWidth="1"/>
    <col min="3444" max="3444" width="11.54296875" style="159" bestFit="1" customWidth="1"/>
    <col min="3445" max="3445" width="13.453125" style="159" bestFit="1" customWidth="1"/>
    <col min="3446" max="3446" width="8.81640625" style="159" bestFit="1" customWidth="1"/>
    <col min="3447" max="3447" width="11.54296875" style="159" bestFit="1" customWidth="1"/>
    <col min="3448" max="3448" width="13.453125" style="159" bestFit="1" customWidth="1"/>
    <col min="3449" max="3449" width="9.26953125" style="159" bestFit="1" customWidth="1"/>
    <col min="3450" max="3450" width="12.7265625" style="159" bestFit="1" customWidth="1"/>
    <col min="3451" max="3666" width="8.7265625" style="159"/>
    <col min="3667" max="3667" width="17.453125" style="159" bestFit="1" customWidth="1"/>
    <col min="3668" max="3668" width="13.453125" style="159" bestFit="1" customWidth="1"/>
    <col min="3669" max="3669" width="8.81640625" style="159" bestFit="1" customWidth="1"/>
    <col min="3670" max="3670" width="11.54296875" style="159" bestFit="1" customWidth="1"/>
    <col min="3671" max="3671" width="13.453125" style="159" bestFit="1" customWidth="1"/>
    <col min="3672" max="3672" width="8.81640625" style="159" bestFit="1" customWidth="1"/>
    <col min="3673" max="3673" width="11.54296875" style="159" bestFit="1" customWidth="1"/>
    <col min="3674" max="3674" width="13.453125" style="159" bestFit="1" customWidth="1"/>
    <col min="3675" max="3675" width="8.81640625" style="159" bestFit="1" customWidth="1"/>
    <col min="3676" max="3676" width="11.54296875" style="159" bestFit="1" customWidth="1"/>
    <col min="3677" max="3677" width="13.453125" style="159" bestFit="1" customWidth="1"/>
    <col min="3678" max="3678" width="8.81640625" style="159" bestFit="1" customWidth="1"/>
    <col min="3679" max="3679" width="11.54296875" style="159" bestFit="1" customWidth="1"/>
    <col min="3680" max="3680" width="13.453125" style="159" bestFit="1" customWidth="1"/>
    <col min="3681" max="3681" width="8.81640625" style="159" bestFit="1" customWidth="1"/>
    <col min="3682" max="3682" width="11.54296875" style="159" bestFit="1" customWidth="1"/>
    <col min="3683" max="3683" width="13.453125" style="159" bestFit="1" customWidth="1"/>
    <col min="3684" max="3684" width="8.81640625" style="159" bestFit="1" customWidth="1"/>
    <col min="3685" max="3685" width="11.54296875" style="159" bestFit="1" customWidth="1"/>
    <col min="3686" max="3686" width="13.453125" style="159" bestFit="1" customWidth="1"/>
    <col min="3687" max="3687" width="8.81640625" style="159" bestFit="1" customWidth="1"/>
    <col min="3688" max="3688" width="11.54296875" style="159" bestFit="1" customWidth="1"/>
    <col min="3689" max="3689" width="13.453125" style="159" bestFit="1" customWidth="1"/>
    <col min="3690" max="3690" width="8.81640625" style="159" bestFit="1" customWidth="1"/>
    <col min="3691" max="3691" width="11.54296875" style="159" bestFit="1" customWidth="1"/>
    <col min="3692" max="3692" width="13.453125" style="159" bestFit="1" customWidth="1"/>
    <col min="3693" max="3693" width="8.81640625" style="159" bestFit="1" customWidth="1"/>
    <col min="3694" max="3694" width="11.54296875" style="159" bestFit="1" customWidth="1"/>
    <col min="3695" max="3695" width="13.453125" style="159" bestFit="1" customWidth="1"/>
    <col min="3696" max="3696" width="8.81640625" style="159" bestFit="1" customWidth="1"/>
    <col min="3697" max="3697" width="11.54296875" style="159" bestFit="1" customWidth="1"/>
    <col min="3698" max="3698" width="13.453125" style="159" bestFit="1" customWidth="1"/>
    <col min="3699" max="3699" width="8.81640625" style="159" bestFit="1" customWidth="1"/>
    <col min="3700" max="3700" width="11.54296875" style="159" bestFit="1" customWidth="1"/>
    <col min="3701" max="3701" width="13.453125" style="159" bestFit="1" customWidth="1"/>
    <col min="3702" max="3702" width="8.81640625" style="159" bestFit="1" customWidth="1"/>
    <col min="3703" max="3703" width="11.54296875" style="159" bestFit="1" customWidth="1"/>
    <col min="3704" max="3704" width="13.453125" style="159" bestFit="1" customWidth="1"/>
    <col min="3705" max="3705" width="9.26953125" style="159" bestFit="1" customWidth="1"/>
    <col min="3706" max="3706" width="12.7265625" style="159" bestFit="1" customWidth="1"/>
    <col min="3707" max="3922" width="8.7265625" style="159"/>
    <col min="3923" max="3923" width="17.453125" style="159" bestFit="1" customWidth="1"/>
    <col min="3924" max="3924" width="13.453125" style="159" bestFit="1" customWidth="1"/>
    <col min="3925" max="3925" width="8.81640625" style="159" bestFit="1" customWidth="1"/>
    <col min="3926" max="3926" width="11.54296875" style="159" bestFit="1" customWidth="1"/>
    <col min="3927" max="3927" width="13.453125" style="159" bestFit="1" customWidth="1"/>
    <col min="3928" max="3928" width="8.81640625" style="159" bestFit="1" customWidth="1"/>
    <col min="3929" max="3929" width="11.54296875" style="159" bestFit="1" customWidth="1"/>
    <col min="3930" max="3930" width="13.453125" style="159" bestFit="1" customWidth="1"/>
    <col min="3931" max="3931" width="8.81640625" style="159" bestFit="1" customWidth="1"/>
    <col min="3932" max="3932" width="11.54296875" style="159" bestFit="1" customWidth="1"/>
    <col min="3933" max="3933" width="13.453125" style="159" bestFit="1" customWidth="1"/>
    <col min="3934" max="3934" width="8.81640625" style="159" bestFit="1" customWidth="1"/>
    <col min="3935" max="3935" width="11.54296875" style="159" bestFit="1" customWidth="1"/>
    <col min="3936" max="3936" width="13.453125" style="159" bestFit="1" customWidth="1"/>
    <col min="3937" max="3937" width="8.81640625" style="159" bestFit="1" customWidth="1"/>
    <col min="3938" max="3938" width="11.54296875" style="159" bestFit="1" customWidth="1"/>
    <col min="3939" max="3939" width="13.453125" style="159" bestFit="1" customWidth="1"/>
    <col min="3940" max="3940" width="8.81640625" style="159" bestFit="1" customWidth="1"/>
    <col min="3941" max="3941" width="11.54296875" style="159" bestFit="1" customWidth="1"/>
    <col min="3942" max="3942" width="13.453125" style="159" bestFit="1" customWidth="1"/>
    <col min="3943" max="3943" width="8.81640625" style="159" bestFit="1" customWidth="1"/>
    <col min="3944" max="3944" width="11.54296875" style="159" bestFit="1" customWidth="1"/>
    <col min="3945" max="3945" width="13.453125" style="159" bestFit="1" customWidth="1"/>
    <col min="3946" max="3946" width="8.81640625" style="159" bestFit="1" customWidth="1"/>
    <col min="3947" max="3947" width="11.54296875" style="159" bestFit="1" customWidth="1"/>
    <col min="3948" max="3948" width="13.453125" style="159" bestFit="1" customWidth="1"/>
    <col min="3949" max="3949" width="8.81640625" style="159" bestFit="1" customWidth="1"/>
    <col min="3950" max="3950" width="11.54296875" style="159" bestFit="1" customWidth="1"/>
    <col min="3951" max="3951" width="13.453125" style="159" bestFit="1" customWidth="1"/>
    <col min="3952" max="3952" width="8.81640625" style="159" bestFit="1" customWidth="1"/>
    <col min="3953" max="3953" width="11.54296875" style="159" bestFit="1" customWidth="1"/>
    <col min="3954" max="3954" width="13.453125" style="159" bestFit="1" customWidth="1"/>
    <col min="3955" max="3955" width="8.81640625" style="159" bestFit="1" customWidth="1"/>
    <col min="3956" max="3956" width="11.54296875" style="159" bestFit="1" customWidth="1"/>
    <col min="3957" max="3957" width="13.453125" style="159" bestFit="1" customWidth="1"/>
    <col min="3958" max="3958" width="8.81640625" style="159" bestFit="1" customWidth="1"/>
    <col min="3959" max="3959" width="11.54296875" style="159" bestFit="1" customWidth="1"/>
    <col min="3960" max="3960" width="13.453125" style="159" bestFit="1" customWidth="1"/>
    <col min="3961" max="3961" width="9.26953125" style="159" bestFit="1" customWidth="1"/>
    <col min="3962" max="3962" width="12.7265625" style="159" bestFit="1" customWidth="1"/>
    <col min="3963" max="4178" width="8.7265625" style="159"/>
    <col min="4179" max="4179" width="17.453125" style="159" bestFit="1" customWidth="1"/>
    <col min="4180" max="4180" width="13.453125" style="159" bestFit="1" customWidth="1"/>
    <col min="4181" max="4181" width="8.81640625" style="159" bestFit="1" customWidth="1"/>
    <col min="4182" max="4182" width="11.54296875" style="159" bestFit="1" customWidth="1"/>
    <col min="4183" max="4183" width="13.453125" style="159" bestFit="1" customWidth="1"/>
    <col min="4184" max="4184" width="8.81640625" style="159" bestFit="1" customWidth="1"/>
    <col min="4185" max="4185" width="11.54296875" style="159" bestFit="1" customWidth="1"/>
    <col min="4186" max="4186" width="13.453125" style="159" bestFit="1" customWidth="1"/>
    <col min="4187" max="4187" width="8.81640625" style="159" bestFit="1" customWidth="1"/>
    <col min="4188" max="4188" width="11.54296875" style="159" bestFit="1" customWidth="1"/>
    <col min="4189" max="4189" width="13.453125" style="159" bestFit="1" customWidth="1"/>
    <col min="4190" max="4190" width="8.81640625" style="159" bestFit="1" customWidth="1"/>
    <col min="4191" max="4191" width="11.54296875" style="159" bestFit="1" customWidth="1"/>
    <col min="4192" max="4192" width="13.453125" style="159" bestFit="1" customWidth="1"/>
    <col min="4193" max="4193" width="8.81640625" style="159" bestFit="1" customWidth="1"/>
    <col min="4194" max="4194" width="11.54296875" style="159" bestFit="1" customWidth="1"/>
    <col min="4195" max="4195" width="13.453125" style="159" bestFit="1" customWidth="1"/>
    <col min="4196" max="4196" width="8.81640625" style="159" bestFit="1" customWidth="1"/>
    <col min="4197" max="4197" width="11.54296875" style="159" bestFit="1" customWidth="1"/>
    <col min="4198" max="4198" width="13.453125" style="159" bestFit="1" customWidth="1"/>
    <col min="4199" max="4199" width="8.81640625" style="159" bestFit="1" customWidth="1"/>
    <col min="4200" max="4200" width="11.54296875" style="159" bestFit="1" customWidth="1"/>
    <col min="4201" max="4201" width="13.453125" style="159" bestFit="1" customWidth="1"/>
    <col min="4202" max="4202" width="8.81640625" style="159" bestFit="1" customWidth="1"/>
    <col min="4203" max="4203" width="11.54296875" style="159" bestFit="1" customWidth="1"/>
    <col min="4204" max="4204" width="13.453125" style="159" bestFit="1" customWidth="1"/>
    <col min="4205" max="4205" width="8.81640625" style="159" bestFit="1" customWidth="1"/>
    <col min="4206" max="4206" width="11.54296875" style="159" bestFit="1" customWidth="1"/>
    <col min="4207" max="4207" width="13.453125" style="159" bestFit="1" customWidth="1"/>
    <col min="4208" max="4208" width="8.81640625" style="159" bestFit="1" customWidth="1"/>
    <col min="4209" max="4209" width="11.54296875" style="159" bestFit="1" customWidth="1"/>
    <col min="4210" max="4210" width="13.453125" style="159" bestFit="1" customWidth="1"/>
    <col min="4211" max="4211" width="8.81640625" style="159" bestFit="1" customWidth="1"/>
    <col min="4212" max="4212" width="11.54296875" style="159" bestFit="1" customWidth="1"/>
    <col min="4213" max="4213" width="13.453125" style="159" bestFit="1" customWidth="1"/>
    <col min="4214" max="4214" width="8.81640625" style="159" bestFit="1" customWidth="1"/>
    <col min="4215" max="4215" width="11.54296875" style="159" bestFit="1" customWidth="1"/>
    <col min="4216" max="4216" width="13.453125" style="159" bestFit="1" customWidth="1"/>
    <col min="4217" max="4217" width="9.26953125" style="159" bestFit="1" customWidth="1"/>
    <col min="4218" max="4218" width="12.7265625" style="159" bestFit="1" customWidth="1"/>
    <col min="4219" max="4434" width="8.7265625" style="159"/>
    <col min="4435" max="4435" width="17.453125" style="159" bestFit="1" customWidth="1"/>
    <col min="4436" max="4436" width="13.453125" style="159" bestFit="1" customWidth="1"/>
    <col min="4437" max="4437" width="8.81640625" style="159" bestFit="1" customWidth="1"/>
    <col min="4438" max="4438" width="11.54296875" style="159" bestFit="1" customWidth="1"/>
    <col min="4439" max="4439" width="13.453125" style="159" bestFit="1" customWidth="1"/>
    <col min="4440" max="4440" width="8.81640625" style="159" bestFit="1" customWidth="1"/>
    <col min="4441" max="4441" width="11.54296875" style="159" bestFit="1" customWidth="1"/>
    <col min="4442" max="4442" width="13.453125" style="159" bestFit="1" customWidth="1"/>
    <col min="4443" max="4443" width="8.81640625" style="159" bestFit="1" customWidth="1"/>
    <col min="4444" max="4444" width="11.54296875" style="159" bestFit="1" customWidth="1"/>
    <col min="4445" max="4445" width="13.453125" style="159" bestFit="1" customWidth="1"/>
    <col min="4446" max="4446" width="8.81640625" style="159" bestFit="1" customWidth="1"/>
    <col min="4447" max="4447" width="11.54296875" style="159" bestFit="1" customWidth="1"/>
    <col min="4448" max="4448" width="13.453125" style="159" bestFit="1" customWidth="1"/>
    <col min="4449" max="4449" width="8.81640625" style="159" bestFit="1" customWidth="1"/>
    <col min="4450" max="4450" width="11.54296875" style="159" bestFit="1" customWidth="1"/>
    <col min="4451" max="4451" width="13.453125" style="159" bestFit="1" customWidth="1"/>
    <col min="4452" max="4452" width="8.81640625" style="159" bestFit="1" customWidth="1"/>
    <col min="4453" max="4453" width="11.54296875" style="159" bestFit="1" customWidth="1"/>
    <col min="4454" max="4454" width="13.453125" style="159" bestFit="1" customWidth="1"/>
    <col min="4455" max="4455" width="8.81640625" style="159" bestFit="1" customWidth="1"/>
    <col min="4456" max="4456" width="11.54296875" style="159" bestFit="1" customWidth="1"/>
    <col min="4457" max="4457" width="13.453125" style="159" bestFit="1" customWidth="1"/>
    <col min="4458" max="4458" width="8.81640625" style="159" bestFit="1" customWidth="1"/>
    <col min="4459" max="4459" width="11.54296875" style="159" bestFit="1" customWidth="1"/>
    <col min="4460" max="4460" width="13.453125" style="159" bestFit="1" customWidth="1"/>
    <col min="4461" max="4461" width="8.81640625" style="159" bestFit="1" customWidth="1"/>
    <col min="4462" max="4462" width="11.54296875" style="159" bestFit="1" customWidth="1"/>
    <col min="4463" max="4463" width="13.453125" style="159" bestFit="1" customWidth="1"/>
    <col min="4464" max="4464" width="8.81640625" style="159" bestFit="1" customWidth="1"/>
    <col min="4465" max="4465" width="11.54296875" style="159" bestFit="1" customWidth="1"/>
    <col min="4466" max="4466" width="13.453125" style="159" bestFit="1" customWidth="1"/>
    <col min="4467" max="4467" width="8.81640625" style="159" bestFit="1" customWidth="1"/>
    <col min="4468" max="4468" width="11.54296875" style="159" bestFit="1" customWidth="1"/>
    <col min="4469" max="4469" width="13.453125" style="159" bestFit="1" customWidth="1"/>
    <col min="4470" max="4470" width="8.81640625" style="159" bestFit="1" customWidth="1"/>
    <col min="4471" max="4471" width="11.54296875" style="159" bestFit="1" customWidth="1"/>
    <col min="4472" max="4472" width="13.453125" style="159" bestFit="1" customWidth="1"/>
    <col min="4473" max="4473" width="9.26953125" style="159" bestFit="1" customWidth="1"/>
    <col min="4474" max="4474" width="12.7265625" style="159" bestFit="1" customWidth="1"/>
    <col min="4475" max="4690" width="8.7265625" style="159"/>
    <col min="4691" max="4691" width="17.453125" style="159" bestFit="1" customWidth="1"/>
    <col min="4692" max="4692" width="13.453125" style="159" bestFit="1" customWidth="1"/>
    <col min="4693" max="4693" width="8.81640625" style="159" bestFit="1" customWidth="1"/>
    <col min="4694" max="4694" width="11.54296875" style="159" bestFit="1" customWidth="1"/>
    <col min="4695" max="4695" width="13.453125" style="159" bestFit="1" customWidth="1"/>
    <col min="4696" max="4696" width="8.81640625" style="159" bestFit="1" customWidth="1"/>
    <col min="4697" max="4697" width="11.54296875" style="159" bestFit="1" customWidth="1"/>
    <col min="4698" max="4698" width="13.453125" style="159" bestFit="1" customWidth="1"/>
    <col min="4699" max="4699" width="8.81640625" style="159" bestFit="1" customWidth="1"/>
    <col min="4700" max="4700" width="11.54296875" style="159" bestFit="1" customWidth="1"/>
    <col min="4701" max="4701" width="13.453125" style="159" bestFit="1" customWidth="1"/>
    <col min="4702" max="4702" width="8.81640625" style="159" bestFit="1" customWidth="1"/>
    <col min="4703" max="4703" width="11.54296875" style="159" bestFit="1" customWidth="1"/>
    <col min="4704" max="4704" width="13.453125" style="159" bestFit="1" customWidth="1"/>
    <col min="4705" max="4705" width="8.81640625" style="159" bestFit="1" customWidth="1"/>
    <col min="4706" max="4706" width="11.54296875" style="159" bestFit="1" customWidth="1"/>
    <col min="4707" max="4707" width="13.453125" style="159" bestFit="1" customWidth="1"/>
    <col min="4708" max="4708" width="8.81640625" style="159" bestFit="1" customWidth="1"/>
    <col min="4709" max="4709" width="11.54296875" style="159" bestFit="1" customWidth="1"/>
    <col min="4710" max="4710" width="13.453125" style="159" bestFit="1" customWidth="1"/>
    <col min="4711" max="4711" width="8.81640625" style="159" bestFit="1" customWidth="1"/>
    <col min="4712" max="4712" width="11.54296875" style="159" bestFit="1" customWidth="1"/>
    <col min="4713" max="4713" width="13.453125" style="159" bestFit="1" customWidth="1"/>
    <col min="4714" max="4714" width="8.81640625" style="159" bestFit="1" customWidth="1"/>
    <col min="4715" max="4715" width="11.54296875" style="159" bestFit="1" customWidth="1"/>
    <col min="4716" max="4716" width="13.453125" style="159" bestFit="1" customWidth="1"/>
    <col min="4717" max="4717" width="8.81640625" style="159" bestFit="1" customWidth="1"/>
    <col min="4718" max="4718" width="11.54296875" style="159" bestFit="1" customWidth="1"/>
    <col min="4719" max="4719" width="13.453125" style="159" bestFit="1" customWidth="1"/>
    <col min="4720" max="4720" width="8.81640625" style="159" bestFit="1" customWidth="1"/>
    <col min="4721" max="4721" width="11.54296875" style="159" bestFit="1" customWidth="1"/>
    <col min="4722" max="4722" width="13.453125" style="159" bestFit="1" customWidth="1"/>
    <col min="4723" max="4723" width="8.81640625" style="159" bestFit="1" customWidth="1"/>
    <col min="4724" max="4724" width="11.54296875" style="159" bestFit="1" customWidth="1"/>
    <col min="4725" max="4725" width="13.453125" style="159" bestFit="1" customWidth="1"/>
    <col min="4726" max="4726" width="8.81640625" style="159" bestFit="1" customWidth="1"/>
    <col min="4727" max="4727" width="11.54296875" style="159" bestFit="1" customWidth="1"/>
    <col min="4728" max="4728" width="13.453125" style="159" bestFit="1" customWidth="1"/>
    <col min="4729" max="4729" width="9.26953125" style="159" bestFit="1" customWidth="1"/>
    <col min="4730" max="4730" width="12.7265625" style="159" bestFit="1" customWidth="1"/>
    <col min="4731" max="4946" width="8.7265625" style="159"/>
    <col min="4947" max="4947" width="17.453125" style="159" bestFit="1" customWidth="1"/>
    <col min="4948" max="4948" width="13.453125" style="159" bestFit="1" customWidth="1"/>
    <col min="4949" max="4949" width="8.81640625" style="159" bestFit="1" customWidth="1"/>
    <col min="4950" max="4950" width="11.54296875" style="159" bestFit="1" customWidth="1"/>
    <col min="4951" max="4951" width="13.453125" style="159" bestFit="1" customWidth="1"/>
    <col min="4952" max="4952" width="8.81640625" style="159" bestFit="1" customWidth="1"/>
    <col min="4953" max="4953" width="11.54296875" style="159" bestFit="1" customWidth="1"/>
    <col min="4954" max="4954" width="13.453125" style="159" bestFit="1" customWidth="1"/>
    <col min="4955" max="4955" width="8.81640625" style="159" bestFit="1" customWidth="1"/>
    <col min="4956" max="4956" width="11.54296875" style="159" bestFit="1" customWidth="1"/>
    <col min="4957" max="4957" width="13.453125" style="159" bestFit="1" customWidth="1"/>
    <col min="4958" max="4958" width="8.81640625" style="159" bestFit="1" customWidth="1"/>
    <col min="4959" max="4959" width="11.54296875" style="159" bestFit="1" customWidth="1"/>
    <col min="4960" max="4960" width="13.453125" style="159" bestFit="1" customWidth="1"/>
    <col min="4961" max="4961" width="8.81640625" style="159" bestFit="1" customWidth="1"/>
    <col min="4962" max="4962" width="11.54296875" style="159" bestFit="1" customWidth="1"/>
    <col min="4963" max="4963" width="13.453125" style="159" bestFit="1" customWidth="1"/>
    <col min="4964" max="4964" width="8.81640625" style="159" bestFit="1" customWidth="1"/>
    <col min="4965" max="4965" width="11.54296875" style="159" bestFit="1" customWidth="1"/>
    <col min="4966" max="4966" width="13.453125" style="159" bestFit="1" customWidth="1"/>
    <col min="4967" max="4967" width="8.81640625" style="159" bestFit="1" customWidth="1"/>
    <col min="4968" max="4968" width="11.54296875" style="159" bestFit="1" customWidth="1"/>
    <col min="4969" max="4969" width="13.453125" style="159" bestFit="1" customWidth="1"/>
    <col min="4970" max="4970" width="8.81640625" style="159" bestFit="1" customWidth="1"/>
    <col min="4971" max="4971" width="11.54296875" style="159" bestFit="1" customWidth="1"/>
    <col min="4972" max="4972" width="13.453125" style="159" bestFit="1" customWidth="1"/>
    <col min="4973" max="4973" width="8.81640625" style="159" bestFit="1" customWidth="1"/>
    <col min="4974" max="4974" width="11.54296875" style="159" bestFit="1" customWidth="1"/>
    <col min="4975" max="4975" width="13.453125" style="159" bestFit="1" customWidth="1"/>
    <col min="4976" max="4976" width="8.81640625" style="159" bestFit="1" customWidth="1"/>
    <col min="4977" max="4977" width="11.54296875" style="159" bestFit="1" customWidth="1"/>
    <col min="4978" max="4978" width="13.453125" style="159" bestFit="1" customWidth="1"/>
    <col min="4979" max="4979" width="8.81640625" style="159" bestFit="1" customWidth="1"/>
    <col min="4980" max="4980" width="11.54296875" style="159" bestFit="1" customWidth="1"/>
    <col min="4981" max="4981" width="13.453125" style="159" bestFit="1" customWidth="1"/>
    <col min="4982" max="4982" width="8.81640625" style="159" bestFit="1" customWidth="1"/>
    <col min="4983" max="4983" width="11.54296875" style="159" bestFit="1" customWidth="1"/>
    <col min="4984" max="4984" width="13.453125" style="159" bestFit="1" customWidth="1"/>
    <col min="4985" max="4985" width="9.26953125" style="159" bestFit="1" customWidth="1"/>
    <col min="4986" max="4986" width="12.7265625" style="159" bestFit="1" customWidth="1"/>
    <col min="4987" max="5202" width="8.7265625" style="159"/>
    <col min="5203" max="5203" width="17.453125" style="159" bestFit="1" customWidth="1"/>
    <col min="5204" max="5204" width="13.453125" style="159" bestFit="1" customWidth="1"/>
    <col min="5205" max="5205" width="8.81640625" style="159" bestFit="1" customWidth="1"/>
    <col min="5206" max="5206" width="11.54296875" style="159" bestFit="1" customWidth="1"/>
    <col min="5207" max="5207" width="13.453125" style="159" bestFit="1" customWidth="1"/>
    <col min="5208" max="5208" width="8.81640625" style="159" bestFit="1" customWidth="1"/>
    <col min="5209" max="5209" width="11.54296875" style="159" bestFit="1" customWidth="1"/>
    <col min="5210" max="5210" width="13.453125" style="159" bestFit="1" customWidth="1"/>
    <col min="5211" max="5211" width="8.81640625" style="159" bestFit="1" customWidth="1"/>
    <col min="5212" max="5212" width="11.54296875" style="159" bestFit="1" customWidth="1"/>
    <col min="5213" max="5213" width="13.453125" style="159" bestFit="1" customWidth="1"/>
    <col min="5214" max="5214" width="8.81640625" style="159" bestFit="1" customWidth="1"/>
    <col min="5215" max="5215" width="11.54296875" style="159" bestFit="1" customWidth="1"/>
    <col min="5216" max="5216" width="13.453125" style="159" bestFit="1" customWidth="1"/>
    <col min="5217" max="5217" width="8.81640625" style="159" bestFit="1" customWidth="1"/>
    <col min="5218" max="5218" width="11.54296875" style="159" bestFit="1" customWidth="1"/>
    <col min="5219" max="5219" width="13.453125" style="159" bestFit="1" customWidth="1"/>
    <col min="5220" max="5220" width="8.81640625" style="159" bestFit="1" customWidth="1"/>
    <col min="5221" max="5221" width="11.54296875" style="159" bestFit="1" customWidth="1"/>
    <col min="5222" max="5222" width="13.453125" style="159" bestFit="1" customWidth="1"/>
    <col min="5223" max="5223" width="8.81640625" style="159" bestFit="1" customWidth="1"/>
    <col min="5224" max="5224" width="11.54296875" style="159" bestFit="1" customWidth="1"/>
    <col min="5225" max="5225" width="13.453125" style="159" bestFit="1" customWidth="1"/>
    <col min="5226" max="5226" width="8.81640625" style="159" bestFit="1" customWidth="1"/>
    <col min="5227" max="5227" width="11.54296875" style="159" bestFit="1" customWidth="1"/>
    <col min="5228" max="5228" width="13.453125" style="159" bestFit="1" customWidth="1"/>
    <col min="5229" max="5229" width="8.81640625" style="159" bestFit="1" customWidth="1"/>
    <col min="5230" max="5230" width="11.54296875" style="159" bestFit="1" customWidth="1"/>
    <col min="5231" max="5231" width="13.453125" style="159" bestFit="1" customWidth="1"/>
    <col min="5232" max="5232" width="8.81640625" style="159" bestFit="1" customWidth="1"/>
    <col min="5233" max="5233" width="11.54296875" style="159" bestFit="1" customWidth="1"/>
    <col min="5234" max="5234" width="13.453125" style="159" bestFit="1" customWidth="1"/>
    <col min="5235" max="5235" width="8.81640625" style="159" bestFit="1" customWidth="1"/>
    <col min="5236" max="5236" width="11.54296875" style="159" bestFit="1" customWidth="1"/>
    <col min="5237" max="5237" width="13.453125" style="159" bestFit="1" customWidth="1"/>
    <col min="5238" max="5238" width="8.81640625" style="159" bestFit="1" customWidth="1"/>
    <col min="5239" max="5239" width="11.54296875" style="159" bestFit="1" customWidth="1"/>
    <col min="5240" max="5240" width="13.453125" style="159" bestFit="1" customWidth="1"/>
    <col min="5241" max="5241" width="9.26953125" style="159" bestFit="1" customWidth="1"/>
    <col min="5242" max="5242" width="12.7265625" style="159" bestFit="1" customWidth="1"/>
    <col min="5243" max="5458" width="8.7265625" style="159"/>
    <col min="5459" max="5459" width="17.453125" style="159" bestFit="1" customWidth="1"/>
    <col min="5460" max="5460" width="13.453125" style="159" bestFit="1" customWidth="1"/>
    <col min="5461" max="5461" width="8.81640625" style="159" bestFit="1" customWidth="1"/>
    <col min="5462" max="5462" width="11.54296875" style="159" bestFit="1" customWidth="1"/>
    <col min="5463" max="5463" width="13.453125" style="159" bestFit="1" customWidth="1"/>
    <col min="5464" max="5464" width="8.81640625" style="159" bestFit="1" customWidth="1"/>
    <col min="5465" max="5465" width="11.54296875" style="159" bestFit="1" customWidth="1"/>
    <col min="5466" max="5466" width="13.453125" style="159" bestFit="1" customWidth="1"/>
    <col min="5467" max="5467" width="8.81640625" style="159" bestFit="1" customWidth="1"/>
    <col min="5468" max="5468" width="11.54296875" style="159" bestFit="1" customWidth="1"/>
    <col min="5469" max="5469" width="13.453125" style="159" bestFit="1" customWidth="1"/>
    <col min="5470" max="5470" width="8.81640625" style="159" bestFit="1" customWidth="1"/>
    <col min="5471" max="5471" width="11.54296875" style="159" bestFit="1" customWidth="1"/>
    <col min="5472" max="5472" width="13.453125" style="159" bestFit="1" customWidth="1"/>
    <col min="5473" max="5473" width="8.81640625" style="159" bestFit="1" customWidth="1"/>
    <col min="5474" max="5474" width="11.54296875" style="159" bestFit="1" customWidth="1"/>
    <col min="5475" max="5475" width="13.453125" style="159" bestFit="1" customWidth="1"/>
    <col min="5476" max="5476" width="8.81640625" style="159" bestFit="1" customWidth="1"/>
    <col min="5477" max="5477" width="11.54296875" style="159" bestFit="1" customWidth="1"/>
    <col min="5478" max="5478" width="13.453125" style="159" bestFit="1" customWidth="1"/>
    <col min="5479" max="5479" width="8.81640625" style="159" bestFit="1" customWidth="1"/>
    <col min="5480" max="5480" width="11.54296875" style="159" bestFit="1" customWidth="1"/>
    <col min="5481" max="5481" width="13.453125" style="159" bestFit="1" customWidth="1"/>
    <col min="5482" max="5482" width="8.81640625" style="159" bestFit="1" customWidth="1"/>
    <col min="5483" max="5483" width="11.54296875" style="159" bestFit="1" customWidth="1"/>
    <col min="5484" max="5484" width="13.453125" style="159" bestFit="1" customWidth="1"/>
    <col min="5485" max="5485" width="8.81640625" style="159" bestFit="1" customWidth="1"/>
    <col min="5486" max="5486" width="11.54296875" style="159" bestFit="1" customWidth="1"/>
    <col min="5487" max="5487" width="13.453125" style="159" bestFit="1" customWidth="1"/>
    <col min="5488" max="5488" width="8.81640625" style="159" bestFit="1" customWidth="1"/>
    <col min="5489" max="5489" width="11.54296875" style="159" bestFit="1" customWidth="1"/>
    <col min="5490" max="5490" width="13.453125" style="159" bestFit="1" customWidth="1"/>
    <col min="5491" max="5491" width="8.81640625" style="159" bestFit="1" customWidth="1"/>
    <col min="5492" max="5492" width="11.54296875" style="159" bestFit="1" customWidth="1"/>
    <col min="5493" max="5493" width="13.453125" style="159" bestFit="1" customWidth="1"/>
    <col min="5494" max="5494" width="8.81640625" style="159" bestFit="1" customWidth="1"/>
    <col min="5495" max="5495" width="11.54296875" style="159" bestFit="1" customWidth="1"/>
    <col min="5496" max="5496" width="13.453125" style="159" bestFit="1" customWidth="1"/>
    <col min="5497" max="5497" width="9.26953125" style="159" bestFit="1" customWidth="1"/>
    <col min="5498" max="5498" width="12.7265625" style="159" bestFit="1" customWidth="1"/>
    <col min="5499" max="5714" width="8.7265625" style="159"/>
    <col min="5715" max="5715" width="17.453125" style="159" bestFit="1" customWidth="1"/>
    <col min="5716" max="5716" width="13.453125" style="159" bestFit="1" customWidth="1"/>
    <col min="5717" max="5717" width="8.81640625" style="159" bestFit="1" customWidth="1"/>
    <col min="5718" max="5718" width="11.54296875" style="159" bestFit="1" customWidth="1"/>
    <col min="5719" max="5719" width="13.453125" style="159" bestFit="1" customWidth="1"/>
    <col min="5720" max="5720" width="8.81640625" style="159" bestFit="1" customWidth="1"/>
    <col min="5721" max="5721" width="11.54296875" style="159" bestFit="1" customWidth="1"/>
    <col min="5722" max="5722" width="13.453125" style="159" bestFit="1" customWidth="1"/>
    <col min="5723" max="5723" width="8.81640625" style="159" bestFit="1" customWidth="1"/>
    <col min="5724" max="5724" width="11.54296875" style="159" bestFit="1" customWidth="1"/>
    <col min="5725" max="5725" width="13.453125" style="159" bestFit="1" customWidth="1"/>
    <col min="5726" max="5726" width="8.81640625" style="159" bestFit="1" customWidth="1"/>
    <col min="5727" max="5727" width="11.54296875" style="159" bestFit="1" customWidth="1"/>
    <col min="5728" max="5728" width="13.453125" style="159" bestFit="1" customWidth="1"/>
    <col min="5729" max="5729" width="8.81640625" style="159" bestFit="1" customWidth="1"/>
    <col min="5730" max="5730" width="11.54296875" style="159" bestFit="1" customWidth="1"/>
    <col min="5731" max="5731" width="13.453125" style="159" bestFit="1" customWidth="1"/>
    <col min="5732" max="5732" width="8.81640625" style="159" bestFit="1" customWidth="1"/>
    <col min="5733" max="5733" width="11.54296875" style="159" bestFit="1" customWidth="1"/>
    <col min="5734" max="5734" width="13.453125" style="159" bestFit="1" customWidth="1"/>
    <col min="5735" max="5735" width="8.81640625" style="159" bestFit="1" customWidth="1"/>
    <col min="5736" max="5736" width="11.54296875" style="159" bestFit="1" customWidth="1"/>
    <col min="5737" max="5737" width="13.453125" style="159" bestFit="1" customWidth="1"/>
    <col min="5738" max="5738" width="8.81640625" style="159" bestFit="1" customWidth="1"/>
    <col min="5739" max="5739" width="11.54296875" style="159" bestFit="1" customWidth="1"/>
    <col min="5740" max="5740" width="13.453125" style="159" bestFit="1" customWidth="1"/>
    <col min="5741" max="5741" width="8.81640625" style="159" bestFit="1" customWidth="1"/>
    <col min="5742" max="5742" width="11.54296875" style="159" bestFit="1" customWidth="1"/>
    <col min="5743" max="5743" width="13.453125" style="159" bestFit="1" customWidth="1"/>
    <col min="5744" max="5744" width="8.81640625" style="159" bestFit="1" customWidth="1"/>
    <col min="5745" max="5745" width="11.54296875" style="159" bestFit="1" customWidth="1"/>
    <col min="5746" max="5746" width="13.453125" style="159" bestFit="1" customWidth="1"/>
    <col min="5747" max="5747" width="8.81640625" style="159" bestFit="1" customWidth="1"/>
    <col min="5748" max="5748" width="11.54296875" style="159" bestFit="1" customWidth="1"/>
    <col min="5749" max="5749" width="13.453125" style="159" bestFit="1" customWidth="1"/>
    <col min="5750" max="5750" width="8.81640625" style="159" bestFit="1" customWidth="1"/>
    <col min="5751" max="5751" width="11.54296875" style="159" bestFit="1" customWidth="1"/>
    <col min="5752" max="5752" width="13.453125" style="159" bestFit="1" customWidth="1"/>
    <col min="5753" max="5753" width="9.26953125" style="159" bestFit="1" customWidth="1"/>
    <col min="5754" max="5754" width="12.7265625" style="159" bestFit="1" customWidth="1"/>
    <col min="5755" max="5970" width="8.7265625" style="159"/>
    <col min="5971" max="5971" width="17.453125" style="159" bestFit="1" customWidth="1"/>
    <col min="5972" max="5972" width="13.453125" style="159" bestFit="1" customWidth="1"/>
    <col min="5973" max="5973" width="8.81640625" style="159" bestFit="1" customWidth="1"/>
    <col min="5974" max="5974" width="11.54296875" style="159" bestFit="1" customWidth="1"/>
    <col min="5975" max="5975" width="13.453125" style="159" bestFit="1" customWidth="1"/>
    <col min="5976" max="5976" width="8.81640625" style="159" bestFit="1" customWidth="1"/>
    <col min="5977" max="5977" width="11.54296875" style="159" bestFit="1" customWidth="1"/>
    <col min="5978" max="5978" width="13.453125" style="159" bestFit="1" customWidth="1"/>
    <col min="5979" max="5979" width="8.81640625" style="159" bestFit="1" customWidth="1"/>
    <col min="5980" max="5980" width="11.54296875" style="159" bestFit="1" customWidth="1"/>
    <col min="5981" max="5981" width="13.453125" style="159" bestFit="1" customWidth="1"/>
    <col min="5982" max="5982" width="8.81640625" style="159" bestFit="1" customWidth="1"/>
    <col min="5983" max="5983" width="11.54296875" style="159" bestFit="1" customWidth="1"/>
    <col min="5984" max="5984" width="13.453125" style="159" bestFit="1" customWidth="1"/>
    <col min="5985" max="5985" width="8.81640625" style="159" bestFit="1" customWidth="1"/>
    <col min="5986" max="5986" width="11.54296875" style="159" bestFit="1" customWidth="1"/>
    <col min="5987" max="5987" width="13.453125" style="159" bestFit="1" customWidth="1"/>
    <col min="5988" max="5988" width="8.81640625" style="159" bestFit="1" customWidth="1"/>
    <col min="5989" max="5989" width="11.54296875" style="159" bestFit="1" customWidth="1"/>
    <col min="5990" max="5990" width="13.453125" style="159" bestFit="1" customWidth="1"/>
    <col min="5991" max="5991" width="8.81640625" style="159" bestFit="1" customWidth="1"/>
    <col min="5992" max="5992" width="11.54296875" style="159" bestFit="1" customWidth="1"/>
    <col min="5993" max="5993" width="13.453125" style="159" bestFit="1" customWidth="1"/>
    <col min="5994" max="5994" width="8.81640625" style="159" bestFit="1" customWidth="1"/>
    <col min="5995" max="5995" width="11.54296875" style="159" bestFit="1" customWidth="1"/>
    <col min="5996" max="5996" width="13.453125" style="159" bestFit="1" customWidth="1"/>
    <col min="5997" max="5997" width="8.81640625" style="159" bestFit="1" customWidth="1"/>
    <col min="5998" max="5998" width="11.54296875" style="159" bestFit="1" customWidth="1"/>
    <col min="5999" max="5999" width="13.453125" style="159" bestFit="1" customWidth="1"/>
    <col min="6000" max="6000" width="8.81640625" style="159" bestFit="1" customWidth="1"/>
    <col min="6001" max="6001" width="11.54296875" style="159" bestFit="1" customWidth="1"/>
    <col min="6002" max="6002" width="13.453125" style="159" bestFit="1" customWidth="1"/>
    <col min="6003" max="6003" width="8.81640625" style="159" bestFit="1" customWidth="1"/>
    <col min="6004" max="6004" width="11.54296875" style="159" bestFit="1" customWidth="1"/>
    <col min="6005" max="6005" width="13.453125" style="159" bestFit="1" customWidth="1"/>
    <col min="6006" max="6006" width="8.81640625" style="159" bestFit="1" customWidth="1"/>
    <col min="6007" max="6007" width="11.54296875" style="159" bestFit="1" customWidth="1"/>
    <col min="6008" max="6008" width="13.453125" style="159" bestFit="1" customWidth="1"/>
    <col min="6009" max="6009" width="9.26953125" style="159" bestFit="1" customWidth="1"/>
    <col min="6010" max="6010" width="12.7265625" style="159" bestFit="1" customWidth="1"/>
    <col min="6011" max="6226" width="8.7265625" style="159"/>
    <col min="6227" max="6227" width="17.453125" style="159" bestFit="1" customWidth="1"/>
    <col min="6228" max="6228" width="13.453125" style="159" bestFit="1" customWidth="1"/>
    <col min="6229" max="6229" width="8.81640625" style="159" bestFit="1" customWidth="1"/>
    <col min="6230" max="6230" width="11.54296875" style="159" bestFit="1" customWidth="1"/>
    <col min="6231" max="6231" width="13.453125" style="159" bestFit="1" customWidth="1"/>
    <col min="6232" max="6232" width="8.81640625" style="159" bestFit="1" customWidth="1"/>
    <col min="6233" max="6233" width="11.54296875" style="159" bestFit="1" customWidth="1"/>
    <col min="6234" max="6234" width="13.453125" style="159" bestFit="1" customWidth="1"/>
    <col min="6235" max="6235" width="8.81640625" style="159" bestFit="1" customWidth="1"/>
    <col min="6236" max="6236" width="11.54296875" style="159" bestFit="1" customWidth="1"/>
    <col min="6237" max="6237" width="13.453125" style="159" bestFit="1" customWidth="1"/>
    <col min="6238" max="6238" width="8.81640625" style="159" bestFit="1" customWidth="1"/>
    <col min="6239" max="6239" width="11.54296875" style="159" bestFit="1" customWidth="1"/>
    <col min="6240" max="6240" width="13.453125" style="159" bestFit="1" customWidth="1"/>
    <col min="6241" max="6241" width="8.81640625" style="159" bestFit="1" customWidth="1"/>
    <col min="6242" max="6242" width="11.54296875" style="159" bestFit="1" customWidth="1"/>
    <col min="6243" max="6243" width="13.453125" style="159" bestFit="1" customWidth="1"/>
    <col min="6244" max="6244" width="8.81640625" style="159" bestFit="1" customWidth="1"/>
    <col min="6245" max="6245" width="11.54296875" style="159" bestFit="1" customWidth="1"/>
    <col min="6246" max="6246" width="13.453125" style="159" bestFit="1" customWidth="1"/>
    <col min="6247" max="6247" width="8.81640625" style="159" bestFit="1" customWidth="1"/>
    <col min="6248" max="6248" width="11.54296875" style="159" bestFit="1" customWidth="1"/>
    <col min="6249" max="6249" width="13.453125" style="159" bestFit="1" customWidth="1"/>
    <col min="6250" max="6250" width="8.81640625" style="159" bestFit="1" customWidth="1"/>
    <col min="6251" max="6251" width="11.54296875" style="159" bestFit="1" customWidth="1"/>
    <col min="6252" max="6252" width="13.453125" style="159" bestFit="1" customWidth="1"/>
    <col min="6253" max="6253" width="8.81640625" style="159" bestFit="1" customWidth="1"/>
    <col min="6254" max="6254" width="11.54296875" style="159" bestFit="1" customWidth="1"/>
    <col min="6255" max="6255" width="13.453125" style="159" bestFit="1" customWidth="1"/>
    <col min="6256" max="6256" width="8.81640625" style="159" bestFit="1" customWidth="1"/>
    <col min="6257" max="6257" width="11.54296875" style="159" bestFit="1" customWidth="1"/>
    <col min="6258" max="6258" width="13.453125" style="159" bestFit="1" customWidth="1"/>
    <col min="6259" max="6259" width="8.81640625" style="159" bestFit="1" customWidth="1"/>
    <col min="6260" max="6260" width="11.54296875" style="159" bestFit="1" customWidth="1"/>
    <col min="6261" max="6261" width="13.453125" style="159" bestFit="1" customWidth="1"/>
    <col min="6262" max="6262" width="8.81640625" style="159" bestFit="1" customWidth="1"/>
    <col min="6263" max="6263" width="11.54296875" style="159" bestFit="1" customWidth="1"/>
    <col min="6264" max="6264" width="13.453125" style="159" bestFit="1" customWidth="1"/>
    <col min="6265" max="6265" width="9.26953125" style="159" bestFit="1" customWidth="1"/>
    <col min="6266" max="6266" width="12.7265625" style="159" bestFit="1" customWidth="1"/>
    <col min="6267" max="6482" width="8.7265625" style="159"/>
    <col min="6483" max="6483" width="17.453125" style="159" bestFit="1" customWidth="1"/>
    <col min="6484" max="6484" width="13.453125" style="159" bestFit="1" customWidth="1"/>
    <col min="6485" max="6485" width="8.81640625" style="159" bestFit="1" customWidth="1"/>
    <col min="6486" max="6486" width="11.54296875" style="159" bestFit="1" customWidth="1"/>
    <col min="6487" max="6487" width="13.453125" style="159" bestFit="1" customWidth="1"/>
    <col min="6488" max="6488" width="8.81640625" style="159" bestFit="1" customWidth="1"/>
    <col min="6489" max="6489" width="11.54296875" style="159" bestFit="1" customWidth="1"/>
    <col min="6490" max="6490" width="13.453125" style="159" bestFit="1" customWidth="1"/>
    <col min="6491" max="6491" width="8.81640625" style="159" bestFit="1" customWidth="1"/>
    <col min="6492" max="6492" width="11.54296875" style="159" bestFit="1" customWidth="1"/>
    <col min="6493" max="6493" width="13.453125" style="159" bestFit="1" customWidth="1"/>
    <col min="6494" max="6494" width="8.81640625" style="159" bestFit="1" customWidth="1"/>
    <col min="6495" max="6495" width="11.54296875" style="159" bestFit="1" customWidth="1"/>
    <col min="6496" max="6496" width="13.453125" style="159" bestFit="1" customWidth="1"/>
    <col min="6497" max="6497" width="8.81640625" style="159" bestFit="1" customWidth="1"/>
    <col min="6498" max="6498" width="11.54296875" style="159" bestFit="1" customWidth="1"/>
    <col min="6499" max="6499" width="13.453125" style="159" bestFit="1" customWidth="1"/>
    <col min="6500" max="6500" width="8.81640625" style="159" bestFit="1" customWidth="1"/>
    <col min="6501" max="6501" width="11.54296875" style="159" bestFit="1" customWidth="1"/>
    <col min="6502" max="6502" width="13.453125" style="159" bestFit="1" customWidth="1"/>
    <col min="6503" max="6503" width="8.81640625" style="159" bestFit="1" customWidth="1"/>
    <col min="6504" max="6504" width="11.54296875" style="159" bestFit="1" customWidth="1"/>
    <col min="6505" max="6505" width="13.453125" style="159" bestFit="1" customWidth="1"/>
    <col min="6506" max="6506" width="8.81640625" style="159" bestFit="1" customWidth="1"/>
    <col min="6507" max="6507" width="11.54296875" style="159" bestFit="1" customWidth="1"/>
    <col min="6508" max="6508" width="13.453125" style="159" bestFit="1" customWidth="1"/>
    <col min="6509" max="6509" width="8.81640625" style="159" bestFit="1" customWidth="1"/>
    <col min="6510" max="6510" width="11.54296875" style="159" bestFit="1" customWidth="1"/>
    <col min="6511" max="6511" width="13.453125" style="159" bestFit="1" customWidth="1"/>
    <col min="6512" max="6512" width="8.81640625" style="159" bestFit="1" customWidth="1"/>
    <col min="6513" max="6513" width="11.54296875" style="159" bestFit="1" customWidth="1"/>
    <col min="6514" max="6514" width="13.453125" style="159" bestFit="1" customWidth="1"/>
    <col min="6515" max="6515" width="8.81640625" style="159" bestFit="1" customWidth="1"/>
    <col min="6516" max="6516" width="11.54296875" style="159" bestFit="1" customWidth="1"/>
    <col min="6517" max="6517" width="13.453125" style="159" bestFit="1" customWidth="1"/>
    <col min="6518" max="6518" width="8.81640625" style="159" bestFit="1" customWidth="1"/>
    <col min="6519" max="6519" width="11.54296875" style="159" bestFit="1" customWidth="1"/>
    <col min="6520" max="6520" width="13.453125" style="159" bestFit="1" customWidth="1"/>
    <col min="6521" max="6521" width="9.26953125" style="159" bestFit="1" customWidth="1"/>
    <col min="6522" max="6522" width="12.7265625" style="159" bestFit="1" customWidth="1"/>
    <col min="6523" max="6738" width="8.7265625" style="159"/>
    <col min="6739" max="6739" width="17.453125" style="159" bestFit="1" customWidth="1"/>
    <col min="6740" max="6740" width="13.453125" style="159" bestFit="1" customWidth="1"/>
    <col min="6741" max="6741" width="8.81640625" style="159" bestFit="1" customWidth="1"/>
    <col min="6742" max="6742" width="11.54296875" style="159" bestFit="1" customWidth="1"/>
    <col min="6743" max="6743" width="13.453125" style="159" bestFit="1" customWidth="1"/>
    <col min="6744" max="6744" width="8.81640625" style="159" bestFit="1" customWidth="1"/>
    <col min="6745" max="6745" width="11.54296875" style="159" bestFit="1" customWidth="1"/>
    <col min="6746" max="6746" width="13.453125" style="159" bestFit="1" customWidth="1"/>
    <col min="6747" max="6747" width="8.81640625" style="159" bestFit="1" customWidth="1"/>
    <col min="6748" max="6748" width="11.54296875" style="159" bestFit="1" customWidth="1"/>
    <col min="6749" max="6749" width="13.453125" style="159" bestFit="1" customWidth="1"/>
    <col min="6750" max="6750" width="8.81640625" style="159" bestFit="1" customWidth="1"/>
    <col min="6751" max="6751" width="11.54296875" style="159" bestFit="1" customWidth="1"/>
    <col min="6752" max="6752" width="13.453125" style="159" bestFit="1" customWidth="1"/>
    <col min="6753" max="6753" width="8.81640625" style="159" bestFit="1" customWidth="1"/>
    <col min="6754" max="6754" width="11.54296875" style="159" bestFit="1" customWidth="1"/>
    <col min="6755" max="6755" width="13.453125" style="159" bestFit="1" customWidth="1"/>
    <col min="6756" max="6756" width="8.81640625" style="159" bestFit="1" customWidth="1"/>
    <col min="6757" max="6757" width="11.54296875" style="159" bestFit="1" customWidth="1"/>
    <col min="6758" max="6758" width="13.453125" style="159" bestFit="1" customWidth="1"/>
    <col min="6759" max="6759" width="8.81640625" style="159" bestFit="1" customWidth="1"/>
    <col min="6760" max="6760" width="11.54296875" style="159" bestFit="1" customWidth="1"/>
    <col min="6761" max="6761" width="13.453125" style="159" bestFit="1" customWidth="1"/>
    <col min="6762" max="6762" width="8.81640625" style="159" bestFit="1" customWidth="1"/>
    <col min="6763" max="6763" width="11.54296875" style="159" bestFit="1" customWidth="1"/>
    <col min="6764" max="6764" width="13.453125" style="159" bestFit="1" customWidth="1"/>
    <col min="6765" max="6765" width="8.81640625" style="159" bestFit="1" customWidth="1"/>
    <col min="6766" max="6766" width="11.54296875" style="159" bestFit="1" customWidth="1"/>
    <col min="6767" max="6767" width="13.453125" style="159" bestFit="1" customWidth="1"/>
    <col min="6768" max="6768" width="8.81640625" style="159" bestFit="1" customWidth="1"/>
    <col min="6769" max="6769" width="11.54296875" style="159" bestFit="1" customWidth="1"/>
    <col min="6770" max="6770" width="13.453125" style="159" bestFit="1" customWidth="1"/>
    <col min="6771" max="6771" width="8.81640625" style="159" bestFit="1" customWidth="1"/>
    <col min="6772" max="6772" width="11.54296875" style="159" bestFit="1" customWidth="1"/>
    <col min="6773" max="6773" width="13.453125" style="159" bestFit="1" customWidth="1"/>
    <col min="6774" max="6774" width="8.81640625" style="159" bestFit="1" customWidth="1"/>
    <col min="6775" max="6775" width="11.54296875" style="159" bestFit="1" customWidth="1"/>
    <col min="6776" max="6776" width="13.453125" style="159" bestFit="1" customWidth="1"/>
    <col min="6777" max="6777" width="9.26953125" style="159" bestFit="1" customWidth="1"/>
    <col min="6778" max="6778" width="12.7265625" style="159" bestFit="1" customWidth="1"/>
    <col min="6779" max="6994" width="8.7265625" style="159"/>
    <col min="6995" max="6995" width="17.453125" style="159" bestFit="1" customWidth="1"/>
    <col min="6996" max="6996" width="13.453125" style="159" bestFit="1" customWidth="1"/>
    <col min="6997" max="6997" width="8.81640625" style="159" bestFit="1" customWidth="1"/>
    <col min="6998" max="6998" width="11.54296875" style="159" bestFit="1" customWidth="1"/>
    <col min="6999" max="6999" width="13.453125" style="159" bestFit="1" customWidth="1"/>
    <col min="7000" max="7000" width="8.81640625" style="159" bestFit="1" customWidth="1"/>
    <col min="7001" max="7001" width="11.54296875" style="159" bestFit="1" customWidth="1"/>
    <col min="7002" max="7002" width="13.453125" style="159" bestFit="1" customWidth="1"/>
    <col min="7003" max="7003" width="8.81640625" style="159" bestFit="1" customWidth="1"/>
    <col min="7004" max="7004" width="11.54296875" style="159" bestFit="1" customWidth="1"/>
    <col min="7005" max="7005" width="13.453125" style="159" bestFit="1" customWidth="1"/>
    <col min="7006" max="7006" width="8.81640625" style="159" bestFit="1" customWidth="1"/>
    <col min="7007" max="7007" width="11.54296875" style="159" bestFit="1" customWidth="1"/>
    <col min="7008" max="7008" width="13.453125" style="159" bestFit="1" customWidth="1"/>
    <col min="7009" max="7009" width="8.81640625" style="159" bestFit="1" customWidth="1"/>
    <col min="7010" max="7010" width="11.54296875" style="159" bestFit="1" customWidth="1"/>
    <col min="7011" max="7011" width="13.453125" style="159" bestFit="1" customWidth="1"/>
    <col min="7012" max="7012" width="8.81640625" style="159" bestFit="1" customWidth="1"/>
    <col min="7013" max="7013" width="11.54296875" style="159" bestFit="1" customWidth="1"/>
    <col min="7014" max="7014" width="13.453125" style="159" bestFit="1" customWidth="1"/>
    <col min="7015" max="7015" width="8.81640625" style="159" bestFit="1" customWidth="1"/>
    <col min="7016" max="7016" width="11.54296875" style="159" bestFit="1" customWidth="1"/>
    <col min="7017" max="7017" width="13.453125" style="159" bestFit="1" customWidth="1"/>
    <col min="7018" max="7018" width="8.81640625" style="159" bestFit="1" customWidth="1"/>
    <col min="7019" max="7019" width="11.54296875" style="159" bestFit="1" customWidth="1"/>
    <col min="7020" max="7020" width="13.453125" style="159" bestFit="1" customWidth="1"/>
    <col min="7021" max="7021" width="8.81640625" style="159" bestFit="1" customWidth="1"/>
    <col min="7022" max="7022" width="11.54296875" style="159" bestFit="1" customWidth="1"/>
    <col min="7023" max="7023" width="13.453125" style="159" bestFit="1" customWidth="1"/>
    <col min="7024" max="7024" width="8.81640625" style="159" bestFit="1" customWidth="1"/>
    <col min="7025" max="7025" width="11.54296875" style="159" bestFit="1" customWidth="1"/>
    <col min="7026" max="7026" width="13.453125" style="159" bestFit="1" customWidth="1"/>
    <col min="7027" max="7027" width="8.81640625" style="159" bestFit="1" customWidth="1"/>
    <col min="7028" max="7028" width="11.54296875" style="159" bestFit="1" customWidth="1"/>
    <col min="7029" max="7029" width="13.453125" style="159" bestFit="1" customWidth="1"/>
    <col min="7030" max="7030" width="8.81640625" style="159" bestFit="1" customWidth="1"/>
    <col min="7031" max="7031" width="11.54296875" style="159" bestFit="1" customWidth="1"/>
    <col min="7032" max="7032" width="13.453125" style="159" bestFit="1" customWidth="1"/>
    <col min="7033" max="7033" width="9.26953125" style="159" bestFit="1" customWidth="1"/>
    <col min="7034" max="7034" width="12.7265625" style="159" bestFit="1" customWidth="1"/>
    <col min="7035" max="7250" width="8.7265625" style="159"/>
    <col min="7251" max="7251" width="17.453125" style="159" bestFit="1" customWidth="1"/>
    <col min="7252" max="7252" width="13.453125" style="159" bestFit="1" customWidth="1"/>
    <col min="7253" max="7253" width="8.81640625" style="159" bestFit="1" customWidth="1"/>
    <col min="7254" max="7254" width="11.54296875" style="159" bestFit="1" customWidth="1"/>
    <col min="7255" max="7255" width="13.453125" style="159" bestFit="1" customWidth="1"/>
    <col min="7256" max="7256" width="8.81640625" style="159" bestFit="1" customWidth="1"/>
    <col min="7257" max="7257" width="11.54296875" style="159" bestFit="1" customWidth="1"/>
    <col min="7258" max="7258" width="13.453125" style="159" bestFit="1" customWidth="1"/>
    <col min="7259" max="7259" width="8.81640625" style="159" bestFit="1" customWidth="1"/>
    <col min="7260" max="7260" width="11.54296875" style="159" bestFit="1" customWidth="1"/>
    <col min="7261" max="7261" width="13.453125" style="159" bestFit="1" customWidth="1"/>
    <col min="7262" max="7262" width="8.81640625" style="159" bestFit="1" customWidth="1"/>
    <col min="7263" max="7263" width="11.54296875" style="159" bestFit="1" customWidth="1"/>
    <col min="7264" max="7264" width="13.453125" style="159" bestFit="1" customWidth="1"/>
    <col min="7265" max="7265" width="8.81640625" style="159" bestFit="1" customWidth="1"/>
    <col min="7266" max="7266" width="11.54296875" style="159" bestFit="1" customWidth="1"/>
    <col min="7267" max="7267" width="13.453125" style="159" bestFit="1" customWidth="1"/>
    <col min="7268" max="7268" width="8.81640625" style="159" bestFit="1" customWidth="1"/>
    <col min="7269" max="7269" width="11.54296875" style="159" bestFit="1" customWidth="1"/>
    <col min="7270" max="7270" width="13.453125" style="159" bestFit="1" customWidth="1"/>
    <col min="7271" max="7271" width="8.81640625" style="159" bestFit="1" customWidth="1"/>
    <col min="7272" max="7272" width="11.54296875" style="159" bestFit="1" customWidth="1"/>
    <col min="7273" max="7273" width="13.453125" style="159" bestFit="1" customWidth="1"/>
    <col min="7274" max="7274" width="8.81640625" style="159" bestFit="1" customWidth="1"/>
    <col min="7275" max="7275" width="11.54296875" style="159" bestFit="1" customWidth="1"/>
    <col min="7276" max="7276" width="13.453125" style="159" bestFit="1" customWidth="1"/>
    <col min="7277" max="7277" width="8.81640625" style="159" bestFit="1" customWidth="1"/>
    <col min="7278" max="7278" width="11.54296875" style="159" bestFit="1" customWidth="1"/>
    <col min="7279" max="7279" width="13.453125" style="159" bestFit="1" customWidth="1"/>
    <col min="7280" max="7280" width="8.81640625" style="159" bestFit="1" customWidth="1"/>
    <col min="7281" max="7281" width="11.54296875" style="159" bestFit="1" customWidth="1"/>
    <col min="7282" max="7282" width="13.453125" style="159" bestFit="1" customWidth="1"/>
    <col min="7283" max="7283" width="8.81640625" style="159" bestFit="1" customWidth="1"/>
    <col min="7284" max="7284" width="11.54296875" style="159" bestFit="1" customWidth="1"/>
    <col min="7285" max="7285" width="13.453125" style="159" bestFit="1" customWidth="1"/>
    <col min="7286" max="7286" width="8.81640625" style="159" bestFit="1" customWidth="1"/>
    <col min="7287" max="7287" width="11.54296875" style="159" bestFit="1" customWidth="1"/>
    <col min="7288" max="7288" width="13.453125" style="159" bestFit="1" customWidth="1"/>
    <col min="7289" max="7289" width="9.26953125" style="159" bestFit="1" customWidth="1"/>
    <col min="7290" max="7290" width="12.7265625" style="159" bestFit="1" customWidth="1"/>
    <col min="7291" max="7506" width="8.7265625" style="159"/>
    <col min="7507" max="7507" width="17.453125" style="159" bestFit="1" customWidth="1"/>
    <col min="7508" max="7508" width="13.453125" style="159" bestFit="1" customWidth="1"/>
    <col min="7509" max="7509" width="8.81640625" style="159" bestFit="1" customWidth="1"/>
    <col min="7510" max="7510" width="11.54296875" style="159" bestFit="1" customWidth="1"/>
    <col min="7511" max="7511" width="13.453125" style="159" bestFit="1" customWidth="1"/>
    <col min="7512" max="7512" width="8.81640625" style="159" bestFit="1" customWidth="1"/>
    <col min="7513" max="7513" width="11.54296875" style="159" bestFit="1" customWidth="1"/>
    <col min="7514" max="7514" width="13.453125" style="159" bestFit="1" customWidth="1"/>
    <col min="7515" max="7515" width="8.81640625" style="159" bestFit="1" customWidth="1"/>
    <col min="7516" max="7516" width="11.54296875" style="159" bestFit="1" customWidth="1"/>
    <col min="7517" max="7517" width="13.453125" style="159" bestFit="1" customWidth="1"/>
    <col min="7518" max="7518" width="8.81640625" style="159" bestFit="1" customWidth="1"/>
    <col min="7519" max="7519" width="11.54296875" style="159" bestFit="1" customWidth="1"/>
    <col min="7520" max="7520" width="13.453125" style="159" bestFit="1" customWidth="1"/>
    <col min="7521" max="7521" width="8.81640625" style="159" bestFit="1" customWidth="1"/>
    <col min="7522" max="7522" width="11.54296875" style="159" bestFit="1" customWidth="1"/>
    <col min="7523" max="7523" width="13.453125" style="159" bestFit="1" customWidth="1"/>
    <col min="7524" max="7524" width="8.81640625" style="159" bestFit="1" customWidth="1"/>
    <col min="7525" max="7525" width="11.54296875" style="159" bestFit="1" customWidth="1"/>
    <col min="7526" max="7526" width="13.453125" style="159" bestFit="1" customWidth="1"/>
    <col min="7527" max="7527" width="8.81640625" style="159" bestFit="1" customWidth="1"/>
    <col min="7528" max="7528" width="11.54296875" style="159" bestFit="1" customWidth="1"/>
    <col min="7529" max="7529" width="13.453125" style="159" bestFit="1" customWidth="1"/>
    <col min="7530" max="7530" width="8.81640625" style="159" bestFit="1" customWidth="1"/>
    <col min="7531" max="7531" width="11.54296875" style="159" bestFit="1" customWidth="1"/>
    <col min="7532" max="7532" width="13.453125" style="159" bestFit="1" customWidth="1"/>
    <col min="7533" max="7533" width="8.81640625" style="159" bestFit="1" customWidth="1"/>
    <col min="7534" max="7534" width="11.54296875" style="159" bestFit="1" customWidth="1"/>
    <col min="7535" max="7535" width="13.453125" style="159" bestFit="1" customWidth="1"/>
    <col min="7536" max="7536" width="8.81640625" style="159" bestFit="1" customWidth="1"/>
    <col min="7537" max="7537" width="11.54296875" style="159" bestFit="1" customWidth="1"/>
    <col min="7538" max="7538" width="13.453125" style="159" bestFit="1" customWidth="1"/>
    <col min="7539" max="7539" width="8.81640625" style="159" bestFit="1" customWidth="1"/>
    <col min="7540" max="7540" width="11.54296875" style="159" bestFit="1" customWidth="1"/>
    <col min="7541" max="7541" width="13.453125" style="159" bestFit="1" customWidth="1"/>
    <col min="7542" max="7542" width="8.81640625" style="159" bestFit="1" customWidth="1"/>
    <col min="7543" max="7543" width="11.54296875" style="159" bestFit="1" customWidth="1"/>
    <col min="7544" max="7544" width="13.453125" style="159" bestFit="1" customWidth="1"/>
    <col min="7545" max="7545" width="9.26953125" style="159" bestFit="1" customWidth="1"/>
    <col min="7546" max="7546" width="12.7265625" style="159" bestFit="1" customWidth="1"/>
    <col min="7547" max="7762" width="8.7265625" style="159"/>
    <col min="7763" max="7763" width="17.453125" style="159" bestFit="1" customWidth="1"/>
    <col min="7764" max="7764" width="13.453125" style="159" bestFit="1" customWidth="1"/>
    <col min="7765" max="7765" width="8.81640625" style="159" bestFit="1" customWidth="1"/>
    <col min="7766" max="7766" width="11.54296875" style="159" bestFit="1" customWidth="1"/>
    <col min="7767" max="7767" width="13.453125" style="159" bestFit="1" customWidth="1"/>
    <col min="7768" max="7768" width="8.81640625" style="159" bestFit="1" customWidth="1"/>
    <col min="7769" max="7769" width="11.54296875" style="159" bestFit="1" customWidth="1"/>
    <col min="7770" max="7770" width="13.453125" style="159" bestFit="1" customWidth="1"/>
    <col min="7771" max="7771" width="8.81640625" style="159" bestFit="1" customWidth="1"/>
    <col min="7772" max="7772" width="11.54296875" style="159" bestFit="1" customWidth="1"/>
    <col min="7773" max="7773" width="13.453125" style="159" bestFit="1" customWidth="1"/>
    <col min="7774" max="7774" width="8.81640625" style="159" bestFit="1" customWidth="1"/>
    <col min="7775" max="7775" width="11.54296875" style="159" bestFit="1" customWidth="1"/>
    <col min="7776" max="7776" width="13.453125" style="159" bestFit="1" customWidth="1"/>
    <col min="7777" max="7777" width="8.81640625" style="159" bestFit="1" customWidth="1"/>
    <col min="7778" max="7778" width="11.54296875" style="159" bestFit="1" customWidth="1"/>
    <col min="7779" max="7779" width="13.453125" style="159" bestFit="1" customWidth="1"/>
    <col min="7780" max="7780" width="8.81640625" style="159" bestFit="1" customWidth="1"/>
    <col min="7781" max="7781" width="11.54296875" style="159" bestFit="1" customWidth="1"/>
    <col min="7782" max="7782" width="13.453125" style="159" bestFit="1" customWidth="1"/>
    <col min="7783" max="7783" width="8.81640625" style="159" bestFit="1" customWidth="1"/>
    <col min="7784" max="7784" width="11.54296875" style="159" bestFit="1" customWidth="1"/>
    <col min="7785" max="7785" width="13.453125" style="159" bestFit="1" customWidth="1"/>
    <col min="7786" max="7786" width="8.81640625" style="159" bestFit="1" customWidth="1"/>
    <col min="7787" max="7787" width="11.54296875" style="159" bestFit="1" customWidth="1"/>
    <col min="7788" max="7788" width="13.453125" style="159" bestFit="1" customWidth="1"/>
    <col min="7789" max="7789" width="8.81640625" style="159" bestFit="1" customWidth="1"/>
    <col min="7790" max="7790" width="11.54296875" style="159" bestFit="1" customWidth="1"/>
    <col min="7791" max="7791" width="13.453125" style="159" bestFit="1" customWidth="1"/>
    <col min="7792" max="7792" width="8.81640625" style="159" bestFit="1" customWidth="1"/>
    <col min="7793" max="7793" width="11.54296875" style="159" bestFit="1" customWidth="1"/>
    <col min="7794" max="7794" width="13.453125" style="159" bestFit="1" customWidth="1"/>
    <col min="7795" max="7795" width="8.81640625" style="159" bestFit="1" customWidth="1"/>
    <col min="7796" max="7796" width="11.54296875" style="159" bestFit="1" customWidth="1"/>
    <col min="7797" max="7797" width="13.453125" style="159" bestFit="1" customWidth="1"/>
    <col min="7798" max="7798" width="8.81640625" style="159" bestFit="1" customWidth="1"/>
    <col min="7799" max="7799" width="11.54296875" style="159" bestFit="1" customWidth="1"/>
    <col min="7800" max="7800" width="13.453125" style="159" bestFit="1" customWidth="1"/>
    <col min="7801" max="7801" width="9.26953125" style="159" bestFit="1" customWidth="1"/>
    <col min="7802" max="7802" width="12.7265625" style="159" bestFit="1" customWidth="1"/>
    <col min="7803" max="8018" width="8.7265625" style="159"/>
    <col min="8019" max="8019" width="17.453125" style="159" bestFit="1" customWidth="1"/>
    <col min="8020" max="8020" width="13.453125" style="159" bestFit="1" customWidth="1"/>
    <col min="8021" max="8021" width="8.81640625" style="159" bestFit="1" customWidth="1"/>
    <col min="8022" max="8022" width="11.54296875" style="159" bestFit="1" customWidth="1"/>
    <col min="8023" max="8023" width="13.453125" style="159" bestFit="1" customWidth="1"/>
    <col min="8024" max="8024" width="8.81640625" style="159" bestFit="1" customWidth="1"/>
    <col min="8025" max="8025" width="11.54296875" style="159" bestFit="1" customWidth="1"/>
    <col min="8026" max="8026" width="13.453125" style="159" bestFit="1" customWidth="1"/>
    <col min="8027" max="8027" width="8.81640625" style="159" bestFit="1" customWidth="1"/>
    <col min="8028" max="8028" width="11.54296875" style="159" bestFit="1" customWidth="1"/>
    <col min="8029" max="8029" width="13.453125" style="159" bestFit="1" customWidth="1"/>
    <col min="8030" max="8030" width="8.81640625" style="159" bestFit="1" customWidth="1"/>
    <col min="8031" max="8031" width="11.54296875" style="159" bestFit="1" customWidth="1"/>
    <col min="8032" max="8032" width="13.453125" style="159" bestFit="1" customWidth="1"/>
    <col min="8033" max="8033" width="8.81640625" style="159" bestFit="1" customWidth="1"/>
    <col min="8034" max="8034" width="11.54296875" style="159" bestFit="1" customWidth="1"/>
    <col min="8035" max="8035" width="13.453125" style="159" bestFit="1" customWidth="1"/>
    <col min="8036" max="8036" width="8.81640625" style="159" bestFit="1" customWidth="1"/>
    <col min="8037" max="8037" width="11.54296875" style="159" bestFit="1" customWidth="1"/>
    <col min="8038" max="8038" width="13.453125" style="159" bestFit="1" customWidth="1"/>
    <col min="8039" max="8039" width="8.81640625" style="159" bestFit="1" customWidth="1"/>
    <col min="8040" max="8040" width="11.54296875" style="159" bestFit="1" customWidth="1"/>
    <col min="8041" max="8041" width="13.453125" style="159" bestFit="1" customWidth="1"/>
    <col min="8042" max="8042" width="8.81640625" style="159" bestFit="1" customWidth="1"/>
    <col min="8043" max="8043" width="11.54296875" style="159" bestFit="1" customWidth="1"/>
    <col min="8044" max="8044" width="13.453125" style="159" bestFit="1" customWidth="1"/>
    <col min="8045" max="8045" width="8.81640625" style="159" bestFit="1" customWidth="1"/>
    <col min="8046" max="8046" width="11.54296875" style="159" bestFit="1" customWidth="1"/>
    <col min="8047" max="8047" width="13.453125" style="159" bestFit="1" customWidth="1"/>
    <col min="8048" max="8048" width="8.81640625" style="159" bestFit="1" customWidth="1"/>
    <col min="8049" max="8049" width="11.54296875" style="159" bestFit="1" customWidth="1"/>
    <col min="8050" max="8050" width="13.453125" style="159" bestFit="1" customWidth="1"/>
    <col min="8051" max="8051" width="8.81640625" style="159" bestFit="1" customWidth="1"/>
    <col min="8052" max="8052" width="11.54296875" style="159" bestFit="1" customWidth="1"/>
    <col min="8053" max="8053" width="13.453125" style="159" bestFit="1" customWidth="1"/>
    <col min="8054" max="8054" width="8.81640625" style="159" bestFit="1" customWidth="1"/>
    <col min="8055" max="8055" width="11.54296875" style="159" bestFit="1" customWidth="1"/>
    <col min="8056" max="8056" width="13.453125" style="159" bestFit="1" customWidth="1"/>
    <col min="8057" max="8057" width="9.26953125" style="159" bestFit="1" customWidth="1"/>
    <col min="8058" max="8058" width="12.7265625" style="159" bestFit="1" customWidth="1"/>
    <col min="8059" max="8274" width="8.7265625" style="159"/>
    <col min="8275" max="8275" width="17.453125" style="159" bestFit="1" customWidth="1"/>
    <col min="8276" max="8276" width="13.453125" style="159" bestFit="1" customWidth="1"/>
    <col min="8277" max="8277" width="8.81640625" style="159" bestFit="1" customWidth="1"/>
    <col min="8278" max="8278" width="11.54296875" style="159" bestFit="1" customWidth="1"/>
    <col min="8279" max="8279" width="13.453125" style="159" bestFit="1" customWidth="1"/>
    <col min="8280" max="8280" width="8.81640625" style="159" bestFit="1" customWidth="1"/>
    <col min="8281" max="8281" width="11.54296875" style="159" bestFit="1" customWidth="1"/>
    <col min="8282" max="8282" width="13.453125" style="159" bestFit="1" customWidth="1"/>
    <col min="8283" max="8283" width="8.81640625" style="159" bestFit="1" customWidth="1"/>
    <col min="8284" max="8284" width="11.54296875" style="159" bestFit="1" customWidth="1"/>
    <col min="8285" max="8285" width="13.453125" style="159" bestFit="1" customWidth="1"/>
    <col min="8286" max="8286" width="8.81640625" style="159" bestFit="1" customWidth="1"/>
    <col min="8287" max="8287" width="11.54296875" style="159" bestFit="1" customWidth="1"/>
    <col min="8288" max="8288" width="13.453125" style="159" bestFit="1" customWidth="1"/>
    <col min="8289" max="8289" width="8.81640625" style="159" bestFit="1" customWidth="1"/>
    <col min="8290" max="8290" width="11.54296875" style="159" bestFit="1" customWidth="1"/>
    <col min="8291" max="8291" width="13.453125" style="159" bestFit="1" customWidth="1"/>
    <col min="8292" max="8292" width="8.81640625" style="159" bestFit="1" customWidth="1"/>
    <col min="8293" max="8293" width="11.54296875" style="159" bestFit="1" customWidth="1"/>
    <col min="8294" max="8294" width="13.453125" style="159" bestFit="1" customWidth="1"/>
    <col min="8295" max="8295" width="8.81640625" style="159" bestFit="1" customWidth="1"/>
    <col min="8296" max="8296" width="11.54296875" style="159" bestFit="1" customWidth="1"/>
    <col min="8297" max="8297" width="13.453125" style="159" bestFit="1" customWidth="1"/>
    <col min="8298" max="8298" width="8.81640625" style="159" bestFit="1" customWidth="1"/>
    <col min="8299" max="8299" width="11.54296875" style="159" bestFit="1" customWidth="1"/>
    <col min="8300" max="8300" width="13.453125" style="159" bestFit="1" customWidth="1"/>
    <col min="8301" max="8301" width="8.81640625" style="159" bestFit="1" customWidth="1"/>
    <col min="8302" max="8302" width="11.54296875" style="159" bestFit="1" customWidth="1"/>
    <col min="8303" max="8303" width="13.453125" style="159" bestFit="1" customWidth="1"/>
    <col min="8304" max="8304" width="8.81640625" style="159" bestFit="1" customWidth="1"/>
    <col min="8305" max="8305" width="11.54296875" style="159" bestFit="1" customWidth="1"/>
    <col min="8306" max="8306" width="13.453125" style="159" bestFit="1" customWidth="1"/>
    <col min="8307" max="8307" width="8.81640625" style="159" bestFit="1" customWidth="1"/>
    <col min="8308" max="8308" width="11.54296875" style="159" bestFit="1" customWidth="1"/>
    <col min="8309" max="8309" width="13.453125" style="159" bestFit="1" customWidth="1"/>
    <col min="8310" max="8310" width="8.81640625" style="159" bestFit="1" customWidth="1"/>
    <col min="8311" max="8311" width="11.54296875" style="159" bestFit="1" customWidth="1"/>
    <col min="8312" max="8312" width="13.453125" style="159" bestFit="1" customWidth="1"/>
    <col min="8313" max="8313" width="9.26953125" style="159" bestFit="1" customWidth="1"/>
    <col min="8314" max="8314" width="12.7265625" style="159" bestFit="1" customWidth="1"/>
    <col min="8315" max="8530" width="8.7265625" style="159"/>
    <col min="8531" max="8531" width="17.453125" style="159" bestFit="1" customWidth="1"/>
    <col min="8532" max="8532" width="13.453125" style="159" bestFit="1" customWidth="1"/>
    <col min="8533" max="8533" width="8.81640625" style="159" bestFit="1" customWidth="1"/>
    <col min="8534" max="8534" width="11.54296875" style="159" bestFit="1" customWidth="1"/>
    <col min="8535" max="8535" width="13.453125" style="159" bestFit="1" customWidth="1"/>
    <col min="8536" max="8536" width="8.81640625" style="159" bestFit="1" customWidth="1"/>
    <col min="8537" max="8537" width="11.54296875" style="159" bestFit="1" customWidth="1"/>
    <col min="8538" max="8538" width="13.453125" style="159" bestFit="1" customWidth="1"/>
    <col min="8539" max="8539" width="8.81640625" style="159" bestFit="1" customWidth="1"/>
    <col min="8540" max="8540" width="11.54296875" style="159" bestFit="1" customWidth="1"/>
    <col min="8541" max="8541" width="13.453125" style="159" bestFit="1" customWidth="1"/>
    <col min="8542" max="8542" width="8.81640625" style="159" bestFit="1" customWidth="1"/>
    <col min="8543" max="8543" width="11.54296875" style="159" bestFit="1" customWidth="1"/>
    <col min="8544" max="8544" width="13.453125" style="159" bestFit="1" customWidth="1"/>
    <col min="8545" max="8545" width="8.81640625" style="159" bestFit="1" customWidth="1"/>
    <col min="8546" max="8546" width="11.54296875" style="159" bestFit="1" customWidth="1"/>
    <col min="8547" max="8547" width="13.453125" style="159" bestFit="1" customWidth="1"/>
    <col min="8548" max="8548" width="8.81640625" style="159" bestFit="1" customWidth="1"/>
    <col min="8549" max="8549" width="11.54296875" style="159" bestFit="1" customWidth="1"/>
    <col min="8550" max="8550" width="13.453125" style="159" bestFit="1" customWidth="1"/>
    <col min="8551" max="8551" width="8.81640625" style="159" bestFit="1" customWidth="1"/>
    <col min="8552" max="8552" width="11.54296875" style="159" bestFit="1" customWidth="1"/>
    <col min="8553" max="8553" width="13.453125" style="159" bestFit="1" customWidth="1"/>
    <col min="8554" max="8554" width="8.81640625" style="159" bestFit="1" customWidth="1"/>
    <col min="8555" max="8555" width="11.54296875" style="159" bestFit="1" customWidth="1"/>
    <col min="8556" max="8556" width="13.453125" style="159" bestFit="1" customWidth="1"/>
    <col min="8557" max="8557" width="8.81640625" style="159" bestFit="1" customWidth="1"/>
    <col min="8558" max="8558" width="11.54296875" style="159" bestFit="1" customWidth="1"/>
    <col min="8559" max="8559" width="13.453125" style="159" bestFit="1" customWidth="1"/>
    <col min="8560" max="8560" width="8.81640625" style="159" bestFit="1" customWidth="1"/>
    <col min="8561" max="8561" width="11.54296875" style="159" bestFit="1" customWidth="1"/>
    <col min="8562" max="8562" width="13.453125" style="159" bestFit="1" customWidth="1"/>
    <col min="8563" max="8563" width="8.81640625" style="159" bestFit="1" customWidth="1"/>
    <col min="8564" max="8564" width="11.54296875" style="159" bestFit="1" customWidth="1"/>
    <col min="8565" max="8565" width="13.453125" style="159" bestFit="1" customWidth="1"/>
    <col min="8566" max="8566" width="8.81640625" style="159" bestFit="1" customWidth="1"/>
    <col min="8567" max="8567" width="11.54296875" style="159" bestFit="1" customWidth="1"/>
    <col min="8568" max="8568" width="13.453125" style="159" bestFit="1" customWidth="1"/>
    <col min="8569" max="8569" width="9.26953125" style="159" bestFit="1" customWidth="1"/>
    <col min="8570" max="8570" width="12.7265625" style="159" bestFit="1" customWidth="1"/>
    <col min="8571" max="8786" width="8.7265625" style="159"/>
    <col min="8787" max="8787" width="17.453125" style="159" bestFit="1" customWidth="1"/>
    <col min="8788" max="8788" width="13.453125" style="159" bestFit="1" customWidth="1"/>
    <col min="8789" max="8789" width="8.81640625" style="159" bestFit="1" customWidth="1"/>
    <col min="8790" max="8790" width="11.54296875" style="159" bestFit="1" customWidth="1"/>
    <col min="8791" max="8791" width="13.453125" style="159" bestFit="1" customWidth="1"/>
    <col min="8792" max="8792" width="8.81640625" style="159" bestFit="1" customWidth="1"/>
    <col min="8793" max="8793" width="11.54296875" style="159" bestFit="1" customWidth="1"/>
    <col min="8794" max="8794" width="13.453125" style="159" bestFit="1" customWidth="1"/>
    <col min="8795" max="8795" width="8.81640625" style="159" bestFit="1" customWidth="1"/>
    <col min="8796" max="8796" width="11.54296875" style="159" bestFit="1" customWidth="1"/>
    <col min="8797" max="8797" width="13.453125" style="159" bestFit="1" customWidth="1"/>
    <col min="8798" max="8798" width="8.81640625" style="159" bestFit="1" customWidth="1"/>
    <col min="8799" max="8799" width="11.54296875" style="159" bestFit="1" customWidth="1"/>
    <col min="8800" max="8800" width="13.453125" style="159" bestFit="1" customWidth="1"/>
    <col min="8801" max="8801" width="8.81640625" style="159" bestFit="1" customWidth="1"/>
    <col min="8802" max="8802" width="11.54296875" style="159" bestFit="1" customWidth="1"/>
    <col min="8803" max="8803" width="13.453125" style="159" bestFit="1" customWidth="1"/>
    <col min="8804" max="8804" width="8.81640625" style="159" bestFit="1" customWidth="1"/>
    <col min="8805" max="8805" width="11.54296875" style="159" bestFit="1" customWidth="1"/>
    <col min="8806" max="8806" width="13.453125" style="159" bestFit="1" customWidth="1"/>
    <col min="8807" max="8807" width="8.81640625" style="159" bestFit="1" customWidth="1"/>
    <col min="8808" max="8808" width="11.54296875" style="159" bestFit="1" customWidth="1"/>
    <col min="8809" max="8809" width="13.453125" style="159" bestFit="1" customWidth="1"/>
    <col min="8810" max="8810" width="8.81640625" style="159" bestFit="1" customWidth="1"/>
    <col min="8811" max="8811" width="11.54296875" style="159" bestFit="1" customWidth="1"/>
    <col min="8812" max="8812" width="13.453125" style="159" bestFit="1" customWidth="1"/>
    <col min="8813" max="8813" width="8.81640625" style="159" bestFit="1" customWidth="1"/>
    <col min="8814" max="8814" width="11.54296875" style="159" bestFit="1" customWidth="1"/>
    <col min="8815" max="8815" width="13.453125" style="159" bestFit="1" customWidth="1"/>
    <col min="8816" max="8816" width="8.81640625" style="159" bestFit="1" customWidth="1"/>
    <col min="8817" max="8817" width="11.54296875" style="159" bestFit="1" customWidth="1"/>
    <col min="8818" max="8818" width="13.453125" style="159" bestFit="1" customWidth="1"/>
    <col min="8819" max="8819" width="8.81640625" style="159" bestFit="1" customWidth="1"/>
    <col min="8820" max="8820" width="11.54296875" style="159" bestFit="1" customWidth="1"/>
    <col min="8821" max="8821" width="13.453125" style="159" bestFit="1" customWidth="1"/>
    <col min="8822" max="8822" width="8.81640625" style="159" bestFit="1" customWidth="1"/>
    <col min="8823" max="8823" width="11.54296875" style="159" bestFit="1" customWidth="1"/>
    <col min="8824" max="8824" width="13.453125" style="159" bestFit="1" customWidth="1"/>
    <col min="8825" max="8825" width="9.26953125" style="159" bestFit="1" customWidth="1"/>
    <col min="8826" max="8826" width="12.7265625" style="159" bestFit="1" customWidth="1"/>
    <col min="8827" max="9042" width="8.7265625" style="159"/>
    <col min="9043" max="9043" width="17.453125" style="159" bestFit="1" customWidth="1"/>
    <col min="9044" max="9044" width="13.453125" style="159" bestFit="1" customWidth="1"/>
    <col min="9045" max="9045" width="8.81640625" style="159" bestFit="1" customWidth="1"/>
    <col min="9046" max="9046" width="11.54296875" style="159" bestFit="1" customWidth="1"/>
    <col min="9047" max="9047" width="13.453125" style="159" bestFit="1" customWidth="1"/>
    <col min="9048" max="9048" width="8.81640625" style="159" bestFit="1" customWidth="1"/>
    <col min="9049" max="9049" width="11.54296875" style="159" bestFit="1" customWidth="1"/>
    <col min="9050" max="9050" width="13.453125" style="159" bestFit="1" customWidth="1"/>
    <col min="9051" max="9051" width="8.81640625" style="159" bestFit="1" customWidth="1"/>
    <col min="9052" max="9052" width="11.54296875" style="159" bestFit="1" customWidth="1"/>
    <col min="9053" max="9053" width="13.453125" style="159" bestFit="1" customWidth="1"/>
    <col min="9054" max="9054" width="8.81640625" style="159" bestFit="1" customWidth="1"/>
    <col min="9055" max="9055" width="11.54296875" style="159" bestFit="1" customWidth="1"/>
    <col min="9056" max="9056" width="13.453125" style="159" bestFit="1" customWidth="1"/>
    <col min="9057" max="9057" width="8.81640625" style="159" bestFit="1" customWidth="1"/>
    <col min="9058" max="9058" width="11.54296875" style="159" bestFit="1" customWidth="1"/>
    <col min="9059" max="9059" width="13.453125" style="159" bestFit="1" customWidth="1"/>
    <col min="9060" max="9060" width="8.81640625" style="159" bestFit="1" customWidth="1"/>
    <col min="9061" max="9061" width="11.54296875" style="159" bestFit="1" customWidth="1"/>
    <col min="9062" max="9062" width="13.453125" style="159" bestFit="1" customWidth="1"/>
    <col min="9063" max="9063" width="8.81640625" style="159" bestFit="1" customWidth="1"/>
    <col min="9064" max="9064" width="11.54296875" style="159" bestFit="1" customWidth="1"/>
    <col min="9065" max="9065" width="13.453125" style="159" bestFit="1" customWidth="1"/>
    <col min="9066" max="9066" width="8.81640625" style="159" bestFit="1" customWidth="1"/>
    <col min="9067" max="9067" width="11.54296875" style="159" bestFit="1" customWidth="1"/>
    <col min="9068" max="9068" width="13.453125" style="159" bestFit="1" customWidth="1"/>
    <col min="9069" max="9069" width="8.81640625" style="159" bestFit="1" customWidth="1"/>
    <col min="9070" max="9070" width="11.54296875" style="159" bestFit="1" customWidth="1"/>
    <col min="9071" max="9071" width="13.453125" style="159" bestFit="1" customWidth="1"/>
    <col min="9072" max="9072" width="8.81640625" style="159" bestFit="1" customWidth="1"/>
    <col min="9073" max="9073" width="11.54296875" style="159" bestFit="1" customWidth="1"/>
    <col min="9074" max="9074" width="13.453125" style="159" bestFit="1" customWidth="1"/>
    <col min="9075" max="9075" width="8.81640625" style="159" bestFit="1" customWidth="1"/>
    <col min="9076" max="9076" width="11.54296875" style="159" bestFit="1" customWidth="1"/>
    <col min="9077" max="9077" width="13.453125" style="159" bestFit="1" customWidth="1"/>
    <col min="9078" max="9078" width="8.81640625" style="159" bestFit="1" customWidth="1"/>
    <col min="9079" max="9079" width="11.54296875" style="159" bestFit="1" customWidth="1"/>
    <col min="9080" max="9080" width="13.453125" style="159" bestFit="1" customWidth="1"/>
    <col min="9081" max="9081" width="9.26953125" style="159" bestFit="1" customWidth="1"/>
    <col min="9082" max="9082" width="12.7265625" style="159" bestFit="1" customWidth="1"/>
    <col min="9083" max="9298" width="8.7265625" style="159"/>
    <col min="9299" max="9299" width="17.453125" style="159" bestFit="1" customWidth="1"/>
    <col min="9300" max="9300" width="13.453125" style="159" bestFit="1" customWidth="1"/>
    <col min="9301" max="9301" width="8.81640625" style="159" bestFit="1" customWidth="1"/>
    <col min="9302" max="9302" width="11.54296875" style="159" bestFit="1" customWidth="1"/>
    <col min="9303" max="9303" width="13.453125" style="159" bestFit="1" customWidth="1"/>
    <col min="9304" max="9304" width="8.81640625" style="159" bestFit="1" customWidth="1"/>
    <col min="9305" max="9305" width="11.54296875" style="159" bestFit="1" customWidth="1"/>
    <col min="9306" max="9306" width="13.453125" style="159" bestFit="1" customWidth="1"/>
    <col min="9307" max="9307" width="8.81640625" style="159" bestFit="1" customWidth="1"/>
    <col min="9308" max="9308" width="11.54296875" style="159" bestFit="1" customWidth="1"/>
    <col min="9309" max="9309" width="13.453125" style="159" bestFit="1" customWidth="1"/>
    <col min="9310" max="9310" width="8.81640625" style="159" bestFit="1" customWidth="1"/>
    <col min="9311" max="9311" width="11.54296875" style="159" bestFit="1" customWidth="1"/>
    <col min="9312" max="9312" width="13.453125" style="159" bestFit="1" customWidth="1"/>
    <col min="9313" max="9313" width="8.81640625" style="159" bestFit="1" customWidth="1"/>
    <col min="9314" max="9314" width="11.54296875" style="159" bestFit="1" customWidth="1"/>
    <col min="9315" max="9315" width="13.453125" style="159" bestFit="1" customWidth="1"/>
    <col min="9316" max="9316" width="8.81640625" style="159" bestFit="1" customWidth="1"/>
    <col min="9317" max="9317" width="11.54296875" style="159" bestFit="1" customWidth="1"/>
    <col min="9318" max="9318" width="13.453125" style="159" bestFit="1" customWidth="1"/>
    <col min="9319" max="9319" width="8.81640625" style="159" bestFit="1" customWidth="1"/>
    <col min="9320" max="9320" width="11.54296875" style="159" bestFit="1" customWidth="1"/>
    <col min="9321" max="9321" width="13.453125" style="159" bestFit="1" customWidth="1"/>
    <col min="9322" max="9322" width="8.81640625" style="159" bestFit="1" customWidth="1"/>
    <col min="9323" max="9323" width="11.54296875" style="159" bestFit="1" customWidth="1"/>
    <col min="9324" max="9324" width="13.453125" style="159" bestFit="1" customWidth="1"/>
    <col min="9325" max="9325" width="8.81640625" style="159" bestFit="1" customWidth="1"/>
    <col min="9326" max="9326" width="11.54296875" style="159" bestFit="1" customWidth="1"/>
    <col min="9327" max="9327" width="13.453125" style="159" bestFit="1" customWidth="1"/>
    <col min="9328" max="9328" width="8.81640625" style="159" bestFit="1" customWidth="1"/>
    <col min="9329" max="9329" width="11.54296875" style="159" bestFit="1" customWidth="1"/>
    <col min="9330" max="9330" width="13.453125" style="159" bestFit="1" customWidth="1"/>
    <col min="9331" max="9331" width="8.81640625" style="159" bestFit="1" customWidth="1"/>
    <col min="9332" max="9332" width="11.54296875" style="159" bestFit="1" customWidth="1"/>
    <col min="9333" max="9333" width="13.453125" style="159" bestFit="1" customWidth="1"/>
    <col min="9334" max="9334" width="8.81640625" style="159" bestFit="1" customWidth="1"/>
    <col min="9335" max="9335" width="11.54296875" style="159" bestFit="1" customWidth="1"/>
    <col min="9336" max="9336" width="13.453125" style="159" bestFit="1" customWidth="1"/>
    <col min="9337" max="9337" width="9.26953125" style="159" bestFit="1" customWidth="1"/>
    <col min="9338" max="9338" width="12.7265625" style="159" bestFit="1" customWidth="1"/>
    <col min="9339" max="9554" width="8.7265625" style="159"/>
    <col min="9555" max="9555" width="17.453125" style="159" bestFit="1" customWidth="1"/>
    <col min="9556" max="9556" width="13.453125" style="159" bestFit="1" customWidth="1"/>
    <col min="9557" max="9557" width="8.81640625" style="159" bestFit="1" customWidth="1"/>
    <col min="9558" max="9558" width="11.54296875" style="159" bestFit="1" customWidth="1"/>
    <col min="9559" max="9559" width="13.453125" style="159" bestFit="1" customWidth="1"/>
    <col min="9560" max="9560" width="8.81640625" style="159" bestFit="1" customWidth="1"/>
    <col min="9561" max="9561" width="11.54296875" style="159" bestFit="1" customWidth="1"/>
    <col min="9562" max="9562" width="13.453125" style="159" bestFit="1" customWidth="1"/>
    <col min="9563" max="9563" width="8.81640625" style="159" bestFit="1" customWidth="1"/>
    <col min="9564" max="9564" width="11.54296875" style="159" bestFit="1" customWidth="1"/>
    <col min="9565" max="9565" width="13.453125" style="159" bestFit="1" customWidth="1"/>
    <col min="9566" max="9566" width="8.81640625" style="159" bestFit="1" customWidth="1"/>
    <col min="9567" max="9567" width="11.54296875" style="159" bestFit="1" customWidth="1"/>
    <col min="9568" max="9568" width="13.453125" style="159" bestFit="1" customWidth="1"/>
    <col min="9569" max="9569" width="8.81640625" style="159" bestFit="1" customWidth="1"/>
    <col min="9570" max="9570" width="11.54296875" style="159" bestFit="1" customWidth="1"/>
    <col min="9571" max="9571" width="13.453125" style="159" bestFit="1" customWidth="1"/>
    <col min="9572" max="9572" width="8.81640625" style="159" bestFit="1" customWidth="1"/>
    <col min="9573" max="9573" width="11.54296875" style="159" bestFit="1" customWidth="1"/>
    <col min="9574" max="9574" width="13.453125" style="159" bestFit="1" customWidth="1"/>
    <col min="9575" max="9575" width="8.81640625" style="159" bestFit="1" customWidth="1"/>
    <col min="9576" max="9576" width="11.54296875" style="159" bestFit="1" customWidth="1"/>
    <col min="9577" max="9577" width="13.453125" style="159" bestFit="1" customWidth="1"/>
    <col min="9578" max="9578" width="8.81640625" style="159" bestFit="1" customWidth="1"/>
    <col min="9579" max="9579" width="11.54296875" style="159" bestFit="1" customWidth="1"/>
    <col min="9580" max="9580" width="13.453125" style="159" bestFit="1" customWidth="1"/>
    <col min="9581" max="9581" width="8.81640625" style="159" bestFit="1" customWidth="1"/>
    <col min="9582" max="9582" width="11.54296875" style="159" bestFit="1" customWidth="1"/>
    <col min="9583" max="9583" width="13.453125" style="159" bestFit="1" customWidth="1"/>
    <col min="9584" max="9584" width="8.81640625" style="159" bestFit="1" customWidth="1"/>
    <col min="9585" max="9585" width="11.54296875" style="159" bestFit="1" customWidth="1"/>
    <col min="9586" max="9586" width="13.453125" style="159" bestFit="1" customWidth="1"/>
    <col min="9587" max="9587" width="8.81640625" style="159" bestFit="1" customWidth="1"/>
    <col min="9588" max="9588" width="11.54296875" style="159" bestFit="1" customWidth="1"/>
    <col min="9589" max="9589" width="13.453125" style="159" bestFit="1" customWidth="1"/>
    <col min="9590" max="9590" width="8.81640625" style="159" bestFit="1" customWidth="1"/>
    <col min="9591" max="9591" width="11.54296875" style="159" bestFit="1" customWidth="1"/>
    <col min="9592" max="9592" width="13.453125" style="159" bestFit="1" customWidth="1"/>
    <col min="9593" max="9593" width="9.26953125" style="159" bestFit="1" customWidth="1"/>
    <col min="9594" max="9594" width="12.7265625" style="159" bestFit="1" customWidth="1"/>
    <col min="9595" max="9810" width="8.7265625" style="159"/>
    <col min="9811" max="9811" width="17.453125" style="159" bestFit="1" customWidth="1"/>
    <col min="9812" max="9812" width="13.453125" style="159" bestFit="1" customWidth="1"/>
    <col min="9813" max="9813" width="8.81640625" style="159" bestFit="1" customWidth="1"/>
    <col min="9814" max="9814" width="11.54296875" style="159" bestFit="1" customWidth="1"/>
    <col min="9815" max="9815" width="13.453125" style="159" bestFit="1" customWidth="1"/>
    <col min="9816" max="9816" width="8.81640625" style="159" bestFit="1" customWidth="1"/>
    <col min="9817" max="9817" width="11.54296875" style="159" bestFit="1" customWidth="1"/>
    <col min="9818" max="9818" width="13.453125" style="159" bestFit="1" customWidth="1"/>
    <col min="9819" max="9819" width="8.81640625" style="159" bestFit="1" customWidth="1"/>
    <col min="9820" max="9820" width="11.54296875" style="159" bestFit="1" customWidth="1"/>
    <col min="9821" max="9821" width="13.453125" style="159" bestFit="1" customWidth="1"/>
    <col min="9822" max="9822" width="8.81640625" style="159" bestFit="1" customWidth="1"/>
    <col min="9823" max="9823" width="11.54296875" style="159" bestFit="1" customWidth="1"/>
    <col min="9824" max="9824" width="13.453125" style="159" bestFit="1" customWidth="1"/>
    <col min="9825" max="9825" width="8.81640625" style="159" bestFit="1" customWidth="1"/>
    <col min="9826" max="9826" width="11.54296875" style="159" bestFit="1" customWidth="1"/>
    <col min="9827" max="9827" width="13.453125" style="159" bestFit="1" customWidth="1"/>
    <col min="9828" max="9828" width="8.81640625" style="159" bestFit="1" customWidth="1"/>
    <col min="9829" max="9829" width="11.54296875" style="159" bestFit="1" customWidth="1"/>
    <col min="9830" max="9830" width="13.453125" style="159" bestFit="1" customWidth="1"/>
    <col min="9831" max="9831" width="8.81640625" style="159" bestFit="1" customWidth="1"/>
    <col min="9832" max="9832" width="11.54296875" style="159" bestFit="1" customWidth="1"/>
    <col min="9833" max="9833" width="13.453125" style="159" bestFit="1" customWidth="1"/>
    <col min="9834" max="9834" width="8.81640625" style="159" bestFit="1" customWidth="1"/>
    <col min="9835" max="9835" width="11.54296875" style="159" bestFit="1" customWidth="1"/>
    <col min="9836" max="9836" width="13.453125" style="159" bestFit="1" customWidth="1"/>
    <col min="9837" max="9837" width="8.81640625" style="159" bestFit="1" customWidth="1"/>
    <col min="9838" max="9838" width="11.54296875" style="159" bestFit="1" customWidth="1"/>
    <col min="9839" max="9839" width="13.453125" style="159" bestFit="1" customWidth="1"/>
    <col min="9840" max="9840" width="8.81640625" style="159" bestFit="1" customWidth="1"/>
    <col min="9841" max="9841" width="11.54296875" style="159" bestFit="1" customWidth="1"/>
    <col min="9842" max="9842" width="13.453125" style="159" bestFit="1" customWidth="1"/>
    <col min="9843" max="9843" width="8.81640625" style="159" bestFit="1" customWidth="1"/>
    <col min="9844" max="9844" width="11.54296875" style="159" bestFit="1" customWidth="1"/>
    <col min="9845" max="9845" width="13.453125" style="159" bestFit="1" customWidth="1"/>
    <col min="9846" max="9846" width="8.81640625" style="159" bestFit="1" customWidth="1"/>
    <col min="9847" max="9847" width="11.54296875" style="159" bestFit="1" customWidth="1"/>
    <col min="9848" max="9848" width="13.453125" style="159" bestFit="1" customWidth="1"/>
    <col min="9849" max="9849" width="9.26953125" style="159" bestFit="1" customWidth="1"/>
    <col min="9850" max="9850" width="12.7265625" style="159" bestFit="1" customWidth="1"/>
    <col min="9851" max="10066" width="8.7265625" style="159"/>
    <col min="10067" max="10067" width="17.453125" style="159" bestFit="1" customWidth="1"/>
    <col min="10068" max="10068" width="13.453125" style="159" bestFit="1" customWidth="1"/>
    <col min="10069" max="10069" width="8.81640625" style="159" bestFit="1" customWidth="1"/>
    <col min="10070" max="10070" width="11.54296875" style="159" bestFit="1" customWidth="1"/>
    <col min="10071" max="10071" width="13.453125" style="159" bestFit="1" customWidth="1"/>
    <col min="10072" max="10072" width="8.81640625" style="159" bestFit="1" customWidth="1"/>
    <col min="10073" max="10073" width="11.54296875" style="159" bestFit="1" customWidth="1"/>
    <col min="10074" max="10074" width="13.453125" style="159" bestFit="1" customWidth="1"/>
    <col min="10075" max="10075" width="8.81640625" style="159" bestFit="1" customWidth="1"/>
    <col min="10076" max="10076" width="11.54296875" style="159" bestFit="1" customWidth="1"/>
    <col min="10077" max="10077" width="13.453125" style="159" bestFit="1" customWidth="1"/>
    <col min="10078" max="10078" width="8.81640625" style="159" bestFit="1" customWidth="1"/>
    <col min="10079" max="10079" width="11.54296875" style="159" bestFit="1" customWidth="1"/>
    <col min="10080" max="10080" width="13.453125" style="159" bestFit="1" customWidth="1"/>
    <col min="10081" max="10081" width="8.81640625" style="159" bestFit="1" customWidth="1"/>
    <col min="10082" max="10082" width="11.54296875" style="159" bestFit="1" customWidth="1"/>
    <col min="10083" max="10083" width="13.453125" style="159" bestFit="1" customWidth="1"/>
    <col min="10084" max="10084" width="8.81640625" style="159" bestFit="1" customWidth="1"/>
    <col min="10085" max="10085" width="11.54296875" style="159" bestFit="1" customWidth="1"/>
    <col min="10086" max="10086" width="13.453125" style="159" bestFit="1" customWidth="1"/>
    <col min="10087" max="10087" width="8.81640625" style="159" bestFit="1" customWidth="1"/>
    <col min="10088" max="10088" width="11.54296875" style="159" bestFit="1" customWidth="1"/>
    <col min="10089" max="10089" width="13.453125" style="159" bestFit="1" customWidth="1"/>
    <col min="10090" max="10090" width="8.81640625" style="159" bestFit="1" customWidth="1"/>
    <col min="10091" max="10091" width="11.54296875" style="159" bestFit="1" customWidth="1"/>
    <col min="10092" max="10092" width="13.453125" style="159" bestFit="1" customWidth="1"/>
    <col min="10093" max="10093" width="8.81640625" style="159" bestFit="1" customWidth="1"/>
    <col min="10094" max="10094" width="11.54296875" style="159" bestFit="1" customWidth="1"/>
    <col min="10095" max="10095" width="13.453125" style="159" bestFit="1" customWidth="1"/>
    <col min="10096" max="10096" width="8.81640625" style="159" bestFit="1" customWidth="1"/>
    <col min="10097" max="10097" width="11.54296875" style="159" bestFit="1" customWidth="1"/>
    <col min="10098" max="10098" width="13.453125" style="159" bestFit="1" customWidth="1"/>
    <col min="10099" max="10099" width="8.81640625" style="159" bestFit="1" customWidth="1"/>
    <col min="10100" max="10100" width="11.54296875" style="159" bestFit="1" customWidth="1"/>
    <col min="10101" max="10101" width="13.453125" style="159" bestFit="1" customWidth="1"/>
    <col min="10102" max="10102" width="8.81640625" style="159" bestFit="1" customWidth="1"/>
    <col min="10103" max="10103" width="11.54296875" style="159" bestFit="1" customWidth="1"/>
    <col min="10104" max="10104" width="13.453125" style="159" bestFit="1" customWidth="1"/>
    <col min="10105" max="10105" width="9.26953125" style="159" bestFit="1" customWidth="1"/>
    <col min="10106" max="10106" width="12.7265625" style="159" bestFit="1" customWidth="1"/>
    <col min="10107" max="10322" width="8.7265625" style="159"/>
    <col min="10323" max="10323" width="17.453125" style="159" bestFit="1" customWidth="1"/>
    <col min="10324" max="10324" width="13.453125" style="159" bestFit="1" customWidth="1"/>
    <col min="10325" max="10325" width="8.81640625" style="159" bestFit="1" customWidth="1"/>
    <col min="10326" max="10326" width="11.54296875" style="159" bestFit="1" customWidth="1"/>
    <col min="10327" max="10327" width="13.453125" style="159" bestFit="1" customWidth="1"/>
    <col min="10328" max="10328" width="8.81640625" style="159" bestFit="1" customWidth="1"/>
    <col min="10329" max="10329" width="11.54296875" style="159" bestFit="1" customWidth="1"/>
    <col min="10330" max="10330" width="13.453125" style="159" bestFit="1" customWidth="1"/>
    <col min="10331" max="10331" width="8.81640625" style="159" bestFit="1" customWidth="1"/>
    <col min="10332" max="10332" width="11.54296875" style="159" bestFit="1" customWidth="1"/>
    <col min="10333" max="10333" width="13.453125" style="159" bestFit="1" customWidth="1"/>
    <col min="10334" max="10334" width="8.81640625" style="159" bestFit="1" customWidth="1"/>
    <col min="10335" max="10335" width="11.54296875" style="159" bestFit="1" customWidth="1"/>
    <col min="10336" max="10336" width="13.453125" style="159" bestFit="1" customWidth="1"/>
    <col min="10337" max="10337" width="8.81640625" style="159" bestFit="1" customWidth="1"/>
    <col min="10338" max="10338" width="11.54296875" style="159" bestFit="1" customWidth="1"/>
    <col min="10339" max="10339" width="13.453125" style="159" bestFit="1" customWidth="1"/>
    <col min="10340" max="10340" width="8.81640625" style="159" bestFit="1" customWidth="1"/>
    <col min="10341" max="10341" width="11.54296875" style="159" bestFit="1" customWidth="1"/>
    <col min="10342" max="10342" width="13.453125" style="159" bestFit="1" customWidth="1"/>
    <col min="10343" max="10343" width="8.81640625" style="159" bestFit="1" customWidth="1"/>
    <col min="10344" max="10344" width="11.54296875" style="159" bestFit="1" customWidth="1"/>
    <col min="10345" max="10345" width="13.453125" style="159" bestFit="1" customWidth="1"/>
    <col min="10346" max="10346" width="8.81640625" style="159" bestFit="1" customWidth="1"/>
    <col min="10347" max="10347" width="11.54296875" style="159" bestFit="1" customWidth="1"/>
    <col min="10348" max="10348" width="13.453125" style="159" bestFit="1" customWidth="1"/>
    <col min="10349" max="10349" width="8.81640625" style="159" bestFit="1" customWidth="1"/>
    <col min="10350" max="10350" width="11.54296875" style="159" bestFit="1" customWidth="1"/>
    <col min="10351" max="10351" width="13.453125" style="159" bestFit="1" customWidth="1"/>
    <col min="10352" max="10352" width="8.81640625" style="159" bestFit="1" customWidth="1"/>
    <col min="10353" max="10353" width="11.54296875" style="159" bestFit="1" customWidth="1"/>
    <col min="10354" max="10354" width="13.453125" style="159" bestFit="1" customWidth="1"/>
    <col min="10355" max="10355" width="8.81640625" style="159" bestFit="1" customWidth="1"/>
    <col min="10356" max="10356" width="11.54296875" style="159" bestFit="1" customWidth="1"/>
    <col min="10357" max="10357" width="13.453125" style="159" bestFit="1" customWidth="1"/>
    <col min="10358" max="10358" width="8.81640625" style="159" bestFit="1" customWidth="1"/>
    <col min="10359" max="10359" width="11.54296875" style="159" bestFit="1" customWidth="1"/>
    <col min="10360" max="10360" width="13.453125" style="159" bestFit="1" customWidth="1"/>
    <col min="10361" max="10361" width="9.26953125" style="159" bestFit="1" customWidth="1"/>
    <col min="10362" max="10362" width="12.7265625" style="159" bestFit="1" customWidth="1"/>
    <col min="10363" max="10578" width="8.7265625" style="159"/>
    <col min="10579" max="10579" width="17.453125" style="159" bestFit="1" customWidth="1"/>
    <col min="10580" max="10580" width="13.453125" style="159" bestFit="1" customWidth="1"/>
    <col min="10581" max="10581" width="8.81640625" style="159" bestFit="1" customWidth="1"/>
    <col min="10582" max="10582" width="11.54296875" style="159" bestFit="1" customWidth="1"/>
    <col min="10583" max="10583" width="13.453125" style="159" bestFit="1" customWidth="1"/>
    <col min="10584" max="10584" width="8.81640625" style="159" bestFit="1" customWidth="1"/>
    <col min="10585" max="10585" width="11.54296875" style="159" bestFit="1" customWidth="1"/>
    <col min="10586" max="10586" width="13.453125" style="159" bestFit="1" customWidth="1"/>
    <col min="10587" max="10587" width="8.81640625" style="159" bestFit="1" customWidth="1"/>
    <col min="10588" max="10588" width="11.54296875" style="159" bestFit="1" customWidth="1"/>
    <col min="10589" max="10589" width="13.453125" style="159" bestFit="1" customWidth="1"/>
    <col min="10590" max="10590" width="8.81640625" style="159" bestFit="1" customWidth="1"/>
    <col min="10591" max="10591" width="11.54296875" style="159" bestFit="1" customWidth="1"/>
    <col min="10592" max="10592" width="13.453125" style="159" bestFit="1" customWidth="1"/>
    <col min="10593" max="10593" width="8.81640625" style="159" bestFit="1" customWidth="1"/>
    <col min="10594" max="10594" width="11.54296875" style="159" bestFit="1" customWidth="1"/>
    <col min="10595" max="10595" width="13.453125" style="159" bestFit="1" customWidth="1"/>
    <col min="10596" max="10596" width="8.81640625" style="159" bestFit="1" customWidth="1"/>
    <col min="10597" max="10597" width="11.54296875" style="159" bestFit="1" customWidth="1"/>
    <col min="10598" max="10598" width="13.453125" style="159" bestFit="1" customWidth="1"/>
    <col min="10599" max="10599" width="8.81640625" style="159" bestFit="1" customWidth="1"/>
    <col min="10600" max="10600" width="11.54296875" style="159" bestFit="1" customWidth="1"/>
    <col min="10601" max="10601" width="13.453125" style="159" bestFit="1" customWidth="1"/>
    <col min="10602" max="10602" width="8.81640625" style="159" bestFit="1" customWidth="1"/>
    <col min="10603" max="10603" width="11.54296875" style="159" bestFit="1" customWidth="1"/>
    <col min="10604" max="10604" width="13.453125" style="159" bestFit="1" customWidth="1"/>
    <col min="10605" max="10605" width="8.81640625" style="159" bestFit="1" customWidth="1"/>
    <col min="10606" max="10606" width="11.54296875" style="159" bestFit="1" customWidth="1"/>
    <col min="10607" max="10607" width="13.453125" style="159" bestFit="1" customWidth="1"/>
    <col min="10608" max="10608" width="8.81640625" style="159" bestFit="1" customWidth="1"/>
    <col min="10609" max="10609" width="11.54296875" style="159" bestFit="1" customWidth="1"/>
    <col min="10610" max="10610" width="13.453125" style="159" bestFit="1" customWidth="1"/>
    <col min="10611" max="10611" width="8.81640625" style="159" bestFit="1" customWidth="1"/>
    <col min="10612" max="10612" width="11.54296875" style="159" bestFit="1" customWidth="1"/>
    <col min="10613" max="10613" width="13.453125" style="159" bestFit="1" customWidth="1"/>
    <col min="10614" max="10614" width="8.81640625" style="159" bestFit="1" customWidth="1"/>
    <col min="10615" max="10615" width="11.54296875" style="159" bestFit="1" customWidth="1"/>
    <col min="10616" max="10616" width="13.453125" style="159" bestFit="1" customWidth="1"/>
    <col min="10617" max="10617" width="9.26953125" style="159" bestFit="1" customWidth="1"/>
    <col min="10618" max="10618" width="12.7265625" style="159" bestFit="1" customWidth="1"/>
    <col min="10619" max="10834" width="8.7265625" style="159"/>
    <col min="10835" max="10835" width="17.453125" style="159" bestFit="1" customWidth="1"/>
    <col min="10836" max="10836" width="13.453125" style="159" bestFit="1" customWidth="1"/>
    <col min="10837" max="10837" width="8.81640625" style="159" bestFit="1" customWidth="1"/>
    <col min="10838" max="10838" width="11.54296875" style="159" bestFit="1" customWidth="1"/>
    <col min="10839" max="10839" width="13.453125" style="159" bestFit="1" customWidth="1"/>
    <col min="10840" max="10840" width="8.81640625" style="159" bestFit="1" customWidth="1"/>
    <col min="10841" max="10841" width="11.54296875" style="159" bestFit="1" customWidth="1"/>
    <col min="10842" max="10842" width="13.453125" style="159" bestFit="1" customWidth="1"/>
    <col min="10843" max="10843" width="8.81640625" style="159" bestFit="1" customWidth="1"/>
    <col min="10844" max="10844" width="11.54296875" style="159" bestFit="1" customWidth="1"/>
    <col min="10845" max="10845" width="13.453125" style="159" bestFit="1" customWidth="1"/>
    <col min="10846" max="10846" width="8.81640625" style="159" bestFit="1" customWidth="1"/>
    <col min="10847" max="10847" width="11.54296875" style="159" bestFit="1" customWidth="1"/>
    <col min="10848" max="10848" width="13.453125" style="159" bestFit="1" customWidth="1"/>
    <col min="10849" max="10849" width="8.81640625" style="159" bestFit="1" customWidth="1"/>
    <col min="10850" max="10850" width="11.54296875" style="159" bestFit="1" customWidth="1"/>
    <col min="10851" max="10851" width="13.453125" style="159" bestFit="1" customWidth="1"/>
    <col min="10852" max="10852" width="8.81640625" style="159" bestFit="1" customWidth="1"/>
    <col min="10853" max="10853" width="11.54296875" style="159" bestFit="1" customWidth="1"/>
    <col min="10854" max="10854" width="13.453125" style="159" bestFit="1" customWidth="1"/>
    <col min="10855" max="10855" width="8.81640625" style="159" bestFit="1" customWidth="1"/>
    <col min="10856" max="10856" width="11.54296875" style="159" bestFit="1" customWidth="1"/>
    <col min="10857" max="10857" width="13.453125" style="159" bestFit="1" customWidth="1"/>
    <col min="10858" max="10858" width="8.81640625" style="159" bestFit="1" customWidth="1"/>
    <col min="10859" max="10859" width="11.54296875" style="159" bestFit="1" customWidth="1"/>
    <col min="10860" max="10860" width="13.453125" style="159" bestFit="1" customWidth="1"/>
    <col min="10861" max="10861" width="8.81640625" style="159" bestFit="1" customWidth="1"/>
    <col min="10862" max="10862" width="11.54296875" style="159" bestFit="1" customWidth="1"/>
    <col min="10863" max="10863" width="13.453125" style="159" bestFit="1" customWidth="1"/>
    <col min="10864" max="10864" width="8.81640625" style="159" bestFit="1" customWidth="1"/>
    <col min="10865" max="10865" width="11.54296875" style="159" bestFit="1" customWidth="1"/>
    <col min="10866" max="10866" width="13.453125" style="159" bestFit="1" customWidth="1"/>
    <col min="10867" max="10867" width="8.81640625" style="159" bestFit="1" customWidth="1"/>
    <col min="10868" max="10868" width="11.54296875" style="159" bestFit="1" customWidth="1"/>
    <col min="10869" max="10869" width="13.453125" style="159" bestFit="1" customWidth="1"/>
    <col min="10870" max="10870" width="8.81640625" style="159" bestFit="1" customWidth="1"/>
    <col min="10871" max="10871" width="11.54296875" style="159" bestFit="1" customWidth="1"/>
    <col min="10872" max="10872" width="13.453125" style="159" bestFit="1" customWidth="1"/>
    <col min="10873" max="10873" width="9.26953125" style="159" bestFit="1" customWidth="1"/>
    <col min="10874" max="10874" width="12.7265625" style="159" bestFit="1" customWidth="1"/>
    <col min="10875" max="11090" width="8.7265625" style="159"/>
    <col min="11091" max="11091" width="17.453125" style="159" bestFit="1" customWidth="1"/>
    <col min="11092" max="11092" width="13.453125" style="159" bestFit="1" customWidth="1"/>
    <col min="11093" max="11093" width="8.81640625" style="159" bestFit="1" customWidth="1"/>
    <col min="11094" max="11094" width="11.54296875" style="159" bestFit="1" customWidth="1"/>
    <col min="11095" max="11095" width="13.453125" style="159" bestFit="1" customWidth="1"/>
    <col min="11096" max="11096" width="8.81640625" style="159" bestFit="1" customWidth="1"/>
    <col min="11097" max="11097" width="11.54296875" style="159" bestFit="1" customWidth="1"/>
    <col min="11098" max="11098" width="13.453125" style="159" bestFit="1" customWidth="1"/>
    <col min="11099" max="11099" width="8.81640625" style="159" bestFit="1" customWidth="1"/>
    <col min="11100" max="11100" width="11.54296875" style="159" bestFit="1" customWidth="1"/>
    <col min="11101" max="11101" width="13.453125" style="159" bestFit="1" customWidth="1"/>
    <col min="11102" max="11102" width="8.81640625" style="159" bestFit="1" customWidth="1"/>
    <col min="11103" max="11103" width="11.54296875" style="159" bestFit="1" customWidth="1"/>
    <col min="11104" max="11104" width="13.453125" style="159" bestFit="1" customWidth="1"/>
    <col min="11105" max="11105" width="8.81640625" style="159" bestFit="1" customWidth="1"/>
    <col min="11106" max="11106" width="11.54296875" style="159" bestFit="1" customWidth="1"/>
    <col min="11107" max="11107" width="13.453125" style="159" bestFit="1" customWidth="1"/>
    <col min="11108" max="11108" width="8.81640625" style="159" bestFit="1" customWidth="1"/>
    <col min="11109" max="11109" width="11.54296875" style="159" bestFit="1" customWidth="1"/>
    <col min="11110" max="11110" width="13.453125" style="159" bestFit="1" customWidth="1"/>
    <col min="11111" max="11111" width="8.81640625" style="159" bestFit="1" customWidth="1"/>
    <col min="11112" max="11112" width="11.54296875" style="159" bestFit="1" customWidth="1"/>
    <col min="11113" max="11113" width="13.453125" style="159" bestFit="1" customWidth="1"/>
    <col min="11114" max="11114" width="8.81640625" style="159" bestFit="1" customWidth="1"/>
    <col min="11115" max="11115" width="11.54296875" style="159" bestFit="1" customWidth="1"/>
    <col min="11116" max="11116" width="13.453125" style="159" bestFit="1" customWidth="1"/>
    <col min="11117" max="11117" width="8.81640625" style="159" bestFit="1" customWidth="1"/>
    <col min="11118" max="11118" width="11.54296875" style="159" bestFit="1" customWidth="1"/>
    <col min="11119" max="11119" width="13.453125" style="159" bestFit="1" customWidth="1"/>
    <col min="11120" max="11120" width="8.81640625" style="159" bestFit="1" customWidth="1"/>
    <col min="11121" max="11121" width="11.54296875" style="159" bestFit="1" customWidth="1"/>
    <col min="11122" max="11122" width="13.453125" style="159" bestFit="1" customWidth="1"/>
    <col min="11123" max="11123" width="8.81640625" style="159" bestFit="1" customWidth="1"/>
    <col min="11124" max="11124" width="11.54296875" style="159" bestFit="1" customWidth="1"/>
    <col min="11125" max="11125" width="13.453125" style="159" bestFit="1" customWidth="1"/>
    <col min="11126" max="11126" width="8.81640625" style="159" bestFit="1" customWidth="1"/>
    <col min="11127" max="11127" width="11.54296875" style="159" bestFit="1" customWidth="1"/>
    <col min="11128" max="11128" width="13.453125" style="159" bestFit="1" customWidth="1"/>
    <col min="11129" max="11129" width="9.26953125" style="159" bestFit="1" customWidth="1"/>
    <col min="11130" max="11130" width="12.7265625" style="159" bestFit="1" customWidth="1"/>
    <col min="11131" max="11346" width="8.7265625" style="159"/>
    <col min="11347" max="11347" width="17.453125" style="159" bestFit="1" customWidth="1"/>
    <col min="11348" max="11348" width="13.453125" style="159" bestFit="1" customWidth="1"/>
    <col min="11349" max="11349" width="8.81640625" style="159" bestFit="1" customWidth="1"/>
    <col min="11350" max="11350" width="11.54296875" style="159" bestFit="1" customWidth="1"/>
    <col min="11351" max="11351" width="13.453125" style="159" bestFit="1" customWidth="1"/>
    <col min="11352" max="11352" width="8.81640625" style="159" bestFit="1" customWidth="1"/>
    <col min="11353" max="11353" width="11.54296875" style="159" bestFit="1" customWidth="1"/>
    <col min="11354" max="11354" width="13.453125" style="159" bestFit="1" customWidth="1"/>
    <col min="11355" max="11355" width="8.81640625" style="159" bestFit="1" customWidth="1"/>
    <col min="11356" max="11356" width="11.54296875" style="159" bestFit="1" customWidth="1"/>
    <col min="11357" max="11357" width="13.453125" style="159" bestFit="1" customWidth="1"/>
    <col min="11358" max="11358" width="8.81640625" style="159" bestFit="1" customWidth="1"/>
    <col min="11359" max="11359" width="11.54296875" style="159" bestFit="1" customWidth="1"/>
    <col min="11360" max="11360" width="13.453125" style="159" bestFit="1" customWidth="1"/>
    <col min="11361" max="11361" width="8.81640625" style="159" bestFit="1" customWidth="1"/>
    <col min="11362" max="11362" width="11.54296875" style="159" bestFit="1" customWidth="1"/>
    <col min="11363" max="11363" width="13.453125" style="159" bestFit="1" customWidth="1"/>
    <col min="11364" max="11364" width="8.81640625" style="159" bestFit="1" customWidth="1"/>
    <col min="11365" max="11365" width="11.54296875" style="159" bestFit="1" customWidth="1"/>
    <col min="11366" max="11366" width="13.453125" style="159" bestFit="1" customWidth="1"/>
    <col min="11367" max="11367" width="8.81640625" style="159" bestFit="1" customWidth="1"/>
    <col min="11368" max="11368" width="11.54296875" style="159" bestFit="1" customWidth="1"/>
    <col min="11369" max="11369" width="13.453125" style="159" bestFit="1" customWidth="1"/>
    <col min="11370" max="11370" width="8.81640625" style="159" bestFit="1" customWidth="1"/>
    <col min="11371" max="11371" width="11.54296875" style="159" bestFit="1" customWidth="1"/>
    <col min="11372" max="11372" width="13.453125" style="159" bestFit="1" customWidth="1"/>
    <col min="11373" max="11373" width="8.81640625" style="159" bestFit="1" customWidth="1"/>
    <col min="11374" max="11374" width="11.54296875" style="159" bestFit="1" customWidth="1"/>
    <col min="11375" max="11375" width="13.453125" style="159" bestFit="1" customWidth="1"/>
    <col min="11376" max="11376" width="8.81640625" style="159" bestFit="1" customWidth="1"/>
    <col min="11377" max="11377" width="11.54296875" style="159" bestFit="1" customWidth="1"/>
    <col min="11378" max="11378" width="13.453125" style="159" bestFit="1" customWidth="1"/>
    <col min="11379" max="11379" width="8.81640625" style="159" bestFit="1" customWidth="1"/>
    <col min="11380" max="11380" width="11.54296875" style="159" bestFit="1" customWidth="1"/>
    <col min="11381" max="11381" width="13.453125" style="159" bestFit="1" customWidth="1"/>
    <col min="11382" max="11382" width="8.81640625" style="159" bestFit="1" customWidth="1"/>
    <col min="11383" max="11383" width="11.54296875" style="159" bestFit="1" customWidth="1"/>
    <col min="11384" max="11384" width="13.453125" style="159" bestFit="1" customWidth="1"/>
    <col min="11385" max="11385" width="9.26953125" style="159" bestFit="1" customWidth="1"/>
    <col min="11386" max="11386" width="12.7265625" style="159" bestFit="1" customWidth="1"/>
    <col min="11387" max="11602" width="8.7265625" style="159"/>
    <col min="11603" max="11603" width="17.453125" style="159" bestFit="1" customWidth="1"/>
    <col min="11604" max="11604" width="13.453125" style="159" bestFit="1" customWidth="1"/>
    <col min="11605" max="11605" width="8.81640625" style="159" bestFit="1" customWidth="1"/>
    <col min="11606" max="11606" width="11.54296875" style="159" bestFit="1" customWidth="1"/>
    <col min="11607" max="11607" width="13.453125" style="159" bestFit="1" customWidth="1"/>
    <col min="11608" max="11608" width="8.81640625" style="159" bestFit="1" customWidth="1"/>
    <col min="11609" max="11609" width="11.54296875" style="159" bestFit="1" customWidth="1"/>
    <col min="11610" max="11610" width="13.453125" style="159" bestFit="1" customWidth="1"/>
    <col min="11611" max="11611" width="8.81640625" style="159" bestFit="1" customWidth="1"/>
    <col min="11612" max="11612" width="11.54296875" style="159" bestFit="1" customWidth="1"/>
    <col min="11613" max="11613" width="13.453125" style="159" bestFit="1" customWidth="1"/>
    <col min="11614" max="11614" width="8.81640625" style="159" bestFit="1" customWidth="1"/>
    <col min="11615" max="11615" width="11.54296875" style="159" bestFit="1" customWidth="1"/>
    <col min="11616" max="11616" width="13.453125" style="159" bestFit="1" customWidth="1"/>
    <col min="11617" max="11617" width="8.81640625" style="159" bestFit="1" customWidth="1"/>
    <col min="11618" max="11618" width="11.54296875" style="159" bestFit="1" customWidth="1"/>
    <col min="11619" max="11619" width="13.453125" style="159" bestFit="1" customWidth="1"/>
    <col min="11620" max="11620" width="8.81640625" style="159" bestFit="1" customWidth="1"/>
    <col min="11621" max="11621" width="11.54296875" style="159" bestFit="1" customWidth="1"/>
    <col min="11622" max="11622" width="13.453125" style="159" bestFit="1" customWidth="1"/>
    <col min="11623" max="11623" width="8.81640625" style="159" bestFit="1" customWidth="1"/>
    <col min="11624" max="11624" width="11.54296875" style="159" bestFit="1" customWidth="1"/>
    <col min="11625" max="11625" width="13.453125" style="159" bestFit="1" customWidth="1"/>
    <col min="11626" max="11626" width="8.81640625" style="159" bestFit="1" customWidth="1"/>
    <col min="11627" max="11627" width="11.54296875" style="159" bestFit="1" customWidth="1"/>
    <col min="11628" max="11628" width="13.453125" style="159" bestFit="1" customWidth="1"/>
    <col min="11629" max="11629" width="8.81640625" style="159" bestFit="1" customWidth="1"/>
    <col min="11630" max="11630" width="11.54296875" style="159" bestFit="1" customWidth="1"/>
    <col min="11631" max="11631" width="13.453125" style="159" bestFit="1" customWidth="1"/>
    <col min="11632" max="11632" width="8.81640625" style="159" bestFit="1" customWidth="1"/>
    <col min="11633" max="11633" width="11.54296875" style="159" bestFit="1" customWidth="1"/>
    <col min="11634" max="11634" width="13.453125" style="159" bestFit="1" customWidth="1"/>
    <col min="11635" max="11635" width="8.81640625" style="159" bestFit="1" customWidth="1"/>
    <col min="11636" max="11636" width="11.54296875" style="159" bestFit="1" customWidth="1"/>
    <col min="11637" max="11637" width="13.453125" style="159" bestFit="1" customWidth="1"/>
    <col min="11638" max="11638" width="8.81640625" style="159" bestFit="1" customWidth="1"/>
    <col min="11639" max="11639" width="11.54296875" style="159" bestFit="1" customWidth="1"/>
    <col min="11640" max="11640" width="13.453125" style="159" bestFit="1" customWidth="1"/>
    <col min="11641" max="11641" width="9.26953125" style="159" bestFit="1" customWidth="1"/>
    <col min="11642" max="11642" width="12.7265625" style="159" bestFit="1" customWidth="1"/>
    <col min="11643" max="11858" width="8.7265625" style="159"/>
    <col min="11859" max="11859" width="17.453125" style="159" bestFit="1" customWidth="1"/>
    <col min="11860" max="11860" width="13.453125" style="159" bestFit="1" customWidth="1"/>
    <col min="11861" max="11861" width="8.81640625" style="159" bestFit="1" customWidth="1"/>
    <col min="11862" max="11862" width="11.54296875" style="159" bestFit="1" customWidth="1"/>
    <col min="11863" max="11863" width="13.453125" style="159" bestFit="1" customWidth="1"/>
    <col min="11864" max="11864" width="8.81640625" style="159" bestFit="1" customWidth="1"/>
    <col min="11865" max="11865" width="11.54296875" style="159" bestFit="1" customWidth="1"/>
    <col min="11866" max="11866" width="13.453125" style="159" bestFit="1" customWidth="1"/>
    <col min="11867" max="11867" width="8.81640625" style="159" bestFit="1" customWidth="1"/>
    <col min="11868" max="11868" width="11.54296875" style="159" bestFit="1" customWidth="1"/>
    <col min="11869" max="11869" width="13.453125" style="159" bestFit="1" customWidth="1"/>
    <col min="11870" max="11870" width="8.81640625" style="159" bestFit="1" customWidth="1"/>
    <col min="11871" max="11871" width="11.54296875" style="159" bestFit="1" customWidth="1"/>
    <col min="11872" max="11872" width="13.453125" style="159" bestFit="1" customWidth="1"/>
    <col min="11873" max="11873" width="8.81640625" style="159" bestFit="1" customWidth="1"/>
    <col min="11874" max="11874" width="11.54296875" style="159" bestFit="1" customWidth="1"/>
    <col min="11875" max="11875" width="13.453125" style="159" bestFit="1" customWidth="1"/>
    <col min="11876" max="11876" width="8.81640625" style="159" bestFit="1" customWidth="1"/>
    <col min="11877" max="11877" width="11.54296875" style="159" bestFit="1" customWidth="1"/>
    <col min="11878" max="11878" width="13.453125" style="159" bestFit="1" customWidth="1"/>
    <col min="11879" max="11879" width="8.81640625" style="159" bestFit="1" customWidth="1"/>
    <col min="11880" max="11880" width="11.54296875" style="159" bestFit="1" customWidth="1"/>
    <col min="11881" max="11881" width="13.453125" style="159" bestFit="1" customWidth="1"/>
    <col min="11882" max="11882" width="8.81640625" style="159" bestFit="1" customWidth="1"/>
    <col min="11883" max="11883" width="11.54296875" style="159" bestFit="1" customWidth="1"/>
    <col min="11884" max="11884" width="13.453125" style="159" bestFit="1" customWidth="1"/>
    <col min="11885" max="11885" width="8.81640625" style="159" bestFit="1" customWidth="1"/>
    <col min="11886" max="11886" width="11.54296875" style="159" bestFit="1" customWidth="1"/>
    <col min="11887" max="11887" width="13.453125" style="159" bestFit="1" customWidth="1"/>
    <col min="11888" max="11888" width="8.81640625" style="159" bestFit="1" customWidth="1"/>
    <col min="11889" max="11889" width="11.54296875" style="159" bestFit="1" customWidth="1"/>
    <col min="11890" max="11890" width="13.453125" style="159" bestFit="1" customWidth="1"/>
    <col min="11891" max="11891" width="8.81640625" style="159" bestFit="1" customWidth="1"/>
    <col min="11892" max="11892" width="11.54296875" style="159" bestFit="1" customWidth="1"/>
    <col min="11893" max="11893" width="13.453125" style="159" bestFit="1" customWidth="1"/>
    <col min="11894" max="11894" width="8.81640625" style="159" bestFit="1" customWidth="1"/>
    <col min="11895" max="11895" width="11.54296875" style="159" bestFit="1" customWidth="1"/>
    <col min="11896" max="11896" width="13.453125" style="159" bestFit="1" customWidth="1"/>
    <col min="11897" max="11897" width="9.26953125" style="159" bestFit="1" customWidth="1"/>
    <col min="11898" max="11898" width="12.7265625" style="159" bestFit="1" customWidth="1"/>
    <col min="11899" max="12114" width="8.7265625" style="159"/>
    <col min="12115" max="12115" width="17.453125" style="159" bestFit="1" customWidth="1"/>
    <col min="12116" max="12116" width="13.453125" style="159" bestFit="1" customWidth="1"/>
    <col min="12117" max="12117" width="8.81640625" style="159" bestFit="1" customWidth="1"/>
    <col min="12118" max="12118" width="11.54296875" style="159" bestFit="1" customWidth="1"/>
    <col min="12119" max="12119" width="13.453125" style="159" bestFit="1" customWidth="1"/>
    <col min="12120" max="12120" width="8.81640625" style="159" bestFit="1" customWidth="1"/>
    <col min="12121" max="12121" width="11.54296875" style="159" bestFit="1" customWidth="1"/>
    <col min="12122" max="12122" width="13.453125" style="159" bestFit="1" customWidth="1"/>
    <col min="12123" max="12123" width="8.81640625" style="159" bestFit="1" customWidth="1"/>
    <col min="12124" max="12124" width="11.54296875" style="159" bestFit="1" customWidth="1"/>
    <col min="12125" max="12125" width="13.453125" style="159" bestFit="1" customWidth="1"/>
    <col min="12126" max="12126" width="8.81640625" style="159" bestFit="1" customWidth="1"/>
    <col min="12127" max="12127" width="11.54296875" style="159" bestFit="1" customWidth="1"/>
    <col min="12128" max="12128" width="13.453125" style="159" bestFit="1" customWidth="1"/>
    <col min="12129" max="12129" width="8.81640625" style="159" bestFit="1" customWidth="1"/>
    <col min="12130" max="12130" width="11.54296875" style="159" bestFit="1" customWidth="1"/>
    <col min="12131" max="12131" width="13.453125" style="159" bestFit="1" customWidth="1"/>
    <col min="12132" max="12132" width="8.81640625" style="159" bestFit="1" customWidth="1"/>
    <col min="12133" max="12133" width="11.54296875" style="159" bestFit="1" customWidth="1"/>
    <col min="12134" max="12134" width="13.453125" style="159" bestFit="1" customWidth="1"/>
    <col min="12135" max="12135" width="8.81640625" style="159" bestFit="1" customWidth="1"/>
    <col min="12136" max="12136" width="11.54296875" style="159" bestFit="1" customWidth="1"/>
    <col min="12137" max="12137" width="13.453125" style="159" bestFit="1" customWidth="1"/>
    <col min="12138" max="12138" width="8.81640625" style="159" bestFit="1" customWidth="1"/>
    <col min="12139" max="12139" width="11.54296875" style="159" bestFit="1" customWidth="1"/>
    <col min="12140" max="12140" width="13.453125" style="159" bestFit="1" customWidth="1"/>
    <col min="12141" max="12141" width="8.81640625" style="159" bestFit="1" customWidth="1"/>
    <col min="12142" max="12142" width="11.54296875" style="159" bestFit="1" customWidth="1"/>
    <col min="12143" max="12143" width="13.453125" style="159" bestFit="1" customWidth="1"/>
    <col min="12144" max="12144" width="8.81640625" style="159" bestFit="1" customWidth="1"/>
    <col min="12145" max="12145" width="11.54296875" style="159" bestFit="1" customWidth="1"/>
    <col min="12146" max="12146" width="13.453125" style="159" bestFit="1" customWidth="1"/>
    <col min="12147" max="12147" width="8.81640625" style="159" bestFit="1" customWidth="1"/>
    <col min="12148" max="12148" width="11.54296875" style="159" bestFit="1" customWidth="1"/>
    <col min="12149" max="12149" width="13.453125" style="159" bestFit="1" customWidth="1"/>
    <col min="12150" max="12150" width="8.81640625" style="159" bestFit="1" customWidth="1"/>
    <col min="12151" max="12151" width="11.54296875" style="159" bestFit="1" customWidth="1"/>
    <col min="12152" max="12152" width="13.453125" style="159" bestFit="1" customWidth="1"/>
    <col min="12153" max="12153" width="9.26953125" style="159" bestFit="1" customWidth="1"/>
    <col min="12154" max="12154" width="12.7265625" style="159" bestFit="1" customWidth="1"/>
    <col min="12155" max="12370" width="8.7265625" style="159"/>
    <col min="12371" max="12371" width="17.453125" style="159" bestFit="1" customWidth="1"/>
    <col min="12372" max="12372" width="13.453125" style="159" bestFit="1" customWidth="1"/>
    <col min="12373" max="12373" width="8.81640625" style="159" bestFit="1" customWidth="1"/>
    <col min="12374" max="12374" width="11.54296875" style="159" bestFit="1" customWidth="1"/>
    <col min="12375" max="12375" width="13.453125" style="159" bestFit="1" customWidth="1"/>
    <col min="12376" max="12376" width="8.81640625" style="159" bestFit="1" customWidth="1"/>
    <col min="12377" max="12377" width="11.54296875" style="159" bestFit="1" customWidth="1"/>
    <col min="12378" max="12378" width="13.453125" style="159" bestFit="1" customWidth="1"/>
    <col min="12379" max="12379" width="8.81640625" style="159" bestFit="1" customWidth="1"/>
    <col min="12380" max="12380" width="11.54296875" style="159" bestFit="1" customWidth="1"/>
    <col min="12381" max="12381" width="13.453125" style="159" bestFit="1" customWidth="1"/>
    <col min="12382" max="12382" width="8.81640625" style="159" bestFit="1" customWidth="1"/>
    <col min="12383" max="12383" width="11.54296875" style="159" bestFit="1" customWidth="1"/>
    <col min="12384" max="12384" width="13.453125" style="159" bestFit="1" customWidth="1"/>
    <col min="12385" max="12385" width="8.81640625" style="159" bestFit="1" customWidth="1"/>
    <col min="12386" max="12386" width="11.54296875" style="159" bestFit="1" customWidth="1"/>
    <col min="12387" max="12387" width="13.453125" style="159" bestFit="1" customWidth="1"/>
    <col min="12388" max="12388" width="8.81640625" style="159" bestFit="1" customWidth="1"/>
    <col min="12389" max="12389" width="11.54296875" style="159" bestFit="1" customWidth="1"/>
    <col min="12390" max="12390" width="13.453125" style="159" bestFit="1" customWidth="1"/>
    <col min="12391" max="12391" width="8.81640625" style="159" bestFit="1" customWidth="1"/>
    <col min="12392" max="12392" width="11.54296875" style="159" bestFit="1" customWidth="1"/>
    <col min="12393" max="12393" width="13.453125" style="159" bestFit="1" customWidth="1"/>
    <col min="12394" max="12394" width="8.81640625" style="159" bestFit="1" customWidth="1"/>
    <col min="12395" max="12395" width="11.54296875" style="159" bestFit="1" customWidth="1"/>
    <col min="12396" max="12396" width="13.453125" style="159" bestFit="1" customWidth="1"/>
    <col min="12397" max="12397" width="8.81640625" style="159" bestFit="1" customWidth="1"/>
    <col min="12398" max="12398" width="11.54296875" style="159" bestFit="1" customWidth="1"/>
    <col min="12399" max="12399" width="13.453125" style="159" bestFit="1" customWidth="1"/>
    <col min="12400" max="12400" width="8.81640625" style="159" bestFit="1" customWidth="1"/>
    <col min="12401" max="12401" width="11.54296875" style="159" bestFit="1" customWidth="1"/>
    <col min="12402" max="12402" width="13.453125" style="159" bestFit="1" customWidth="1"/>
    <col min="12403" max="12403" width="8.81640625" style="159" bestFit="1" customWidth="1"/>
    <col min="12404" max="12404" width="11.54296875" style="159" bestFit="1" customWidth="1"/>
    <col min="12405" max="12405" width="13.453125" style="159" bestFit="1" customWidth="1"/>
    <col min="12406" max="12406" width="8.81640625" style="159" bestFit="1" customWidth="1"/>
    <col min="12407" max="12407" width="11.54296875" style="159" bestFit="1" customWidth="1"/>
    <col min="12408" max="12408" width="13.453125" style="159" bestFit="1" customWidth="1"/>
    <col min="12409" max="12409" width="9.26953125" style="159" bestFit="1" customWidth="1"/>
    <col min="12410" max="12410" width="12.7265625" style="159" bestFit="1" customWidth="1"/>
    <col min="12411" max="12626" width="8.7265625" style="159"/>
    <col min="12627" max="12627" width="17.453125" style="159" bestFit="1" customWidth="1"/>
    <col min="12628" max="12628" width="13.453125" style="159" bestFit="1" customWidth="1"/>
    <col min="12629" max="12629" width="8.81640625" style="159" bestFit="1" customWidth="1"/>
    <col min="12630" max="12630" width="11.54296875" style="159" bestFit="1" customWidth="1"/>
    <col min="12631" max="12631" width="13.453125" style="159" bestFit="1" customWidth="1"/>
    <col min="12632" max="12632" width="8.81640625" style="159" bestFit="1" customWidth="1"/>
    <col min="12633" max="12633" width="11.54296875" style="159" bestFit="1" customWidth="1"/>
    <col min="12634" max="12634" width="13.453125" style="159" bestFit="1" customWidth="1"/>
    <col min="12635" max="12635" width="8.81640625" style="159" bestFit="1" customWidth="1"/>
    <col min="12636" max="12636" width="11.54296875" style="159" bestFit="1" customWidth="1"/>
    <col min="12637" max="12637" width="13.453125" style="159" bestFit="1" customWidth="1"/>
    <col min="12638" max="12638" width="8.81640625" style="159" bestFit="1" customWidth="1"/>
    <col min="12639" max="12639" width="11.54296875" style="159" bestFit="1" customWidth="1"/>
    <col min="12640" max="12640" width="13.453125" style="159" bestFit="1" customWidth="1"/>
    <col min="12641" max="12641" width="8.81640625" style="159" bestFit="1" customWidth="1"/>
    <col min="12642" max="12642" width="11.54296875" style="159" bestFit="1" customWidth="1"/>
    <col min="12643" max="12643" width="13.453125" style="159" bestFit="1" customWidth="1"/>
    <col min="12644" max="12644" width="8.81640625" style="159" bestFit="1" customWidth="1"/>
    <col min="12645" max="12645" width="11.54296875" style="159" bestFit="1" customWidth="1"/>
    <col min="12646" max="12646" width="13.453125" style="159" bestFit="1" customWidth="1"/>
    <col min="12647" max="12647" width="8.81640625" style="159" bestFit="1" customWidth="1"/>
    <col min="12648" max="12648" width="11.54296875" style="159" bestFit="1" customWidth="1"/>
    <col min="12649" max="12649" width="13.453125" style="159" bestFit="1" customWidth="1"/>
    <col min="12650" max="12650" width="8.81640625" style="159" bestFit="1" customWidth="1"/>
    <col min="12651" max="12651" width="11.54296875" style="159" bestFit="1" customWidth="1"/>
    <col min="12652" max="12652" width="13.453125" style="159" bestFit="1" customWidth="1"/>
    <col min="12653" max="12653" width="8.81640625" style="159" bestFit="1" customWidth="1"/>
    <col min="12654" max="12654" width="11.54296875" style="159" bestFit="1" customWidth="1"/>
    <col min="12655" max="12655" width="13.453125" style="159" bestFit="1" customWidth="1"/>
    <col min="12656" max="12656" width="8.81640625" style="159" bestFit="1" customWidth="1"/>
    <col min="12657" max="12657" width="11.54296875" style="159" bestFit="1" customWidth="1"/>
    <col min="12658" max="12658" width="13.453125" style="159" bestFit="1" customWidth="1"/>
    <col min="12659" max="12659" width="8.81640625" style="159" bestFit="1" customWidth="1"/>
    <col min="12660" max="12660" width="11.54296875" style="159" bestFit="1" customWidth="1"/>
    <col min="12661" max="12661" width="13.453125" style="159" bestFit="1" customWidth="1"/>
    <col min="12662" max="12662" width="8.81640625" style="159" bestFit="1" customWidth="1"/>
    <col min="12663" max="12663" width="11.54296875" style="159" bestFit="1" customWidth="1"/>
    <col min="12664" max="12664" width="13.453125" style="159" bestFit="1" customWidth="1"/>
    <col min="12665" max="12665" width="9.26953125" style="159" bestFit="1" customWidth="1"/>
    <col min="12666" max="12666" width="12.7265625" style="159" bestFit="1" customWidth="1"/>
    <col min="12667" max="12882" width="8.7265625" style="159"/>
    <col min="12883" max="12883" width="17.453125" style="159" bestFit="1" customWidth="1"/>
    <col min="12884" max="12884" width="13.453125" style="159" bestFit="1" customWidth="1"/>
    <col min="12885" max="12885" width="8.81640625" style="159" bestFit="1" customWidth="1"/>
    <col min="12886" max="12886" width="11.54296875" style="159" bestFit="1" customWidth="1"/>
    <col min="12887" max="12887" width="13.453125" style="159" bestFit="1" customWidth="1"/>
    <col min="12888" max="12888" width="8.81640625" style="159" bestFit="1" customWidth="1"/>
    <col min="12889" max="12889" width="11.54296875" style="159" bestFit="1" customWidth="1"/>
    <col min="12890" max="12890" width="13.453125" style="159" bestFit="1" customWidth="1"/>
    <col min="12891" max="12891" width="8.81640625" style="159" bestFit="1" customWidth="1"/>
    <col min="12892" max="12892" width="11.54296875" style="159" bestFit="1" customWidth="1"/>
    <col min="12893" max="12893" width="13.453125" style="159" bestFit="1" customWidth="1"/>
    <col min="12894" max="12894" width="8.81640625" style="159" bestFit="1" customWidth="1"/>
    <col min="12895" max="12895" width="11.54296875" style="159" bestFit="1" customWidth="1"/>
    <col min="12896" max="12896" width="13.453125" style="159" bestFit="1" customWidth="1"/>
    <col min="12897" max="12897" width="8.81640625" style="159" bestFit="1" customWidth="1"/>
    <col min="12898" max="12898" width="11.54296875" style="159" bestFit="1" customWidth="1"/>
    <col min="12899" max="12899" width="13.453125" style="159" bestFit="1" customWidth="1"/>
    <col min="12900" max="12900" width="8.81640625" style="159" bestFit="1" customWidth="1"/>
    <col min="12901" max="12901" width="11.54296875" style="159" bestFit="1" customWidth="1"/>
    <col min="12902" max="12902" width="13.453125" style="159" bestFit="1" customWidth="1"/>
    <col min="12903" max="12903" width="8.81640625" style="159" bestFit="1" customWidth="1"/>
    <col min="12904" max="12904" width="11.54296875" style="159" bestFit="1" customWidth="1"/>
    <col min="12905" max="12905" width="13.453125" style="159" bestFit="1" customWidth="1"/>
    <col min="12906" max="12906" width="8.81640625" style="159" bestFit="1" customWidth="1"/>
    <col min="12907" max="12907" width="11.54296875" style="159" bestFit="1" customWidth="1"/>
    <col min="12908" max="12908" width="13.453125" style="159" bestFit="1" customWidth="1"/>
    <col min="12909" max="12909" width="8.81640625" style="159" bestFit="1" customWidth="1"/>
    <col min="12910" max="12910" width="11.54296875" style="159" bestFit="1" customWidth="1"/>
    <col min="12911" max="12911" width="13.453125" style="159" bestFit="1" customWidth="1"/>
    <col min="12912" max="12912" width="8.81640625" style="159" bestFit="1" customWidth="1"/>
    <col min="12913" max="12913" width="11.54296875" style="159" bestFit="1" customWidth="1"/>
    <col min="12914" max="12914" width="13.453125" style="159" bestFit="1" customWidth="1"/>
    <col min="12915" max="12915" width="8.81640625" style="159" bestFit="1" customWidth="1"/>
    <col min="12916" max="12916" width="11.54296875" style="159" bestFit="1" customWidth="1"/>
    <col min="12917" max="12917" width="13.453125" style="159" bestFit="1" customWidth="1"/>
    <col min="12918" max="12918" width="8.81640625" style="159" bestFit="1" customWidth="1"/>
    <col min="12919" max="12919" width="11.54296875" style="159" bestFit="1" customWidth="1"/>
    <col min="12920" max="12920" width="13.453125" style="159" bestFit="1" customWidth="1"/>
    <col min="12921" max="12921" width="9.26953125" style="159" bestFit="1" customWidth="1"/>
    <col min="12922" max="12922" width="12.7265625" style="159" bestFit="1" customWidth="1"/>
    <col min="12923" max="13138" width="8.7265625" style="159"/>
    <col min="13139" max="13139" width="17.453125" style="159" bestFit="1" customWidth="1"/>
    <col min="13140" max="13140" width="13.453125" style="159" bestFit="1" customWidth="1"/>
    <col min="13141" max="13141" width="8.81640625" style="159" bestFit="1" customWidth="1"/>
    <col min="13142" max="13142" width="11.54296875" style="159" bestFit="1" customWidth="1"/>
    <col min="13143" max="13143" width="13.453125" style="159" bestFit="1" customWidth="1"/>
    <col min="13144" max="13144" width="8.81640625" style="159" bestFit="1" customWidth="1"/>
    <col min="13145" max="13145" width="11.54296875" style="159" bestFit="1" customWidth="1"/>
    <col min="13146" max="13146" width="13.453125" style="159" bestFit="1" customWidth="1"/>
    <col min="13147" max="13147" width="8.81640625" style="159" bestFit="1" customWidth="1"/>
    <col min="13148" max="13148" width="11.54296875" style="159" bestFit="1" customWidth="1"/>
    <col min="13149" max="13149" width="13.453125" style="159" bestFit="1" customWidth="1"/>
    <col min="13150" max="13150" width="8.81640625" style="159" bestFit="1" customWidth="1"/>
    <col min="13151" max="13151" width="11.54296875" style="159" bestFit="1" customWidth="1"/>
    <col min="13152" max="13152" width="13.453125" style="159" bestFit="1" customWidth="1"/>
    <col min="13153" max="13153" width="8.81640625" style="159" bestFit="1" customWidth="1"/>
    <col min="13154" max="13154" width="11.54296875" style="159" bestFit="1" customWidth="1"/>
    <col min="13155" max="13155" width="13.453125" style="159" bestFit="1" customWidth="1"/>
    <col min="13156" max="13156" width="8.81640625" style="159" bestFit="1" customWidth="1"/>
    <col min="13157" max="13157" width="11.54296875" style="159" bestFit="1" customWidth="1"/>
    <col min="13158" max="13158" width="13.453125" style="159" bestFit="1" customWidth="1"/>
    <col min="13159" max="13159" width="8.81640625" style="159" bestFit="1" customWidth="1"/>
    <col min="13160" max="13160" width="11.54296875" style="159" bestFit="1" customWidth="1"/>
    <col min="13161" max="13161" width="13.453125" style="159" bestFit="1" customWidth="1"/>
    <col min="13162" max="13162" width="8.81640625" style="159" bestFit="1" customWidth="1"/>
    <col min="13163" max="13163" width="11.54296875" style="159" bestFit="1" customWidth="1"/>
    <col min="13164" max="13164" width="13.453125" style="159" bestFit="1" customWidth="1"/>
    <col min="13165" max="13165" width="8.81640625" style="159" bestFit="1" customWidth="1"/>
    <col min="13166" max="13166" width="11.54296875" style="159" bestFit="1" customWidth="1"/>
    <col min="13167" max="13167" width="13.453125" style="159" bestFit="1" customWidth="1"/>
    <col min="13168" max="13168" width="8.81640625" style="159" bestFit="1" customWidth="1"/>
    <col min="13169" max="13169" width="11.54296875" style="159" bestFit="1" customWidth="1"/>
    <col min="13170" max="13170" width="13.453125" style="159" bestFit="1" customWidth="1"/>
    <col min="13171" max="13171" width="8.81640625" style="159" bestFit="1" customWidth="1"/>
    <col min="13172" max="13172" width="11.54296875" style="159" bestFit="1" customWidth="1"/>
    <col min="13173" max="13173" width="13.453125" style="159" bestFit="1" customWidth="1"/>
    <col min="13174" max="13174" width="8.81640625" style="159" bestFit="1" customWidth="1"/>
    <col min="13175" max="13175" width="11.54296875" style="159" bestFit="1" customWidth="1"/>
    <col min="13176" max="13176" width="13.453125" style="159" bestFit="1" customWidth="1"/>
    <col min="13177" max="13177" width="9.26953125" style="159" bestFit="1" customWidth="1"/>
    <col min="13178" max="13178" width="12.7265625" style="159" bestFit="1" customWidth="1"/>
    <col min="13179" max="13394" width="8.7265625" style="159"/>
    <col min="13395" max="13395" width="17.453125" style="159" bestFit="1" customWidth="1"/>
    <col min="13396" max="13396" width="13.453125" style="159" bestFit="1" customWidth="1"/>
    <col min="13397" max="13397" width="8.81640625" style="159" bestFit="1" customWidth="1"/>
    <col min="13398" max="13398" width="11.54296875" style="159" bestFit="1" customWidth="1"/>
    <col min="13399" max="13399" width="13.453125" style="159" bestFit="1" customWidth="1"/>
    <col min="13400" max="13400" width="8.81640625" style="159" bestFit="1" customWidth="1"/>
    <col min="13401" max="13401" width="11.54296875" style="159" bestFit="1" customWidth="1"/>
    <col min="13402" max="13402" width="13.453125" style="159" bestFit="1" customWidth="1"/>
    <col min="13403" max="13403" width="8.81640625" style="159" bestFit="1" customWidth="1"/>
    <col min="13404" max="13404" width="11.54296875" style="159" bestFit="1" customWidth="1"/>
    <col min="13405" max="13405" width="13.453125" style="159" bestFit="1" customWidth="1"/>
    <col min="13406" max="13406" width="8.81640625" style="159" bestFit="1" customWidth="1"/>
    <col min="13407" max="13407" width="11.54296875" style="159" bestFit="1" customWidth="1"/>
    <col min="13408" max="13408" width="13.453125" style="159" bestFit="1" customWidth="1"/>
    <col min="13409" max="13409" width="8.81640625" style="159" bestFit="1" customWidth="1"/>
    <col min="13410" max="13410" width="11.54296875" style="159" bestFit="1" customWidth="1"/>
    <col min="13411" max="13411" width="13.453125" style="159" bestFit="1" customWidth="1"/>
    <col min="13412" max="13412" width="8.81640625" style="159" bestFit="1" customWidth="1"/>
    <col min="13413" max="13413" width="11.54296875" style="159" bestFit="1" customWidth="1"/>
    <col min="13414" max="13414" width="13.453125" style="159" bestFit="1" customWidth="1"/>
    <col min="13415" max="13415" width="8.81640625" style="159" bestFit="1" customWidth="1"/>
    <col min="13416" max="13416" width="11.54296875" style="159" bestFit="1" customWidth="1"/>
    <col min="13417" max="13417" width="13.453125" style="159" bestFit="1" customWidth="1"/>
    <col min="13418" max="13418" width="8.81640625" style="159" bestFit="1" customWidth="1"/>
    <col min="13419" max="13419" width="11.54296875" style="159" bestFit="1" customWidth="1"/>
    <col min="13420" max="13420" width="13.453125" style="159" bestFit="1" customWidth="1"/>
    <col min="13421" max="13421" width="8.81640625" style="159" bestFit="1" customWidth="1"/>
    <col min="13422" max="13422" width="11.54296875" style="159" bestFit="1" customWidth="1"/>
    <col min="13423" max="13423" width="13.453125" style="159" bestFit="1" customWidth="1"/>
    <col min="13424" max="13424" width="8.81640625" style="159" bestFit="1" customWidth="1"/>
    <col min="13425" max="13425" width="11.54296875" style="159" bestFit="1" customWidth="1"/>
    <col min="13426" max="13426" width="13.453125" style="159" bestFit="1" customWidth="1"/>
    <col min="13427" max="13427" width="8.81640625" style="159" bestFit="1" customWidth="1"/>
    <col min="13428" max="13428" width="11.54296875" style="159" bestFit="1" customWidth="1"/>
    <col min="13429" max="13429" width="13.453125" style="159" bestFit="1" customWidth="1"/>
    <col min="13430" max="13430" width="8.81640625" style="159" bestFit="1" customWidth="1"/>
    <col min="13431" max="13431" width="11.54296875" style="159" bestFit="1" customWidth="1"/>
    <col min="13432" max="13432" width="13.453125" style="159" bestFit="1" customWidth="1"/>
    <col min="13433" max="13433" width="9.26953125" style="159" bestFit="1" customWidth="1"/>
    <col min="13434" max="13434" width="12.7265625" style="159" bestFit="1" customWidth="1"/>
    <col min="13435" max="13650" width="8.7265625" style="159"/>
    <col min="13651" max="13651" width="17.453125" style="159" bestFit="1" customWidth="1"/>
    <col min="13652" max="13652" width="13.453125" style="159" bestFit="1" customWidth="1"/>
    <col min="13653" max="13653" width="8.81640625" style="159" bestFit="1" customWidth="1"/>
    <col min="13654" max="13654" width="11.54296875" style="159" bestFit="1" customWidth="1"/>
    <col min="13655" max="13655" width="13.453125" style="159" bestFit="1" customWidth="1"/>
    <col min="13656" max="13656" width="8.81640625" style="159" bestFit="1" customWidth="1"/>
    <col min="13657" max="13657" width="11.54296875" style="159" bestFit="1" customWidth="1"/>
    <col min="13658" max="13658" width="13.453125" style="159" bestFit="1" customWidth="1"/>
    <col min="13659" max="13659" width="8.81640625" style="159" bestFit="1" customWidth="1"/>
    <col min="13660" max="13660" width="11.54296875" style="159" bestFit="1" customWidth="1"/>
    <col min="13661" max="13661" width="13.453125" style="159" bestFit="1" customWidth="1"/>
    <col min="13662" max="13662" width="8.81640625" style="159" bestFit="1" customWidth="1"/>
    <col min="13663" max="13663" width="11.54296875" style="159" bestFit="1" customWidth="1"/>
    <col min="13664" max="13664" width="13.453125" style="159" bestFit="1" customWidth="1"/>
    <col min="13665" max="13665" width="8.81640625" style="159" bestFit="1" customWidth="1"/>
    <col min="13666" max="13666" width="11.54296875" style="159" bestFit="1" customWidth="1"/>
    <col min="13667" max="13667" width="13.453125" style="159" bestFit="1" customWidth="1"/>
    <col min="13668" max="13668" width="8.81640625" style="159" bestFit="1" customWidth="1"/>
    <col min="13669" max="13669" width="11.54296875" style="159" bestFit="1" customWidth="1"/>
    <col min="13670" max="13670" width="13.453125" style="159" bestFit="1" customWidth="1"/>
    <col min="13671" max="13671" width="8.81640625" style="159" bestFit="1" customWidth="1"/>
    <col min="13672" max="13672" width="11.54296875" style="159" bestFit="1" customWidth="1"/>
    <col min="13673" max="13673" width="13.453125" style="159" bestFit="1" customWidth="1"/>
    <col min="13674" max="13674" width="8.81640625" style="159" bestFit="1" customWidth="1"/>
    <col min="13675" max="13675" width="11.54296875" style="159" bestFit="1" customWidth="1"/>
    <col min="13676" max="13676" width="13.453125" style="159" bestFit="1" customWidth="1"/>
    <col min="13677" max="13677" width="8.81640625" style="159" bestFit="1" customWidth="1"/>
    <col min="13678" max="13678" width="11.54296875" style="159" bestFit="1" customWidth="1"/>
    <col min="13679" max="13679" width="13.453125" style="159" bestFit="1" customWidth="1"/>
    <col min="13680" max="13680" width="8.81640625" style="159" bestFit="1" customWidth="1"/>
    <col min="13681" max="13681" width="11.54296875" style="159" bestFit="1" customWidth="1"/>
    <col min="13682" max="13682" width="13.453125" style="159" bestFit="1" customWidth="1"/>
    <col min="13683" max="13683" width="8.81640625" style="159" bestFit="1" customWidth="1"/>
    <col min="13684" max="13684" width="11.54296875" style="159" bestFit="1" customWidth="1"/>
    <col min="13685" max="13685" width="13.453125" style="159" bestFit="1" customWidth="1"/>
    <col min="13686" max="13686" width="8.81640625" style="159" bestFit="1" customWidth="1"/>
    <col min="13687" max="13687" width="11.54296875" style="159" bestFit="1" customWidth="1"/>
    <col min="13688" max="13688" width="13.453125" style="159" bestFit="1" customWidth="1"/>
    <col min="13689" max="13689" width="9.26953125" style="159" bestFit="1" customWidth="1"/>
    <col min="13690" max="13690" width="12.7265625" style="159" bestFit="1" customWidth="1"/>
    <col min="13691" max="13906" width="8.7265625" style="159"/>
    <col min="13907" max="13907" width="17.453125" style="159" bestFit="1" customWidth="1"/>
    <col min="13908" max="13908" width="13.453125" style="159" bestFit="1" customWidth="1"/>
    <col min="13909" max="13909" width="8.81640625" style="159" bestFit="1" customWidth="1"/>
    <col min="13910" max="13910" width="11.54296875" style="159" bestFit="1" customWidth="1"/>
    <col min="13911" max="13911" width="13.453125" style="159" bestFit="1" customWidth="1"/>
    <col min="13912" max="13912" width="8.81640625" style="159" bestFit="1" customWidth="1"/>
    <col min="13913" max="13913" width="11.54296875" style="159" bestFit="1" customWidth="1"/>
    <col min="13914" max="13914" width="13.453125" style="159" bestFit="1" customWidth="1"/>
    <col min="13915" max="13915" width="8.81640625" style="159" bestFit="1" customWidth="1"/>
    <col min="13916" max="13916" width="11.54296875" style="159" bestFit="1" customWidth="1"/>
    <col min="13917" max="13917" width="13.453125" style="159" bestFit="1" customWidth="1"/>
    <col min="13918" max="13918" width="8.81640625" style="159" bestFit="1" customWidth="1"/>
    <col min="13919" max="13919" width="11.54296875" style="159" bestFit="1" customWidth="1"/>
    <col min="13920" max="13920" width="13.453125" style="159" bestFit="1" customWidth="1"/>
    <col min="13921" max="13921" width="8.81640625" style="159" bestFit="1" customWidth="1"/>
    <col min="13922" max="13922" width="11.54296875" style="159" bestFit="1" customWidth="1"/>
    <col min="13923" max="13923" width="13.453125" style="159" bestFit="1" customWidth="1"/>
    <col min="13924" max="13924" width="8.81640625" style="159" bestFit="1" customWidth="1"/>
    <col min="13925" max="13925" width="11.54296875" style="159" bestFit="1" customWidth="1"/>
    <col min="13926" max="13926" width="13.453125" style="159" bestFit="1" customWidth="1"/>
    <col min="13927" max="13927" width="8.81640625" style="159" bestFit="1" customWidth="1"/>
    <col min="13928" max="13928" width="11.54296875" style="159" bestFit="1" customWidth="1"/>
    <col min="13929" max="13929" width="13.453125" style="159" bestFit="1" customWidth="1"/>
    <col min="13930" max="13930" width="8.81640625" style="159" bestFit="1" customWidth="1"/>
    <col min="13931" max="13931" width="11.54296875" style="159" bestFit="1" customWidth="1"/>
    <col min="13932" max="13932" width="13.453125" style="159" bestFit="1" customWidth="1"/>
    <col min="13933" max="13933" width="8.81640625" style="159" bestFit="1" customWidth="1"/>
    <col min="13934" max="13934" width="11.54296875" style="159" bestFit="1" customWidth="1"/>
    <col min="13935" max="13935" width="13.453125" style="159" bestFit="1" customWidth="1"/>
    <col min="13936" max="13936" width="8.81640625" style="159" bestFit="1" customWidth="1"/>
    <col min="13937" max="13937" width="11.54296875" style="159" bestFit="1" customWidth="1"/>
    <col min="13938" max="13938" width="13.453125" style="159" bestFit="1" customWidth="1"/>
    <col min="13939" max="13939" width="8.81640625" style="159" bestFit="1" customWidth="1"/>
    <col min="13940" max="13940" width="11.54296875" style="159" bestFit="1" customWidth="1"/>
    <col min="13941" max="13941" width="13.453125" style="159" bestFit="1" customWidth="1"/>
    <col min="13942" max="13942" width="8.81640625" style="159" bestFit="1" customWidth="1"/>
    <col min="13943" max="13943" width="11.54296875" style="159" bestFit="1" customWidth="1"/>
    <col min="13944" max="13944" width="13.453125" style="159" bestFit="1" customWidth="1"/>
    <col min="13945" max="13945" width="9.26953125" style="159" bestFit="1" customWidth="1"/>
    <col min="13946" max="13946" width="12.7265625" style="159" bestFit="1" customWidth="1"/>
    <col min="13947" max="14162" width="8.7265625" style="159"/>
    <col min="14163" max="14163" width="17.453125" style="159" bestFit="1" customWidth="1"/>
    <col min="14164" max="14164" width="13.453125" style="159" bestFit="1" customWidth="1"/>
    <col min="14165" max="14165" width="8.81640625" style="159" bestFit="1" customWidth="1"/>
    <col min="14166" max="14166" width="11.54296875" style="159" bestFit="1" customWidth="1"/>
    <col min="14167" max="14167" width="13.453125" style="159" bestFit="1" customWidth="1"/>
    <col min="14168" max="14168" width="8.81640625" style="159" bestFit="1" customWidth="1"/>
    <col min="14169" max="14169" width="11.54296875" style="159" bestFit="1" customWidth="1"/>
    <col min="14170" max="14170" width="13.453125" style="159" bestFit="1" customWidth="1"/>
    <col min="14171" max="14171" width="8.81640625" style="159" bestFit="1" customWidth="1"/>
    <col min="14172" max="14172" width="11.54296875" style="159" bestFit="1" customWidth="1"/>
    <col min="14173" max="14173" width="13.453125" style="159" bestFit="1" customWidth="1"/>
    <col min="14174" max="14174" width="8.81640625" style="159" bestFit="1" customWidth="1"/>
    <col min="14175" max="14175" width="11.54296875" style="159" bestFit="1" customWidth="1"/>
    <col min="14176" max="14176" width="13.453125" style="159" bestFit="1" customWidth="1"/>
    <col min="14177" max="14177" width="8.81640625" style="159" bestFit="1" customWidth="1"/>
    <col min="14178" max="14178" width="11.54296875" style="159" bestFit="1" customWidth="1"/>
    <col min="14179" max="14179" width="13.453125" style="159" bestFit="1" customWidth="1"/>
    <col min="14180" max="14180" width="8.81640625" style="159" bestFit="1" customWidth="1"/>
    <col min="14181" max="14181" width="11.54296875" style="159" bestFit="1" customWidth="1"/>
    <col min="14182" max="14182" width="13.453125" style="159" bestFit="1" customWidth="1"/>
    <col min="14183" max="14183" width="8.81640625" style="159" bestFit="1" customWidth="1"/>
    <col min="14184" max="14184" width="11.54296875" style="159" bestFit="1" customWidth="1"/>
    <col min="14185" max="14185" width="13.453125" style="159" bestFit="1" customWidth="1"/>
    <col min="14186" max="14186" width="8.81640625" style="159" bestFit="1" customWidth="1"/>
    <col min="14187" max="14187" width="11.54296875" style="159" bestFit="1" customWidth="1"/>
    <col min="14188" max="14188" width="13.453125" style="159" bestFit="1" customWidth="1"/>
    <col min="14189" max="14189" width="8.81640625" style="159" bestFit="1" customWidth="1"/>
    <col min="14190" max="14190" width="11.54296875" style="159" bestFit="1" customWidth="1"/>
    <col min="14191" max="14191" width="13.453125" style="159" bestFit="1" customWidth="1"/>
    <col min="14192" max="14192" width="8.81640625" style="159" bestFit="1" customWidth="1"/>
    <col min="14193" max="14193" width="11.54296875" style="159" bestFit="1" customWidth="1"/>
    <col min="14194" max="14194" width="13.453125" style="159" bestFit="1" customWidth="1"/>
    <col min="14195" max="14195" width="8.81640625" style="159" bestFit="1" customWidth="1"/>
    <col min="14196" max="14196" width="11.54296875" style="159" bestFit="1" customWidth="1"/>
    <col min="14197" max="14197" width="13.453125" style="159" bestFit="1" customWidth="1"/>
    <col min="14198" max="14198" width="8.81640625" style="159" bestFit="1" customWidth="1"/>
    <col min="14199" max="14199" width="11.54296875" style="159" bestFit="1" customWidth="1"/>
    <col min="14200" max="14200" width="13.453125" style="159" bestFit="1" customWidth="1"/>
    <col min="14201" max="14201" width="9.26953125" style="159" bestFit="1" customWidth="1"/>
    <col min="14202" max="14202" width="12.7265625" style="159" bestFit="1" customWidth="1"/>
    <col min="14203" max="14418" width="8.7265625" style="159"/>
    <col min="14419" max="14419" width="17.453125" style="159" bestFit="1" customWidth="1"/>
    <col min="14420" max="14420" width="13.453125" style="159" bestFit="1" customWidth="1"/>
    <col min="14421" max="14421" width="8.81640625" style="159" bestFit="1" customWidth="1"/>
    <col min="14422" max="14422" width="11.54296875" style="159" bestFit="1" customWidth="1"/>
    <col min="14423" max="14423" width="13.453125" style="159" bestFit="1" customWidth="1"/>
    <col min="14424" max="14424" width="8.81640625" style="159" bestFit="1" customWidth="1"/>
    <col min="14425" max="14425" width="11.54296875" style="159" bestFit="1" customWidth="1"/>
    <col min="14426" max="14426" width="13.453125" style="159" bestFit="1" customWidth="1"/>
    <col min="14427" max="14427" width="8.81640625" style="159" bestFit="1" customWidth="1"/>
    <col min="14428" max="14428" width="11.54296875" style="159" bestFit="1" customWidth="1"/>
    <col min="14429" max="14429" width="13.453125" style="159" bestFit="1" customWidth="1"/>
    <col min="14430" max="14430" width="8.81640625" style="159" bestFit="1" customWidth="1"/>
    <col min="14431" max="14431" width="11.54296875" style="159" bestFit="1" customWidth="1"/>
    <col min="14432" max="14432" width="13.453125" style="159" bestFit="1" customWidth="1"/>
    <col min="14433" max="14433" width="8.81640625" style="159" bestFit="1" customWidth="1"/>
    <col min="14434" max="14434" width="11.54296875" style="159" bestFit="1" customWidth="1"/>
    <col min="14435" max="14435" width="13.453125" style="159" bestFit="1" customWidth="1"/>
    <col min="14436" max="14436" width="8.81640625" style="159" bestFit="1" customWidth="1"/>
    <col min="14437" max="14437" width="11.54296875" style="159" bestFit="1" customWidth="1"/>
    <col min="14438" max="14438" width="13.453125" style="159" bestFit="1" customWidth="1"/>
    <col min="14439" max="14439" width="8.81640625" style="159" bestFit="1" customWidth="1"/>
    <col min="14440" max="14440" width="11.54296875" style="159" bestFit="1" customWidth="1"/>
    <col min="14441" max="14441" width="13.453125" style="159" bestFit="1" customWidth="1"/>
    <col min="14442" max="14442" width="8.81640625" style="159" bestFit="1" customWidth="1"/>
    <col min="14443" max="14443" width="11.54296875" style="159" bestFit="1" customWidth="1"/>
    <col min="14444" max="14444" width="13.453125" style="159" bestFit="1" customWidth="1"/>
    <col min="14445" max="14445" width="8.81640625" style="159" bestFit="1" customWidth="1"/>
    <col min="14446" max="14446" width="11.54296875" style="159" bestFit="1" customWidth="1"/>
    <col min="14447" max="14447" width="13.453125" style="159" bestFit="1" customWidth="1"/>
    <col min="14448" max="14448" width="8.81640625" style="159" bestFit="1" customWidth="1"/>
    <col min="14449" max="14449" width="11.54296875" style="159" bestFit="1" customWidth="1"/>
    <col min="14450" max="14450" width="13.453125" style="159" bestFit="1" customWidth="1"/>
    <col min="14451" max="14451" width="8.81640625" style="159" bestFit="1" customWidth="1"/>
    <col min="14452" max="14452" width="11.54296875" style="159" bestFit="1" customWidth="1"/>
    <col min="14453" max="14453" width="13.453125" style="159" bestFit="1" customWidth="1"/>
    <col min="14454" max="14454" width="8.81640625" style="159" bestFit="1" customWidth="1"/>
    <col min="14455" max="14455" width="11.54296875" style="159" bestFit="1" customWidth="1"/>
    <col min="14456" max="14456" width="13.453125" style="159" bestFit="1" customWidth="1"/>
    <col min="14457" max="14457" width="9.26953125" style="159" bestFit="1" customWidth="1"/>
    <col min="14458" max="14458" width="12.7265625" style="159" bestFit="1" customWidth="1"/>
    <col min="14459" max="14674" width="8.7265625" style="159"/>
    <col min="14675" max="14675" width="17.453125" style="159" bestFit="1" customWidth="1"/>
    <col min="14676" max="14676" width="13.453125" style="159" bestFit="1" customWidth="1"/>
    <col min="14677" max="14677" width="8.81640625" style="159" bestFit="1" customWidth="1"/>
    <col min="14678" max="14678" width="11.54296875" style="159" bestFit="1" customWidth="1"/>
    <col min="14679" max="14679" width="13.453125" style="159" bestFit="1" customWidth="1"/>
    <col min="14680" max="14680" width="8.81640625" style="159" bestFit="1" customWidth="1"/>
    <col min="14681" max="14681" width="11.54296875" style="159" bestFit="1" customWidth="1"/>
    <col min="14682" max="14682" width="13.453125" style="159" bestFit="1" customWidth="1"/>
    <col min="14683" max="14683" width="8.81640625" style="159" bestFit="1" customWidth="1"/>
    <col min="14684" max="14684" width="11.54296875" style="159" bestFit="1" customWidth="1"/>
    <col min="14685" max="14685" width="13.453125" style="159" bestFit="1" customWidth="1"/>
    <col min="14686" max="14686" width="8.81640625" style="159" bestFit="1" customWidth="1"/>
    <col min="14687" max="14687" width="11.54296875" style="159" bestFit="1" customWidth="1"/>
    <col min="14688" max="14688" width="13.453125" style="159" bestFit="1" customWidth="1"/>
    <col min="14689" max="14689" width="8.81640625" style="159" bestFit="1" customWidth="1"/>
    <col min="14690" max="14690" width="11.54296875" style="159" bestFit="1" customWidth="1"/>
    <col min="14691" max="14691" width="13.453125" style="159" bestFit="1" customWidth="1"/>
    <col min="14692" max="14692" width="8.81640625" style="159" bestFit="1" customWidth="1"/>
    <col min="14693" max="14693" width="11.54296875" style="159" bestFit="1" customWidth="1"/>
    <col min="14694" max="14694" width="13.453125" style="159" bestFit="1" customWidth="1"/>
    <col min="14695" max="14695" width="8.81640625" style="159" bestFit="1" customWidth="1"/>
    <col min="14696" max="14696" width="11.54296875" style="159" bestFit="1" customWidth="1"/>
    <col min="14697" max="14697" width="13.453125" style="159" bestFit="1" customWidth="1"/>
    <col min="14698" max="14698" width="8.81640625" style="159" bestFit="1" customWidth="1"/>
    <col min="14699" max="14699" width="11.54296875" style="159" bestFit="1" customWidth="1"/>
    <col min="14700" max="14700" width="13.453125" style="159" bestFit="1" customWidth="1"/>
    <col min="14701" max="14701" width="8.81640625" style="159" bestFit="1" customWidth="1"/>
    <col min="14702" max="14702" width="11.54296875" style="159" bestFit="1" customWidth="1"/>
    <col min="14703" max="14703" width="13.453125" style="159" bestFit="1" customWidth="1"/>
    <col min="14704" max="14704" width="8.81640625" style="159" bestFit="1" customWidth="1"/>
    <col min="14705" max="14705" width="11.54296875" style="159" bestFit="1" customWidth="1"/>
    <col min="14706" max="14706" width="13.453125" style="159" bestFit="1" customWidth="1"/>
    <col min="14707" max="14707" width="8.81640625" style="159" bestFit="1" customWidth="1"/>
    <col min="14708" max="14708" width="11.54296875" style="159" bestFit="1" customWidth="1"/>
    <col min="14709" max="14709" width="13.453125" style="159" bestFit="1" customWidth="1"/>
    <col min="14710" max="14710" width="8.81640625" style="159" bestFit="1" customWidth="1"/>
    <col min="14711" max="14711" width="11.54296875" style="159" bestFit="1" customWidth="1"/>
    <col min="14712" max="14712" width="13.453125" style="159" bestFit="1" customWidth="1"/>
    <col min="14713" max="14713" width="9.26953125" style="159" bestFit="1" customWidth="1"/>
    <col min="14714" max="14714" width="12.7265625" style="159" bestFit="1" customWidth="1"/>
    <col min="14715" max="14930" width="8.7265625" style="159"/>
    <col min="14931" max="14931" width="17.453125" style="159" bestFit="1" customWidth="1"/>
    <col min="14932" max="14932" width="13.453125" style="159" bestFit="1" customWidth="1"/>
    <col min="14933" max="14933" width="8.81640625" style="159" bestFit="1" customWidth="1"/>
    <col min="14934" max="14934" width="11.54296875" style="159" bestFit="1" customWidth="1"/>
    <col min="14935" max="14935" width="13.453125" style="159" bestFit="1" customWidth="1"/>
    <col min="14936" max="14936" width="8.81640625" style="159" bestFit="1" customWidth="1"/>
    <col min="14937" max="14937" width="11.54296875" style="159" bestFit="1" customWidth="1"/>
    <col min="14938" max="14938" width="13.453125" style="159" bestFit="1" customWidth="1"/>
    <col min="14939" max="14939" width="8.81640625" style="159" bestFit="1" customWidth="1"/>
    <col min="14940" max="14940" width="11.54296875" style="159" bestFit="1" customWidth="1"/>
    <col min="14941" max="14941" width="13.453125" style="159" bestFit="1" customWidth="1"/>
    <col min="14942" max="14942" width="8.81640625" style="159" bestFit="1" customWidth="1"/>
    <col min="14943" max="14943" width="11.54296875" style="159" bestFit="1" customWidth="1"/>
    <col min="14944" max="14944" width="13.453125" style="159" bestFit="1" customWidth="1"/>
    <col min="14945" max="14945" width="8.81640625" style="159" bestFit="1" customWidth="1"/>
    <col min="14946" max="14946" width="11.54296875" style="159" bestFit="1" customWidth="1"/>
    <col min="14947" max="14947" width="13.453125" style="159" bestFit="1" customWidth="1"/>
    <col min="14948" max="14948" width="8.81640625" style="159" bestFit="1" customWidth="1"/>
    <col min="14949" max="14949" width="11.54296875" style="159" bestFit="1" customWidth="1"/>
    <col min="14950" max="14950" width="13.453125" style="159" bestFit="1" customWidth="1"/>
    <col min="14951" max="14951" width="8.81640625" style="159" bestFit="1" customWidth="1"/>
    <col min="14952" max="14952" width="11.54296875" style="159" bestFit="1" customWidth="1"/>
    <col min="14953" max="14953" width="13.453125" style="159" bestFit="1" customWidth="1"/>
    <col min="14954" max="14954" width="8.81640625" style="159" bestFit="1" customWidth="1"/>
    <col min="14955" max="14955" width="11.54296875" style="159" bestFit="1" customWidth="1"/>
    <col min="14956" max="14956" width="13.453125" style="159" bestFit="1" customWidth="1"/>
    <col min="14957" max="14957" width="8.81640625" style="159" bestFit="1" customWidth="1"/>
    <col min="14958" max="14958" width="11.54296875" style="159" bestFit="1" customWidth="1"/>
    <col min="14959" max="14959" width="13.453125" style="159" bestFit="1" customWidth="1"/>
    <col min="14960" max="14960" width="8.81640625" style="159" bestFit="1" customWidth="1"/>
    <col min="14961" max="14961" width="11.54296875" style="159" bestFit="1" customWidth="1"/>
    <col min="14962" max="14962" width="13.453125" style="159" bestFit="1" customWidth="1"/>
    <col min="14963" max="14963" width="8.81640625" style="159" bestFit="1" customWidth="1"/>
    <col min="14964" max="14964" width="11.54296875" style="159" bestFit="1" customWidth="1"/>
    <col min="14965" max="14965" width="13.453125" style="159" bestFit="1" customWidth="1"/>
    <col min="14966" max="14966" width="8.81640625" style="159" bestFit="1" customWidth="1"/>
    <col min="14967" max="14967" width="11.54296875" style="159" bestFit="1" customWidth="1"/>
    <col min="14968" max="14968" width="13.453125" style="159" bestFit="1" customWidth="1"/>
    <col min="14969" max="14969" width="9.26953125" style="159" bestFit="1" customWidth="1"/>
    <col min="14970" max="14970" width="12.7265625" style="159" bestFit="1" customWidth="1"/>
    <col min="14971" max="15186" width="8.7265625" style="159"/>
    <col min="15187" max="15187" width="17.453125" style="159" bestFit="1" customWidth="1"/>
    <col min="15188" max="15188" width="13.453125" style="159" bestFit="1" customWidth="1"/>
    <col min="15189" max="15189" width="8.81640625" style="159" bestFit="1" customWidth="1"/>
    <col min="15190" max="15190" width="11.54296875" style="159" bestFit="1" customWidth="1"/>
    <col min="15191" max="15191" width="13.453125" style="159" bestFit="1" customWidth="1"/>
    <col min="15192" max="15192" width="8.81640625" style="159" bestFit="1" customWidth="1"/>
    <col min="15193" max="15193" width="11.54296875" style="159" bestFit="1" customWidth="1"/>
    <col min="15194" max="15194" width="13.453125" style="159" bestFit="1" customWidth="1"/>
    <col min="15195" max="15195" width="8.81640625" style="159" bestFit="1" customWidth="1"/>
    <col min="15196" max="15196" width="11.54296875" style="159" bestFit="1" customWidth="1"/>
    <col min="15197" max="15197" width="13.453125" style="159" bestFit="1" customWidth="1"/>
    <col min="15198" max="15198" width="8.81640625" style="159" bestFit="1" customWidth="1"/>
    <col min="15199" max="15199" width="11.54296875" style="159" bestFit="1" customWidth="1"/>
    <col min="15200" max="15200" width="13.453125" style="159" bestFit="1" customWidth="1"/>
    <col min="15201" max="15201" width="8.81640625" style="159" bestFit="1" customWidth="1"/>
    <col min="15202" max="15202" width="11.54296875" style="159" bestFit="1" customWidth="1"/>
    <col min="15203" max="15203" width="13.453125" style="159" bestFit="1" customWidth="1"/>
    <col min="15204" max="15204" width="8.81640625" style="159" bestFit="1" customWidth="1"/>
    <col min="15205" max="15205" width="11.54296875" style="159" bestFit="1" customWidth="1"/>
    <col min="15206" max="15206" width="13.453125" style="159" bestFit="1" customWidth="1"/>
    <col min="15207" max="15207" width="8.81640625" style="159" bestFit="1" customWidth="1"/>
    <col min="15208" max="15208" width="11.54296875" style="159" bestFit="1" customWidth="1"/>
    <col min="15209" max="15209" width="13.453125" style="159" bestFit="1" customWidth="1"/>
    <col min="15210" max="15210" width="8.81640625" style="159" bestFit="1" customWidth="1"/>
    <col min="15211" max="15211" width="11.54296875" style="159" bestFit="1" customWidth="1"/>
    <col min="15212" max="15212" width="13.453125" style="159" bestFit="1" customWidth="1"/>
    <col min="15213" max="15213" width="8.81640625" style="159" bestFit="1" customWidth="1"/>
    <col min="15214" max="15214" width="11.54296875" style="159" bestFit="1" customWidth="1"/>
    <col min="15215" max="15215" width="13.453125" style="159" bestFit="1" customWidth="1"/>
    <col min="15216" max="15216" width="8.81640625" style="159" bestFit="1" customWidth="1"/>
    <col min="15217" max="15217" width="11.54296875" style="159" bestFit="1" customWidth="1"/>
    <col min="15218" max="15218" width="13.453125" style="159" bestFit="1" customWidth="1"/>
    <col min="15219" max="15219" width="8.81640625" style="159" bestFit="1" customWidth="1"/>
    <col min="15220" max="15220" width="11.54296875" style="159" bestFit="1" customWidth="1"/>
    <col min="15221" max="15221" width="13.453125" style="159" bestFit="1" customWidth="1"/>
    <col min="15222" max="15222" width="8.81640625" style="159" bestFit="1" customWidth="1"/>
    <col min="15223" max="15223" width="11.54296875" style="159" bestFit="1" customWidth="1"/>
    <col min="15224" max="15224" width="13.453125" style="159" bestFit="1" customWidth="1"/>
    <col min="15225" max="15225" width="9.26953125" style="159" bestFit="1" customWidth="1"/>
    <col min="15226" max="15226" width="12.7265625" style="159" bestFit="1" customWidth="1"/>
    <col min="15227" max="15442" width="8.7265625" style="159"/>
    <col min="15443" max="15443" width="17.453125" style="159" bestFit="1" customWidth="1"/>
    <col min="15444" max="15444" width="13.453125" style="159" bestFit="1" customWidth="1"/>
    <col min="15445" max="15445" width="8.81640625" style="159" bestFit="1" customWidth="1"/>
    <col min="15446" max="15446" width="11.54296875" style="159" bestFit="1" customWidth="1"/>
    <col min="15447" max="15447" width="13.453125" style="159" bestFit="1" customWidth="1"/>
    <col min="15448" max="15448" width="8.81640625" style="159" bestFit="1" customWidth="1"/>
    <col min="15449" max="15449" width="11.54296875" style="159" bestFit="1" customWidth="1"/>
    <col min="15450" max="15450" width="13.453125" style="159" bestFit="1" customWidth="1"/>
    <col min="15451" max="15451" width="8.81640625" style="159" bestFit="1" customWidth="1"/>
    <col min="15452" max="15452" width="11.54296875" style="159" bestFit="1" customWidth="1"/>
    <col min="15453" max="15453" width="13.453125" style="159" bestFit="1" customWidth="1"/>
    <col min="15454" max="15454" width="8.81640625" style="159" bestFit="1" customWidth="1"/>
    <col min="15455" max="15455" width="11.54296875" style="159" bestFit="1" customWidth="1"/>
    <col min="15456" max="15456" width="13.453125" style="159" bestFit="1" customWidth="1"/>
    <col min="15457" max="15457" width="8.81640625" style="159" bestFit="1" customWidth="1"/>
    <col min="15458" max="15458" width="11.54296875" style="159" bestFit="1" customWidth="1"/>
    <col min="15459" max="15459" width="13.453125" style="159" bestFit="1" customWidth="1"/>
    <col min="15460" max="15460" width="8.81640625" style="159" bestFit="1" customWidth="1"/>
    <col min="15461" max="15461" width="11.54296875" style="159" bestFit="1" customWidth="1"/>
    <col min="15462" max="15462" width="13.453125" style="159" bestFit="1" customWidth="1"/>
    <col min="15463" max="15463" width="8.81640625" style="159" bestFit="1" customWidth="1"/>
    <col min="15464" max="15464" width="11.54296875" style="159" bestFit="1" customWidth="1"/>
    <col min="15465" max="15465" width="13.453125" style="159" bestFit="1" customWidth="1"/>
    <col min="15466" max="15466" width="8.81640625" style="159" bestFit="1" customWidth="1"/>
    <col min="15467" max="15467" width="11.54296875" style="159" bestFit="1" customWidth="1"/>
    <col min="15468" max="15468" width="13.453125" style="159" bestFit="1" customWidth="1"/>
    <col min="15469" max="15469" width="8.81640625" style="159" bestFit="1" customWidth="1"/>
    <col min="15470" max="15470" width="11.54296875" style="159" bestFit="1" customWidth="1"/>
    <col min="15471" max="15471" width="13.453125" style="159" bestFit="1" customWidth="1"/>
    <col min="15472" max="15472" width="8.81640625" style="159" bestFit="1" customWidth="1"/>
    <col min="15473" max="15473" width="11.54296875" style="159" bestFit="1" customWidth="1"/>
    <col min="15474" max="15474" width="13.453125" style="159" bestFit="1" customWidth="1"/>
    <col min="15475" max="15475" width="8.81640625" style="159" bestFit="1" customWidth="1"/>
    <col min="15476" max="15476" width="11.54296875" style="159" bestFit="1" customWidth="1"/>
    <col min="15477" max="15477" width="13.453125" style="159" bestFit="1" customWidth="1"/>
    <col min="15478" max="15478" width="8.81640625" style="159" bestFit="1" customWidth="1"/>
    <col min="15479" max="15479" width="11.54296875" style="159" bestFit="1" customWidth="1"/>
    <col min="15480" max="15480" width="13.453125" style="159" bestFit="1" customWidth="1"/>
    <col min="15481" max="15481" width="9.26953125" style="159" bestFit="1" customWidth="1"/>
    <col min="15482" max="15482" width="12.7265625" style="159" bestFit="1" customWidth="1"/>
    <col min="15483" max="15698" width="8.7265625" style="159"/>
    <col min="15699" max="15699" width="17.453125" style="159" bestFit="1" customWidth="1"/>
    <col min="15700" max="15700" width="13.453125" style="159" bestFit="1" customWidth="1"/>
    <col min="15701" max="15701" width="8.81640625" style="159" bestFit="1" customWidth="1"/>
    <col min="15702" max="15702" width="11.54296875" style="159" bestFit="1" customWidth="1"/>
    <col min="15703" max="15703" width="13.453125" style="159" bestFit="1" customWidth="1"/>
    <col min="15704" max="15704" width="8.81640625" style="159" bestFit="1" customWidth="1"/>
    <col min="15705" max="15705" width="11.54296875" style="159" bestFit="1" customWidth="1"/>
    <col min="15706" max="15706" width="13.453125" style="159" bestFit="1" customWidth="1"/>
    <col min="15707" max="15707" width="8.81640625" style="159" bestFit="1" customWidth="1"/>
    <col min="15708" max="15708" width="11.54296875" style="159" bestFit="1" customWidth="1"/>
    <col min="15709" max="15709" width="13.453125" style="159" bestFit="1" customWidth="1"/>
    <col min="15710" max="15710" width="8.81640625" style="159" bestFit="1" customWidth="1"/>
    <col min="15711" max="15711" width="11.54296875" style="159" bestFit="1" customWidth="1"/>
    <col min="15712" max="15712" width="13.453125" style="159" bestFit="1" customWidth="1"/>
    <col min="15713" max="15713" width="8.81640625" style="159" bestFit="1" customWidth="1"/>
    <col min="15714" max="15714" width="11.54296875" style="159" bestFit="1" customWidth="1"/>
    <col min="15715" max="15715" width="13.453125" style="159" bestFit="1" customWidth="1"/>
    <col min="15716" max="15716" width="8.81640625" style="159" bestFit="1" customWidth="1"/>
    <col min="15717" max="15717" width="11.54296875" style="159" bestFit="1" customWidth="1"/>
    <col min="15718" max="15718" width="13.453125" style="159" bestFit="1" customWidth="1"/>
    <col min="15719" max="15719" width="8.81640625" style="159" bestFit="1" customWidth="1"/>
    <col min="15720" max="15720" width="11.54296875" style="159" bestFit="1" customWidth="1"/>
    <col min="15721" max="15721" width="13.453125" style="159" bestFit="1" customWidth="1"/>
    <col min="15722" max="15722" width="8.81640625" style="159" bestFit="1" customWidth="1"/>
    <col min="15723" max="15723" width="11.54296875" style="159" bestFit="1" customWidth="1"/>
    <col min="15724" max="15724" width="13.453125" style="159" bestFit="1" customWidth="1"/>
    <col min="15725" max="15725" width="8.81640625" style="159" bestFit="1" customWidth="1"/>
    <col min="15726" max="15726" width="11.54296875" style="159" bestFit="1" customWidth="1"/>
    <col min="15727" max="15727" width="13.453125" style="159" bestFit="1" customWidth="1"/>
    <col min="15728" max="15728" width="8.81640625" style="159" bestFit="1" customWidth="1"/>
    <col min="15729" max="15729" width="11.54296875" style="159" bestFit="1" customWidth="1"/>
    <col min="15730" max="15730" width="13.453125" style="159" bestFit="1" customWidth="1"/>
    <col min="15731" max="15731" width="8.81640625" style="159" bestFit="1" customWidth="1"/>
    <col min="15732" max="15732" width="11.54296875" style="159" bestFit="1" customWidth="1"/>
    <col min="15733" max="15733" width="13.453125" style="159" bestFit="1" customWidth="1"/>
    <col min="15734" max="15734" width="8.81640625" style="159" bestFit="1" customWidth="1"/>
    <col min="15735" max="15735" width="11.54296875" style="159" bestFit="1" customWidth="1"/>
    <col min="15736" max="15736" width="13.453125" style="159" bestFit="1" customWidth="1"/>
    <col min="15737" max="15737" width="9.26953125" style="159" bestFit="1" customWidth="1"/>
    <col min="15738" max="15738" width="12.7265625" style="159" bestFit="1" customWidth="1"/>
    <col min="15739" max="15954" width="8.7265625" style="159"/>
    <col min="15955" max="15955" width="17.453125" style="159" bestFit="1" customWidth="1"/>
    <col min="15956" max="15956" width="13.453125" style="159" bestFit="1" customWidth="1"/>
    <col min="15957" max="15957" width="8.81640625" style="159" bestFit="1" customWidth="1"/>
    <col min="15958" max="15958" width="11.54296875" style="159" bestFit="1" customWidth="1"/>
    <col min="15959" max="15959" width="13.453125" style="159" bestFit="1" customWidth="1"/>
    <col min="15960" max="15960" width="8.81640625" style="159" bestFit="1" customWidth="1"/>
    <col min="15961" max="15961" width="11.54296875" style="159" bestFit="1" customWidth="1"/>
    <col min="15962" max="15962" width="13.453125" style="159" bestFit="1" customWidth="1"/>
    <col min="15963" max="15963" width="8.81640625" style="159" bestFit="1" customWidth="1"/>
    <col min="15964" max="15964" width="11.54296875" style="159" bestFit="1" customWidth="1"/>
    <col min="15965" max="15965" width="13.453125" style="159" bestFit="1" customWidth="1"/>
    <col min="15966" max="15966" width="8.81640625" style="159" bestFit="1" customWidth="1"/>
    <col min="15967" max="15967" width="11.54296875" style="159" bestFit="1" customWidth="1"/>
    <col min="15968" max="15968" width="13.453125" style="159" bestFit="1" customWidth="1"/>
    <col min="15969" max="15969" width="8.81640625" style="159" bestFit="1" customWidth="1"/>
    <col min="15970" max="15970" width="11.54296875" style="159" bestFit="1" customWidth="1"/>
    <col min="15971" max="15971" width="13.453125" style="159" bestFit="1" customWidth="1"/>
    <col min="15972" max="15972" width="8.81640625" style="159" bestFit="1" customWidth="1"/>
    <col min="15973" max="15973" width="11.54296875" style="159" bestFit="1" customWidth="1"/>
    <col min="15974" max="15974" width="13.453125" style="159" bestFit="1" customWidth="1"/>
    <col min="15975" max="15975" width="8.81640625" style="159" bestFit="1" customWidth="1"/>
    <col min="15976" max="15976" width="11.54296875" style="159" bestFit="1" customWidth="1"/>
    <col min="15977" max="15977" width="13.453125" style="159" bestFit="1" customWidth="1"/>
    <col min="15978" max="15978" width="8.81640625" style="159" bestFit="1" customWidth="1"/>
    <col min="15979" max="15979" width="11.54296875" style="159" bestFit="1" customWidth="1"/>
    <col min="15980" max="15980" width="13.453125" style="159" bestFit="1" customWidth="1"/>
    <col min="15981" max="15981" width="8.81640625" style="159" bestFit="1" customWidth="1"/>
    <col min="15982" max="15982" width="11.54296875" style="159" bestFit="1" customWidth="1"/>
    <col min="15983" max="15983" width="13.453125" style="159" bestFit="1" customWidth="1"/>
    <col min="15984" max="15984" width="8.81640625" style="159" bestFit="1" customWidth="1"/>
    <col min="15985" max="15985" width="11.54296875" style="159" bestFit="1" customWidth="1"/>
    <col min="15986" max="15986" width="13.453125" style="159" bestFit="1" customWidth="1"/>
    <col min="15987" max="15987" width="8.81640625" style="159" bestFit="1" customWidth="1"/>
    <col min="15988" max="15988" width="11.54296875" style="159" bestFit="1" customWidth="1"/>
    <col min="15989" max="15989" width="13.453125" style="159" bestFit="1" customWidth="1"/>
    <col min="15990" max="15990" width="8.81640625" style="159" bestFit="1" customWidth="1"/>
    <col min="15991" max="15991" width="11.54296875" style="159" bestFit="1" customWidth="1"/>
    <col min="15992" max="15992" width="13.453125" style="159" bestFit="1" customWidth="1"/>
    <col min="15993" max="15993" width="9.26953125" style="159" bestFit="1" customWidth="1"/>
    <col min="15994" max="15994" width="12.7265625" style="159" bestFit="1" customWidth="1"/>
    <col min="15995" max="16384" width="8.7265625" style="159"/>
  </cols>
  <sheetData>
    <row r="1" spans="1:12">
      <c r="D1" s="160"/>
      <c r="E1" s="160"/>
      <c r="F1" s="160"/>
      <c r="G1" s="160"/>
      <c r="H1" s="160"/>
      <c r="I1" s="161"/>
    </row>
    <row r="2" spans="1:12" ht="15.5" thickBot="1">
      <c r="C2" s="160"/>
      <c r="D2" s="162"/>
      <c r="E2" s="162"/>
      <c r="F2" s="162"/>
      <c r="I2" s="163"/>
    </row>
    <row r="3" spans="1:12" ht="15.5" thickBot="1">
      <c r="C3" s="160"/>
      <c r="D3" s="162"/>
      <c r="E3" s="162"/>
      <c r="F3" s="162"/>
      <c r="I3" s="164" t="s">
        <v>155</v>
      </c>
    </row>
    <row r="4" spans="1:12" ht="15.5" thickBot="1">
      <c r="C4" s="160"/>
      <c r="D4" s="165"/>
      <c r="E4" s="165"/>
      <c r="F4" s="165"/>
      <c r="I4" s="166">
        <v>5.2</v>
      </c>
    </row>
    <row r="5" spans="1:12" s="167" customFormat="1" ht="30" customHeight="1" thickBot="1">
      <c r="D5" s="168"/>
      <c r="E5" s="169"/>
      <c r="F5" s="169"/>
      <c r="G5" s="169"/>
      <c r="H5" s="170">
        <v>44621</v>
      </c>
      <c r="I5" s="171" t="s">
        <v>156</v>
      </c>
    </row>
    <row r="6" spans="1:12" ht="15.75" customHeight="1" thickBot="1">
      <c r="A6" s="242" t="s">
        <v>157</v>
      </c>
      <c r="B6" s="244" t="s">
        <v>158</v>
      </c>
      <c r="C6" s="246" t="s">
        <v>159</v>
      </c>
      <c r="D6" s="246" t="s">
        <v>160</v>
      </c>
      <c r="E6" s="248" t="s">
        <v>161</v>
      </c>
      <c r="F6" s="250" t="s">
        <v>162</v>
      </c>
      <c r="G6" s="238" t="s">
        <v>163</v>
      </c>
      <c r="H6" s="172" t="s">
        <v>164</v>
      </c>
      <c r="I6" s="240" t="s">
        <v>165</v>
      </c>
    </row>
    <row r="7" spans="1:12" ht="15.5" thickBot="1">
      <c r="A7" s="243"/>
      <c r="B7" s="245"/>
      <c r="C7" s="247"/>
      <c r="D7" s="247"/>
      <c r="E7" s="249"/>
      <c r="F7" s="251"/>
      <c r="G7" s="239"/>
      <c r="H7" s="173">
        <v>5.2</v>
      </c>
      <c r="I7" s="241"/>
    </row>
    <row r="8" spans="1:12">
      <c r="A8" s="174" t="s">
        <v>166</v>
      </c>
      <c r="B8" s="175" t="s">
        <v>167</v>
      </c>
      <c r="C8" s="176" t="s">
        <v>168</v>
      </c>
      <c r="D8" s="177" t="s">
        <v>154</v>
      </c>
      <c r="E8" s="178" t="s">
        <v>169</v>
      </c>
      <c r="F8" s="179" t="s">
        <v>170</v>
      </c>
      <c r="G8" s="180" t="s">
        <v>170</v>
      </c>
      <c r="H8" s="181">
        <v>1048.0034880000001</v>
      </c>
      <c r="I8" s="181">
        <v>1048.0034880000001</v>
      </c>
      <c r="K8" s="159">
        <f>VLOOKUP(D8,'PRODUCTION (Rev.2) BP22 (2)'!A6:R105,18,FALSE)</f>
        <v>1048.0034880000001</v>
      </c>
      <c r="L8" s="223">
        <f>I8-K8</f>
        <v>0</v>
      </c>
    </row>
    <row r="9" spans="1:12">
      <c r="A9" s="182" t="s">
        <v>166</v>
      </c>
      <c r="B9" s="183" t="s">
        <v>167</v>
      </c>
      <c r="C9" s="184" t="s">
        <v>168</v>
      </c>
      <c r="D9" s="185" t="s">
        <v>16</v>
      </c>
      <c r="E9" s="178" t="s">
        <v>169</v>
      </c>
      <c r="F9" s="179" t="s">
        <v>170</v>
      </c>
      <c r="G9" s="180" t="s">
        <v>170</v>
      </c>
      <c r="H9" s="186">
        <v>1089.9036000000001</v>
      </c>
      <c r="I9" s="186">
        <v>1089.9036000000001</v>
      </c>
      <c r="K9" s="159">
        <f>VLOOKUP(D9,'PRODUCTION (Rev.2) BP22 (2)'!A7:R106,18,FALSE)</f>
        <v>1089.9036000000001</v>
      </c>
      <c r="L9" s="223">
        <f t="shared" ref="L9:L72" si="0">I9-K9</f>
        <v>0</v>
      </c>
    </row>
    <row r="10" spans="1:12">
      <c r="A10" s="182" t="s">
        <v>166</v>
      </c>
      <c r="B10" s="183" t="s">
        <v>171</v>
      </c>
      <c r="C10" s="184" t="s">
        <v>172</v>
      </c>
      <c r="D10" s="185" t="s">
        <v>17</v>
      </c>
      <c r="E10" s="178" t="s">
        <v>173</v>
      </c>
      <c r="F10" s="179" t="s">
        <v>170</v>
      </c>
      <c r="G10" s="180" t="s">
        <v>170</v>
      </c>
      <c r="H10" s="186">
        <v>1045.8773325</v>
      </c>
      <c r="I10" s="186">
        <v>1045.8773325</v>
      </c>
      <c r="K10" s="159">
        <f>VLOOKUP(D10,'PRODUCTION (Rev.2) BP22 (2)'!A8:R107,18,FALSE)</f>
        <v>1045.8773325</v>
      </c>
      <c r="L10" s="223">
        <f t="shared" si="0"/>
        <v>0</v>
      </c>
    </row>
    <row r="11" spans="1:12">
      <c r="A11" s="182" t="s">
        <v>166</v>
      </c>
      <c r="B11" s="183" t="s">
        <v>171</v>
      </c>
      <c r="C11" s="184" t="s">
        <v>172</v>
      </c>
      <c r="D11" s="185" t="s">
        <v>18</v>
      </c>
      <c r="E11" s="178" t="s">
        <v>173</v>
      </c>
      <c r="F11" s="179" t="s">
        <v>170</v>
      </c>
      <c r="G11" s="180" t="s">
        <v>170</v>
      </c>
      <c r="H11" s="186">
        <v>1125.7049999999999</v>
      </c>
      <c r="I11" s="186">
        <v>1125.7049999999999</v>
      </c>
      <c r="K11" s="159">
        <f>VLOOKUP(D11,'PRODUCTION (Rev.2) BP22 (2)'!A9:R108,18,FALSE)</f>
        <v>1125.7049999999999</v>
      </c>
      <c r="L11" s="223">
        <f t="shared" si="0"/>
        <v>0</v>
      </c>
    </row>
    <row r="12" spans="1:12">
      <c r="A12" s="182" t="s">
        <v>166</v>
      </c>
      <c r="B12" s="183" t="s">
        <v>171</v>
      </c>
      <c r="C12" s="184" t="s">
        <v>174</v>
      </c>
      <c r="D12" s="185" t="s">
        <v>19</v>
      </c>
      <c r="E12" s="178" t="s">
        <v>169</v>
      </c>
      <c r="F12" s="179" t="s">
        <v>170</v>
      </c>
      <c r="G12" s="180" t="s">
        <v>170</v>
      </c>
      <c r="H12" s="186">
        <v>230.01840000000001</v>
      </c>
      <c r="I12" s="186">
        <v>230.01840000000001</v>
      </c>
      <c r="K12" s="159">
        <f>VLOOKUP(D12,'PRODUCTION (Rev.2) BP22 (2)'!A10:R109,18,FALSE)</f>
        <v>230.01840000000001</v>
      </c>
      <c r="L12" s="223">
        <f t="shared" si="0"/>
        <v>0</v>
      </c>
    </row>
    <row r="13" spans="1:12">
      <c r="A13" s="182" t="s">
        <v>166</v>
      </c>
      <c r="B13" s="183" t="s">
        <v>171</v>
      </c>
      <c r="C13" s="184" t="s">
        <v>174</v>
      </c>
      <c r="D13" s="187" t="s">
        <v>175</v>
      </c>
      <c r="E13" s="178" t="s">
        <v>169</v>
      </c>
      <c r="F13" s="179" t="s">
        <v>170</v>
      </c>
      <c r="G13" s="180" t="s">
        <v>170</v>
      </c>
      <c r="H13" s="186">
        <v>271.29599999999999</v>
      </c>
      <c r="I13" s="186">
        <v>271.29599999999999</v>
      </c>
      <c r="K13" s="159">
        <f>VLOOKUP(D13,'PRODUCTION (Rev.2) BP22 (2)'!A11:R110,18,FALSE)</f>
        <v>271.29599999999999</v>
      </c>
      <c r="L13" s="223">
        <f t="shared" si="0"/>
        <v>0</v>
      </c>
    </row>
    <row r="14" spans="1:12">
      <c r="A14" s="182" t="s">
        <v>166</v>
      </c>
      <c r="B14" s="183" t="s">
        <v>171</v>
      </c>
      <c r="C14" s="184" t="s">
        <v>174</v>
      </c>
      <c r="D14" s="185" t="s">
        <v>20</v>
      </c>
      <c r="E14" s="178" t="s">
        <v>169</v>
      </c>
      <c r="F14" s="179" t="s">
        <v>170</v>
      </c>
      <c r="G14" s="180" t="s">
        <v>170</v>
      </c>
      <c r="H14" s="186">
        <v>377.91360000000003</v>
      </c>
      <c r="I14" s="186">
        <v>377.91360000000003</v>
      </c>
      <c r="K14" s="159">
        <f>VLOOKUP(D14,'PRODUCTION (Rev.2) BP22 (2)'!A12:R111,18,FALSE)</f>
        <v>377.91360000000003</v>
      </c>
      <c r="L14" s="223">
        <f t="shared" si="0"/>
        <v>0</v>
      </c>
    </row>
    <row r="15" spans="1:12">
      <c r="A15" s="182" t="s">
        <v>166</v>
      </c>
      <c r="B15" s="183" t="s">
        <v>171</v>
      </c>
      <c r="C15" s="184" t="s">
        <v>174</v>
      </c>
      <c r="D15" s="185" t="s">
        <v>21</v>
      </c>
      <c r="E15" s="178" t="s">
        <v>169</v>
      </c>
      <c r="F15" s="179" t="s">
        <v>170</v>
      </c>
      <c r="G15" s="180" t="s">
        <v>170</v>
      </c>
      <c r="H15" s="186">
        <v>333.77400000000006</v>
      </c>
      <c r="I15" s="186">
        <v>333.77400000000006</v>
      </c>
      <c r="K15" s="159">
        <f>VLOOKUP(D15,'PRODUCTION (Rev.2) BP22 (2)'!A13:R112,18,FALSE)</f>
        <v>333.77400000000006</v>
      </c>
      <c r="L15" s="223">
        <f t="shared" si="0"/>
        <v>0</v>
      </c>
    </row>
    <row r="16" spans="1:12">
      <c r="A16" s="182" t="s">
        <v>166</v>
      </c>
      <c r="B16" s="183" t="s">
        <v>167</v>
      </c>
      <c r="C16" s="184" t="s">
        <v>176</v>
      </c>
      <c r="D16" s="185" t="s">
        <v>23</v>
      </c>
      <c r="E16" s="178" t="s">
        <v>169</v>
      </c>
      <c r="F16" s="179" t="s">
        <v>170</v>
      </c>
      <c r="G16" s="180" t="s">
        <v>170</v>
      </c>
      <c r="H16" s="186">
        <v>404.96760000000006</v>
      </c>
      <c r="I16" s="186">
        <v>404.96760000000006</v>
      </c>
      <c r="K16" s="159">
        <f>VLOOKUP(D16,'PRODUCTION (Rev.2) BP22 (2)'!A14:R113,18,FALSE)</f>
        <v>404.96760000000006</v>
      </c>
      <c r="L16" s="223">
        <f t="shared" si="0"/>
        <v>0</v>
      </c>
    </row>
    <row r="17" spans="1:12">
      <c r="A17" s="182" t="s">
        <v>166</v>
      </c>
      <c r="B17" s="183" t="s">
        <v>167</v>
      </c>
      <c r="C17" s="184" t="s">
        <v>176</v>
      </c>
      <c r="D17" s="185" t="s">
        <v>25</v>
      </c>
      <c r="E17" s="178" t="s">
        <v>169</v>
      </c>
      <c r="F17" s="179" t="s">
        <v>170</v>
      </c>
      <c r="G17" s="180" t="s">
        <v>170</v>
      </c>
      <c r="H17" s="186">
        <v>514.1880000000001</v>
      </c>
      <c r="I17" s="186">
        <v>514.1880000000001</v>
      </c>
      <c r="K17" s="159">
        <f>VLOOKUP(D17,'PRODUCTION (Rev.2) BP22 (2)'!A15:R114,18,FALSE)</f>
        <v>514.1880000000001</v>
      </c>
      <c r="L17" s="223">
        <f t="shared" si="0"/>
        <v>0</v>
      </c>
    </row>
    <row r="18" spans="1:12">
      <c r="A18" s="182" t="s">
        <v>166</v>
      </c>
      <c r="B18" s="183" t="s">
        <v>167</v>
      </c>
      <c r="C18" s="184" t="s">
        <v>176</v>
      </c>
      <c r="D18" s="185" t="s">
        <v>26</v>
      </c>
      <c r="E18" s="178" t="s">
        <v>169</v>
      </c>
      <c r="F18" s="179" t="s">
        <v>170</v>
      </c>
      <c r="G18" s="180" t="s">
        <v>170</v>
      </c>
      <c r="H18" s="186">
        <v>331.11719999999997</v>
      </c>
      <c r="I18" s="186">
        <v>331.11719999999997</v>
      </c>
      <c r="K18" s="159">
        <f>VLOOKUP(D18,'PRODUCTION (Rev.2) BP22 (2)'!A16:R115,18,FALSE)</f>
        <v>331.11719999999997</v>
      </c>
      <c r="L18" s="223">
        <f t="shared" si="0"/>
        <v>0</v>
      </c>
    </row>
    <row r="19" spans="1:12">
      <c r="A19" s="182" t="s">
        <v>166</v>
      </c>
      <c r="B19" s="183" t="s">
        <v>167</v>
      </c>
      <c r="C19" s="184" t="s">
        <v>176</v>
      </c>
      <c r="D19" s="185" t="s">
        <v>27</v>
      </c>
      <c r="E19" s="178" t="s">
        <v>169</v>
      </c>
      <c r="F19" s="179" t="s">
        <v>170</v>
      </c>
      <c r="G19" s="180" t="s">
        <v>170</v>
      </c>
      <c r="H19" s="186">
        <v>292.8852</v>
      </c>
      <c r="I19" s="186">
        <v>292.8852</v>
      </c>
      <c r="K19" s="159">
        <f>VLOOKUP(D19,'PRODUCTION (Rev.2) BP22 (2)'!A17:R116,18,FALSE)</f>
        <v>292.8852</v>
      </c>
      <c r="L19" s="223">
        <f t="shared" si="0"/>
        <v>0</v>
      </c>
    </row>
    <row r="20" spans="1:12">
      <c r="A20" s="188" t="s">
        <v>166</v>
      </c>
      <c r="B20" s="189" t="s">
        <v>177</v>
      </c>
      <c r="C20" s="190" t="s">
        <v>178</v>
      </c>
      <c r="D20" s="185" t="s">
        <v>28</v>
      </c>
      <c r="E20" s="178" t="s">
        <v>173</v>
      </c>
      <c r="F20" s="179" t="s">
        <v>170</v>
      </c>
      <c r="G20" s="180" t="s">
        <v>170</v>
      </c>
      <c r="H20" s="186">
        <v>4468.9050000000007</v>
      </c>
      <c r="I20" s="186">
        <v>4468.9050000000007</v>
      </c>
      <c r="K20" s="159">
        <f>VLOOKUP(D20,'PRODUCTION (Rev.2) BP22 (2)'!A18:R117,18,FALSE)</f>
        <v>4468.9050000000007</v>
      </c>
      <c r="L20" s="223">
        <f t="shared" si="0"/>
        <v>0</v>
      </c>
    </row>
    <row r="21" spans="1:12">
      <c r="A21" s="191" t="s">
        <v>166</v>
      </c>
      <c r="B21" s="192" t="s">
        <v>177</v>
      </c>
      <c r="C21" s="193" t="s">
        <v>168</v>
      </c>
      <c r="D21" s="185" t="s">
        <v>29</v>
      </c>
      <c r="E21" s="178" t="s">
        <v>173</v>
      </c>
      <c r="F21" s="179" t="s">
        <v>170</v>
      </c>
      <c r="G21" s="180" t="s">
        <v>170</v>
      </c>
      <c r="H21" s="186">
        <v>4273.9409999999998</v>
      </c>
      <c r="I21" s="186">
        <v>4273.9409999999998</v>
      </c>
      <c r="K21" s="159">
        <f>VLOOKUP(D21,'PRODUCTION (Rev.2) BP22 (2)'!A19:R118,18,FALSE)</f>
        <v>4273.9409999999998</v>
      </c>
      <c r="L21" s="223">
        <f t="shared" si="0"/>
        <v>0</v>
      </c>
    </row>
    <row r="22" spans="1:12">
      <c r="A22" s="188" t="s">
        <v>166</v>
      </c>
      <c r="B22" s="189" t="s">
        <v>177</v>
      </c>
      <c r="C22" s="190" t="s">
        <v>172</v>
      </c>
      <c r="D22" s="185" t="s">
        <v>30</v>
      </c>
      <c r="E22" s="178" t="s">
        <v>173</v>
      </c>
      <c r="F22" s="179" t="s">
        <v>170</v>
      </c>
      <c r="G22" s="180" t="s">
        <v>170</v>
      </c>
      <c r="H22" s="186">
        <v>2663.2305000000001</v>
      </c>
      <c r="I22" s="186">
        <v>2663.2305000000001</v>
      </c>
      <c r="K22" s="159">
        <f>VLOOKUP(D22,'PRODUCTION (Rev.2) BP22 (2)'!A20:R119,18,FALSE)</f>
        <v>2663.2305000000001</v>
      </c>
      <c r="L22" s="223">
        <f t="shared" si="0"/>
        <v>0</v>
      </c>
    </row>
    <row r="23" spans="1:12">
      <c r="A23" s="182" t="s">
        <v>166</v>
      </c>
      <c r="B23" s="183" t="s">
        <v>177</v>
      </c>
      <c r="C23" s="184" t="s">
        <v>174</v>
      </c>
      <c r="D23" s="185" t="s">
        <v>179</v>
      </c>
      <c r="E23" s="178" t="s">
        <v>180</v>
      </c>
      <c r="F23" s="179" t="s">
        <v>170</v>
      </c>
      <c r="G23" s="180" t="s">
        <v>170</v>
      </c>
      <c r="H23" s="186">
        <v>833.01750000000004</v>
      </c>
      <c r="I23" s="186">
        <v>833.01750000000004</v>
      </c>
      <c r="K23" s="159">
        <f>VLOOKUP(D23,'PRODUCTION (Rev.2) BP22 (2)'!A21:R120,18,FALSE)</f>
        <v>833.01750000000004</v>
      </c>
      <c r="L23" s="223">
        <f t="shared" si="0"/>
        <v>0</v>
      </c>
    </row>
    <row r="24" spans="1:12">
      <c r="A24" s="182" t="s">
        <v>166</v>
      </c>
      <c r="B24" s="183" t="s">
        <v>177</v>
      </c>
      <c r="C24" s="184" t="s">
        <v>174</v>
      </c>
      <c r="D24" s="185" t="s">
        <v>31</v>
      </c>
      <c r="E24" s="178" t="s">
        <v>180</v>
      </c>
      <c r="F24" s="179" t="s">
        <v>170</v>
      </c>
      <c r="G24" s="180" t="s">
        <v>170</v>
      </c>
      <c r="H24" s="186">
        <v>814.12800000000004</v>
      </c>
      <c r="I24" s="186">
        <v>814.12800000000004</v>
      </c>
      <c r="K24" s="159">
        <f>VLOOKUP(D24,'PRODUCTION (Rev.2) BP22 (2)'!A22:R121,18,FALSE)</f>
        <v>814.12800000000004</v>
      </c>
      <c r="L24" s="223">
        <f t="shared" si="0"/>
        <v>0</v>
      </c>
    </row>
    <row r="25" spans="1:12">
      <c r="A25" s="182" t="s">
        <v>166</v>
      </c>
      <c r="B25" s="183" t="s">
        <v>177</v>
      </c>
      <c r="C25" s="184" t="s">
        <v>174</v>
      </c>
      <c r="D25" s="185" t="s">
        <v>32</v>
      </c>
      <c r="E25" s="178" t="s">
        <v>180</v>
      </c>
      <c r="F25" s="179" t="s">
        <v>170</v>
      </c>
      <c r="G25" s="180" t="s">
        <v>170</v>
      </c>
      <c r="H25" s="186">
        <v>796.43550000000005</v>
      </c>
      <c r="I25" s="186">
        <v>796.43550000000005</v>
      </c>
      <c r="K25" s="159">
        <f>VLOOKUP(D25,'PRODUCTION (Rev.2) BP22 (2)'!A23:R122,18,FALSE)</f>
        <v>796.43550000000005</v>
      </c>
      <c r="L25" s="223">
        <f t="shared" si="0"/>
        <v>0</v>
      </c>
    </row>
    <row r="26" spans="1:12">
      <c r="A26" s="182" t="s">
        <v>166</v>
      </c>
      <c r="B26" s="183" t="s">
        <v>177</v>
      </c>
      <c r="C26" s="184" t="s">
        <v>174</v>
      </c>
      <c r="D26" s="185" t="s">
        <v>181</v>
      </c>
      <c r="E26" s="178" t="s">
        <v>180</v>
      </c>
      <c r="F26" s="179" t="s">
        <v>170</v>
      </c>
      <c r="G26" s="180" t="s">
        <v>170</v>
      </c>
      <c r="H26" s="186">
        <v>833.01750000000004</v>
      </c>
      <c r="I26" s="186">
        <v>833.01750000000004</v>
      </c>
      <c r="K26" s="159">
        <f>VLOOKUP(D26,'PRODUCTION (Rev.2) BP22 (2)'!A24:R123,18,FALSE)</f>
        <v>833.01750000000004</v>
      </c>
      <c r="L26" s="223">
        <f t="shared" si="0"/>
        <v>0</v>
      </c>
    </row>
    <row r="27" spans="1:12">
      <c r="A27" s="182" t="s">
        <v>166</v>
      </c>
      <c r="B27" s="183" t="s">
        <v>177</v>
      </c>
      <c r="C27" s="184" t="s">
        <v>174</v>
      </c>
      <c r="D27" s="185" t="s">
        <v>33</v>
      </c>
      <c r="E27" s="178" t="s">
        <v>180</v>
      </c>
      <c r="F27" s="179" t="s">
        <v>170</v>
      </c>
      <c r="G27" s="180" t="s">
        <v>170</v>
      </c>
      <c r="H27" s="186">
        <v>635.55449999999996</v>
      </c>
      <c r="I27" s="186">
        <v>635.55449999999996</v>
      </c>
      <c r="K27" s="159">
        <f>VLOOKUP(D27,'PRODUCTION (Rev.2) BP22 (2)'!A25:R124,18,FALSE)</f>
        <v>635.55449999999996</v>
      </c>
      <c r="L27" s="223">
        <f t="shared" si="0"/>
        <v>0</v>
      </c>
    </row>
    <row r="28" spans="1:12">
      <c r="A28" s="182" t="s">
        <v>170</v>
      </c>
      <c r="B28" s="183" t="s">
        <v>182</v>
      </c>
      <c r="C28" s="184" t="s">
        <v>183</v>
      </c>
      <c r="D28" s="185" t="s">
        <v>34</v>
      </c>
      <c r="E28" s="178" t="s">
        <v>180</v>
      </c>
      <c r="F28" s="179" t="s">
        <v>170</v>
      </c>
      <c r="G28" s="180" t="s">
        <v>170</v>
      </c>
      <c r="H28" s="186">
        <v>765.95400000000006</v>
      </c>
      <c r="I28" s="186">
        <v>765.95400000000006</v>
      </c>
      <c r="K28" s="159">
        <f>VLOOKUP(D28,'PRODUCTION (Rev.2) BP22 (2)'!A26:R125,18,FALSE)</f>
        <v>765.95400000000006</v>
      </c>
      <c r="L28" s="223">
        <f t="shared" si="0"/>
        <v>0</v>
      </c>
    </row>
    <row r="29" spans="1:12">
      <c r="A29" s="182" t="s">
        <v>170</v>
      </c>
      <c r="B29" s="183" t="s">
        <v>182</v>
      </c>
      <c r="C29" s="184" t="s">
        <v>183</v>
      </c>
      <c r="D29" s="185" t="s">
        <v>35</v>
      </c>
      <c r="E29" s="178" t="s">
        <v>180</v>
      </c>
      <c r="F29" s="179" t="s">
        <v>170</v>
      </c>
      <c r="G29" s="180" t="s">
        <v>170</v>
      </c>
      <c r="H29" s="186">
        <v>790.60800000000006</v>
      </c>
      <c r="I29" s="186">
        <v>790.60800000000006</v>
      </c>
      <c r="K29" s="159">
        <f>VLOOKUP(D29,'PRODUCTION (Rev.2) BP22 (2)'!A27:R126,18,FALSE)</f>
        <v>790.60800000000006</v>
      </c>
      <c r="L29" s="223">
        <f t="shared" si="0"/>
        <v>0</v>
      </c>
    </row>
    <row r="30" spans="1:12">
      <c r="A30" s="182" t="s">
        <v>166</v>
      </c>
      <c r="B30" s="183" t="s">
        <v>177</v>
      </c>
      <c r="C30" s="184" t="s">
        <v>176</v>
      </c>
      <c r="D30" s="185" t="s">
        <v>37</v>
      </c>
      <c r="E30" s="178" t="s">
        <v>173</v>
      </c>
      <c r="F30" s="179" t="s">
        <v>170</v>
      </c>
      <c r="G30" s="180" t="s">
        <v>170</v>
      </c>
      <c r="H30" s="186">
        <v>980.59500000000003</v>
      </c>
      <c r="I30" s="186">
        <v>980.59500000000003</v>
      </c>
      <c r="K30" s="159">
        <f>VLOOKUP(D30,'PRODUCTION (Rev.2) BP22 (2)'!A28:R127,18,FALSE)</f>
        <v>980.59500000000003</v>
      </c>
      <c r="L30" s="223">
        <f t="shared" si="0"/>
        <v>0</v>
      </c>
    </row>
    <row r="31" spans="1:12">
      <c r="A31" s="182" t="s">
        <v>166</v>
      </c>
      <c r="B31" s="183" t="s">
        <v>177</v>
      </c>
      <c r="C31" s="184" t="s">
        <v>176</v>
      </c>
      <c r="D31" s="185" t="s">
        <v>38</v>
      </c>
      <c r="E31" s="178" t="s">
        <v>173</v>
      </c>
      <c r="F31" s="179" t="s">
        <v>170</v>
      </c>
      <c r="G31" s="180" t="s">
        <v>170</v>
      </c>
      <c r="H31" s="186">
        <v>971.35500000000002</v>
      </c>
      <c r="I31" s="186">
        <v>971.35500000000002</v>
      </c>
      <c r="K31" s="159">
        <f>VLOOKUP(D31,'PRODUCTION (Rev.2) BP22 (2)'!A29:R128,18,FALSE)</f>
        <v>971.35500000000002</v>
      </c>
      <c r="L31" s="223">
        <f t="shared" si="0"/>
        <v>0</v>
      </c>
    </row>
    <row r="32" spans="1:12">
      <c r="A32" s="182" t="s">
        <v>166</v>
      </c>
      <c r="B32" s="183" t="s">
        <v>177</v>
      </c>
      <c r="C32" s="184" t="s">
        <v>176</v>
      </c>
      <c r="D32" s="185" t="s">
        <v>39</v>
      </c>
      <c r="E32" s="178" t="s">
        <v>173</v>
      </c>
      <c r="F32" s="179" t="s">
        <v>170</v>
      </c>
      <c r="G32" s="180" t="s">
        <v>170</v>
      </c>
      <c r="H32" s="186">
        <v>1060.29</v>
      </c>
      <c r="I32" s="186">
        <v>1060.29</v>
      </c>
      <c r="K32" s="159">
        <f>VLOOKUP(D32,'PRODUCTION (Rev.2) BP22 (2)'!A30:R129,18,FALSE)</f>
        <v>1060.29</v>
      </c>
      <c r="L32" s="223">
        <f t="shared" si="0"/>
        <v>0</v>
      </c>
    </row>
    <row r="33" spans="1:12">
      <c r="A33" s="182" t="s">
        <v>166</v>
      </c>
      <c r="B33" s="183" t="s">
        <v>177</v>
      </c>
      <c r="C33" s="184" t="s">
        <v>176</v>
      </c>
      <c r="D33" s="185" t="s">
        <v>184</v>
      </c>
      <c r="E33" s="178" t="s">
        <v>173</v>
      </c>
      <c r="F33" s="179" t="s">
        <v>170</v>
      </c>
      <c r="G33" s="180" t="s">
        <v>170</v>
      </c>
      <c r="H33" s="186">
        <v>972.5100000000001</v>
      </c>
      <c r="I33" s="186">
        <v>972.5100000000001</v>
      </c>
      <c r="K33" s="159">
        <f>VLOOKUP(D33,'PRODUCTION (Rev.2) BP22 (2)'!A31:R130,18,FALSE)</f>
        <v>972.5100000000001</v>
      </c>
      <c r="L33" s="223">
        <f t="shared" si="0"/>
        <v>0</v>
      </c>
    </row>
    <row r="34" spans="1:12">
      <c r="A34" s="182" t="s">
        <v>166</v>
      </c>
      <c r="B34" s="183" t="s">
        <v>177</v>
      </c>
      <c r="C34" s="184" t="s">
        <v>176</v>
      </c>
      <c r="D34" s="185" t="s">
        <v>41</v>
      </c>
      <c r="E34" s="178" t="s">
        <v>173</v>
      </c>
      <c r="F34" s="179" t="s">
        <v>170</v>
      </c>
      <c r="G34" s="180" t="s">
        <v>170</v>
      </c>
      <c r="H34" s="186">
        <v>966.73500000000013</v>
      </c>
      <c r="I34" s="186">
        <v>966.73500000000013</v>
      </c>
      <c r="K34" s="159">
        <f>VLOOKUP(D34,'PRODUCTION (Rev.2) BP22 (2)'!A32:R131,18,FALSE)</f>
        <v>966.73500000000013</v>
      </c>
      <c r="L34" s="223">
        <f t="shared" si="0"/>
        <v>0</v>
      </c>
    </row>
    <row r="35" spans="1:12">
      <c r="A35" s="182" t="s">
        <v>166</v>
      </c>
      <c r="B35" s="183" t="s">
        <v>177</v>
      </c>
      <c r="C35" s="184" t="s">
        <v>176</v>
      </c>
      <c r="D35" s="185" t="s">
        <v>185</v>
      </c>
      <c r="E35" s="178" t="s">
        <v>173</v>
      </c>
      <c r="F35" s="179" t="s">
        <v>170</v>
      </c>
      <c r="G35" s="180" t="s">
        <v>170</v>
      </c>
      <c r="H35" s="186">
        <v>958.65000000000009</v>
      </c>
      <c r="I35" s="186">
        <v>958.65000000000009</v>
      </c>
      <c r="K35" s="159">
        <f>VLOOKUP(D35,'PRODUCTION (Rev.2) BP22 (2)'!A33:R132,18,FALSE)</f>
        <v>958.65000000000009</v>
      </c>
      <c r="L35" s="223">
        <f t="shared" si="0"/>
        <v>0</v>
      </c>
    </row>
    <row r="36" spans="1:12">
      <c r="A36" s="182" t="s">
        <v>166</v>
      </c>
      <c r="B36" s="183" t="s">
        <v>186</v>
      </c>
      <c r="C36" s="184" t="s">
        <v>174</v>
      </c>
      <c r="D36" s="185" t="s">
        <v>187</v>
      </c>
      <c r="E36" s="178" t="s">
        <v>180</v>
      </c>
      <c r="F36" s="179" t="s">
        <v>170</v>
      </c>
      <c r="G36" s="180" t="s">
        <v>170</v>
      </c>
      <c r="H36" s="186">
        <v>1012.2524999999999</v>
      </c>
      <c r="I36" s="186">
        <v>1012.2524999999999</v>
      </c>
      <c r="K36" s="159">
        <f>VLOOKUP(D36,'PRODUCTION (Rev.2) BP22 (2)'!A34:R133,18,FALSE)</f>
        <v>1012.2524999999999</v>
      </c>
      <c r="L36" s="223">
        <f t="shared" si="0"/>
        <v>0</v>
      </c>
    </row>
    <row r="37" spans="1:12">
      <c r="A37" s="182" t="s">
        <v>166</v>
      </c>
      <c r="B37" s="183" t="s">
        <v>186</v>
      </c>
      <c r="C37" s="184" t="s">
        <v>174</v>
      </c>
      <c r="D37" s="224" t="s">
        <v>188</v>
      </c>
      <c r="E37" s="178" t="s">
        <v>180</v>
      </c>
      <c r="F37" s="179" t="s">
        <v>170</v>
      </c>
      <c r="G37" s="180" t="s">
        <v>170</v>
      </c>
      <c r="H37" s="186">
        <v>828.22950000000003</v>
      </c>
      <c r="I37" s="186">
        <v>828.22950000000003</v>
      </c>
      <c r="K37" s="159" t="e">
        <f>VLOOKUP(D37,'PRODUCTION (Rev.2) BP22 (2)'!A35:R134,18,FALSE)</f>
        <v>#N/A</v>
      </c>
      <c r="L37" s="223" t="e">
        <f t="shared" si="0"/>
        <v>#N/A</v>
      </c>
    </row>
    <row r="38" spans="1:12">
      <c r="A38" s="182" t="s">
        <v>166</v>
      </c>
      <c r="B38" s="183" t="s">
        <v>186</v>
      </c>
      <c r="C38" s="184" t="s">
        <v>174</v>
      </c>
      <c r="D38" s="185" t="s">
        <v>189</v>
      </c>
      <c r="E38" s="178" t="s">
        <v>180</v>
      </c>
      <c r="F38" s="179" t="s">
        <v>170</v>
      </c>
      <c r="G38" s="180" t="s">
        <v>170</v>
      </c>
      <c r="H38" s="186">
        <v>961.6635</v>
      </c>
      <c r="I38" s="186">
        <v>961.6635</v>
      </c>
      <c r="K38" s="159">
        <f>VLOOKUP(D38,'PRODUCTION (Rev.2) BP22 (2)'!A36:R135,18,FALSE)</f>
        <v>961.6635</v>
      </c>
      <c r="L38" s="223">
        <f t="shared" si="0"/>
        <v>0</v>
      </c>
    </row>
    <row r="39" spans="1:12">
      <c r="A39" s="182" t="s">
        <v>166</v>
      </c>
      <c r="B39" s="183" t="s">
        <v>186</v>
      </c>
      <c r="C39" s="184" t="s">
        <v>174</v>
      </c>
      <c r="D39" s="185" t="s">
        <v>190</v>
      </c>
      <c r="E39" s="178" t="s">
        <v>180</v>
      </c>
      <c r="F39" s="179" t="s">
        <v>170</v>
      </c>
      <c r="G39" s="180" t="s">
        <v>170</v>
      </c>
      <c r="H39" s="186">
        <v>892.11149999999998</v>
      </c>
      <c r="I39" s="186">
        <v>892.11149999999998</v>
      </c>
      <c r="K39" s="159">
        <f>VLOOKUP(D39,'PRODUCTION (Rev.2) BP22 (2)'!A37:R136,18,FALSE)</f>
        <v>892.11149999999998</v>
      </c>
      <c r="L39" s="223">
        <f t="shared" si="0"/>
        <v>0</v>
      </c>
    </row>
    <row r="40" spans="1:12">
      <c r="A40" s="182" t="s">
        <v>166</v>
      </c>
      <c r="B40" s="183" t="s">
        <v>186</v>
      </c>
      <c r="C40" s="184" t="s">
        <v>174</v>
      </c>
      <c r="D40" s="185" t="s">
        <v>191</v>
      </c>
      <c r="E40" s="178" t="s">
        <v>180</v>
      </c>
      <c r="F40" s="179" t="s">
        <v>170</v>
      </c>
      <c r="G40" s="180" t="s">
        <v>170</v>
      </c>
      <c r="H40" s="186">
        <v>989.61450000000002</v>
      </c>
      <c r="I40" s="186">
        <v>989.61450000000002</v>
      </c>
      <c r="K40" s="159">
        <f>VLOOKUP(D40,'PRODUCTION (Rev.2) BP22 (2)'!A38:R137,18,FALSE)</f>
        <v>989.61450000000002</v>
      </c>
      <c r="L40" s="223">
        <f t="shared" si="0"/>
        <v>0</v>
      </c>
    </row>
    <row r="41" spans="1:12">
      <c r="A41" s="182" t="s">
        <v>166</v>
      </c>
      <c r="B41" s="183" t="s">
        <v>186</v>
      </c>
      <c r="C41" s="184" t="s">
        <v>176</v>
      </c>
      <c r="D41" s="185" t="s">
        <v>192</v>
      </c>
      <c r="E41" s="178" t="s">
        <v>173</v>
      </c>
      <c r="F41" s="179" t="s">
        <v>170</v>
      </c>
      <c r="G41" s="180" t="s">
        <v>170</v>
      </c>
      <c r="H41" s="186">
        <v>1161.93</v>
      </c>
      <c r="I41" s="186">
        <v>1161.93</v>
      </c>
      <c r="K41" s="159">
        <f>VLOOKUP(D41,'PRODUCTION (Rev.2) BP22 (2)'!A39:R138,18,FALSE)</f>
        <v>1161.93</v>
      </c>
      <c r="L41" s="223">
        <f t="shared" si="0"/>
        <v>0</v>
      </c>
    </row>
    <row r="42" spans="1:12">
      <c r="A42" s="182" t="s">
        <v>166</v>
      </c>
      <c r="B42" s="183" t="s">
        <v>186</v>
      </c>
      <c r="C42" s="184" t="s">
        <v>176</v>
      </c>
      <c r="D42" s="185" t="s">
        <v>259</v>
      </c>
      <c r="E42" s="178" t="s">
        <v>173</v>
      </c>
      <c r="F42" s="179" t="s">
        <v>170</v>
      </c>
      <c r="G42" s="180" t="s">
        <v>170</v>
      </c>
      <c r="H42" s="186">
        <v>951.58350000000007</v>
      </c>
      <c r="I42" s="186">
        <v>951.58350000000007</v>
      </c>
      <c r="K42" s="159" t="e">
        <f>VLOOKUP(D42,'PRODUCTION (Rev.2) BP22 (2)'!A40:R139,18,FALSE)</f>
        <v>#N/A</v>
      </c>
      <c r="L42" s="223" t="e">
        <f t="shared" si="0"/>
        <v>#N/A</v>
      </c>
    </row>
    <row r="43" spans="1:12">
      <c r="A43" s="182" t="s">
        <v>166</v>
      </c>
      <c r="B43" s="183" t="s">
        <v>186</v>
      </c>
      <c r="C43" s="184" t="s">
        <v>176</v>
      </c>
      <c r="D43" s="185" t="s">
        <v>193</v>
      </c>
      <c r="E43" s="178" t="s">
        <v>173</v>
      </c>
      <c r="F43" s="179" t="s">
        <v>170</v>
      </c>
      <c r="G43" s="180" t="s">
        <v>170</v>
      </c>
      <c r="H43" s="186">
        <v>1051.05</v>
      </c>
      <c r="I43" s="186">
        <v>1051.05</v>
      </c>
      <c r="K43" s="159">
        <f>VLOOKUP(D43,'PRODUCTION (Rev.2) BP22 (2)'!A41:R140,18,FALSE)</f>
        <v>1051.05</v>
      </c>
      <c r="L43" s="223">
        <f t="shared" si="0"/>
        <v>0</v>
      </c>
    </row>
    <row r="44" spans="1:12">
      <c r="A44" s="182" t="s">
        <v>166</v>
      </c>
      <c r="B44" s="183" t="s">
        <v>186</v>
      </c>
      <c r="C44" s="184" t="s">
        <v>176</v>
      </c>
      <c r="D44" s="185" t="s">
        <v>194</v>
      </c>
      <c r="E44" s="178" t="s">
        <v>180</v>
      </c>
      <c r="F44" s="179" t="s">
        <v>170</v>
      </c>
      <c r="G44" s="180" t="s">
        <v>170</v>
      </c>
      <c r="H44" s="186">
        <v>1053.3600000000001</v>
      </c>
      <c r="I44" s="186">
        <v>1053.3600000000001</v>
      </c>
      <c r="K44" s="159">
        <f>VLOOKUP(D44,'PRODUCTION (Rev.2) BP22 (2)'!A42:R141,18,FALSE)</f>
        <v>1053.3600000000001</v>
      </c>
      <c r="L44" s="223">
        <f t="shared" si="0"/>
        <v>0</v>
      </c>
    </row>
    <row r="45" spans="1:12">
      <c r="A45" s="182" t="s">
        <v>166</v>
      </c>
      <c r="B45" s="183" t="s">
        <v>186</v>
      </c>
      <c r="C45" s="184" t="s">
        <v>176</v>
      </c>
      <c r="D45" s="185" t="s">
        <v>195</v>
      </c>
      <c r="E45" s="178" t="s">
        <v>173</v>
      </c>
      <c r="F45" s="179" t="s">
        <v>170</v>
      </c>
      <c r="G45" s="180" t="s">
        <v>170</v>
      </c>
      <c r="H45" s="186">
        <v>1046.43</v>
      </c>
      <c r="I45" s="186">
        <v>1046.43</v>
      </c>
      <c r="K45" s="159">
        <f>VLOOKUP(D45,'PRODUCTION (Rev.2) BP22 (2)'!A43:R142,18,FALSE)</f>
        <v>1046.43</v>
      </c>
      <c r="L45" s="223">
        <f t="shared" si="0"/>
        <v>0</v>
      </c>
    </row>
    <row r="46" spans="1:12">
      <c r="A46" s="182" t="s">
        <v>166</v>
      </c>
      <c r="B46" s="183" t="s">
        <v>196</v>
      </c>
      <c r="C46" s="184"/>
      <c r="D46" s="185" t="s">
        <v>43</v>
      </c>
      <c r="E46" s="178" t="s">
        <v>173</v>
      </c>
      <c r="F46" s="179" t="s">
        <v>170</v>
      </c>
      <c r="G46" s="180" t="s">
        <v>170</v>
      </c>
      <c r="H46" s="186">
        <v>8877.7605000000003</v>
      </c>
      <c r="I46" s="186">
        <v>8877.7605000000003</v>
      </c>
      <c r="K46" s="159">
        <f>VLOOKUP(D46,'PRODUCTION (Rev.2) BP22 (2)'!A44:R143,18,FALSE)</f>
        <v>8877.7605000000003</v>
      </c>
      <c r="L46" s="223">
        <f t="shared" si="0"/>
        <v>0</v>
      </c>
    </row>
    <row r="47" spans="1:12">
      <c r="A47" s="182" t="s">
        <v>166</v>
      </c>
      <c r="B47" s="183" t="s">
        <v>196</v>
      </c>
      <c r="C47" s="184"/>
      <c r="D47" s="224" t="s">
        <v>260</v>
      </c>
      <c r="E47" s="178" t="s">
        <v>197</v>
      </c>
      <c r="F47" s="179" t="s">
        <v>170</v>
      </c>
      <c r="G47" s="180" t="s">
        <v>170</v>
      </c>
      <c r="H47" s="186">
        <v>10318.896000000001</v>
      </c>
      <c r="I47" s="186">
        <v>10318.896000000001</v>
      </c>
      <c r="K47" s="159" t="e">
        <f>VLOOKUP(D47,'PRODUCTION (Rev.2) BP22 (2)'!A45:R144,18,FALSE)</f>
        <v>#N/A</v>
      </c>
      <c r="L47" s="223" t="e">
        <f t="shared" si="0"/>
        <v>#N/A</v>
      </c>
    </row>
    <row r="48" spans="1:12">
      <c r="A48" s="182" t="s">
        <v>166</v>
      </c>
      <c r="B48" s="183" t="s">
        <v>196</v>
      </c>
      <c r="C48" s="184"/>
      <c r="D48" s="224" t="s">
        <v>198</v>
      </c>
      <c r="E48" s="178" t="s">
        <v>197</v>
      </c>
      <c r="F48" s="179" t="s">
        <v>170</v>
      </c>
      <c r="G48" s="180" t="s">
        <v>170</v>
      </c>
      <c r="H48" s="186">
        <v>6912.6644999999999</v>
      </c>
      <c r="I48" s="186">
        <v>6912.6644999999999</v>
      </c>
      <c r="K48" s="159" t="e">
        <f>VLOOKUP(D48,'PRODUCTION (Rev.2) BP22 (2)'!A46:R145,18,FALSE)</f>
        <v>#N/A</v>
      </c>
      <c r="L48" s="223" t="e">
        <f t="shared" si="0"/>
        <v>#N/A</v>
      </c>
    </row>
    <row r="49" spans="1:12">
      <c r="A49" s="182" t="s">
        <v>166</v>
      </c>
      <c r="B49" s="183" t="s">
        <v>196</v>
      </c>
      <c r="C49" s="184"/>
      <c r="D49" s="185" t="s">
        <v>44</v>
      </c>
      <c r="E49" s="178" t="s">
        <v>173</v>
      </c>
      <c r="F49" s="179" t="s">
        <v>170</v>
      </c>
      <c r="G49" s="180" t="s">
        <v>170</v>
      </c>
      <c r="H49" s="186">
        <v>7122.8744999999999</v>
      </c>
      <c r="I49" s="186">
        <v>7122.8744999999999</v>
      </c>
      <c r="K49" s="159">
        <f>VLOOKUP(D49,'PRODUCTION (Rev.2) BP22 (2)'!A47:R146,18,FALSE)</f>
        <v>7122.8744999999999</v>
      </c>
      <c r="L49" s="223">
        <f t="shared" si="0"/>
        <v>0</v>
      </c>
    </row>
    <row r="50" spans="1:12">
      <c r="A50" s="182" t="s">
        <v>166</v>
      </c>
      <c r="B50" s="183" t="s">
        <v>196</v>
      </c>
      <c r="C50" s="184"/>
      <c r="D50" s="224" t="s">
        <v>199</v>
      </c>
      <c r="E50" s="178" t="s">
        <v>197</v>
      </c>
      <c r="F50" s="179" t="s">
        <v>170</v>
      </c>
      <c r="G50" s="180" t="s">
        <v>170</v>
      </c>
      <c r="H50" s="186">
        <v>8678.5335000000014</v>
      </c>
      <c r="I50" s="186">
        <v>8678.5335000000014</v>
      </c>
      <c r="K50" s="159" t="e">
        <f>VLOOKUP(D50,'PRODUCTION (Rev.2) BP22 (2)'!A48:R147,18,FALSE)</f>
        <v>#N/A</v>
      </c>
      <c r="L50" s="223" t="e">
        <f t="shared" si="0"/>
        <v>#N/A</v>
      </c>
    </row>
    <row r="51" spans="1:12">
      <c r="A51" s="182" t="s">
        <v>166</v>
      </c>
      <c r="B51" s="183" t="s">
        <v>196</v>
      </c>
      <c r="C51" s="184"/>
      <c r="D51" s="185" t="s">
        <v>45</v>
      </c>
      <c r="E51" s="178" t="s">
        <v>197</v>
      </c>
      <c r="F51" s="179" t="s">
        <v>170</v>
      </c>
      <c r="G51" s="180" t="s">
        <v>170</v>
      </c>
      <c r="H51" s="186">
        <v>1482.306</v>
      </c>
      <c r="I51" s="186">
        <v>1482.306</v>
      </c>
      <c r="K51" s="159">
        <f>VLOOKUP(D51,'PRODUCTION (Rev.2) BP22 (2)'!A49:R148,18,FALSE)</f>
        <v>1482.306</v>
      </c>
      <c r="L51" s="223">
        <f t="shared" si="0"/>
        <v>0</v>
      </c>
    </row>
    <row r="52" spans="1:12">
      <c r="A52" s="182" t="s">
        <v>166</v>
      </c>
      <c r="B52" s="183" t="s">
        <v>196</v>
      </c>
      <c r="C52" s="184"/>
      <c r="D52" s="185" t="s">
        <v>46</v>
      </c>
      <c r="E52" s="178" t="s">
        <v>197</v>
      </c>
      <c r="F52" s="179" t="s">
        <v>170</v>
      </c>
      <c r="G52" s="180" t="s">
        <v>170</v>
      </c>
      <c r="H52" s="186">
        <v>1286.5335</v>
      </c>
      <c r="I52" s="186">
        <v>1286.5335</v>
      </c>
      <c r="K52" s="159">
        <f>VLOOKUP(D52,'PRODUCTION (Rev.2) BP22 (2)'!A50:R149,18,FALSE)</f>
        <v>1286.5335</v>
      </c>
      <c r="L52" s="223">
        <f t="shared" si="0"/>
        <v>0</v>
      </c>
    </row>
    <row r="53" spans="1:12">
      <c r="A53" s="182" t="s">
        <v>166</v>
      </c>
      <c r="B53" s="183" t="s">
        <v>196</v>
      </c>
      <c r="C53" s="184"/>
      <c r="D53" s="185" t="s">
        <v>47</v>
      </c>
      <c r="E53" s="178" t="s">
        <v>197</v>
      </c>
      <c r="F53" s="179" t="s">
        <v>170</v>
      </c>
      <c r="G53" s="180" t="s">
        <v>170</v>
      </c>
      <c r="H53" s="186">
        <v>1120.0875000000001</v>
      </c>
      <c r="I53" s="186">
        <v>1120.0875000000001</v>
      </c>
      <c r="K53" s="159">
        <f>VLOOKUP(D53,'PRODUCTION (Rev.2) BP22 (2)'!A51:R150,18,FALSE)</f>
        <v>1120.0875000000001</v>
      </c>
      <c r="L53" s="223">
        <f t="shared" si="0"/>
        <v>0</v>
      </c>
    </row>
    <row r="54" spans="1:12">
      <c r="A54" s="182" t="s">
        <v>166</v>
      </c>
      <c r="B54" s="183" t="s">
        <v>196</v>
      </c>
      <c r="C54" s="184"/>
      <c r="D54" s="185" t="s">
        <v>200</v>
      </c>
      <c r="E54" s="178" t="s">
        <v>197</v>
      </c>
      <c r="F54" s="179" t="s">
        <v>170</v>
      </c>
      <c r="G54" s="180" t="s">
        <v>170</v>
      </c>
      <c r="H54" s="186">
        <v>1419.8415</v>
      </c>
      <c r="I54" s="186">
        <v>1419.8415</v>
      </c>
      <c r="K54" s="159">
        <f>VLOOKUP(D54,'PRODUCTION (Rev.2) BP22 (2)'!A52:R151,18,FALSE)</f>
        <v>1419.8415</v>
      </c>
      <c r="L54" s="223">
        <f t="shared" si="0"/>
        <v>0</v>
      </c>
    </row>
    <row r="55" spans="1:12">
      <c r="A55" s="182" t="s">
        <v>166</v>
      </c>
      <c r="B55" s="183" t="s">
        <v>196</v>
      </c>
      <c r="C55" s="184"/>
      <c r="D55" s="185" t="s">
        <v>48</v>
      </c>
      <c r="E55" s="178" t="s">
        <v>197</v>
      </c>
      <c r="F55" s="179" t="s">
        <v>170</v>
      </c>
      <c r="G55" s="180" t="s">
        <v>170</v>
      </c>
      <c r="H55" s="186">
        <v>2741.9594999999999</v>
      </c>
      <c r="I55" s="186">
        <v>2741.9594999999999</v>
      </c>
      <c r="K55" s="159">
        <f>VLOOKUP(D55,'PRODUCTION (Rev.2) BP22 (2)'!A53:R152,18,FALSE)</f>
        <v>2741.9594999999999</v>
      </c>
      <c r="L55" s="223">
        <f t="shared" si="0"/>
        <v>0</v>
      </c>
    </row>
    <row r="56" spans="1:12">
      <c r="A56" s="182" t="s">
        <v>166</v>
      </c>
      <c r="B56" s="183" t="s">
        <v>196</v>
      </c>
      <c r="C56" s="184"/>
      <c r="D56" s="185" t="s">
        <v>49</v>
      </c>
      <c r="E56" s="178" t="s">
        <v>180</v>
      </c>
      <c r="F56" s="179" t="s">
        <v>170</v>
      </c>
      <c r="G56" s="180" t="s">
        <v>170</v>
      </c>
      <c r="H56" s="186">
        <v>2802.6075000000001</v>
      </c>
      <c r="I56" s="186">
        <v>2802.6075000000001</v>
      </c>
      <c r="K56" s="159">
        <f>VLOOKUP(D56,'PRODUCTION (Rev.2) BP22 (2)'!A54:R153,18,FALSE)</f>
        <v>2802.6075000000001</v>
      </c>
      <c r="L56" s="223">
        <f t="shared" si="0"/>
        <v>0</v>
      </c>
    </row>
    <row r="57" spans="1:12">
      <c r="A57" s="182" t="s">
        <v>166</v>
      </c>
      <c r="B57" s="183" t="s">
        <v>196</v>
      </c>
      <c r="C57" s="184"/>
      <c r="D57" s="185" t="s">
        <v>50</v>
      </c>
      <c r="E57" s="178" t="s">
        <v>197</v>
      </c>
      <c r="F57" s="179" t="s">
        <v>170</v>
      </c>
      <c r="G57" s="180" t="s">
        <v>170</v>
      </c>
      <c r="H57" s="186">
        <v>1153.383</v>
      </c>
      <c r="I57" s="186">
        <v>1153.383</v>
      </c>
      <c r="K57" s="159">
        <f>VLOOKUP(D57,'PRODUCTION (Rev.2) BP22 (2)'!A55:R154,18,FALSE)</f>
        <v>1153.383</v>
      </c>
      <c r="L57" s="223">
        <f t="shared" si="0"/>
        <v>0</v>
      </c>
    </row>
    <row r="58" spans="1:12">
      <c r="A58" s="182" t="s">
        <v>166</v>
      </c>
      <c r="B58" s="183" t="s">
        <v>196</v>
      </c>
      <c r="C58" s="184"/>
      <c r="D58" s="185" t="s">
        <v>51</v>
      </c>
      <c r="E58" s="178" t="s">
        <v>197</v>
      </c>
      <c r="F58" s="179" t="s">
        <v>170</v>
      </c>
      <c r="G58" s="180" t="s">
        <v>170</v>
      </c>
      <c r="H58" s="186">
        <v>960.17376000000002</v>
      </c>
      <c r="I58" s="186">
        <v>960.17376000000002</v>
      </c>
      <c r="K58" s="159">
        <f>VLOOKUP(D58,'PRODUCTION (Rev.2) BP22 (2)'!A56:R155,18,FALSE)</f>
        <v>960.17376000000002</v>
      </c>
      <c r="L58" s="223">
        <f t="shared" si="0"/>
        <v>0</v>
      </c>
    </row>
    <row r="59" spans="1:12">
      <c r="A59" s="182" t="s">
        <v>166</v>
      </c>
      <c r="B59" s="183" t="s">
        <v>196</v>
      </c>
      <c r="C59" s="184"/>
      <c r="D59" s="185" t="s">
        <v>52</v>
      </c>
      <c r="E59" s="178" t="s">
        <v>197</v>
      </c>
      <c r="F59" s="179" t="s">
        <v>170</v>
      </c>
      <c r="G59" s="180" t="s">
        <v>170</v>
      </c>
      <c r="H59" s="186">
        <v>1067.703</v>
      </c>
      <c r="I59" s="186">
        <v>1067.703</v>
      </c>
      <c r="K59" s="159">
        <f>VLOOKUP(D59,'PRODUCTION (Rev.2) BP22 (2)'!A57:R156,18,FALSE)</f>
        <v>1067.703</v>
      </c>
      <c r="L59" s="223">
        <f t="shared" si="0"/>
        <v>0</v>
      </c>
    </row>
    <row r="60" spans="1:12">
      <c r="A60" s="182" t="s">
        <v>166</v>
      </c>
      <c r="B60" s="183" t="s">
        <v>196</v>
      </c>
      <c r="C60" s="184"/>
      <c r="D60" s="185" t="s">
        <v>53</v>
      </c>
      <c r="E60" s="178" t="s">
        <v>197</v>
      </c>
      <c r="F60" s="179" t="s">
        <v>170</v>
      </c>
      <c r="G60" s="180" t="s">
        <v>170</v>
      </c>
      <c r="H60" s="186">
        <v>1229.05566</v>
      </c>
      <c r="I60" s="186">
        <v>1229.05566</v>
      </c>
      <c r="K60" s="159">
        <f>VLOOKUP(D60,'PRODUCTION (Rev.2) BP22 (2)'!A58:R157,18,FALSE)</f>
        <v>1229.05566</v>
      </c>
      <c r="L60" s="223">
        <f t="shared" si="0"/>
        <v>0</v>
      </c>
    </row>
    <row r="61" spans="1:12">
      <c r="A61" s="182" t="s">
        <v>201</v>
      </c>
      <c r="B61" s="183" t="s">
        <v>171</v>
      </c>
      <c r="C61" s="184" t="s">
        <v>168</v>
      </c>
      <c r="D61" s="185" t="s">
        <v>202</v>
      </c>
      <c r="E61" s="178" t="s">
        <v>169</v>
      </c>
      <c r="F61" s="179" t="s">
        <v>203</v>
      </c>
      <c r="G61" s="180" t="s">
        <v>204</v>
      </c>
      <c r="H61" s="194">
        <v>1063.22</v>
      </c>
      <c r="I61" s="186">
        <v>1063.22</v>
      </c>
      <c r="K61" s="159">
        <f>VLOOKUP(D61,'PRODUCTION (Rev.2) BP22 (2)'!A59:R158,18,FALSE)</f>
        <v>1063.22</v>
      </c>
      <c r="L61" s="223">
        <f t="shared" si="0"/>
        <v>0</v>
      </c>
    </row>
    <row r="62" spans="1:12">
      <c r="A62" s="182" t="s">
        <v>201</v>
      </c>
      <c r="B62" s="183" t="s">
        <v>171</v>
      </c>
      <c r="C62" s="184" t="s">
        <v>168</v>
      </c>
      <c r="D62" s="185" t="s">
        <v>205</v>
      </c>
      <c r="E62" s="178" t="s">
        <v>169</v>
      </c>
      <c r="F62" s="179" t="s">
        <v>203</v>
      </c>
      <c r="G62" s="180" t="s">
        <v>206</v>
      </c>
      <c r="H62" s="194">
        <v>1433.34</v>
      </c>
      <c r="I62" s="186">
        <v>1433.34</v>
      </c>
      <c r="K62" s="159">
        <f>VLOOKUP(D62,'PRODUCTION (Rev.2) BP22 (2)'!A60:R159,18,FALSE)</f>
        <v>1433.34</v>
      </c>
      <c r="L62" s="223">
        <f t="shared" si="0"/>
        <v>0</v>
      </c>
    </row>
    <row r="63" spans="1:12">
      <c r="A63" s="182" t="s">
        <v>201</v>
      </c>
      <c r="B63" s="183" t="s">
        <v>171</v>
      </c>
      <c r="C63" s="184" t="s">
        <v>168</v>
      </c>
      <c r="D63" s="185" t="s">
        <v>54</v>
      </c>
      <c r="E63" s="178" t="s">
        <v>169</v>
      </c>
      <c r="F63" s="179" t="s">
        <v>203</v>
      </c>
      <c r="G63" s="180" t="s">
        <v>204</v>
      </c>
      <c r="H63" s="194">
        <v>1414.82</v>
      </c>
      <c r="I63" s="186">
        <v>1414.82</v>
      </c>
      <c r="K63" s="159">
        <f>VLOOKUP(D63,'PRODUCTION (Rev.2) BP22 (2)'!A61:R160,18,FALSE)</f>
        <v>1414.82</v>
      </c>
      <c r="L63" s="223">
        <f t="shared" si="0"/>
        <v>0</v>
      </c>
    </row>
    <row r="64" spans="1:12">
      <c r="A64" s="182" t="s">
        <v>201</v>
      </c>
      <c r="B64" s="183" t="s">
        <v>171</v>
      </c>
      <c r="C64" s="184" t="s">
        <v>168</v>
      </c>
      <c r="D64" s="185" t="s">
        <v>55</v>
      </c>
      <c r="E64" s="178" t="s">
        <v>169</v>
      </c>
      <c r="F64" s="179" t="s">
        <v>203</v>
      </c>
      <c r="G64" s="180" t="s">
        <v>206</v>
      </c>
      <c r="H64" s="194">
        <v>1444.47</v>
      </c>
      <c r="I64" s="186">
        <v>1444.47</v>
      </c>
      <c r="K64" s="159">
        <f>VLOOKUP(D64,'PRODUCTION (Rev.2) BP22 (2)'!A62:R161,18,FALSE)</f>
        <v>1444.47</v>
      </c>
      <c r="L64" s="223">
        <f t="shared" si="0"/>
        <v>0</v>
      </c>
    </row>
    <row r="65" spans="1:12">
      <c r="A65" s="182" t="s">
        <v>201</v>
      </c>
      <c r="B65" s="183" t="s">
        <v>171</v>
      </c>
      <c r="C65" s="184" t="s">
        <v>172</v>
      </c>
      <c r="D65" s="224" t="s">
        <v>207</v>
      </c>
      <c r="E65" s="178" t="s">
        <v>173</v>
      </c>
      <c r="F65" s="179" t="s">
        <v>203</v>
      </c>
      <c r="G65" s="180" t="s">
        <v>206</v>
      </c>
      <c r="H65" s="194">
        <v>816.78</v>
      </c>
      <c r="I65" s="186">
        <v>816.78</v>
      </c>
      <c r="K65" s="159" t="e">
        <f>VLOOKUP(D65,'PRODUCTION (Rev.2) BP22 (2)'!A63:R162,18,FALSE)</f>
        <v>#N/A</v>
      </c>
      <c r="L65" s="223" t="e">
        <f t="shared" si="0"/>
        <v>#N/A</v>
      </c>
    </row>
    <row r="66" spans="1:12">
      <c r="A66" s="182" t="s">
        <v>201</v>
      </c>
      <c r="B66" s="183" t="s">
        <v>171</v>
      </c>
      <c r="C66" s="184" t="s">
        <v>172</v>
      </c>
      <c r="D66" s="185" t="s">
        <v>56</v>
      </c>
      <c r="E66" s="178" t="s">
        <v>169</v>
      </c>
      <c r="F66" s="179" t="s">
        <v>203</v>
      </c>
      <c r="G66" s="180" t="s">
        <v>204</v>
      </c>
      <c r="H66" s="194">
        <v>1032.71</v>
      </c>
      <c r="I66" s="186">
        <v>1032.71</v>
      </c>
      <c r="K66" s="159">
        <f>VLOOKUP(D66,'PRODUCTION (Rev.2) BP22 (2)'!A64:R163,18,FALSE)</f>
        <v>1032.71</v>
      </c>
      <c r="L66" s="223">
        <f t="shared" si="0"/>
        <v>0</v>
      </c>
    </row>
    <row r="67" spans="1:12">
      <c r="A67" s="182" t="s">
        <v>201</v>
      </c>
      <c r="B67" s="183" t="s">
        <v>171</v>
      </c>
      <c r="C67" s="184" t="s">
        <v>172</v>
      </c>
      <c r="D67" s="224" t="s">
        <v>208</v>
      </c>
      <c r="E67" s="178" t="s">
        <v>173</v>
      </c>
      <c r="F67" s="179" t="s">
        <v>203</v>
      </c>
      <c r="G67" s="180" t="s">
        <v>206</v>
      </c>
      <c r="H67" s="194">
        <v>791.77</v>
      </c>
      <c r="I67" s="186">
        <v>791.77</v>
      </c>
      <c r="K67" s="159" t="e">
        <f>VLOOKUP(D67,'PRODUCTION (Rev.2) BP22 (2)'!A65:R164,18,FALSE)</f>
        <v>#N/A</v>
      </c>
      <c r="L67" s="223" t="e">
        <f t="shared" si="0"/>
        <v>#N/A</v>
      </c>
    </row>
    <row r="68" spans="1:12">
      <c r="A68" s="182" t="s">
        <v>201</v>
      </c>
      <c r="B68" s="183" t="s">
        <v>171</v>
      </c>
      <c r="C68" s="184" t="s">
        <v>174</v>
      </c>
      <c r="D68" s="185" t="s">
        <v>57</v>
      </c>
      <c r="E68" s="178" t="s">
        <v>169</v>
      </c>
      <c r="F68" s="179" t="s">
        <v>203</v>
      </c>
      <c r="G68" s="180" t="s">
        <v>204</v>
      </c>
      <c r="H68" s="194">
        <v>351.41</v>
      </c>
      <c r="I68" s="186">
        <v>351.41</v>
      </c>
      <c r="K68" s="159">
        <f>VLOOKUP(D68,'PRODUCTION (Rev.2) BP22 (2)'!A66:R165,18,FALSE)</f>
        <v>351.41</v>
      </c>
      <c r="L68" s="223">
        <f t="shared" si="0"/>
        <v>0</v>
      </c>
    </row>
    <row r="69" spans="1:12">
      <c r="A69" s="182" t="s">
        <v>201</v>
      </c>
      <c r="B69" s="183" t="s">
        <v>171</v>
      </c>
      <c r="C69" s="184" t="s">
        <v>174</v>
      </c>
      <c r="D69" s="185" t="s">
        <v>58</v>
      </c>
      <c r="E69" s="178" t="s">
        <v>169</v>
      </c>
      <c r="F69" s="179" t="s">
        <v>203</v>
      </c>
      <c r="G69" s="180" t="s">
        <v>206</v>
      </c>
      <c r="H69" s="194">
        <v>368.98</v>
      </c>
      <c r="I69" s="186">
        <v>368.98</v>
      </c>
      <c r="K69" s="159">
        <f>VLOOKUP(D69,'PRODUCTION (Rev.2) BP22 (2)'!A67:R166,18,FALSE)</f>
        <v>368.98</v>
      </c>
      <c r="L69" s="223">
        <f t="shared" si="0"/>
        <v>0</v>
      </c>
    </row>
    <row r="70" spans="1:12">
      <c r="A70" s="182" t="s">
        <v>201</v>
      </c>
      <c r="B70" s="183" t="s">
        <v>171</v>
      </c>
      <c r="C70" s="184" t="s">
        <v>174</v>
      </c>
      <c r="D70" s="185" t="s">
        <v>59</v>
      </c>
      <c r="E70" s="178" t="s">
        <v>169</v>
      </c>
      <c r="F70" s="179" t="s">
        <v>203</v>
      </c>
      <c r="G70" s="180" t="s">
        <v>204</v>
      </c>
      <c r="H70" s="194">
        <v>502.55</v>
      </c>
      <c r="I70" s="186">
        <v>502.55</v>
      </c>
      <c r="K70" s="159">
        <f>VLOOKUP(D70,'PRODUCTION (Rev.2) BP22 (2)'!A68:R167,18,FALSE)</f>
        <v>502.55</v>
      </c>
      <c r="L70" s="223">
        <f t="shared" si="0"/>
        <v>0</v>
      </c>
    </row>
    <row r="71" spans="1:12">
      <c r="A71" s="182" t="s">
        <v>201</v>
      </c>
      <c r="B71" s="183" t="s">
        <v>171</v>
      </c>
      <c r="C71" s="184" t="s">
        <v>174</v>
      </c>
      <c r="D71" s="185" t="s">
        <v>60</v>
      </c>
      <c r="E71" s="178" t="s">
        <v>169</v>
      </c>
      <c r="F71" s="179" t="s">
        <v>203</v>
      </c>
      <c r="G71" s="180" t="s">
        <v>206</v>
      </c>
      <c r="H71" s="194">
        <v>480.14</v>
      </c>
      <c r="I71" s="186">
        <v>480.14</v>
      </c>
      <c r="K71" s="159">
        <f>VLOOKUP(D71,'PRODUCTION (Rev.2) BP22 (2)'!A69:R168,18,FALSE)</f>
        <v>480.14</v>
      </c>
      <c r="L71" s="223">
        <f t="shared" si="0"/>
        <v>0</v>
      </c>
    </row>
    <row r="72" spans="1:12">
      <c r="A72" s="182" t="s">
        <v>201</v>
      </c>
      <c r="B72" s="183" t="s">
        <v>167</v>
      </c>
      <c r="C72" s="184" t="s">
        <v>176</v>
      </c>
      <c r="D72" s="185" t="s">
        <v>61</v>
      </c>
      <c r="E72" s="178" t="s">
        <v>169</v>
      </c>
      <c r="F72" s="179" t="s">
        <v>203</v>
      </c>
      <c r="G72" s="180" t="s">
        <v>204</v>
      </c>
      <c r="H72" s="194">
        <v>655.02</v>
      </c>
      <c r="I72" s="186">
        <v>655.02</v>
      </c>
      <c r="K72" s="159">
        <f>VLOOKUP(D72,'PRODUCTION (Rev.2) BP22 (2)'!A70:R169,18,FALSE)</f>
        <v>655.02</v>
      </c>
      <c r="L72" s="223">
        <f t="shared" si="0"/>
        <v>0</v>
      </c>
    </row>
    <row r="73" spans="1:12">
      <c r="A73" s="182" t="s">
        <v>201</v>
      </c>
      <c r="B73" s="183" t="s">
        <v>167</v>
      </c>
      <c r="C73" s="184" t="s">
        <v>176</v>
      </c>
      <c r="D73" s="185" t="s">
        <v>62</v>
      </c>
      <c r="E73" s="178" t="s">
        <v>169</v>
      </c>
      <c r="F73" s="179" t="s">
        <v>203</v>
      </c>
      <c r="G73" s="180" t="s">
        <v>206</v>
      </c>
      <c r="H73" s="194">
        <v>675.28</v>
      </c>
      <c r="I73" s="186">
        <v>675.28</v>
      </c>
      <c r="K73" s="159">
        <f>VLOOKUP(D73,'PRODUCTION (Rev.2) BP22 (2)'!A71:R170,18,FALSE)</f>
        <v>675.28</v>
      </c>
      <c r="L73" s="223">
        <f t="shared" ref="L73:L136" si="1">I73-K73</f>
        <v>0</v>
      </c>
    </row>
    <row r="74" spans="1:12">
      <c r="A74" s="182" t="s">
        <v>201</v>
      </c>
      <c r="B74" s="183" t="s">
        <v>167</v>
      </c>
      <c r="C74" s="184" t="s">
        <v>176</v>
      </c>
      <c r="D74" s="185" t="s">
        <v>63</v>
      </c>
      <c r="E74" s="178" t="s">
        <v>169</v>
      </c>
      <c r="F74" s="179" t="s">
        <v>203</v>
      </c>
      <c r="G74" s="180" t="s">
        <v>204</v>
      </c>
      <c r="H74" s="194">
        <v>425.63</v>
      </c>
      <c r="I74" s="186">
        <v>425.63</v>
      </c>
      <c r="K74" s="159">
        <f>VLOOKUP(D74,'PRODUCTION (Rev.2) BP22 (2)'!A72:R171,18,FALSE)</f>
        <v>425.63</v>
      </c>
      <c r="L74" s="223">
        <f t="shared" si="1"/>
        <v>0</v>
      </c>
    </row>
    <row r="75" spans="1:12">
      <c r="A75" s="182" t="s">
        <v>201</v>
      </c>
      <c r="B75" s="183" t="s">
        <v>177</v>
      </c>
      <c r="C75" s="184" t="s">
        <v>178</v>
      </c>
      <c r="D75" s="185" t="s">
        <v>64</v>
      </c>
      <c r="E75" s="178" t="s">
        <v>173</v>
      </c>
      <c r="F75" s="179" t="s">
        <v>203</v>
      </c>
      <c r="G75" s="180" t="s">
        <v>204</v>
      </c>
      <c r="H75" s="194">
        <v>6703.19</v>
      </c>
      <c r="I75" s="186">
        <v>6703.19</v>
      </c>
      <c r="K75" s="159">
        <f>VLOOKUP(D75,'PRODUCTION (Rev.2) BP22 (2)'!A73:R172,18,FALSE)</f>
        <v>6703.19</v>
      </c>
      <c r="L75" s="223">
        <f t="shared" si="1"/>
        <v>0</v>
      </c>
    </row>
    <row r="76" spans="1:12">
      <c r="A76" s="182" t="s">
        <v>201</v>
      </c>
      <c r="B76" s="183" t="s">
        <v>177</v>
      </c>
      <c r="C76" s="184" t="s">
        <v>178</v>
      </c>
      <c r="D76" s="185" t="s">
        <v>65</v>
      </c>
      <c r="E76" s="178" t="s">
        <v>173</v>
      </c>
      <c r="F76" s="179" t="s">
        <v>203</v>
      </c>
      <c r="G76" s="180" t="s">
        <v>206</v>
      </c>
      <c r="H76" s="194">
        <v>6452.07</v>
      </c>
      <c r="I76" s="186">
        <v>6452.07</v>
      </c>
      <c r="K76" s="159">
        <f>VLOOKUP(D76,'PRODUCTION (Rev.2) BP22 (2)'!A74:R173,18,FALSE)</f>
        <v>6452.07</v>
      </c>
      <c r="L76" s="223">
        <f t="shared" si="1"/>
        <v>0</v>
      </c>
    </row>
    <row r="77" spans="1:12">
      <c r="A77" s="182" t="s">
        <v>201</v>
      </c>
      <c r="B77" s="183" t="s">
        <v>177</v>
      </c>
      <c r="C77" s="184" t="s">
        <v>168</v>
      </c>
      <c r="D77" s="185" t="s">
        <v>66</v>
      </c>
      <c r="E77" s="178" t="s">
        <v>173</v>
      </c>
      <c r="F77" s="179" t="s">
        <v>203</v>
      </c>
      <c r="G77" s="180" t="s">
        <v>204</v>
      </c>
      <c r="H77" s="194">
        <v>5306.45</v>
      </c>
      <c r="I77" s="186">
        <v>5306.45</v>
      </c>
      <c r="K77" s="159">
        <f>VLOOKUP(D77,'PRODUCTION (Rev.2) BP22 (2)'!A75:R174,18,FALSE)</f>
        <v>5306.45</v>
      </c>
      <c r="L77" s="223">
        <f t="shared" si="1"/>
        <v>0</v>
      </c>
    </row>
    <row r="78" spans="1:12">
      <c r="A78" s="182" t="s">
        <v>201</v>
      </c>
      <c r="B78" s="183" t="s">
        <v>177</v>
      </c>
      <c r="C78" s="184" t="s">
        <v>168</v>
      </c>
      <c r="D78" s="185" t="s">
        <v>67</v>
      </c>
      <c r="E78" s="178" t="s">
        <v>173</v>
      </c>
      <c r="F78" s="179" t="s">
        <v>203</v>
      </c>
      <c r="G78" s="180" t="s">
        <v>206</v>
      </c>
      <c r="H78" s="194">
        <v>5186.55</v>
      </c>
      <c r="I78" s="186">
        <v>5186.55</v>
      </c>
      <c r="K78" s="159">
        <f>VLOOKUP(D78,'PRODUCTION (Rev.2) BP22 (2)'!A76:R175,18,FALSE)</f>
        <v>5186.55</v>
      </c>
      <c r="L78" s="223">
        <f t="shared" si="1"/>
        <v>0</v>
      </c>
    </row>
    <row r="79" spans="1:12">
      <c r="A79" s="182" t="s">
        <v>201</v>
      </c>
      <c r="B79" s="183" t="s">
        <v>177</v>
      </c>
      <c r="C79" s="184" t="s">
        <v>172</v>
      </c>
      <c r="D79" s="185" t="s">
        <v>68</v>
      </c>
      <c r="E79" s="178" t="s">
        <v>173</v>
      </c>
      <c r="F79" s="179" t="s">
        <v>203</v>
      </c>
      <c r="G79" s="180" t="s">
        <v>206</v>
      </c>
      <c r="H79" s="194">
        <v>3576.05</v>
      </c>
      <c r="I79" s="186">
        <v>3576.05</v>
      </c>
      <c r="K79" s="159">
        <f>VLOOKUP(D79,'PRODUCTION (Rev.2) BP22 (2)'!A77:R176,18,FALSE)</f>
        <v>3576.05</v>
      </c>
      <c r="L79" s="223">
        <f t="shared" si="1"/>
        <v>0</v>
      </c>
    </row>
    <row r="80" spans="1:12">
      <c r="A80" s="182" t="s">
        <v>201</v>
      </c>
      <c r="B80" s="183" t="s">
        <v>177</v>
      </c>
      <c r="C80" s="184" t="s">
        <v>174</v>
      </c>
      <c r="D80" s="185" t="s">
        <v>69</v>
      </c>
      <c r="E80" s="178" t="s">
        <v>180</v>
      </c>
      <c r="F80" s="179" t="s">
        <v>203</v>
      </c>
      <c r="G80" s="180" t="s">
        <v>204</v>
      </c>
      <c r="H80" s="194">
        <v>1298.72</v>
      </c>
      <c r="I80" s="186">
        <v>1298.72</v>
      </c>
      <c r="K80" s="159">
        <f>VLOOKUP(D80,'PRODUCTION (Rev.2) BP22 (2)'!A78:R177,18,FALSE)</f>
        <v>1298.72</v>
      </c>
      <c r="L80" s="223">
        <f t="shared" si="1"/>
        <v>0</v>
      </c>
    </row>
    <row r="81" spans="1:12">
      <c r="A81" s="182" t="s">
        <v>201</v>
      </c>
      <c r="B81" s="183" t="s">
        <v>177</v>
      </c>
      <c r="C81" s="184" t="s">
        <v>174</v>
      </c>
      <c r="D81" s="185" t="s">
        <v>70</v>
      </c>
      <c r="E81" s="178" t="s">
        <v>180</v>
      </c>
      <c r="F81" s="179" t="s">
        <v>203</v>
      </c>
      <c r="G81" s="180" t="s">
        <v>206</v>
      </c>
      <c r="H81" s="194">
        <v>891.29</v>
      </c>
      <c r="I81" s="186">
        <v>891.29</v>
      </c>
      <c r="K81" s="159">
        <f>VLOOKUP(D81,'PRODUCTION (Rev.2) BP22 (2)'!A79:R178,18,FALSE)</f>
        <v>891.29</v>
      </c>
      <c r="L81" s="223">
        <f t="shared" si="1"/>
        <v>0</v>
      </c>
    </row>
    <row r="82" spans="1:12">
      <c r="A82" s="182" t="s">
        <v>201</v>
      </c>
      <c r="B82" s="183" t="s">
        <v>177</v>
      </c>
      <c r="C82" s="184" t="s">
        <v>176</v>
      </c>
      <c r="D82" s="185" t="s">
        <v>71</v>
      </c>
      <c r="E82" s="178" t="s">
        <v>173</v>
      </c>
      <c r="F82" s="179" t="s">
        <v>203</v>
      </c>
      <c r="G82" s="180" t="s">
        <v>204</v>
      </c>
      <c r="H82" s="194">
        <v>1416.05</v>
      </c>
      <c r="I82" s="186">
        <v>1416.05</v>
      </c>
      <c r="K82" s="159">
        <f>VLOOKUP(D82,'PRODUCTION (Rev.2) BP22 (2)'!A80:R179,18,FALSE)</f>
        <v>1416.05</v>
      </c>
      <c r="L82" s="223">
        <f t="shared" si="1"/>
        <v>0</v>
      </c>
    </row>
    <row r="83" spans="1:12">
      <c r="A83" s="182" t="s">
        <v>201</v>
      </c>
      <c r="B83" s="183" t="s">
        <v>177</v>
      </c>
      <c r="C83" s="184" t="s">
        <v>176</v>
      </c>
      <c r="D83" s="185" t="s">
        <v>72</v>
      </c>
      <c r="E83" s="178" t="s">
        <v>173</v>
      </c>
      <c r="F83" s="179" t="s">
        <v>203</v>
      </c>
      <c r="G83" s="180" t="s">
        <v>206</v>
      </c>
      <c r="H83" s="194">
        <v>1136.23</v>
      </c>
      <c r="I83" s="186">
        <v>1136.23</v>
      </c>
      <c r="K83" s="159">
        <f>VLOOKUP(D83,'PRODUCTION (Rev.2) BP22 (2)'!A81:R180,18,FALSE)</f>
        <v>1136.23</v>
      </c>
      <c r="L83" s="223">
        <f t="shared" si="1"/>
        <v>0</v>
      </c>
    </row>
    <row r="84" spans="1:12">
      <c r="A84" s="182" t="s">
        <v>201</v>
      </c>
      <c r="B84" s="183" t="s">
        <v>177</v>
      </c>
      <c r="C84" s="184" t="s">
        <v>176</v>
      </c>
      <c r="D84" s="185" t="s">
        <v>73</v>
      </c>
      <c r="E84" s="178" t="s">
        <v>173</v>
      </c>
      <c r="F84" s="179" t="s">
        <v>203</v>
      </c>
      <c r="G84" s="180" t="s">
        <v>204</v>
      </c>
      <c r="H84" s="194">
        <v>1348.35</v>
      </c>
      <c r="I84" s="186">
        <v>1348.35</v>
      </c>
      <c r="K84" s="159">
        <f>VLOOKUP(D84,'PRODUCTION (Rev.2) BP22 (2)'!A82:R181,18,FALSE)</f>
        <v>1348.35</v>
      </c>
      <c r="L84" s="223">
        <f t="shared" si="1"/>
        <v>0</v>
      </c>
    </row>
    <row r="85" spans="1:12">
      <c r="A85" s="182" t="s">
        <v>201</v>
      </c>
      <c r="B85" s="183" t="s">
        <v>177</v>
      </c>
      <c r="C85" s="184" t="s">
        <v>176</v>
      </c>
      <c r="D85" s="185" t="s">
        <v>74</v>
      </c>
      <c r="E85" s="178" t="s">
        <v>173</v>
      </c>
      <c r="F85" s="179" t="s">
        <v>203</v>
      </c>
      <c r="G85" s="180" t="s">
        <v>206</v>
      </c>
      <c r="H85" s="194">
        <v>892.42</v>
      </c>
      <c r="I85" s="186">
        <v>892.42</v>
      </c>
      <c r="K85" s="159">
        <f>VLOOKUP(D85,'PRODUCTION (Rev.2) BP22 (2)'!A83:R182,18,FALSE)</f>
        <v>892.42</v>
      </c>
      <c r="L85" s="223">
        <f t="shared" si="1"/>
        <v>0</v>
      </c>
    </row>
    <row r="86" spans="1:12">
      <c r="A86" s="182" t="s">
        <v>201</v>
      </c>
      <c r="B86" s="183" t="s">
        <v>177</v>
      </c>
      <c r="C86" s="184" t="s">
        <v>174</v>
      </c>
      <c r="D86" s="185" t="s">
        <v>75</v>
      </c>
      <c r="E86" s="178" t="s">
        <v>180</v>
      </c>
      <c r="F86" s="179" t="s">
        <v>203</v>
      </c>
      <c r="G86" s="180" t="s">
        <v>204</v>
      </c>
      <c r="H86" s="194">
        <v>1380.62</v>
      </c>
      <c r="I86" s="186">
        <v>1380.62</v>
      </c>
      <c r="K86" s="159">
        <f>VLOOKUP(D86,'PRODUCTION (Rev.2) BP22 (2)'!A84:R183,18,FALSE)</f>
        <v>1380.62</v>
      </c>
      <c r="L86" s="223">
        <f t="shared" si="1"/>
        <v>0</v>
      </c>
    </row>
    <row r="87" spans="1:12">
      <c r="A87" s="182" t="s">
        <v>201</v>
      </c>
      <c r="B87" s="183" t="s">
        <v>177</v>
      </c>
      <c r="C87" s="184" t="s">
        <v>174</v>
      </c>
      <c r="D87" s="185" t="s">
        <v>76</v>
      </c>
      <c r="E87" s="178" t="s">
        <v>180</v>
      </c>
      <c r="F87" s="179" t="s">
        <v>203</v>
      </c>
      <c r="G87" s="180" t="s">
        <v>206</v>
      </c>
      <c r="H87" s="194">
        <v>1051.76</v>
      </c>
      <c r="I87" s="186">
        <v>1051.76</v>
      </c>
      <c r="K87" s="159">
        <f>VLOOKUP(D87,'PRODUCTION (Rev.2) BP22 (2)'!A85:R184,18,FALSE)</f>
        <v>1051.76</v>
      </c>
      <c r="L87" s="223">
        <f t="shared" si="1"/>
        <v>0</v>
      </c>
    </row>
    <row r="88" spans="1:12">
      <c r="A88" s="182" t="s">
        <v>201</v>
      </c>
      <c r="B88" s="183" t="s">
        <v>177</v>
      </c>
      <c r="C88" s="184" t="s">
        <v>176</v>
      </c>
      <c r="D88" s="185" t="s">
        <v>77</v>
      </c>
      <c r="E88" s="178" t="s">
        <v>173</v>
      </c>
      <c r="F88" s="179" t="s">
        <v>203</v>
      </c>
      <c r="G88" s="180" t="s">
        <v>204</v>
      </c>
      <c r="H88" s="194">
        <v>1333.03</v>
      </c>
      <c r="I88" s="186">
        <v>1333.03</v>
      </c>
      <c r="K88" s="159">
        <f>VLOOKUP(D88,'PRODUCTION (Rev.2) BP22 (2)'!A86:R185,18,FALSE)</f>
        <v>1333.03</v>
      </c>
      <c r="L88" s="223">
        <f t="shared" si="1"/>
        <v>0</v>
      </c>
    </row>
    <row r="89" spans="1:12">
      <c r="A89" s="182" t="s">
        <v>201</v>
      </c>
      <c r="B89" s="183" t="s">
        <v>177</v>
      </c>
      <c r="C89" s="184" t="s">
        <v>176</v>
      </c>
      <c r="D89" s="185" t="s">
        <v>78</v>
      </c>
      <c r="E89" s="178" t="s">
        <v>173</v>
      </c>
      <c r="F89" s="179" t="s">
        <v>203</v>
      </c>
      <c r="G89" s="180" t="s">
        <v>206</v>
      </c>
      <c r="H89" s="194">
        <v>1093.93</v>
      </c>
      <c r="I89" s="186">
        <v>1093.93</v>
      </c>
      <c r="K89" s="159">
        <f>VLOOKUP(D89,'PRODUCTION (Rev.2) BP22 (2)'!A87:R186,18,FALSE)</f>
        <v>1093.93</v>
      </c>
      <c r="L89" s="223">
        <f t="shared" si="1"/>
        <v>0</v>
      </c>
    </row>
    <row r="90" spans="1:12">
      <c r="A90" s="182" t="s">
        <v>201</v>
      </c>
      <c r="B90" s="183" t="s">
        <v>177</v>
      </c>
      <c r="C90" s="184" t="s">
        <v>176</v>
      </c>
      <c r="D90" s="185" t="s">
        <v>209</v>
      </c>
      <c r="E90" s="178" t="s">
        <v>173</v>
      </c>
      <c r="F90" s="179" t="s">
        <v>203</v>
      </c>
      <c r="G90" s="180" t="s">
        <v>204</v>
      </c>
      <c r="H90" s="194">
        <v>971.45</v>
      </c>
      <c r="I90" s="186">
        <v>971.45</v>
      </c>
      <c r="K90" s="159">
        <f>VLOOKUP(D90,'PRODUCTION (Rev.2) BP22 (2)'!A88:R187,18,FALSE)</f>
        <v>971.45</v>
      </c>
      <c r="L90" s="223">
        <f t="shared" si="1"/>
        <v>0</v>
      </c>
    </row>
    <row r="91" spans="1:12">
      <c r="A91" s="182" t="s">
        <v>201</v>
      </c>
      <c r="B91" s="183" t="s">
        <v>177</v>
      </c>
      <c r="C91" s="184" t="s">
        <v>174</v>
      </c>
      <c r="D91" s="185" t="s">
        <v>79</v>
      </c>
      <c r="E91" s="178" t="s">
        <v>180</v>
      </c>
      <c r="F91" s="179" t="s">
        <v>203</v>
      </c>
      <c r="G91" s="180" t="s">
        <v>204</v>
      </c>
      <c r="H91" s="194">
        <v>1275.83</v>
      </c>
      <c r="I91" s="186">
        <v>1275.83</v>
      </c>
      <c r="K91" s="159">
        <f>VLOOKUP(D91,'PRODUCTION (Rev.2) BP22 (2)'!A89:R188,18,FALSE)</f>
        <v>1275.83</v>
      </c>
      <c r="L91" s="223">
        <f t="shared" si="1"/>
        <v>0</v>
      </c>
    </row>
    <row r="92" spans="1:12">
      <c r="A92" s="182" t="s">
        <v>201</v>
      </c>
      <c r="B92" s="183" t="s">
        <v>177</v>
      </c>
      <c r="C92" s="184" t="s">
        <v>174</v>
      </c>
      <c r="D92" s="185" t="s">
        <v>80</v>
      </c>
      <c r="E92" s="178" t="s">
        <v>180</v>
      </c>
      <c r="F92" s="179" t="s">
        <v>203</v>
      </c>
      <c r="G92" s="180" t="s">
        <v>206</v>
      </c>
      <c r="H92" s="194">
        <v>963.77</v>
      </c>
      <c r="I92" s="186">
        <v>963.77</v>
      </c>
      <c r="K92" s="159">
        <f>VLOOKUP(D92,'PRODUCTION (Rev.2) BP22 (2)'!A90:R189,18,FALSE)</f>
        <v>963.77</v>
      </c>
      <c r="L92" s="223">
        <f t="shared" si="1"/>
        <v>0</v>
      </c>
    </row>
    <row r="93" spans="1:12">
      <c r="A93" s="182" t="s">
        <v>201</v>
      </c>
      <c r="B93" s="183" t="s">
        <v>177</v>
      </c>
      <c r="C93" s="184" t="s">
        <v>174</v>
      </c>
      <c r="D93" s="185" t="s">
        <v>210</v>
      </c>
      <c r="E93" s="178" t="s">
        <v>180</v>
      </c>
      <c r="F93" s="179" t="s">
        <v>203</v>
      </c>
      <c r="G93" s="180" t="s">
        <v>204</v>
      </c>
      <c r="H93" s="194">
        <v>1108.47</v>
      </c>
      <c r="I93" s="186">
        <v>1108.47</v>
      </c>
      <c r="K93" s="159">
        <f>VLOOKUP(D93,'PRODUCTION (Rev.2) BP22 (2)'!A91:R190,18,FALSE)</f>
        <v>1108.47</v>
      </c>
      <c r="L93" s="223">
        <f t="shared" si="1"/>
        <v>0</v>
      </c>
    </row>
    <row r="94" spans="1:12">
      <c r="A94" s="182" t="s">
        <v>201</v>
      </c>
      <c r="B94" s="183" t="s">
        <v>177</v>
      </c>
      <c r="C94" s="184" t="s">
        <v>174</v>
      </c>
      <c r="D94" s="195" t="s">
        <v>81</v>
      </c>
      <c r="E94" s="178" t="s">
        <v>180</v>
      </c>
      <c r="F94" s="179" t="s">
        <v>203</v>
      </c>
      <c r="G94" s="180" t="s">
        <v>206</v>
      </c>
      <c r="H94" s="194">
        <v>992.49</v>
      </c>
      <c r="I94" s="186">
        <v>992.49</v>
      </c>
      <c r="K94" s="159">
        <f>VLOOKUP(D94,'PRODUCTION (Rev.2) BP22 (2)'!A92:R191,18,FALSE)</f>
        <v>992.49</v>
      </c>
      <c r="L94" s="223">
        <f t="shared" si="1"/>
        <v>0</v>
      </c>
    </row>
    <row r="95" spans="1:12">
      <c r="A95" s="182" t="s">
        <v>201</v>
      </c>
      <c r="B95" s="183" t="s">
        <v>196</v>
      </c>
      <c r="C95" s="184"/>
      <c r="D95" s="185" t="s">
        <v>211</v>
      </c>
      <c r="E95" s="178" t="s">
        <v>197</v>
      </c>
      <c r="F95" s="179" t="s">
        <v>170</v>
      </c>
      <c r="G95" s="180" t="s">
        <v>204</v>
      </c>
      <c r="H95" s="194">
        <v>7678.21</v>
      </c>
      <c r="I95" s="186">
        <v>7678.21</v>
      </c>
      <c r="K95" s="159" t="e">
        <f>VLOOKUP(D95,'PRODUCTION (Rev.2) BP22 (2)'!A93:R192,18,FALSE)</f>
        <v>#N/A</v>
      </c>
      <c r="L95" s="223" t="e">
        <f t="shared" si="1"/>
        <v>#N/A</v>
      </c>
    </row>
    <row r="96" spans="1:12">
      <c r="A96" s="182" t="s">
        <v>201</v>
      </c>
      <c r="B96" s="183" t="s">
        <v>196</v>
      </c>
      <c r="C96" s="184"/>
      <c r="D96" s="185" t="s">
        <v>82</v>
      </c>
      <c r="E96" s="178" t="s">
        <v>197</v>
      </c>
      <c r="F96" s="179" t="s">
        <v>203</v>
      </c>
      <c r="G96" s="180" t="s">
        <v>204</v>
      </c>
      <c r="H96" s="194">
        <v>3076.2</v>
      </c>
      <c r="I96" s="186">
        <v>3076.2</v>
      </c>
      <c r="K96" s="159">
        <f>VLOOKUP(D96,'PRODUCTION (Rev.2) BP22 (2)'!A94:R193,18,FALSE)</f>
        <v>3076.2</v>
      </c>
      <c r="L96" s="223">
        <f t="shared" si="1"/>
        <v>0</v>
      </c>
    </row>
    <row r="97" spans="1:12">
      <c r="A97" s="182" t="s">
        <v>201</v>
      </c>
      <c r="B97" s="183" t="s">
        <v>196</v>
      </c>
      <c r="C97" s="184"/>
      <c r="D97" s="185" t="s">
        <v>83</v>
      </c>
      <c r="E97" s="178" t="s">
        <v>197</v>
      </c>
      <c r="F97" s="179" t="s">
        <v>203</v>
      </c>
      <c r="G97" s="180" t="s">
        <v>206</v>
      </c>
      <c r="H97" s="194">
        <v>2969.85</v>
      </c>
      <c r="I97" s="186">
        <v>2969.85</v>
      </c>
      <c r="K97" s="159">
        <f>VLOOKUP(D97,'PRODUCTION (Rev.2) BP22 (2)'!A95:R194,18,FALSE)</f>
        <v>2969.85</v>
      </c>
      <c r="L97" s="223">
        <f t="shared" si="1"/>
        <v>0</v>
      </c>
    </row>
    <row r="98" spans="1:12">
      <c r="A98" s="182" t="s">
        <v>212</v>
      </c>
      <c r="B98" s="183" t="s">
        <v>177</v>
      </c>
      <c r="C98" s="184" t="s">
        <v>174</v>
      </c>
      <c r="D98" s="185" t="s">
        <v>213</v>
      </c>
      <c r="E98" s="178" t="s">
        <v>180</v>
      </c>
      <c r="F98" s="179" t="s">
        <v>214</v>
      </c>
      <c r="G98" s="180" t="s">
        <v>215</v>
      </c>
      <c r="H98" s="194">
        <v>1022.48</v>
      </c>
      <c r="I98" s="186">
        <v>1022.48</v>
      </c>
      <c r="K98" s="159" t="e">
        <f>VLOOKUP(D98,'PRODUCTION (Rev.2) BP22 (2)'!A96:R195,18,FALSE)</f>
        <v>#N/A</v>
      </c>
      <c r="L98" s="223" t="e">
        <f t="shared" si="1"/>
        <v>#N/A</v>
      </c>
    </row>
    <row r="99" spans="1:12">
      <c r="A99" s="182" t="s">
        <v>212</v>
      </c>
      <c r="B99" s="183" t="s">
        <v>177</v>
      </c>
      <c r="C99" s="184" t="s">
        <v>174</v>
      </c>
      <c r="D99" s="185" t="s">
        <v>216</v>
      </c>
      <c r="E99" s="178" t="s">
        <v>180</v>
      </c>
      <c r="F99" s="179" t="s">
        <v>214</v>
      </c>
      <c r="G99" s="180" t="s">
        <v>215</v>
      </c>
      <c r="H99" s="194">
        <v>1007.87</v>
      </c>
      <c r="I99" s="186">
        <v>1007.87</v>
      </c>
      <c r="K99" s="159" t="e">
        <f>VLOOKUP(D99,'PRODUCTION (Rev.2) BP22 (2)'!A97:R196,18,FALSE)</f>
        <v>#N/A</v>
      </c>
      <c r="L99" s="223" t="e">
        <f t="shared" si="1"/>
        <v>#N/A</v>
      </c>
    </row>
    <row r="100" spans="1:12">
      <c r="A100" s="182" t="s">
        <v>212</v>
      </c>
      <c r="B100" s="183" t="s">
        <v>177</v>
      </c>
      <c r="C100" s="184" t="s">
        <v>178</v>
      </c>
      <c r="D100" s="185" t="s">
        <v>217</v>
      </c>
      <c r="E100" s="178" t="s">
        <v>173</v>
      </c>
      <c r="F100" s="179" t="s">
        <v>214</v>
      </c>
      <c r="G100" s="180" t="s">
        <v>215</v>
      </c>
      <c r="H100" s="194">
        <v>5372.45</v>
      </c>
      <c r="I100" s="186">
        <v>5372.45</v>
      </c>
      <c r="K100" s="159" t="e">
        <f>VLOOKUP(D100,'PRODUCTION (Rev.2) BP22 (2)'!A98:R197,18,FALSE)</f>
        <v>#N/A</v>
      </c>
      <c r="L100" s="223" t="e">
        <f t="shared" si="1"/>
        <v>#N/A</v>
      </c>
    </row>
    <row r="101" spans="1:12">
      <c r="A101" s="182" t="s">
        <v>212</v>
      </c>
      <c r="B101" s="183" t="s">
        <v>177</v>
      </c>
      <c r="C101" s="184" t="s">
        <v>176</v>
      </c>
      <c r="D101" s="185" t="s">
        <v>218</v>
      </c>
      <c r="E101" s="178" t="s">
        <v>173</v>
      </c>
      <c r="F101" s="179" t="s">
        <v>214</v>
      </c>
      <c r="G101" s="180" t="s">
        <v>215</v>
      </c>
      <c r="H101" s="194">
        <v>1033.0999999999999</v>
      </c>
      <c r="I101" s="186">
        <v>1033.0999999999999</v>
      </c>
      <c r="K101" s="159" t="e">
        <f>VLOOKUP(D101,'PRODUCTION (Rev.2) BP22 (2)'!A99:R198,18,FALSE)</f>
        <v>#N/A</v>
      </c>
      <c r="L101" s="223" t="e">
        <f t="shared" si="1"/>
        <v>#N/A</v>
      </c>
    </row>
    <row r="102" spans="1:12">
      <c r="A102" s="182" t="s">
        <v>212</v>
      </c>
      <c r="B102" s="183" t="s">
        <v>177</v>
      </c>
      <c r="C102" s="184" t="s">
        <v>176</v>
      </c>
      <c r="D102" s="185" t="s">
        <v>219</v>
      </c>
      <c r="E102" s="178" t="s">
        <v>173</v>
      </c>
      <c r="F102" s="179" t="s">
        <v>214</v>
      </c>
      <c r="G102" s="180" t="s">
        <v>215</v>
      </c>
      <c r="H102" s="194">
        <v>1005.35</v>
      </c>
      <c r="I102" s="186">
        <v>1005.35</v>
      </c>
      <c r="K102" s="159" t="e">
        <f>VLOOKUP(D102,'PRODUCTION (Rev.2) BP22 (2)'!A100:R199,18,FALSE)</f>
        <v>#N/A</v>
      </c>
      <c r="L102" s="223" t="e">
        <f t="shared" si="1"/>
        <v>#N/A</v>
      </c>
    </row>
    <row r="103" spans="1:12">
      <c r="A103" s="182" t="s">
        <v>212</v>
      </c>
      <c r="B103" s="183" t="s">
        <v>177</v>
      </c>
      <c r="C103" s="184" t="s">
        <v>176</v>
      </c>
      <c r="D103" s="185" t="s">
        <v>220</v>
      </c>
      <c r="E103" s="178" t="s">
        <v>173</v>
      </c>
      <c r="F103" s="179" t="s">
        <v>214</v>
      </c>
      <c r="G103" s="180" t="s">
        <v>215</v>
      </c>
      <c r="H103" s="194">
        <v>996.4</v>
      </c>
      <c r="I103" s="186">
        <v>996.4</v>
      </c>
      <c r="K103" s="159" t="e">
        <f>VLOOKUP(D103,'PRODUCTION (Rev.2) BP22 (2)'!A101:R200,18,FALSE)</f>
        <v>#N/A</v>
      </c>
      <c r="L103" s="223" t="e">
        <f t="shared" si="1"/>
        <v>#N/A</v>
      </c>
    </row>
    <row r="104" spans="1:12">
      <c r="A104" s="182" t="s">
        <v>212</v>
      </c>
      <c r="B104" s="183" t="s">
        <v>177</v>
      </c>
      <c r="C104" s="184" t="s">
        <v>172</v>
      </c>
      <c r="D104" s="185" t="s">
        <v>221</v>
      </c>
      <c r="E104" s="178" t="s">
        <v>173</v>
      </c>
      <c r="F104" s="179" t="s">
        <v>214</v>
      </c>
      <c r="G104" s="180" t="s">
        <v>215</v>
      </c>
      <c r="H104" s="194">
        <v>3477.45</v>
      </c>
      <c r="I104" s="186">
        <v>3477.45</v>
      </c>
      <c r="K104" s="159" t="e">
        <f>VLOOKUP(D104,'PRODUCTION (Rev.2) BP22 (2)'!A102:R201,18,FALSE)</f>
        <v>#N/A</v>
      </c>
      <c r="L104" s="223" t="e">
        <f t="shared" si="1"/>
        <v>#N/A</v>
      </c>
    </row>
    <row r="105" spans="1:12">
      <c r="A105" s="182" t="s">
        <v>212</v>
      </c>
      <c r="B105" s="183" t="s">
        <v>177</v>
      </c>
      <c r="C105" s="184" t="s">
        <v>168</v>
      </c>
      <c r="D105" s="185" t="s">
        <v>222</v>
      </c>
      <c r="E105" s="178" t="s">
        <v>173</v>
      </c>
      <c r="F105" s="179" t="s">
        <v>214</v>
      </c>
      <c r="G105" s="180" t="s">
        <v>215</v>
      </c>
      <c r="H105" s="194">
        <v>4984.2299999999996</v>
      </c>
      <c r="I105" s="186">
        <v>4984.2299999999996</v>
      </c>
      <c r="K105" s="159" t="e">
        <f>VLOOKUP(D105,'PRODUCTION (Rev.2) BP22 (2)'!A103:R202,18,FALSE)</f>
        <v>#N/A</v>
      </c>
      <c r="L105" s="223" t="e">
        <f t="shared" si="1"/>
        <v>#N/A</v>
      </c>
    </row>
    <row r="106" spans="1:12">
      <c r="A106" s="182" t="s">
        <v>212</v>
      </c>
      <c r="B106" s="183" t="s">
        <v>177</v>
      </c>
      <c r="C106" s="184" t="s">
        <v>174</v>
      </c>
      <c r="D106" s="185" t="s">
        <v>223</v>
      </c>
      <c r="E106" s="178" t="s">
        <v>180</v>
      </c>
      <c r="F106" s="179" t="s">
        <v>214</v>
      </c>
      <c r="G106" s="180" t="s">
        <v>215</v>
      </c>
      <c r="H106" s="194">
        <v>1086.46</v>
      </c>
      <c r="I106" s="186">
        <v>1086.46</v>
      </c>
      <c r="K106" s="159" t="e">
        <f>VLOOKUP(D106,'PRODUCTION (Rev.2) BP22 (2)'!A104:R203,18,FALSE)</f>
        <v>#N/A</v>
      </c>
      <c r="L106" s="223" t="e">
        <f t="shared" si="1"/>
        <v>#N/A</v>
      </c>
    </row>
    <row r="107" spans="1:12">
      <c r="A107" s="182" t="s">
        <v>212</v>
      </c>
      <c r="B107" s="183" t="s">
        <v>177</v>
      </c>
      <c r="C107" s="184" t="s">
        <v>174</v>
      </c>
      <c r="D107" s="185" t="s">
        <v>224</v>
      </c>
      <c r="E107" s="178" t="s">
        <v>180</v>
      </c>
      <c r="F107" s="179" t="s">
        <v>214</v>
      </c>
      <c r="G107" s="180" t="s">
        <v>215</v>
      </c>
      <c r="H107" s="194">
        <v>876.99</v>
      </c>
      <c r="I107" s="186">
        <v>876.99</v>
      </c>
      <c r="K107" s="159" t="e">
        <f>VLOOKUP(D107,'PRODUCTION (Rev.2) BP22 (2)'!A105:R204,18,FALSE)</f>
        <v>#N/A</v>
      </c>
      <c r="L107" s="223" t="e">
        <f t="shared" si="1"/>
        <v>#N/A</v>
      </c>
    </row>
    <row r="108" spans="1:12">
      <c r="A108" s="182" t="s">
        <v>212</v>
      </c>
      <c r="B108" s="183" t="s">
        <v>167</v>
      </c>
      <c r="C108" s="184" t="s">
        <v>176</v>
      </c>
      <c r="D108" s="185" t="s">
        <v>225</v>
      </c>
      <c r="E108" s="178" t="s">
        <v>169</v>
      </c>
      <c r="F108" s="179" t="s">
        <v>214</v>
      </c>
      <c r="G108" s="180" t="s">
        <v>215</v>
      </c>
      <c r="H108" s="194">
        <v>476.85</v>
      </c>
      <c r="I108" s="186">
        <v>476.85</v>
      </c>
      <c r="K108" s="159" t="e">
        <f>VLOOKUP(D108,'PRODUCTION (Rev.2) BP22 (2)'!A106:R205,18,FALSE)</f>
        <v>#N/A</v>
      </c>
      <c r="L108" s="223" t="e">
        <f t="shared" si="1"/>
        <v>#N/A</v>
      </c>
    </row>
    <row r="109" spans="1:12">
      <c r="A109" s="182" t="s">
        <v>212</v>
      </c>
      <c r="B109" s="183" t="s">
        <v>167</v>
      </c>
      <c r="C109" s="184" t="s">
        <v>176</v>
      </c>
      <c r="D109" s="185" t="s">
        <v>226</v>
      </c>
      <c r="E109" s="178" t="s">
        <v>169</v>
      </c>
      <c r="F109" s="179" t="s">
        <v>214</v>
      </c>
      <c r="G109" s="180" t="s">
        <v>215</v>
      </c>
      <c r="H109" s="194">
        <v>301.64</v>
      </c>
      <c r="I109" s="186">
        <v>301.64</v>
      </c>
      <c r="K109" s="159" t="e">
        <f>VLOOKUP(D109,'PRODUCTION (Rev.2) BP22 (2)'!A107:R206,18,FALSE)</f>
        <v>#N/A</v>
      </c>
      <c r="L109" s="223" t="e">
        <f t="shared" si="1"/>
        <v>#N/A</v>
      </c>
    </row>
    <row r="110" spans="1:12">
      <c r="A110" s="182" t="s">
        <v>212</v>
      </c>
      <c r="B110" s="183" t="s">
        <v>171</v>
      </c>
      <c r="C110" s="184" t="s">
        <v>168</v>
      </c>
      <c r="D110" s="185" t="s">
        <v>227</v>
      </c>
      <c r="E110" s="178" t="s">
        <v>169</v>
      </c>
      <c r="F110" s="179" t="s">
        <v>214</v>
      </c>
      <c r="G110" s="180" t="s">
        <v>215</v>
      </c>
      <c r="H110" s="194">
        <v>1257.82</v>
      </c>
      <c r="I110" s="186">
        <v>1257.82</v>
      </c>
      <c r="K110" s="159" t="e">
        <f>VLOOKUP(D110,'PRODUCTION (Rev.2) BP22 (2)'!A108:R207,18,FALSE)</f>
        <v>#N/A</v>
      </c>
      <c r="L110" s="223" t="e">
        <f t="shared" si="1"/>
        <v>#N/A</v>
      </c>
    </row>
    <row r="111" spans="1:12">
      <c r="A111" s="182" t="s">
        <v>212</v>
      </c>
      <c r="B111" s="183" t="s">
        <v>171</v>
      </c>
      <c r="C111" s="184" t="s">
        <v>168</v>
      </c>
      <c r="D111" s="185" t="s">
        <v>228</v>
      </c>
      <c r="E111" s="178" t="s">
        <v>169</v>
      </c>
      <c r="F111" s="179" t="s">
        <v>214</v>
      </c>
      <c r="G111" s="180" t="s">
        <v>215</v>
      </c>
      <c r="H111" s="194">
        <v>1387.33</v>
      </c>
      <c r="I111" s="186">
        <v>1387.33</v>
      </c>
      <c r="K111" s="159" t="e">
        <f>VLOOKUP(D111,'PRODUCTION (Rev.2) BP22 (2)'!A109:R208,18,FALSE)</f>
        <v>#N/A</v>
      </c>
      <c r="L111" s="223" t="e">
        <f t="shared" si="1"/>
        <v>#N/A</v>
      </c>
    </row>
    <row r="112" spans="1:12">
      <c r="A112" s="182" t="s">
        <v>212</v>
      </c>
      <c r="B112" s="183" t="s">
        <v>171</v>
      </c>
      <c r="C112" s="184" t="s">
        <v>174</v>
      </c>
      <c r="D112" s="185" t="s">
        <v>229</v>
      </c>
      <c r="E112" s="178" t="s">
        <v>169</v>
      </c>
      <c r="F112" s="179" t="s">
        <v>214</v>
      </c>
      <c r="G112" s="180" t="s">
        <v>215</v>
      </c>
      <c r="H112" s="194">
        <v>441.14</v>
      </c>
      <c r="I112" s="186">
        <v>441.14</v>
      </c>
      <c r="K112" s="159" t="e">
        <f>VLOOKUP(D112,'PRODUCTION (Rev.2) BP22 (2)'!A110:R209,18,FALSE)</f>
        <v>#N/A</v>
      </c>
      <c r="L112" s="223" t="e">
        <f t="shared" si="1"/>
        <v>#N/A</v>
      </c>
    </row>
    <row r="113" spans="1:12">
      <c r="A113" s="182" t="s">
        <v>212</v>
      </c>
      <c r="B113" s="183" t="s">
        <v>171</v>
      </c>
      <c r="C113" s="184" t="s">
        <v>174</v>
      </c>
      <c r="D113" s="185" t="s">
        <v>230</v>
      </c>
      <c r="E113" s="178" t="s">
        <v>169</v>
      </c>
      <c r="F113" s="179" t="s">
        <v>214</v>
      </c>
      <c r="G113" s="180" t="s">
        <v>215</v>
      </c>
      <c r="H113" s="194">
        <v>261.7</v>
      </c>
      <c r="I113" s="186">
        <v>261.7</v>
      </c>
      <c r="K113" s="159" t="e">
        <f>VLOOKUP(D113,'PRODUCTION (Rev.2) BP22 (2)'!A111:R210,18,FALSE)</f>
        <v>#N/A</v>
      </c>
      <c r="L113" s="223" t="e">
        <f t="shared" si="1"/>
        <v>#N/A</v>
      </c>
    </row>
    <row r="114" spans="1:12">
      <c r="A114" s="182" t="s">
        <v>212</v>
      </c>
      <c r="B114" s="183" t="s">
        <v>171</v>
      </c>
      <c r="C114" s="184" t="s">
        <v>174</v>
      </c>
      <c r="D114" s="185" t="s">
        <v>231</v>
      </c>
      <c r="E114" s="178" t="s">
        <v>169</v>
      </c>
      <c r="F114" s="179" t="s">
        <v>214</v>
      </c>
      <c r="G114" s="180" t="s">
        <v>215</v>
      </c>
      <c r="H114" s="194">
        <v>488.65</v>
      </c>
      <c r="I114" s="186">
        <v>488.65</v>
      </c>
      <c r="K114" s="159" t="e">
        <f>VLOOKUP(D114,'PRODUCTION (Rev.2) BP22 (2)'!A112:R211,18,FALSE)</f>
        <v>#N/A</v>
      </c>
      <c r="L114" s="223" t="e">
        <f t="shared" si="1"/>
        <v>#N/A</v>
      </c>
    </row>
    <row r="115" spans="1:12">
      <c r="A115" s="182" t="s">
        <v>232</v>
      </c>
      <c r="B115" s="183" t="s">
        <v>196</v>
      </c>
      <c r="C115" s="184"/>
      <c r="D115" s="185" t="s">
        <v>233</v>
      </c>
      <c r="E115" s="178" t="s">
        <v>197</v>
      </c>
      <c r="F115" s="179" t="s">
        <v>170</v>
      </c>
      <c r="G115" s="180" t="s">
        <v>234</v>
      </c>
      <c r="H115" s="186">
        <v>5885</v>
      </c>
      <c r="I115" s="186">
        <v>5885</v>
      </c>
      <c r="K115" s="159" t="e">
        <f>VLOOKUP(D115,'PRODUCTION (Rev.2) BP22 (2)'!A113:R212,18,FALSE)</f>
        <v>#N/A</v>
      </c>
      <c r="L115" s="223" t="e">
        <f t="shared" si="1"/>
        <v>#N/A</v>
      </c>
    </row>
    <row r="116" spans="1:12">
      <c r="A116" s="182" t="s">
        <v>232</v>
      </c>
      <c r="B116" s="183" t="s">
        <v>196</v>
      </c>
      <c r="C116" s="184"/>
      <c r="D116" s="185" t="s">
        <v>235</v>
      </c>
      <c r="E116" s="178" t="s">
        <v>197</v>
      </c>
      <c r="F116" s="179" t="s">
        <v>234</v>
      </c>
      <c r="G116" s="180" t="s">
        <v>234</v>
      </c>
      <c r="H116" s="186">
        <v>1411.72</v>
      </c>
      <c r="I116" s="186">
        <v>1411.72</v>
      </c>
      <c r="K116" s="159" t="e">
        <f>VLOOKUP(D116,'PRODUCTION (Rev.2) BP22 (2)'!A114:R213,18,FALSE)</f>
        <v>#N/A</v>
      </c>
      <c r="L116" s="223" t="e">
        <f t="shared" si="1"/>
        <v>#N/A</v>
      </c>
    </row>
    <row r="117" spans="1:12">
      <c r="A117" s="182" t="s">
        <v>232</v>
      </c>
      <c r="B117" s="183" t="s">
        <v>196</v>
      </c>
      <c r="C117" s="184"/>
      <c r="D117" s="185" t="s">
        <v>236</v>
      </c>
      <c r="E117" s="178" t="s">
        <v>197</v>
      </c>
      <c r="F117" s="179" t="s">
        <v>170</v>
      </c>
      <c r="G117" s="180" t="s">
        <v>234</v>
      </c>
      <c r="H117" s="186">
        <v>1661</v>
      </c>
      <c r="I117" s="186">
        <v>1661</v>
      </c>
      <c r="K117" s="159" t="e">
        <f>VLOOKUP(D117,'PRODUCTION (Rev.2) BP22 (2)'!A115:R214,18,FALSE)</f>
        <v>#N/A</v>
      </c>
      <c r="L117" s="223" t="e">
        <f t="shared" si="1"/>
        <v>#N/A</v>
      </c>
    </row>
    <row r="118" spans="1:12">
      <c r="A118" s="182" t="s">
        <v>232</v>
      </c>
      <c r="B118" s="183" t="s">
        <v>196</v>
      </c>
      <c r="C118" s="184"/>
      <c r="D118" s="185" t="s">
        <v>237</v>
      </c>
      <c r="E118" s="178" t="s">
        <v>197</v>
      </c>
      <c r="F118" s="179" t="s">
        <v>234</v>
      </c>
      <c r="G118" s="180" t="s">
        <v>234</v>
      </c>
      <c r="H118" s="186">
        <v>2541</v>
      </c>
      <c r="I118" s="186">
        <v>2541</v>
      </c>
      <c r="K118" s="159" t="e">
        <f>VLOOKUP(D118,'PRODUCTION (Rev.2) BP22 (2)'!A116:R215,18,FALSE)</f>
        <v>#N/A</v>
      </c>
      <c r="L118" s="223" t="e">
        <f t="shared" si="1"/>
        <v>#N/A</v>
      </c>
    </row>
    <row r="119" spans="1:12">
      <c r="A119" s="182" t="s">
        <v>232</v>
      </c>
      <c r="B119" s="183" t="s">
        <v>196</v>
      </c>
      <c r="C119" s="184"/>
      <c r="D119" s="185" t="s">
        <v>238</v>
      </c>
      <c r="E119" s="178" t="s">
        <v>197</v>
      </c>
      <c r="F119" s="179" t="s">
        <v>234</v>
      </c>
      <c r="G119" s="180" t="s">
        <v>234</v>
      </c>
      <c r="H119" s="186">
        <v>1064.55</v>
      </c>
      <c r="I119" s="186">
        <v>1064.55</v>
      </c>
      <c r="K119" s="159" t="e">
        <f>VLOOKUP(D119,'PRODUCTION (Rev.2) BP22 (2)'!A117:R216,18,FALSE)</f>
        <v>#N/A</v>
      </c>
      <c r="L119" s="223" t="e">
        <f t="shared" si="1"/>
        <v>#N/A</v>
      </c>
    </row>
    <row r="120" spans="1:12">
      <c r="A120" s="182" t="s">
        <v>232</v>
      </c>
      <c r="B120" s="183" t="s">
        <v>177</v>
      </c>
      <c r="C120" s="184" t="s">
        <v>172</v>
      </c>
      <c r="D120" s="196" t="s">
        <v>239</v>
      </c>
      <c r="E120" s="178" t="s">
        <v>173</v>
      </c>
      <c r="F120" s="179" t="s">
        <v>234</v>
      </c>
      <c r="G120" s="180" t="s">
        <v>234</v>
      </c>
      <c r="H120" s="181">
        <v>2882</v>
      </c>
      <c r="I120" s="186">
        <v>2882</v>
      </c>
      <c r="K120" s="159">
        <f>VLOOKUP(D120,'PRODUCTION (Rev.2) BP22 (2)'!A6:R105,18,FALSE)</f>
        <v>2882</v>
      </c>
      <c r="L120" s="223">
        <f t="shared" si="1"/>
        <v>0</v>
      </c>
    </row>
    <row r="121" spans="1:12">
      <c r="A121" s="182" t="s">
        <v>232</v>
      </c>
      <c r="B121" s="183" t="s">
        <v>177</v>
      </c>
      <c r="C121" s="184" t="s">
        <v>174</v>
      </c>
      <c r="D121" s="196" t="s">
        <v>240</v>
      </c>
      <c r="E121" s="178" t="s">
        <v>180</v>
      </c>
      <c r="F121" s="179" t="s">
        <v>234</v>
      </c>
      <c r="G121" s="180" t="s">
        <v>234</v>
      </c>
      <c r="H121" s="181">
        <v>665.21</v>
      </c>
      <c r="I121" s="186">
        <v>665.21</v>
      </c>
      <c r="K121" s="159" t="e">
        <f>VLOOKUP(D121,'PRODUCTION (Rev.2) BP22 (2)'!A7:R106,18,FALSE)</f>
        <v>#N/A</v>
      </c>
      <c r="L121" s="223" t="e">
        <f t="shared" si="1"/>
        <v>#N/A</v>
      </c>
    </row>
    <row r="122" spans="1:12">
      <c r="A122" s="182" t="s">
        <v>232</v>
      </c>
      <c r="B122" s="183" t="s">
        <v>177</v>
      </c>
      <c r="C122" s="184" t="s">
        <v>174</v>
      </c>
      <c r="D122" s="196" t="s">
        <v>241</v>
      </c>
      <c r="E122" s="178" t="s">
        <v>180</v>
      </c>
      <c r="F122" s="179" t="s">
        <v>234</v>
      </c>
      <c r="G122" s="180" t="s">
        <v>234</v>
      </c>
      <c r="H122" s="181">
        <v>665.5</v>
      </c>
      <c r="I122" s="186">
        <v>665.5</v>
      </c>
      <c r="K122" s="159" t="e">
        <f>VLOOKUP(D122,'PRODUCTION (Rev.2) BP22 (2)'!A8:R107,18,FALSE)</f>
        <v>#N/A</v>
      </c>
      <c r="L122" s="223" t="e">
        <f t="shared" si="1"/>
        <v>#N/A</v>
      </c>
    </row>
    <row r="123" spans="1:12">
      <c r="A123" s="182" t="s">
        <v>232</v>
      </c>
      <c r="B123" s="183" t="s">
        <v>171</v>
      </c>
      <c r="C123" s="184" t="s">
        <v>174</v>
      </c>
      <c r="D123" s="196" t="s">
        <v>84</v>
      </c>
      <c r="E123" s="178" t="s">
        <v>169</v>
      </c>
      <c r="F123" s="179" t="s">
        <v>234</v>
      </c>
      <c r="G123" s="180" t="s">
        <v>234</v>
      </c>
      <c r="H123" s="181">
        <v>237.38</v>
      </c>
      <c r="I123" s="186">
        <v>237.38</v>
      </c>
      <c r="K123" s="159">
        <f>VLOOKUP(D123,'PRODUCTION (Rev.2) BP22 (2)'!A9:R108,18,FALSE)</f>
        <v>237.38</v>
      </c>
      <c r="L123" s="223">
        <f t="shared" si="1"/>
        <v>0</v>
      </c>
    </row>
    <row r="124" spans="1:12">
      <c r="A124" s="182" t="s">
        <v>232</v>
      </c>
      <c r="B124" s="183" t="s">
        <v>171</v>
      </c>
      <c r="C124" s="184" t="s">
        <v>174</v>
      </c>
      <c r="D124" s="196" t="s">
        <v>242</v>
      </c>
      <c r="E124" s="178" t="s">
        <v>169</v>
      </c>
      <c r="F124" s="179" t="s">
        <v>170</v>
      </c>
      <c r="G124" s="180" t="s">
        <v>234</v>
      </c>
      <c r="H124" s="181">
        <v>259.27999999999997</v>
      </c>
      <c r="I124" s="186">
        <v>259.27999999999997</v>
      </c>
      <c r="K124" s="159" t="e">
        <f>VLOOKUP(D124,'PRODUCTION (Rev.2) BP22 (2)'!A10:R109,18,FALSE)</f>
        <v>#N/A</v>
      </c>
      <c r="L124" s="223" t="e">
        <f t="shared" si="1"/>
        <v>#N/A</v>
      </c>
    </row>
    <row r="125" spans="1:12">
      <c r="A125" s="182" t="s">
        <v>232</v>
      </c>
      <c r="B125" s="183" t="s">
        <v>171</v>
      </c>
      <c r="C125" s="184" t="s">
        <v>176</v>
      </c>
      <c r="D125" s="185" t="s">
        <v>243</v>
      </c>
      <c r="E125" s="178" t="s">
        <v>169</v>
      </c>
      <c r="F125" s="179" t="s">
        <v>170</v>
      </c>
      <c r="G125" s="180" t="s">
        <v>234</v>
      </c>
      <c r="H125" s="186">
        <v>216.7</v>
      </c>
      <c r="I125" s="186">
        <v>216.7</v>
      </c>
      <c r="K125" s="159" t="e">
        <f>VLOOKUP(D125,'PRODUCTION (Rev.2) BP22 (2)'!A11:R110,18,FALSE)</f>
        <v>#N/A</v>
      </c>
      <c r="L125" s="223" t="e">
        <f t="shared" si="1"/>
        <v>#N/A</v>
      </c>
    </row>
    <row r="126" spans="1:12">
      <c r="A126" s="182" t="s">
        <v>232</v>
      </c>
      <c r="B126" s="183" t="s">
        <v>171</v>
      </c>
      <c r="C126" s="184" t="s">
        <v>176</v>
      </c>
      <c r="D126" s="185" t="s">
        <v>244</v>
      </c>
      <c r="E126" s="178" t="s">
        <v>169</v>
      </c>
      <c r="F126" s="179" t="s">
        <v>234</v>
      </c>
      <c r="G126" s="180" t="s">
        <v>234</v>
      </c>
      <c r="H126" s="186">
        <v>205.54</v>
      </c>
      <c r="I126" s="186">
        <v>205.54</v>
      </c>
      <c r="K126" s="159" t="e">
        <f>VLOOKUP(D126,'PRODUCTION (Rev.2) BP22 (2)'!A12:R111,18,FALSE)</f>
        <v>#N/A</v>
      </c>
      <c r="L126" s="223" t="e">
        <f t="shared" si="1"/>
        <v>#N/A</v>
      </c>
    </row>
    <row r="127" spans="1:12">
      <c r="A127" s="182" t="s">
        <v>232</v>
      </c>
      <c r="B127" s="183" t="s">
        <v>171</v>
      </c>
      <c r="C127" s="184" t="s">
        <v>176</v>
      </c>
      <c r="D127" s="196" t="s">
        <v>245</v>
      </c>
      <c r="E127" s="197" t="s">
        <v>169</v>
      </c>
      <c r="F127" s="198" t="s">
        <v>234</v>
      </c>
      <c r="G127" s="199" t="s">
        <v>234</v>
      </c>
      <c r="H127" s="181">
        <v>229.9</v>
      </c>
      <c r="I127" s="186">
        <v>229.9</v>
      </c>
      <c r="K127" s="159">
        <f>VLOOKUP(D127,'PRODUCTION (Rev.2) BP22 (2)'!A13:R112,18,FALSE)</f>
        <v>229.9</v>
      </c>
      <c r="L127" s="223">
        <f t="shared" si="1"/>
        <v>0</v>
      </c>
    </row>
    <row r="128" spans="1:12">
      <c r="A128" s="182" t="s">
        <v>170</v>
      </c>
      <c r="B128" s="183" t="s">
        <v>177</v>
      </c>
      <c r="C128" s="184" t="s">
        <v>176</v>
      </c>
      <c r="D128" s="185" t="s">
        <v>246</v>
      </c>
      <c r="E128" s="200" t="s">
        <v>173</v>
      </c>
      <c r="F128" s="200" t="s">
        <v>170</v>
      </c>
      <c r="G128" s="200" t="s">
        <v>170</v>
      </c>
      <c r="H128" s="186">
        <v>4272.8910000000005</v>
      </c>
      <c r="I128" s="186">
        <v>4272.8910000000005</v>
      </c>
      <c r="K128" s="159" t="e">
        <f>VLOOKUP(D128,'PRODUCTION (Rev.2) BP22 (2)'!A14:R113,18,FALSE)</f>
        <v>#N/A</v>
      </c>
      <c r="L128" s="223" t="e">
        <f t="shared" si="1"/>
        <v>#N/A</v>
      </c>
    </row>
    <row r="129" spans="1:12" ht="16" customHeight="1" thickBot="1">
      <c r="A129" s="201" t="s">
        <v>170</v>
      </c>
      <c r="B129" s="202" t="s">
        <v>177</v>
      </c>
      <c r="C129" s="203" t="s">
        <v>176</v>
      </c>
      <c r="D129" s="185" t="s">
        <v>247</v>
      </c>
      <c r="E129" s="200" t="s">
        <v>173</v>
      </c>
      <c r="F129" s="200" t="s">
        <v>170</v>
      </c>
      <c r="G129" s="200" t="s">
        <v>170</v>
      </c>
      <c r="H129" s="204">
        <v>3319.5434999999998</v>
      </c>
      <c r="I129" s="204">
        <v>3319.5434999999998</v>
      </c>
      <c r="K129" s="159" t="e">
        <f>VLOOKUP(D129,'PRODUCTION (Rev.2) BP22 (2)'!A15:R114,18,FALSE)</f>
        <v>#N/A</v>
      </c>
      <c r="L129" s="223" t="e">
        <f t="shared" si="1"/>
        <v>#N/A</v>
      </c>
    </row>
    <row r="130" spans="1:12" ht="15.5" thickBot="1">
      <c r="A130" s="201" t="s">
        <v>170</v>
      </c>
      <c r="B130" s="202" t="s">
        <v>177</v>
      </c>
      <c r="C130" s="203" t="s">
        <v>176</v>
      </c>
      <c r="D130" s="185" t="s">
        <v>248</v>
      </c>
      <c r="E130" s="200" t="s">
        <v>173</v>
      </c>
      <c r="F130" s="200" t="s">
        <v>170</v>
      </c>
      <c r="G130" s="200" t="s">
        <v>170</v>
      </c>
      <c r="H130" s="186">
        <v>2822.3894999999998</v>
      </c>
      <c r="I130" s="186">
        <v>2822.3894999999998</v>
      </c>
      <c r="K130" s="159" t="e">
        <f>VLOOKUP(D130,'PRODUCTION (Rev.2) BP22 (2)'!A16:R115,18,FALSE)</f>
        <v>#N/A</v>
      </c>
      <c r="L130" s="223" t="e">
        <f t="shared" si="1"/>
        <v>#N/A</v>
      </c>
    </row>
    <row r="131" spans="1:12" ht="15.5" thickBot="1">
      <c r="A131" s="201" t="s">
        <v>170</v>
      </c>
      <c r="B131" s="202" t="s">
        <v>177</v>
      </c>
      <c r="C131" s="203" t="s">
        <v>176</v>
      </c>
      <c r="D131" s="185" t="s">
        <v>249</v>
      </c>
      <c r="E131" s="200" t="s">
        <v>173</v>
      </c>
      <c r="F131" s="200" t="s">
        <v>170</v>
      </c>
      <c r="G131" s="200" t="s">
        <v>170</v>
      </c>
      <c r="H131" s="186">
        <v>6225.1769999999997</v>
      </c>
      <c r="I131" s="186">
        <v>6225.1769999999997</v>
      </c>
      <c r="K131" s="159" t="e">
        <f>VLOOKUP(D131,'PRODUCTION (Rev.2) BP22 (2)'!A17:R116,18,FALSE)</f>
        <v>#N/A</v>
      </c>
      <c r="L131" s="223" t="e">
        <f t="shared" si="1"/>
        <v>#N/A</v>
      </c>
    </row>
    <row r="132" spans="1:12" ht="15.5" thickBot="1">
      <c r="A132" s="201" t="s">
        <v>170</v>
      </c>
      <c r="B132" s="202" t="s">
        <v>177</v>
      </c>
      <c r="C132" s="203" t="s">
        <v>176</v>
      </c>
      <c r="D132" s="185" t="s">
        <v>250</v>
      </c>
      <c r="E132" s="200" t="s">
        <v>173</v>
      </c>
      <c r="F132" s="200" t="s">
        <v>234</v>
      </c>
      <c r="G132" s="200" t="s">
        <v>234</v>
      </c>
      <c r="H132" s="186">
        <v>12298</v>
      </c>
      <c r="I132" s="186">
        <v>12298</v>
      </c>
      <c r="K132" s="159" t="e">
        <f>VLOOKUP(D132,'PRODUCTION (Rev.2) BP22 (2)'!A18:R117,18,FALSE)</f>
        <v>#N/A</v>
      </c>
      <c r="L132" s="223" t="e">
        <f t="shared" si="1"/>
        <v>#N/A</v>
      </c>
    </row>
    <row r="133" spans="1:12">
      <c r="A133" s="182" t="s">
        <v>166</v>
      </c>
      <c r="B133" s="183" t="s">
        <v>196</v>
      </c>
      <c r="C133" s="184"/>
      <c r="D133" s="185" t="s">
        <v>251</v>
      </c>
      <c r="E133" s="178" t="s">
        <v>197</v>
      </c>
      <c r="F133" s="179" t="s">
        <v>170</v>
      </c>
      <c r="G133" s="180" t="s">
        <v>170</v>
      </c>
      <c r="H133" s="186">
        <v>19981.5</v>
      </c>
      <c r="I133" s="186">
        <v>19981.5</v>
      </c>
      <c r="K133" s="159">
        <f>VLOOKUP(D133,'PRODUCTION (Rev.2) BP22 (2)'!A19:R118,18,FALSE)</f>
        <v>19981.5</v>
      </c>
      <c r="L133" s="223">
        <f t="shared" si="1"/>
        <v>0</v>
      </c>
    </row>
    <row r="134" spans="1:12">
      <c r="A134" s="182" t="s">
        <v>166</v>
      </c>
      <c r="B134" s="183" t="s">
        <v>196</v>
      </c>
      <c r="C134" s="184"/>
      <c r="D134" s="185" t="s">
        <v>252</v>
      </c>
      <c r="E134" s="178" t="s">
        <v>197</v>
      </c>
      <c r="F134" s="179" t="s">
        <v>170</v>
      </c>
      <c r="G134" s="180" t="s">
        <v>170</v>
      </c>
      <c r="H134" s="186">
        <v>9840.6</v>
      </c>
      <c r="I134" s="186">
        <v>9840.6</v>
      </c>
      <c r="K134" s="159">
        <f>VLOOKUP(D134,'PRODUCTION (Rev.2) BP22 (2)'!A20:R119,18,FALSE)</f>
        <v>9840.6</v>
      </c>
      <c r="L134" s="223">
        <f t="shared" si="1"/>
        <v>0</v>
      </c>
    </row>
    <row r="135" spans="1:12">
      <c r="A135" s="182"/>
      <c r="B135" s="183"/>
      <c r="C135" s="184"/>
      <c r="D135" s="185" t="s">
        <v>253</v>
      </c>
      <c r="E135" s="200" t="s">
        <v>173</v>
      </c>
      <c r="F135" s="200" t="s">
        <v>170</v>
      </c>
      <c r="G135" s="200" t="s">
        <v>170</v>
      </c>
      <c r="H135" s="186">
        <v>1218.5250000000001</v>
      </c>
      <c r="I135" s="186">
        <v>1218.5250000000001</v>
      </c>
      <c r="K135" s="159" t="e">
        <f>VLOOKUP(D135,'PRODUCTION (Rev.2) BP22 (2)'!A21:R120,18,FALSE)</f>
        <v>#N/A</v>
      </c>
      <c r="L135" s="223" t="e">
        <f t="shared" si="1"/>
        <v>#N/A</v>
      </c>
    </row>
    <row r="136" spans="1:12">
      <c r="A136" s="182"/>
      <c r="B136" s="183"/>
      <c r="C136" s="184"/>
      <c r="D136" s="185" t="s">
        <v>254</v>
      </c>
      <c r="E136" s="200" t="s">
        <v>173</v>
      </c>
      <c r="F136" s="200" t="s">
        <v>170</v>
      </c>
      <c r="G136" s="200" t="s">
        <v>170</v>
      </c>
      <c r="H136" s="186">
        <v>1137.675</v>
      </c>
      <c r="I136" s="186">
        <v>1137.675</v>
      </c>
      <c r="K136" s="159" t="e">
        <f>VLOOKUP(D136,'PRODUCTION (Rev.2) BP22 (2)'!A22:R121,18,FALSE)</f>
        <v>#N/A</v>
      </c>
      <c r="L136" s="223" t="e">
        <f t="shared" si="1"/>
        <v>#N/A</v>
      </c>
    </row>
    <row r="137" spans="1:12">
      <c r="A137" s="182"/>
      <c r="B137" s="183"/>
      <c r="C137" s="184"/>
      <c r="D137" s="185" t="s">
        <v>255</v>
      </c>
      <c r="E137" s="200" t="s">
        <v>180</v>
      </c>
      <c r="F137" s="200" t="s">
        <v>170</v>
      </c>
      <c r="G137" s="200" t="s">
        <v>170</v>
      </c>
      <c r="H137" s="186">
        <v>833.01750000000004</v>
      </c>
      <c r="I137" s="186">
        <v>833.01750000000004</v>
      </c>
      <c r="K137" s="159">
        <f>VLOOKUP(D137,'PRODUCTION (Rev.2) BP22 (2)'!A23:R122,18,FALSE)</f>
        <v>833.01750000000004</v>
      </c>
      <c r="L137" s="223">
        <f t="shared" ref="L137:L149" si="2">I137-K137</f>
        <v>0</v>
      </c>
    </row>
    <row r="138" spans="1:12">
      <c r="A138" s="182"/>
      <c r="B138" s="183"/>
      <c r="C138" s="184"/>
      <c r="D138" s="185" t="s">
        <v>40</v>
      </c>
      <c r="E138" s="200" t="s">
        <v>173</v>
      </c>
      <c r="F138" s="200" t="s">
        <v>170</v>
      </c>
      <c r="G138" s="200" t="s">
        <v>170</v>
      </c>
      <c r="H138" s="186">
        <v>1060.29</v>
      </c>
      <c r="I138" s="186">
        <v>1060.29</v>
      </c>
      <c r="K138" s="159">
        <f>VLOOKUP(D138,'PRODUCTION (Rev.2) BP22 (2)'!A24:R123,18,FALSE)</f>
        <v>1060.29</v>
      </c>
      <c r="L138" s="223">
        <f t="shared" si="2"/>
        <v>0</v>
      </c>
    </row>
    <row r="139" spans="1:12">
      <c r="A139" s="182"/>
      <c r="B139" s="183"/>
      <c r="C139" s="184"/>
      <c r="D139" s="185" t="s">
        <v>256</v>
      </c>
      <c r="E139" s="178" t="s">
        <v>169</v>
      </c>
      <c r="F139" s="179" t="s">
        <v>170</v>
      </c>
      <c r="G139" s="180" t="s">
        <v>170</v>
      </c>
      <c r="H139" s="186">
        <v>237.60000000000002</v>
      </c>
      <c r="I139" s="186">
        <v>237.60000000000002</v>
      </c>
      <c r="K139" s="159" t="e">
        <f>VLOOKUP(D139,'PRODUCTION (Rev.2) BP22 (2)'!A25:R124,18,FALSE)</f>
        <v>#N/A</v>
      </c>
      <c r="L139" s="223" t="e">
        <f t="shared" si="2"/>
        <v>#N/A</v>
      </c>
    </row>
    <row r="140" spans="1:12">
      <c r="A140" s="182"/>
      <c r="B140" s="183"/>
      <c r="C140" s="184"/>
      <c r="D140" s="205" t="s">
        <v>42</v>
      </c>
      <c r="E140" s="200" t="s">
        <v>173</v>
      </c>
      <c r="F140" s="200" t="s">
        <v>170</v>
      </c>
      <c r="G140" s="200" t="s">
        <v>170</v>
      </c>
      <c r="H140" s="206">
        <v>1016.4000000000001</v>
      </c>
      <c r="I140" s="206">
        <v>1016.4000000000001</v>
      </c>
      <c r="K140" s="159">
        <f>VLOOKUP(D140,'PRODUCTION (Rev.2) BP22 (2)'!A26:R125,18,FALSE)</f>
        <v>1016.4000000000001</v>
      </c>
      <c r="L140" s="223">
        <f t="shared" si="2"/>
        <v>0</v>
      </c>
    </row>
    <row r="141" spans="1:12">
      <c r="A141" s="182"/>
      <c r="B141" s="183"/>
      <c r="C141" s="184"/>
      <c r="D141" s="205" t="s">
        <v>36</v>
      </c>
      <c r="E141" s="200" t="s">
        <v>180</v>
      </c>
      <c r="F141" s="200" t="s">
        <v>170</v>
      </c>
      <c r="G141" s="200" t="s">
        <v>170</v>
      </c>
      <c r="H141" s="206">
        <v>790.60800000000006</v>
      </c>
      <c r="I141" s="206">
        <v>790.60800000000006</v>
      </c>
      <c r="K141" s="159">
        <f>VLOOKUP(D141,'PRODUCTION (Rev.2) BP22 (2)'!A27:R126,18,FALSE)</f>
        <v>790.60800000000006</v>
      </c>
      <c r="L141" s="223">
        <f t="shared" si="2"/>
        <v>0</v>
      </c>
    </row>
    <row r="142" spans="1:12">
      <c r="A142" s="182"/>
      <c r="B142" s="183"/>
      <c r="C142" s="184"/>
      <c r="D142" s="205" t="s">
        <v>24</v>
      </c>
      <c r="E142" s="178" t="s">
        <v>169</v>
      </c>
      <c r="F142" s="179" t="s">
        <v>170</v>
      </c>
      <c r="G142" s="180" t="s">
        <v>170</v>
      </c>
      <c r="H142" s="206">
        <v>404.96760000000006</v>
      </c>
      <c r="I142" s="206">
        <v>404.96760000000006</v>
      </c>
      <c r="K142" s="159">
        <f>VLOOKUP(D142,'PRODUCTION (Rev.2) BP22 (2)'!A6:R105,18,FALSE)</f>
        <v>404.96760000000006</v>
      </c>
      <c r="L142" s="223">
        <f t="shared" si="2"/>
        <v>0</v>
      </c>
    </row>
    <row r="143" spans="1:12">
      <c r="A143" s="182"/>
      <c r="B143" s="183"/>
      <c r="C143" s="184"/>
      <c r="D143" s="205" t="s">
        <v>22</v>
      </c>
      <c r="E143" s="178" t="s">
        <v>169</v>
      </c>
      <c r="F143" s="179" t="s">
        <v>170</v>
      </c>
      <c r="G143" s="180" t="s">
        <v>170</v>
      </c>
      <c r="H143" s="206">
        <v>333.77400000000006</v>
      </c>
      <c r="I143" s="206">
        <v>333.77400000000006</v>
      </c>
      <c r="K143" s="159">
        <f>VLOOKUP(D143,'PRODUCTION (Rev.2) BP22 (2)'!A7:R106,18,FALSE)</f>
        <v>333.77400000000006</v>
      </c>
      <c r="L143" s="223">
        <f t="shared" si="2"/>
        <v>0</v>
      </c>
    </row>
    <row r="144" spans="1:12">
      <c r="A144" s="182"/>
      <c r="B144" s="183"/>
      <c r="C144" s="184"/>
      <c r="D144" s="185" t="s">
        <v>257</v>
      </c>
      <c r="E144" s="207" t="s">
        <v>169</v>
      </c>
      <c r="F144" s="208" t="s">
        <v>214</v>
      </c>
      <c r="G144" s="209" t="s">
        <v>203</v>
      </c>
      <c r="H144" s="194">
        <v>351.41</v>
      </c>
      <c r="I144" s="186">
        <v>351.41</v>
      </c>
      <c r="K144" s="159" t="e">
        <f>VLOOKUP(D144,'PRODUCTION (Rev.2) BP22 (2)'!A8:R107,18,FALSE)</f>
        <v>#N/A</v>
      </c>
      <c r="L144" s="223" t="e">
        <f t="shared" si="2"/>
        <v>#N/A</v>
      </c>
    </row>
    <row r="145" spans="1:12">
      <c r="A145" s="182" t="s">
        <v>166</v>
      </c>
      <c r="B145" s="183" t="s">
        <v>171</v>
      </c>
      <c r="C145" s="184" t="s">
        <v>174</v>
      </c>
      <c r="D145" s="210" t="s">
        <v>123</v>
      </c>
      <c r="E145" s="211" t="s">
        <v>169</v>
      </c>
      <c r="F145" s="212" t="s">
        <v>170</v>
      </c>
      <c r="G145" s="213" t="s">
        <v>170</v>
      </c>
      <c r="H145" s="186">
        <v>396.81360000000006</v>
      </c>
      <c r="I145" s="186">
        <v>396.81360000000006</v>
      </c>
      <c r="K145" s="159">
        <f>VLOOKUP(D145,'PRODUCTION (Rev.2) BP22 (2)'!A9:R108,18,FALSE)</f>
        <v>396.81360000000006</v>
      </c>
      <c r="L145" s="223">
        <f t="shared" si="2"/>
        <v>0</v>
      </c>
    </row>
    <row r="146" spans="1:12">
      <c r="A146" s="182" t="s">
        <v>166</v>
      </c>
      <c r="B146" s="183" t="s">
        <v>177</v>
      </c>
      <c r="C146" s="184" t="s">
        <v>176</v>
      </c>
      <c r="D146" s="210" t="s">
        <v>131</v>
      </c>
      <c r="E146" s="211" t="s">
        <v>173</v>
      </c>
      <c r="F146" s="212" t="s">
        <v>170</v>
      </c>
      <c r="G146" s="213" t="s">
        <v>170</v>
      </c>
      <c r="H146" s="186">
        <v>980.6</v>
      </c>
      <c r="I146" s="186">
        <v>980.6</v>
      </c>
      <c r="K146" s="159">
        <f>VLOOKUP(D146,'PRODUCTION (Rev.2) BP22 (2)'!A32:R131,18,FALSE)</f>
        <v>980.6</v>
      </c>
      <c r="L146" s="223">
        <f t="shared" si="2"/>
        <v>0</v>
      </c>
    </row>
    <row r="147" spans="1:12">
      <c r="A147" s="182" t="s">
        <v>166</v>
      </c>
      <c r="B147" s="183" t="s">
        <v>177</v>
      </c>
      <c r="C147" s="184" t="s">
        <v>174</v>
      </c>
      <c r="D147" s="210" t="s">
        <v>128</v>
      </c>
      <c r="E147" s="211" t="s">
        <v>180</v>
      </c>
      <c r="F147" s="212" t="s">
        <v>170</v>
      </c>
      <c r="G147" s="213" t="s">
        <v>170</v>
      </c>
      <c r="H147" s="186">
        <v>874.65000000000009</v>
      </c>
      <c r="I147" s="186">
        <v>874.65000000000009</v>
      </c>
      <c r="K147" s="159">
        <f>VLOOKUP(D147,'PRODUCTION (Rev.2) BP22 (2)'!A33:R132,18,FALSE)</f>
        <v>874.65000000000009</v>
      </c>
      <c r="L147" s="223">
        <f t="shared" si="2"/>
        <v>0</v>
      </c>
    </row>
    <row r="148" spans="1:12">
      <c r="A148" s="182" t="s">
        <v>166</v>
      </c>
      <c r="B148" s="183" t="s">
        <v>167</v>
      </c>
      <c r="C148" s="184" t="s">
        <v>176</v>
      </c>
      <c r="D148" s="210" t="s">
        <v>124</v>
      </c>
      <c r="E148" s="211" t="s">
        <v>169</v>
      </c>
      <c r="F148" s="212" t="s">
        <v>170</v>
      </c>
      <c r="G148" s="213" t="s">
        <v>170</v>
      </c>
      <c r="H148" s="186">
        <v>540</v>
      </c>
      <c r="I148" s="186">
        <v>540</v>
      </c>
      <c r="K148" s="159">
        <f>VLOOKUP(D148,'PRODUCTION (Rev.2) BP22 (2)'!A12:R111,18,FALSE)</f>
        <v>540</v>
      </c>
      <c r="L148" s="223">
        <f t="shared" si="2"/>
        <v>0</v>
      </c>
    </row>
    <row r="149" spans="1:12" ht="15.5" thickBot="1">
      <c r="A149" s="182" t="s">
        <v>201</v>
      </c>
      <c r="B149" s="183" t="s">
        <v>171</v>
      </c>
      <c r="C149" s="184" t="s">
        <v>174</v>
      </c>
      <c r="D149" s="214" t="s">
        <v>145</v>
      </c>
      <c r="E149" s="215" t="s">
        <v>173</v>
      </c>
      <c r="F149" s="216" t="s">
        <v>173</v>
      </c>
      <c r="G149" s="217" t="s">
        <v>170</v>
      </c>
      <c r="H149" s="218">
        <v>70.035000000000011</v>
      </c>
      <c r="I149" s="218">
        <v>70.035000000000011</v>
      </c>
      <c r="K149" s="159">
        <f>VLOOKUP(D149,'PRODUCTION (Rev.2) BP22 (2)'!A35:R134,18,FALSE)</f>
        <v>70.035000000000011</v>
      </c>
      <c r="L149" s="223">
        <f t="shared" si="2"/>
        <v>0</v>
      </c>
    </row>
    <row r="150" spans="1:12">
      <c r="A150" s="219"/>
      <c r="B150" s="219"/>
      <c r="C150" s="219"/>
      <c r="D150" s="220"/>
      <c r="E150" s="221"/>
      <c r="F150" s="221"/>
      <c r="G150" s="221"/>
      <c r="H150" s="221"/>
      <c r="I150" s="222"/>
    </row>
    <row r="152" spans="1:12">
      <c r="D152" s="159">
        <v>1</v>
      </c>
      <c r="E152" s="159">
        <v>2</v>
      </c>
      <c r="F152" s="159">
        <v>3</v>
      </c>
      <c r="G152" s="159">
        <v>4</v>
      </c>
      <c r="I152" s="159">
        <v>5</v>
      </c>
    </row>
  </sheetData>
  <mergeCells count="8">
    <mergeCell ref="G6:G7"/>
    <mergeCell ref="I6:I7"/>
    <mergeCell ref="A6:A7"/>
    <mergeCell ref="B6:B7"/>
    <mergeCell ref="C6:C7"/>
    <mergeCell ref="D6:D7"/>
    <mergeCell ref="E6:E7"/>
    <mergeCell ref="F6:F7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49"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PRODUCTION (Rev.2) BP22 (2)</vt:lpstr>
      <vt:lpstr>PRODUCTION (Rev.1) BP22</vt:lpstr>
      <vt:lpstr>Internal Price - BP2022</vt:lpstr>
      <vt:lpstr>'Internal Price - BP2022'!Area_de_impressao</vt:lpstr>
      <vt:lpstr>'PRODUCTION (Rev.1) BP22'!Area_de_impressao</vt:lpstr>
      <vt:lpstr>'PRODUCTION (Rev.2) BP22 (2)'!Area_de_impressao</vt:lpstr>
      <vt:lpstr>'Internal Price - BP2022'!Titulos_de_impressao</vt:lpstr>
      <vt:lpstr>'PRODUCTION (Rev.1) BP22'!Titulos_de_impressao</vt:lpstr>
      <vt:lpstr>'PRODUCTION (Rev.2) BP22 (2)'!Titulos_de_impressao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Grazielle Yumi Shinozaki</dc:creator>
  <cp:lastModifiedBy>Grazielle Yumi Shinozaki</cp:lastModifiedBy>
  <cp:lastPrinted>2021-09-28T00:17:04Z</cp:lastPrinted>
  <dcterms:created xsi:type="dcterms:W3CDTF">2021-09-27T23:20:35Z</dcterms:created>
  <dcterms:modified xsi:type="dcterms:W3CDTF">2021-10-13T11:06:01Z</dcterms:modified>
</cp:coreProperties>
</file>