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DADOS\PIL\PUB\QUALIDADE\FY2022\(1) Quality Business Plan\1.4 - Report to Japan\1.4.1 - BP\"/>
    </mc:Choice>
  </mc:AlternateContent>
  <xr:revisionPtr revIDLastSave="0" documentId="13_ncr:1_{C8054EFD-09CE-42B1-B223-6400D1F906BA}" xr6:coauthVersionLast="47" xr6:coauthVersionMax="47" xr10:uidLastSave="{00000000-0000-0000-0000-000000000000}"/>
  <bookViews>
    <workbookView xWindow="-120" yWindow="-120" windowWidth="29040" windowHeight="16440" tabRatio="810" xr2:uid="{00000000-000D-0000-FFFF-FFFF00000000}"/>
  </bookViews>
  <sheets>
    <sheet name="Detail Table(Forecast)" sheetId="10" r:id="rId1"/>
    <sheet name="Detail Table(Input this !)" sheetId="8" r:id="rId2"/>
    <sheet name="2022 Quality Business Plan" sheetId="7" r:id="rId3"/>
    <sheet name="Imp - Asawa-san" sheetId="11" state="hidden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Print_Area" localSheetId="2">'2022 Quality Business Plan'!$A$1:$AR$46</definedName>
    <definedName name="_xlnm.Print_Area" localSheetId="0">'Detail Table(Forecast)'!$A$1:$U$60</definedName>
    <definedName name="_xlnm.Print_Area" localSheetId="1">'Detail Table(Input this !)'!$A$1:$U$60</definedName>
    <definedName name="_xlnm.Print_Area" localSheetId="3">'Imp - Asawa-san'!$A$1:$Y$60</definedName>
    <definedName name="ロスｂ">#REF!</definedName>
    <definedName name="ロス分類">#REF!</definedName>
    <definedName name="ロス区分">#REF!</definedName>
    <definedName name="ロス項目">#REF!</definedName>
    <definedName name="不具合状況">#REF!</definedName>
    <definedName name="不具合頻度">#REF!</definedName>
    <definedName name="費用分類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10" l="1"/>
  <c r="R4" i="10"/>
  <c r="Q4" i="10"/>
  <c r="P4" i="10"/>
  <c r="O4" i="10"/>
  <c r="N4" i="10"/>
  <c r="L4" i="10"/>
  <c r="K4" i="10"/>
  <c r="J4" i="10"/>
  <c r="I4" i="10"/>
  <c r="H4" i="10"/>
  <c r="G4" i="10"/>
  <c r="S5" i="10"/>
  <c r="R5" i="10"/>
  <c r="Q5" i="10"/>
  <c r="P5" i="10"/>
  <c r="O5" i="10"/>
  <c r="N5" i="10"/>
  <c r="L5" i="10"/>
  <c r="K5" i="10"/>
  <c r="J5" i="10"/>
  <c r="I5" i="10"/>
  <c r="H5" i="10"/>
  <c r="G5" i="10"/>
  <c r="G32" i="7"/>
  <c r="G33" i="7"/>
  <c r="G34" i="7"/>
  <c r="G35" i="7"/>
  <c r="G36" i="7"/>
  <c r="G37" i="7"/>
  <c r="G38" i="7"/>
  <c r="G39" i="7"/>
  <c r="G40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S10" i="8" l="1"/>
  <c r="R10" i="8"/>
  <c r="Q10" i="8"/>
  <c r="P10" i="8"/>
  <c r="O10" i="8"/>
  <c r="N10" i="8"/>
  <c r="L10" i="8"/>
  <c r="K10" i="8"/>
  <c r="J10" i="8"/>
  <c r="I10" i="8"/>
  <c r="H10" i="8"/>
  <c r="G10" i="8"/>
  <c r="AL40" i="7"/>
  <c r="AK40" i="7"/>
  <c r="AJ40" i="7"/>
  <c r="AI40" i="7"/>
  <c r="AH40" i="7"/>
  <c r="AG40" i="7"/>
  <c r="AF40" i="7"/>
  <c r="AE40" i="7"/>
  <c r="AD40" i="7"/>
  <c r="AB40" i="7"/>
  <c r="S40" i="7"/>
  <c r="AC37" i="7"/>
  <c r="AC40" i="7" s="1"/>
  <c r="AA37" i="7"/>
  <c r="AA40" i="7" s="1"/>
  <c r="R37" i="7"/>
  <c r="R40" i="7" s="1"/>
  <c r="P37" i="7"/>
  <c r="N37" i="7"/>
  <c r="L37" i="7"/>
  <c r="J37" i="7"/>
  <c r="L57" i="8"/>
  <c r="K57" i="8"/>
  <c r="J57" i="8"/>
  <c r="I57" i="8"/>
  <c r="H57" i="8"/>
  <c r="G57" i="8"/>
  <c r="S6" i="8"/>
  <c r="R6" i="8"/>
  <c r="Q6" i="8"/>
  <c r="P6" i="8"/>
  <c r="O6" i="8"/>
  <c r="N6" i="8"/>
  <c r="S57" i="8"/>
  <c r="R57" i="8"/>
  <c r="Q57" i="8"/>
  <c r="P57" i="8"/>
  <c r="O57" i="8"/>
  <c r="N57" i="8"/>
  <c r="H37" i="7"/>
  <c r="H38" i="7" s="1"/>
  <c r="J38" i="7" l="1"/>
  <c r="L38" i="7" s="1"/>
  <c r="N38" i="7" s="1"/>
  <c r="P38" i="7" s="1"/>
  <c r="R38" i="7" s="1"/>
  <c r="AA38" i="7" s="1"/>
  <c r="AC38" i="7" s="1"/>
  <c r="AE38" i="7" s="1"/>
  <c r="AG38" i="7" s="1"/>
  <c r="AI38" i="7" s="1"/>
  <c r="AK38" i="7" s="1"/>
  <c r="L6" i="8"/>
  <c r="J6" i="8"/>
  <c r="K6" i="8"/>
  <c r="I6" i="8"/>
  <c r="H6" i="8"/>
  <c r="G6" i="8" l="1"/>
  <c r="M6" i="8" s="1"/>
  <c r="S33" i="8"/>
  <c r="R33" i="8"/>
  <c r="Q33" i="8"/>
  <c r="P33" i="8"/>
  <c r="S28" i="8"/>
  <c r="AL25" i="7"/>
  <c r="AL23" i="7"/>
  <c r="R28" i="8"/>
  <c r="Q28" i="8"/>
  <c r="P28" i="8"/>
  <c r="AF25" i="7"/>
  <c r="O28" i="8"/>
  <c r="O33" i="8" s="1"/>
  <c r="N28" i="8"/>
  <c r="N33" i="8" s="1"/>
  <c r="H28" i="8"/>
  <c r="H33" i="8" s="1"/>
  <c r="I28" i="8"/>
  <c r="I33" i="8" s="1"/>
  <c r="J28" i="8"/>
  <c r="J33" i="8" s="1"/>
  <c r="K28" i="8"/>
  <c r="K33" i="8" s="1"/>
  <c r="L28" i="8"/>
  <c r="S25" i="7" s="1"/>
  <c r="S23" i="7" s="1"/>
  <c r="S17" i="8"/>
  <c r="R17" i="8"/>
  <c r="Q17" i="8"/>
  <c r="P17" i="8"/>
  <c r="O17" i="8"/>
  <c r="N17" i="8"/>
  <c r="H17" i="8"/>
  <c r="I17" i="8"/>
  <c r="J17" i="8"/>
  <c r="K17" i="8"/>
  <c r="L17" i="8"/>
  <c r="S11" i="8"/>
  <c r="AL18" i="7" s="1"/>
  <c r="R11" i="8"/>
  <c r="AJ18" i="7" s="1"/>
  <c r="Q11" i="8"/>
  <c r="AH18" i="7" s="1"/>
  <c r="P11" i="8"/>
  <c r="P21" i="8" s="1"/>
  <c r="O11" i="8"/>
  <c r="AD18" i="7" s="1"/>
  <c r="N11" i="8"/>
  <c r="N21" i="8" s="1"/>
  <c r="H11" i="8"/>
  <c r="K18" i="7" s="1"/>
  <c r="I11" i="8"/>
  <c r="I21" i="8" s="1"/>
  <c r="J11" i="8"/>
  <c r="K11" i="8"/>
  <c r="Q18" i="7" s="1"/>
  <c r="L11" i="8"/>
  <c r="AK15" i="7"/>
  <c r="AK14" i="7"/>
  <c r="AI15" i="7"/>
  <c r="AI14" i="7"/>
  <c r="AG15" i="7"/>
  <c r="AG14" i="7"/>
  <c r="AE15" i="7"/>
  <c r="AE14" i="7"/>
  <c r="AC15" i="7"/>
  <c r="AC14" i="7"/>
  <c r="R15" i="7"/>
  <c r="P15" i="7"/>
  <c r="N15" i="7"/>
  <c r="N14" i="7"/>
  <c r="L15" i="7"/>
  <c r="L14" i="7"/>
  <c r="J14" i="7"/>
  <c r="H15" i="7"/>
  <c r="AD32" i="7"/>
  <c r="AD15" i="7"/>
  <c r="AD14" i="7"/>
  <c r="T23" i="8"/>
  <c r="AN37" i="7"/>
  <c r="AN40" i="7" s="1"/>
  <c r="AB32" i="7"/>
  <c r="AB34" i="7" s="1"/>
  <c r="AB15" i="7"/>
  <c r="AB14" i="7"/>
  <c r="U38" i="7"/>
  <c r="M10" i="8"/>
  <c r="S15" i="7"/>
  <c r="M4" i="8"/>
  <c r="N40" i="7"/>
  <c r="M57" i="8"/>
  <c r="Q14" i="7"/>
  <c r="L40" i="7"/>
  <c r="H40" i="7"/>
  <c r="O32" i="7"/>
  <c r="O34" i="7" s="1"/>
  <c r="O15" i="7"/>
  <c r="G17" i="8"/>
  <c r="O19" i="7"/>
  <c r="G11" i="8"/>
  <c r="G28" i="8"/>
  <c r="G33" i="8" s="1"/>
  <c r="I24" i="7"/>
  <c r="I18" i="7"/>
  <c r="AL27" i="7"/>
  <c r="AL26" i="7"/>
  <c r="AL24" i="7"/>
  <c r="AL22" i="7"/>
  <c r="AL21" i="7"/>
  <c r="AL20" i="7"/>
  <c r="AL19" i="7"/>
  <c r="AL16" i="7"/>
  <c r="AL15" i="7"/>
  <c r="AL14" i="7"/>
  <c r="AJ27" i="7"/>
  <c r="AJ26" i="7"/>
  <c r="AJ25" i="7"/>
  <c r="AJ24" i="7"/>
  <c r="AJ22" i="7"/>
  <c r="AJ21" i="7"/>
  <c r="AJ20" i="7"/>
  <c r="AJ19" i="7"/>
  <c r="AJ16" i="7"/>
  <c r="AJ15" i="7"/>
  <c r="AJ14" i="7"/>
  <c r="AH27" i="7"/>
  <c r="AH26" i="7"/>
  <c r="AH25" i="7"/>
  <c r="AH24" i="7"/>
  <c r="AH22" i="7"/>
  <c r="AH21" i="7"/>
  <c r="AH20" i="7"/>
  <c r="AH19" i="7"/>
  <c r="AH16" i="7"/>
  <c r="AH15" i="7"/>
  <c r="AH14" i="7"/>
  <c r="AF27" i="7"/>
  <c r="AF26" i="7"/>
  <c r="AF24" i="7"/>
  <c r="AF22" i="7"/>
  <c r="AF21" i="7"/>
  <c r="AF20" i="7"/>
  <c r="AF16" i="7"/>
  <c r="AF15" i="7"/>
  <c r="AF14" i="7"/>
  <c r="I32" i="7"/>
  <c r="S41" i="10"/>
  <c r="AK33" i="7"/>
  <c r="R41" i="10"/>
  <c r="AI33" i="7"/>
  <c r="Q41" i="10"/>
  <c r="AG33" i="7"/>
  <c r="P41" i="10"/>
  <c r="AE33" i="7"/>
  <c r="O41" i="10"/>
  <c r="AC33" i="7"/>
  <c r="N41" i="10"/>
  <c r="T41" i="10"/>
  <c r="L41" i="10"/>
  <c r="M41" i="10"/>
  <c r="K41" i="10"/>
  <c r="P33" i="7"/>
  <c r="J41" i="10"/>
  <c r="N33" i="7"/>
  <c r="I41" i="10"/>
  <c r="L33" i="7"/>
  <c r="H41" i="10"/>
  <c r="J33" i="7"/>
  <c r="G41" i="10"/>
  <c r="H33" i="7"/>
  <c r="S31" i="10"/>
  <c r="R31" i="10"/>
  <c r="U31" i="11"/>
  <c r="Q31" i="10"/>
  <c r="P31" i="10"/>
  <c r="O31" i="10"/>
  <c r="N31" i="10"/>
  <c r="L31" i="10"/>
  <c r="K31" i="10"/>
  <c r="J31" i="10"/>
  <c r="I31" i="10"/>
  <c r="L26" i="7"/>
  <c r="H31" i="10"/>
  <c r="G31" i="10"/>
  <c r="S17" i="10"/>
  <c r="R17" i="10"/>
  <c r="Q17" i="10"/>
  <c r="P17" i="10"/>
  <c r="O17" i="10"/>
  <c r="N17" i="10"/>
  <c r="P17" i="11"/>
  <c r="L17" i="10"/>
  <c r="K17" i="10"/>
  <c r="J17" i="10"/>
  <c r="I17" i="10"/>
  <c r="H17" i="10"/>
  <c r="G17" i="10"/>
  <c r="AA10" i="7"/>
  <c r="AM10" i="7"/>
  <c r="T12" i="8"/>
  <c r="U12" i="8"/>
  <c r="S32" i="7"/>
  <c r="S34" i="7" s="1"/>
  <c r="O40" i="7"/>
  <c r="M40" i="7"/>
  <c r="K40" i="7"/>
  <c r="I40" i="7"/>
  <c r="Q40" i="7"/>
  <c r="T7" i="11"/>
  <c r="U7" i="11"/>
  <c r="V7" i="11"/>
  <c r="T8" i="11"/>
  <c r="U8" i="11"/>
  <c r="V8" i="11"/>
  <c r="T9" i="11"/>
  <c r="U9" i="11"/>
  <c r="V9" i="11"/>
  <c r="T12" i="11"/>
  <c r="U12" i="11"/>
  <c r="V12" i="11"/>
  <c r="T13" i="11"/>
  <c r="U13" i="11"/>
  <c r="V13" i="11"/>
  <c r="T14" i="11"/>
  <c r="U14" i="11"/>
  <c r="V14" i="11"/>
  <c r="T15" i="11"/>
  <c r="U15" i="11"/>
  <c r="V15" i="11"/>
  <c r="T16" i="11"/>
  <c r="U16" i="11"/>
  <c r="V16" i="11"/>
  <c r="T17" i="11"/>
  <c r="U17" i="11"/>
  <c r="W17" i="11" s="1"/>
  <c r="V17" i="11"/>
  <c r="T18" i="11"/>
  <c r="U18" i="11"/>
  <c r="V18" i="11"/>
  <c r="T19" i="11"/>
  <c r="U19" i="11"/>
  <c r="V19" i="11"/>
  <c r="T20" i="11"/>
  <c r="U20" i="11"/>
  <c r="V20" i="11"/>
  <c r="T24" i="11"/>
  <c r="U24" i="11"/>
  <c r="V24" i="11"/>
  <c r="T25" i="11"/>
  <c r="U25" i="11"/>
  <c r="V25" i="11"/>
  <c r="T26" i="11"/>
  <c r="U26" i="11"/>
  <c r="V26" i="11"/>
  <c r="T27" i="11"/>
  <c r="U27" i="11"/>
  <c r="V27" i="11"/>
  <c r="T29" i="11"/>
  <c r="U29" i="11"/>
  <c r="V29" i="11"/>
  <c r="T30" i="11"/>
  <c r="U30" i="11"/>
  <c r="V30" i="11"/>
  <c r="V31" i="11"/>
  <c r="T32" i="11"/>
  <c r="U32" i="11"/>
  <c r="V32" i="11"/>
  <c r="T35" i="11"/>
  <c r="U35" i="11"/>
  <c r="V35" i="11"/>
  <c r="T36" i="11"/>
  <c r="U36" i="11"/>
  <c r="V36" i="11"/>
  <c r="T37" i="11"/>
  <c r="U37" i="11"/>
  <c r="V37" i="11"/>
  <c r="T38" i="11"/>
  <c r="U38" i="11"/>
  <c r="V38" i="11"/>
  <c r="T39" i="11"/>
  <c r="U39" i="11"/>
  <c r="V39" i="11"/>
  <c r="T40" i="11"/>
  <c r="U40" i="11"/>
  <c r="V40" i="11"/>
  <c r="T41" i="11"/>
  <c r="W41" i="11" s="1"/>
  <c r="U41" i="11"/>
  <c r="V41" i="11"/>
  <c r="T42" i="11"/>
  <c r="U42" i="11"/>
  <c r="V42" i="11"/>
  <c r="T43" i="11"/>
  <c r="U43" i="11"/>
  <c r="V43" i="11"/>
  <c r="T44" i="11"/>
  <c r="U44" i="11"/>
  <c r="V44" i="11"/>
  <c r="T45" i="11"/>
  <c r="U45" i="11"/>
  <c r="V45" i="11"/>
  <c r="T46" i="11"/>
  <c r="U46" i="11"/>
  <c r="V46" i="11"/>
  <c r="T47" i="11"/>
  <c r="U47" i="11"/>
  <c r="V47" i="11"/>
  <c r="T48" i="11"/>
  <c r="U48" i="11"/>
  <c r="V48" i="11"/>
  <c r="T49" i="11"/>
  <c r="U49" i="11"/>
  <c r="V49" i="11"/>
  <c r="T50" i="11"/>
  <c r="U50" i="11"/>
  <c r="V50" i="11"/>
  <c r="T51" i="11"/>
  <c r="U51" i="11"/>
  <c r="V51" i="11"/>
  <c r="T52" i="11"/>
  <c r="U52" i="11"/>
  <c r="V52" i="11"/>
  <c r="T53" i="11"/>
  <c r="U53" i="11"/>
  <c r="V53" i="11"/>
  <c r="T54" i="11"/>
  <c r="U54" i="11"/>
  <c r="V54" i="11"/>
  <c r="T55" i="11"/>
  <c r="U55" i="11"/>
  <c r="W55" i="11" s="1"/>
  <c r="V55" i="11"/>
  <c r="T56" i="11"/>
  <c r="U56" i="11"/>
  <c r="V56" i="11"/>
  <c r="P7" i="11"/>
  <c r="Q7" i="11"/>
  <c r="R7" i="11"/>
  <c r="P8" i="11"/>
  <c r="Q8" i="11"/>
  <c r="R8" i="11"/>
  <c r="P9" i="11"/>
  <c r="Q9" i="11"/>
  <c r="R9" i="11"/>
  <c r="P12" i="11"/>
  <c r="Q12" i="11"/>
  <c r="R12" i="11"/>
  <c r="P13" i="11"/>
  <c r="Q13" i="11"/>
  <c r="R13" i="11"/>
  <c r="P14" i="11"/>
  <c r="Q14" i="11"/>
  <c r="R14" i="11"/>
  <c r="P15" i="11"/>
  <c r="Q15" i="11"/>
  <c r="R15" i="11"/>
  <c r="P16" i="11"/>
  <c r="Q16" i="11"/>
  <c r="R16" i="11"/>
  <c r="Q17" i="11"/>
  <c r="R17" i="11"/>
  <c r="P18" i="11"/>
  <c r="Q18" i="11"/>
  <c r="R18" i="11"/>
  <c r="P19" i="11"/>
  <c r="Q19" i="11"/>
  <c r="R19" i="11"/>
  <c r="P20" i="11"/>
  <c r="Q20" i="11"/>
  <c r="R20" i="11"/>
  <c r="P24" i="11"/>
  <c r="Q24" i="11"/>
  <c r="R24" i="11"/>
  <c r="P25" i="11"/>
  <c r="Q25" i="11"/>
  <c r="R25" i="11"/>
  <c r="P26" i="11"/>
  <c r="Q26" i="11"/>
  <c r="R26" i="11"/>
  <c r="P27" i="11"/>
  <c r="Q27" i="11"/>
  <c r="R27" i="11"/>
  <c r="P29" i="11"/>
  <c r="Q29" i="11"/>
  <c r="R29" i="11"/>
  <c r="P30" i="11"/>
  <c r="Q30" i="11"/>
  <c r="R30" i="11"/>
  <c r="P31" i="11"/>
  <c r="Q31" i="11"/>
  <c r="R31" i="11"/>
  <c r="P32" i="11"/>
  <c r="Q32" i="11"/>
  <c r="R32" i="11"/>
  <c r="P35" i="11"/>
  <c r="Q35" i="11"/>
  <c r="R35" i="11"/>
  <c r="P36" i="11"/>
  <c r="Q36" i="11"/>
  <c r="R36" i="11"/>
  <c r="P37" i="11"/>
  <c r="Q37" i="11"/>
  <c r="R37" i="11"/>
  <c r="P38" i="11"/>
  <c r="Q38" i="11"/>
  <c r="R38" i="11"/>
  <c r="P39" i="11"/>
  <c r="Q39" i="11"/>
  <c r="R39" i="11"/>
  <c r="P40" i="11"/>
  <c r="Q40" i="11"/>
  <c r="R40" i="11"/>
  <c r="P41" i="11"/>
  <c r="Q41" i="11"/>
  <c r="R41" i="11"/>
  <c r="P42" i="11"/>
  <c r="Q42" i="11"/>
  <c r="R42" i="11"/>
  <c r="P43" i="11"/>
  <c r="Q43" i="11"/>
  <c r="R43" i="11"/>
  <c r="P44" i="11"/>
  <c r="Q44" i="11"/>
  <c r="R44" i="11"/>
  <c r="P45" i="11"/>
  <c r="Q45" i="11"/>
  <c r="R45" i="11"/>
  <c r="P46" i="11"/>
  <c r="Q46" i="11"/>
  <c r="R46" i="11"/>
  <c r="P47" i="11"/>
  <c r="Q47" i="11"/>
  <c r="R47" i="11"/>
  <c r="P48" i="11"/>
  <c r="Q48" i="11"/>
  <c r="R48" i="11"/>
  <c r="P49" i="11"/>
  <c r="Q49" i="11"/>
  <c r="R49" i="11"/>
  <c r="P50" i="11"/>
  <c r="Q50" i="11"/>
  <c r="R50" i="11"/>
  <c r="P51" i="11"/>
  <c r="Q51" i="11"/>
  <c r="R51" i="11"/>
  <c r="P52" i="11"/>
  <c r="Q52" i="11"/>
  <c r="R52" i="11"/>
  <c r="P53" i="11"/>
  <c r="Q53" i="11"/>
  <c r="R53" i="11"/>
  <c r="P54" i="11"/>
  <c r="Q54" i="11"/>
  <c r="R54" i="11"/>
  <c r="P55" i="11"/>
  <c r="Q55" i="11"/>
  <c r="R55" i="11"/>
  <c r="P56" i="11"/>
  <c r="Q56" i="11"/>
  <c r="R56" i="11"/>
  <c r="K7" i="11"/>
  <c r="L7" i="11"/>
  <c r="M7" i="11"/>
  <c r="K8" i="11"/>
  <c r="L8" i="11"/>
  <c r="M8" i="11"/>
  <c r="K9" i="11"/>
  <c r="L9" i="11"/>
  <c r="M9" i="1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K24" i="11"/>
  <c r="L24" i="11"/>
  <c r="M24" i="11"/>
  <c r="K25" i="11"/>
  <c r="L25" i="11"/>
  <c r="M25" i="11"/>
  <c r="K26" i="11"/>
  <c r="L26" i="11"/>
  <c r="M26" i="11"/>
  <c r="K27" i="11"/>
  <c r="L27" i="11"/>
  <c r="M27" i="11"/>
  <c r="K29" i="11"/>
  <c r="L29" i="11"/>
  <c r="M29" i="11"/>
  <c r="K30" i="11"/>
  <c r="L30" i="11"/>
  <c r="M30" i="11"/>
  <c r="K31" i="11"/>
  <c r="L31" i="11"/>
  <c r="N31" i="11" s="1"/>
  <c r="M31" i="11"/>
  <c r="K32" i="11"/>
  <c r="L32" i="11"/>
  <c r="M32" i="11"/>
  <c r="K35" i="11"/>
  <c r="L35" i="11"/>
  <c r="M35" i="11"/>
  <c r="K36" i="11"/>
  <c r="L36" i="11"/>
  <c r="M36" i="11"/>
  <c r="K37" i="11"/>
  <c r="L37" i="11"/>
  <c r="M37" i="11"/>
  <c r="K38" i="11"/>
  <c r="L38" i="11"/>
  <c r="M38" i="11"/>
  <c r="K39" i="11"/>
  <c r="L39" i="11"/>
  <c r="M39" i="11"/>
  <c r="K40" i="11"/>
  <c r="L40" i="11"/>
  <c r="M40" i="11"/>
  <c r="K41" i="11"/>
  <c r="N41" i="11" s="1"/>
  <c r="L41" i="11"/>
  <c r="M41" i="11"/>
  <c r="K42" i="11"/>
  <c r="L42" i="11"/>
  <c r="M42" i="11"/>
  <c r="K43" i="11"/>
  <c r="L43" i="11"/>
  <c r="N43" i="11" s="1"/>
  <c r="M43" i="11"/>
  <c r="K44" i="11"/>
  <c r="L44" i="11"/>
  <c r="M44" i="11"/>
  <c r="K45" i="11"/>
  <c r="L45" i="11"/>
  <c r="M45" i="11"/>
  <c r="K46" i="11"/>
  <c r="L46" i="11"/>
  <c r="M46" i="11"/>
  <c r="K47" i="11"/>
  <c r="L47" i="11"/>
  <c r="M47" i="11"/>
  <c r="K48" i="11"/>
  <c r="L48" i="11"/>
  <c r="M48" i="11"/>
  <c r="K49" i="11"/>
  <c r="L49" i="11"/>
  <c r="M49" i="11"/>
  <c r="K50" i="11"/>
  <c r="L50" i="11"/>
  <c r="M50" i="11"/>
  <c r="K51" i="11"/>
  <c r="L51" i="11"/>
  <c r="M51" i="11"/>
  <c r="K52" i="11"/>
  <c r="L52" i="11"/>
  <c r="M52" i="11"/>
  <c r="K53" i="11"/>
  <c r="L53" i="11"/>
  <c r="M53" i="11"/>
  <c r="K54" i="11"/>
  <c r="L54" i="11"/>
  <c r="M54" i="11"/>
  <c r="K55" i="11"/>
  <c r="L55" i="11"/>
  <c r="M55" i="11"/>
  <c r="K56" i="11"/>
  <c r="L56" i="11"/>
  <c r="M56" i="11"/>
  <c r="G7" i="11"/>
  <c r="H7" i="11"/>
  <c r="I7" i="11"/>
  <c r="G8" i="11"/>
  <c r="H8" i="11"/>
  <c r="I8" i="11"/>
  <c r="G9" i="11"/>
  <c r="H9" i="11"/>
  <c r="I9" i="11"/>
  <c r="G12" i="11"/>
  <c r="H12" i="11"/>
  <c r="I12" i="11"/>
  <c r="G13" i="11"/>
  <c r="H13" i="11"/>
  <c r="I13" i="11"/>
  <c r="G14" i="11"/>
  <c r="H14" i="11"/>
  <c r="I14" i="11"/>
  <c r="G15" i="11"/>
  <c r="H15" i="11"/>
  <c r="I15" i="11"/>
  <c r="G16" i="11"/>
  <c r="H16" i="11"/>
  <c r="I16" i="11"/>
  <c r="G17" i="11"/>
  <c r="H17" i="11"/>
  <c r="I17" i="11"/>
  <c r="G18" i="11"/>
  <c r="H18" i="11"/>
  <c r="I18" i="11"/>
  <c r="G19" i="11"/>
  <c r="H19" i="11"/>
  <c r="I19" i="11"/>
  <c r="G20" i="11"/>
  <c r="H20" i="11"/>
  <c r="I20" i="11"/>
  <c r="G24" i="11"/>
  <c r="H24" i="11"/>
  <c r="I24" i="11"/>
  <c r="G25" i="11"/>
  <c r="H25" i="11"/>
  <c r="I25" i="11"/>
  <c r="G26" i="11"/>
  <c r="H26" i="11"/>
  <c r="I26" i="11"/>
  <c r="G27" i="11"/>
  <c r="H27" i="11"/>
  <c r="I27" i="11"/>
  <c r="G29" i="11"/>
  <c r="H29" i="11"/>
  <c r="I29" i="11"/>
  <c r="G30" i="11"/>
  <c r="H30" i="11"/>
  <c r="I30" i="11"/>
  <c r="G31" i="11"/>
  <c r="I31" i="11"/>
  <c r="G32" i="11"/>
  <c r="H32" i="11"/>
  <c r="I32" i="11"/>
  <c r="G35" i="11"/>
  <c r="H35" i="11"/>
  <c r="I35" i="11"/>
  <c r="G36" i="11"/>
  <c r="H36" i="11"/>
  <c r="I36" i="11"/>
  <c r="G37" i="11"/>
  <c r="H37" i="11"/>
  <c r="I37" i="11"/>
  <c r="G38" i="11"/>
  <c r="H38" i="11"/>
  <c r="I38" i="11"/>
  <c r="G39" i="11"/>
  <c r="H39" i="11"/>
  <c r="I39" i="11"/>
  <c r="G40" i="11"/>
  <c r="H40" i="11"/>
  <c r="I40" i="11"/>
  <c r="G41" i="11"/>
  <c r="H41" i="11"/>
  <c r="I41" i="11"/>
  <c r="G42" i="11"/>
  <c r="H42" i="11"/>
  <c r="I42" i="11"/>
  <c r="G43" i="11"/>
  <c r="H43" i="11"/>
  <c r="I43" i="11"/>
  <c r="G44" i="11"/>
  <c r="H44" i="11"/>
  <c r="I44" i="11"/>
  <c r="G45" i="11"/>
  <c r="H45" i="11"/>
  <c r="I45" i="11"/>
  <c r="G46" i="11"/>
  <c r="H46" i="11"/>
  <c r="I46" i="11"/>
  <c r="G47" i="11"/>
  <c r="H47" i="11"/>
  <c r="I47" i="11"/>
  <c r="G48" i="11"/>
  <c r="H48" i="11"/>
  <c r="I48" i="11"/>
  <c r="G49" i="11"/>
  <c r="H49" i="11"/>
  <c r="I49" i="11"/>
  <c r="G50" i="11"/>
  <c r="H50" i="11"/>
  <c r="I50" i="11"/>
  <c r="G51" i="11"/>
  <c r="H51" i="11"/>
  <c r="I51" i="11"/>
  <c r="G52" i="11"/>
  <c r="H52" i="11"/>
  <c r="I52" i="11"/>
  <c r="G53" i="11"/>
  <c r="H53" i="11"/>
  <c r="I53" i="11"/>
  <c r="G54" i="11"/>
  <c r="H54" i="11"/>
  <c r="I54" i="11"/>
  <c r="G55" i="11"/>
  <c r="H55" i="11"/>
  <c r="I55" i="11"/>
  <c r="G56" i="11"/>
  <c r="H56" i="11"/>
  <c r="I56" i="11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0" i="10"/>
  <c r="U40" i="10"/>
  <c r="T39" i="10"/>
  <c r="T38" i="10"/>
  <c r="T37" i="10"/>
  <c r="T36" i="10"/>
  <c r="T35" i="10"/>
  <c r="T32" i="10"/>
  <c r="T31" i="10"/>
  <c r="T30" i="10"/>
  <c r="T29" i="10"/>
  <c r="T27" i="10"/>
  <c r="T26" i="10"/>
  <c r="T25" i="10"/>
  <c r="T24" i="10"/>
  <c r="T20" i="10"/>
  <c r="T19" i="10"/>
  <c r="T18" i="10"/>
  <c r="T16" i="10"/>
  <c r="T15" i="10"/>
  <c r="T14" i="10"/>
  <c r="T13" i="10"/>
  <c r="T12" i="10"/>
  <c r="T9" i="10"/>
  <c r="T8" i="10"/>
  <c r="T7" i="10"/>
  <c r="M56" i="10"/>
  <c r="M55" i="10"/>
  <c r="M54" i="10"/>
  <c r="U54" i="10"/>
  <c r="M53" i="10"/>
  <c r="U53" i="10"/>
  <c r="U55" i="10"/>
  <c r="M52" i="10"/>
  <c r="M51" i="10"/>
  <c r="M50" i="10"/>
  <c r="M49" i="10"/>
  <c r="M48" i="10"/>
  <c r="M47" i="10"/>
  <c r="M46" i="10"/>
  <c r="M45" i="10"/>
  <c r="M44" i="10"/>
  <c r="M43" i="10"/>
  <c r="M42" i="10"/>
  <c r="M40" i="10"/>
  <c r="M39" i="10"/>
  <c r="M38" i="10"/>
  <c r="U38" i="10"/>
  <c r="M37" i="10"/>
  <c r="U37" i="10"/>
  <c r="M36" i="10"/>
  <c r="M35" i="10"/>
  <c r="M32" i="10"/>
  <c r="M30" i="10"/>
  <c r="M29" i="10"/>
  <c r="U29" i="10"/>
  <c r="M27" i="10"/>
  <c r="U27" i="10"/>
  <c r="M26" i="10"/>
  <c r="M25" i="10"/>
  <c r="U25" i="10"/>
  <c r="M24" i="10"/>
  <c r="M20" i="10"/>
  <c r="M19" i="10"/>
  <c r="U19" i="10"/>
  <c r="M18" i="10"/>
  <c r="U18" i="10"/>
  <c r="M16" i="10"/>
  <c r="U16" i="10"/>
  <c r="M15" i="10"/>
  <c r="U15" i="10"/>
  <c r="M14" i="10"/>
  <c r="M13" i="10"/>
  <c r="M12" i="10"/>
  <c r="M9" i="10"/>
  <c r="M8" i="10"/>
  <c r="M7" i="10"/>
  <c r="U7" i="10"/>
  <c r="U30" i="10"/>
  <c r="X40" i="11"/>
  <c r="X39" i="11"/>
  <c r="X38" i="11"/>
  <c r="X37" i="11"/>
  <c r="X36" i="11"/>
  <c r="X35" i="11"/>
  <c r="X32" i="11"/>
  <c r="X30" i="11"/>
  <c r="Y30" i="11"/>
  <c r="X29" i="11"/>
  <c r="X27" i="11"/>
  <c r="X26" i="11"/>
  <c r="X25" i="11"/>
  <c r="X24" i="11"/>
  <c r="X20" i="11"/>
  <c r="X19" i="11"/>
  <c r="X18" i="11"/>
  <c r="Y18" i="11"/>
  <c r="X16" i="11"/>
  <c r="X15" i="11"/>
  <c r="Y15" i="11"/>
  <c r="X14" i="11"/>
  <c r="X13" i="11"/>
  <c r="X12" i="11"/>
  <c r="X9" i="11"/>
  <c r="X8" i="11"/>
  <c r="X7" i="11"/>
  <c r="W44" i="11"/>
  <c r="W49" i="11"/>
  <c r="O40" i="11"/>
  <c r="Y40" i="11"/>
  <c r="O39" i="11"/>
  <c r="O38" i="11"/>
  <c r="Y38" i="11"/>
  <c r="O37" i="11"/>
  <c r="O36" i="11"/>
  <c r="O35" i="11"/>
  <c r="O32" i="11"/>
  <c r="Y32" i="11"/>
  <c r="O30" i="11"/>
  <c r="O29" i="11"/>
  <c r="Y29" i="11"/>
  <c r="O27" i="11"/>
  <c r="O26" i="11"/>
  <c r="O25" i="11"/>
  <c r="O24" i="11"/>
  <c r="O20" i="11"/>
  <c r="O19" i="11"/>
  <c r="O18" i="11"/>
  <c r="O16" i="11"/>
  <c r="Y16" i="11"/>
  <c r="O15" i="11"/>
  <c r="O14" i="11"/>
  <c r="O13" i="11"/>
  <c r="O12" i="11"/>
  <c r="O9" i="11"/>
  <c r="O8" i="11"/>
  <c r="O7" i="11"/>
  <c r="S49" i="11"/>
  <c r="X49" i="11" s="1"/>
  <c r="V64" i="11"/>
  <c r="U64" i="11"/>
  <c r="T64" i="11"/>
  <c r="R64" i="11"/>
  <c r="Q64" i="11"/>
  <c r="P64" i="11"/>
  <c r="M64" i="11"/>
  <c r="L64" i="11"/>
  <c r="K64" i="11"/>
  <c r="I64" i="11"/>
  <c r="H64" i="11"/>
  <c r="G64" i="11"/>
  <c r="Y37" i="11"/>
  <c r="Y13" i="11"/>
  <c r="Y12" i="11"/>
  <c r="N5" i="11"/>
  <c r="Q6" i="11"/>
  <c r="AC3" i="7"/>
  <c r="AK26" i="7"/>
  <c r="AE26" i="7"/>
  <c r="N26" i="7"/>
  <c r="K26" i="7"/>
  <c r="M37" i="8"/>
  <c r="M38" i="8"/>
  <c r="AG27" i="7"/>
  <c r="AG21" i="7"/>
  <c r="AG20" i="7"/>
  <c r="AI27" i="7"/>
  <c r="R1" i="7"/>
  <c r="AO1" i="7" s="1"/>
  <c r="AI21" i="7"/>
  <c r="AI20" i="7"/>
  <c r="AK27" i="7"/>
  <c r="AK21" i="7"/>
  <c r="AK20" i="7"/>
  <c r="AE27" i="7"/>
  <c r="AE21" i="7"/>
  <c r="AE20" i="7"/>
  <c r="AM20" i="7" s="1"/>
  <c r="AC27" i="7"/>
  <c r="AC21" i="7"/>
  <c r="AC20" i="7"/>
  <c r="AA27" i="7"/>
  <c r="AA22" i="7"/>
  <c r="AA21" i="7"/>
  <c r="AA20" i="7"/>
  <c r="R27" i="7"/>
  <c r="R21" i="7"/>
  <c r="R20" i="7"/>
  <c r="P27" i="7"/>
  <c r="P21" i="7"/>
  <c r="P20" i="7"/>
  <c r="N27" i="7"/>
  <c r="N21" i="7"/>
  <c r="N20" i="7"/>
  <c r="L27" i="7"/>
  <c r="L21" i="7"/>
  <c r="L20" i="7"/>
  <c r="J27" i="7"/>
  <c r="J21" i="7"/>
  <c r="J20" i="7"/>
  <c r="H27" i="7"/>
  <c r="H21" i="7"/>
  <c r="T21" i="7" s="1"/>
  <c r="H20" i="7"/>
  <c r="G64" i="10"/>
  <c r="U32" i="10"/>
  <c r="U20" i="10"/>
  <c r="AI19" i="7"/>
  <c r="AC22" i="7"/>
  <c r="AA19" i="7"/>
  <c r="L19" i="7"/>
  <c r="J22" i="7"/>
  <c r="H19" i="7"/>
  <c r="H64" i="8"/>
  <c r="S64" i="8"/>
  <c r="Q64" i="8"/>
  <c r="O64" i="8"/>
  <c r="P64" i="8"/>
  <c r="N64" i="8"/>
  <c r="K64" i="8"/>
  <c r="L64" i="8"/>
  <c r="J64" i="8"/>
  <c r="I64" i="8"/>
  <c r="G64" i="8"/>
  <c r="S24" i="7"/>
  <c r="M22" i="8"/>
  <c r="M32" i="8"/>
  <c r="U32" i="8" s="1"/>
  <c r="M27" i="8"/>
  <c r="Q26" i="7"/>
  <c r="O26" i="7"/>
  <c r="M26" i="7"/>
  <c r="K27" i="7"/>
  <c r="I27" i="7"/>
  <c r="T37" i="8"/>
  <c r="U37" i="8"/>
  <c r="T29" i="8"/>
  <c r="U29" i="8"/>
  <c r="T16" i="8"/>
  <c r="U16" i="8"/>
  <c r="M16" i="8"/>
  <c r="S26" i="7"/>
  <c r="Z8" i="7"/>
  <c r="M20" i="7"/>
  <c r="M21" i="7"/>
  <c r="M22" i="7"/>
  <c r="U39" i="7"/>
  <c r="AL32" i="7"/>
  <c r="AL34" i="7" s="1"/>
  <c r="AH32" i="7"/>
  <c r="AH34" i="7" s="1"/>
  <c r="AF32" i="7"/>
  <c r="AF34" i="7" s="1"/>
  <c r="AD27" i="7"/>
  <c r="AD24" i="7"/>
  <c r="AD22" i="7"/>
  <c r="AD21" i="7"/>
  <c r="AD20" i="7"/>
  <c r="AD16" i="7"/>
  <c r="AB27" i="7"/>
  <c r="AB24" i="7"/>
  <c r="AN24" i="7" s="1"/>
  <c r="AB22" i="7"/>
  <c r="AN22" i="7" s="1"/>
  <c r="AB21" i="7"/>
  <c r="AN21" i="7" s="1"/>
  <c r="AB20" i="7"/>
  <c r="AB16" i="7"/>
  <c r="S27" i="7"/>
  <c r="S22" i="7"/>
  <c r="S21" i="7"/>
  <c r="S20" i="7"/>
  <c r="S16" i="7"/>
  <c r="Q27" i="7"/>
  <c r="Q24" i="7"/>
  <c r="Q22" i="7"/>
  <c r="Q21" i="7"/>
  <c r="Q20" i="7"/>
  <c r="Q16" i="7"/>
  <c r="O16" i="7"/>
  <c r="M16" i="7"/>
  <c r="O24" i="7"/>
  <c r="O22" i="7"/>
  <c r="O21" i="7"/>
  <c r="O20" i="7"/>
  <c r="K24" i="7"/>
  <c r="K22" i="7"/>
  <c r="K21" i="7"/>
  <c r="I21" i="7"/>
  <c r="K20" i="7"/>
  <c r="K19" i="7"/>
  <c r="K16" i="7"/>
  <c r="I22" i="7"/>
  <c r="I20" i="7"/>
  <c r="I16" i="7"/>
  <c r="T54" i="8"/>
  <c r="U54" i="8"/>
  <c r="U55" i="8"/>
  <c r="T53" i="8"/>
  <c r="T40" i="8"/>
  <c r="U40" i="8"/>
  <c r="M40" i="8"/>
  <c r="T38" i="8"/>
  <c r="U38" i="8"/>
  <c r="T32" i="8"/>
  <c r="AD26" i="7"/>
  <c r="T30" i="8"/>
  <c r="U30" i="8"/>
  <c r="M30" i="8"/>
  <c r="T27" i="8"/>
  <c r="U27" i="8"/>
  <c r="T25" i="8"/>
  <c r="U25" i="8"/>
  <c r="M25" i="8"/>
  <c r="T20" i="8"/>
  <c r="U20" i="8"/>
  <c r="M20" i="8"/>
  <c r="T19" i="8"/>
  <c r="U19" i="8"/>
  <c r="M19" i="8"/>
  <c r="T18" i="8"/>
  <c r="U18" i="8"/>
  <c r="M18" i="8"/>
  <c r="T15" i="8"/>
  <c r="U15" i="8"/>
  <c r="M15" i="8"/>
  <c r="T13" i="8"/>
  <c r="M13" i="8"/>
  <c r="T7" i="8"/>
  <c r="U7" i="8"/>
  <c r="M7" i="8"/>
  <c r="AM7" i="7"/>
  <c r="AM6" i="7"/>
  <c r="AM5" i="7"/>
  <c r="AM4" i="7"/>
  <c r="AM3" i="7"/>
  <c r="AN39" i="7"/>
  <c r="AB26" i="7"/>
  <c r="AN26" i="7" s="1"/>
  <c r="AM16" i="7"/>
  <c r="T16" i="7"/>
  <c r="AO16" i="7"/>
  <c r="M27" i="7"/>
  <c r="O27" i="7"/>
  <c r="T22" i="8"/>
  <c r="U22" i="8"/>
  <c r="M24" i="7"/>
  <c r="R64" i="8"/>
  <c r="P19" i="7"/>
  <c r="P22" i="7"/>
  <c r="AE19" i="7"/>
  <c r="AE22" i="7"/>
  <c r="AG19" i="7"/>
  <c r="AG22" i="7"/>
  <c r="J19" i="7"/>
  <c r="AC19" i="7"/>
  <c r="AI22" i="7"/>
  <c r="AN33" i="7"/>
  <c r="N19" i="7"/>
  <c r="N22" i="7"/>
  <c r="AK19" i="7"/>
  <c r="AK22" i="7"/>
  <c r="AC26" i="7"/>
  <c r="P26" i="7"/>
  <c r="R26" i="7"/>
  <c r="L22" i="7"/>
  <c r="I33" i="7"/>
  <c r="U33" i="7" s="1"/>
  <c r="AP33" i="7" s="1"/>
  <c r="M41" i="8"/>
  <c r="M31" i="8"/>
  <c r="M29" i="8"/>
  <c r="AA26" i="7"/>
  <c r="H26" i="7"/>
  <c r="I26" i="7"/>
  <c r="T31" i="8"/>
  <c r="U31" i="8"/>
  <c r="T41" i="8"/>
  <c r="T52" i="8"/>
  <c r="Y19" i="11"/>
  <c r="Y20" i="11"/>
  <c r="Y25" i="11"/>
  <c r="H22" i="7"/>
  <c r="T6" i="11"/>
  <c r="W6" i="11"/>
  <c r="M6" i="11"/>
  <c r="R6" i="11"/>
  <c r="AJ32" i="7"/>
  <c r="J4" i="11"/>
  <c r="I6" i="11"/>
  <c r="U6" i="11"/>
  <c r="S5" i="11"/>
  <c r="J5" i="11"/>
  <c r="G6" i="11"/>
  <c r="J6" i="11"/>
  <c r="O6" i="11"/>
  <c r="K6" i="11"/>
  <c r="S4" i="11"/>
  <c r="L6" i="11"/>
  <c r="N6" i="11"/>
  <c r="V6" i="11"/>
  <c r="O5" i="11"/>
  <c r="W5" i="11"/>
  <c r="H6" i="11"/>
  <c r="W4" i="11"/>
  <c r="X4" i="11"/>
  <c r="N4" i="11"/>
  <c r="O4" i="11"/>
  <c r="Y4" i="11"/>
  <c r="AA24" i="7"/>
  <c r="L24" i="7"/>
  <c r="U22" i="11"/>
  <c r="P22" i="11"/>
  <c r="P6" i="11"/>
  <c r="S6" i="11"/>
  <c r="P24" i="7"/>
  <c r="AC24" i="7"/>
  <c r="M22" i="10"/>
  <c r="T22" i="10"/>
  <c r="Q22" i="11"/>
  <c r="G22" i="11"/>
  <c r="H24" i="7"/>
  <c r="L22" i="11"/>
  <c r="AI24" i="7"/>
  <c r="AK24" i="7"/>
  <c r="V22" i="11"/>
  <c r="J24" i="7"/>
  <c r="R22" i="11"/>
  <c r="AE24" i="7"/>
  <c r="K22" i="11"/>
  <c r="T22" i="11"/>
  <c r="AG24" i="7"/>
  <c r="U12" i="10"/>
  <c r="H22" i="11"/>
  <c r="R24" i="7"/>
  <c r="M22" i="11"/>
  <c r="I22" i="11"/>
  <c r="N24" i="7"/>
  <c r="I15" i="7"/>
  <c r="I14" i="7"/>
  <c r="K32" i="7"/>
  <c r="K34" i="7" s="1"/>
  <c r="K14" i="7"/>
  <c r="K15" i="7"/>
  <c r="T6" i="8"/>
  <c r="U53" i="8"/>
  <c r="U22" i="10"/>
  <c r="M19" i="7"/>
  <c r="M12" i="8"/>
  <c r="X5" i="11"/>
  <c r="Y5" i="11"/>
  <c r="S54" i="11"/>
  <c r="U13" i="8"/>
  <c r="J51" i="11"/>
  <c r="J48" i="11"/>
  <c r="W48" i="11"/>
  <c r="R19" i="7"/>
  <c r="M17" i="10"/>
  <c r="U17" i="10"/>
  <c r="R22" i="7"/>
  <c r="J26" i="7"/>
  <c r="H31" i="11"/>
  <c r="J31" i="11" s="1"/>
  <c r="M31" i="10"/>
  <c r="U31" i="10"/>
  <c r="AG26" i="7"/>
  <c r="T31" i="11"/>
  <c r="W31" i="11" s="1"/>
  <c r="U41" i="10"/>
  <c r="U52" i="10"/>
  <c r="Y27" i="11"/>
  <c r="J45" i="11"/>
  <c r="N48" i="11"/>
  <c r="Y7" i="11"/>
  <c r="N50" i="11"/>
  <c r="X6" i="11"/>
  <c r="Y6" i="11"/>
  <c r="AM22" i="7"/>
  <c r="U13" i="10"/>
  <c r="AI26" i="7"/>
  <c r="T17" i="10"/>
  <c r="R33" i="7"/>
  <c r="T33" i="7" s="1"/>
  <c r="AA33" i="7"/>
  <c r="AM33" i="7" s="1"/>
  <c r="M14" i="7"/>
  <c r="I19" i="7"/>
  <c r="M32" i="7"/>
  <c r="M34" i="7" s="1"/>
  <c r="M15" i="7"/>
  <c r="J40" i="7"/>
  <c r="O14" i="7"/>
  <c r="Q15" i="7"/>
  <c r="Q32" i="7"/>
  <c r="Q34" i="7" s="1"/>
  <c r="Q19" i="7"/>
  <c r="S14" i="7"/>
  <c r="M5" i="8"/>
  <c r="M23" i="8"/>
  <c r="M17" i="8"/>
  <c r="S19" i="7"/>
  <c r="U24" i="7"/>
  <c r="AN20" i="7"/>
  <c r="U41" i="8"/>
  <c r="U52" i="8"/>
  <c r="AN27" i="7"/>
  <c r="AB19" i="7"/>
  <c r="AN38" i="7"/>
  <c r="T5" i="8"/>
  <c r="T4" i="8"/>
  <c r="AD34" i="7"/>
  <c r="T10" i="8"/>
  <c r="U37" i="7"/>
  <c r="T57" i="8"/>
  <c r="P40" i="7"/>
  <c r="AD25" i="7"/>
  <c r="AD19" i="7"/>
  <c r="AN16" i="7"/>
  <c r="T55" i="8"/>
  <c r="T17" i="8"/>
  <c r="AF19" i="7"/>
  <c r="AG10" i="7"/>
  <c r="AQ10" i="7"/>
  <c r="AR10" i="7"/>
  <c r="U17" i="8"/>
  <c r="AP37" i="7" l="1"/>
  <c r="AQ37" i="7" s="1"/>
  <c r="AQ40" i="7" s="1"/>
  <c r="O31" i="11"/>
  <c r="J17" i="11"/>
  <c r="N53" i="11"/>
  <c r="N51" i="11"/>
  <c r="O51" i="11" s="1"/>
  <c r="N49" i="11"/>
  <c r="N47" i="11"/>
  <c r="N46" i="11"/>
  <c r="N45" i="11"/>
  <c r="N42" i="11"/>
  <c r="S50" i="11"/>
  <c r="S48" i="11"/>
  <c r="S47" i="11"/>
  <c r="S42" i="11"/>
  <c r="S41" i="11"/>
  <c r="X41" i="11" s="1"/>
  <c r="S31" i="11"/>
  <c r="W46" i="11"/>
  <c r="W42" i="11"/>
  <c r="O45" i="11"/>
  <c r="AD23" i="7"/>
  <c r="T19" i="7"/>
  <c r="S22" i="11"/>
  <c r="AM24" i="7"/>
  <c r="O48" i="11"/>
  <c r="T26" i="7"/>
  <c r="W22" i="11"/>
  <c r="X22" i="11" s="1"/>
  <c r="U26" i="7"/>
  <c r="AP26" i="7" s="1"/>
  <c r="AM21" i="7"/>
  <c r="AM27" i="7"/>
  <c r="J53" i="11"/>
  <c r="J43" i="11"/>
  <c r="O43" i="11" s="1"/>
  <c r="AJ23" i="7"/>
  <c r="U19" i="7"/>
  <c r="T22" i="7"/>
  <c r="AO22" i="7" s="1"/>
  <c r="J22" i="11"/>
  <c r="J44" i="11"/>
  <c r="AP24" i="7"/>
  <c r="T24" i="7"/>
  <c r="U21" i="7"/>
  <c r="AP21" i="7" s="1"/>
  <c r="T20" i="7"/>
  <c r="AO20" i="7" s="1"/>
  <c r="T27" i="7"/>
  <c r="AO27" i="7" s="1"/>
  <c r="J50" i="11"/>
  <c r="O50" i="11" s="1"/>
  <c r="S51" i="11"/>
  <c r="AO21" i="7"/>
  <c r="J56" i="11"/>
  <c r="J55" i="11"/>
  <c r="J54" i="11"/>
  <c r="J52" i="11"/>
  <c r="N17" i="11"/>
  <c r="S56" i="11"/>
  <c r="S55" i="11"/>
  <c r="X55" i="11" s="1"/>
  <c r="S52" i="11"/>
  <c r="W52" i="11"/>
  <c r="AO33" i="7"/>
  <c r="N22" i="11"/>
  <c r="O22" i="11" s="1"/>
  <c r="U22" i="7"/>
  <c r="AP22" i="7" s="1"/>
  <c r="J49" i="11"/>
  <c r="O49" i="11" s="1"/>
  <c r="J47" i="11"/>
  <c r="O47" i="11" s="1"/>
  <c r="J42" i="11"/>
  <c r="O42" i="11" s="1"/>
  <c r="J41" i="11"/>
  <c r="O41" i="11" s="1"/>
  <c r="Y41" i="11" s="1"/>
  <c r="Y52" i="11" s="1"/>
  <c r="N55" i="11"/>
  <c r="N54" i="11"/>
  <c r="N44" i="11"/>
  <c r="X48" i="11"/>
  <c r="S43" i="11"/>
  <c r="W56" i="11"/>
  <c r="W45" i="11"/>
  <c r="AN19" i="7"/>
  <c r="AM26" i="7"/>
  <c r="AM19" i="7"/>
  <c r="U20" i="7"/>
  <c r="AP20" i="7" s="1"/>
  <c r="U16" i="7"/>
  <c r="AP16" i="7" s="1"/>
  <c r="U27" i="7"/>
  <c r="AP27" i="7" s="1"/>
  <c r="J46" i="11"/>
  <c r="N56" i="11"/>
  <c r="O53" i="11"/>
  <c r="N52" i="11"/>
  <c r="S53" i="11"/>
  <c r="S46" i="11"/>
  <c r="S45" i="11"/>
  <c r="S44" i="11"/>
  <c r="X44" i="11" s="1"/>
  <c r="W54" i="11"/>
  <c r="X54" i="11" s="1"/>
  <c r="W53" i="11"/>
  <c r="W51" i="11"/>
  <c r="W50" i="11"/>
  <c r="W47" i="11"/>
  <c r="X47" i="11" s="1"/>
  <c r="W43" i="11"/>
  <c r="S17" i="11"/>
  <c r="X17" i="11" s="1"/>
  <c r="AF23" i="7"/>
  <c r="AH23" i="7"/>
  <c r="X31" i="11"/>
  <c r="Y31" i="11" s="1"/>
  <c r="O46" i="11"/>
  <c r="AD17" i="7"/>
  <c r="AH17" i="7"/>
  <c r="AH28" i="7" s="1"/>
  <c r="I34" i="7"/>
  <c r="I17" i="7"/>
  <c r="Q17" i="7"/>
  <c r="AJ17" i="7"/>
  <c r="AJ35" i="7" s="1"/>
  <c r="AP39" i="7"/>
  <c r="U6" i="8"/>
  <c r="T28" i="8"/>
  <c r="U23" i="8"/>
  <c r="T33" i="8"/>
  <c r="AP38" i="7"/>
  <c r="AB25" i="7"/>
  <c r="L33" i="8"/>
  <c r="Q25" i="7"/>
  <c r="Q23" i="7" s="1"/>
  <c r="S13" i="7"/>
  <c r="O25" i="7"/>
  <c r="O23" i="7" s="1"/>
  <c r="AB13" i="7"/>
  <c r="K25" i="7"/>
  <c r="K23" i="7" s="1"/>
  <c r="M25" i="7"/>
  <c r="M23" i="7" s="1"/>
  <c r="I34" i="8"/>
  <c r="AD13" i="7"/>
  <c r="AN15" i="7"/>
  <c r="AJ13" i="7"/>
  <c r="U4" i="8"/>
  <c r="W4" i="8" s="1"/>
  <c r="Q13" i="7"/>
  <c r="O13" i="7"/>
  <c r="AN32" i="7"/>
  <c r="AN34" i="7" s="1"/>
  <c r="AL13" i="7"/>
  <c r="AN14" i="7"/>
  <c r="AF13" i="7"/>
  <c r="AH13" i="7"/>
  <c r="AJ34" i="7"/>
  <c r="U57" i="8"/>
  <c r="U5" i="8"/>
  <c r="W5" i="8" s="1"/>
  <c r="K13" i="7"/>
  <c r="M13" i="7"/>
  <c r="U15" i="7"/>
  <c r="U40" i="7"/>
  <c r="U14" i="7"/>
  <c r="M28" i="8"/>
  <c r="M33" i="8"/>
  <c r="U33" i="8" s="1"/>
  <c r="I25" i="7"/>
  <c r="I23" i="7" s="1"/>
  <c r="I13" i="7"/>
  <c r="U32" i="7"/>
  <c r="K6" i="10"/>
  <c r="AE13" i="7"/>
  <c r="M18" i="7"/>
  <c r="M17" i="7" s="1"/>
  <c r="M28" i="7" s="1"/>
  <c r="AB18" i="7"/>
  <c r="AB17" i="7" s="1"/>
  <c r="O21" i="8"/>
  <c r="O34" i="8" s="1"/>
  <c r="N13" i="7"/>
  <c r="AF18" i="7"/>
  <c r="AF17" i="7" s="1"/>
  <c r="P34" i="8"/>
  <c r="U10" i="8"/>
  <c r="Q21" i="8"/>
  <c r="Q34" i="8" s="1"/>
  <c r="AL17" i="7"/>
  <c r="N34" i="8"/>
  <c r="R21" i="8"/>
  <c r="T11" i="8"/>
  <c r="S21" i="8"/>
  <c r="S34" i="8" s="1"/>
  <c r="K17" i="7"/>
  <c r="O18" i="7"/>
  <c r="O17" i="7" s="1"/>
  <c r="S18" i="7"/>
  <c r="S17" i="7" s="1"/>
  <c r="L21" i="8"/>
  <c r="K21" i="8"/>
  <c r="K34" i="8" s="1"/>
  <c r="J21" i="8"/>
  <c r="J34" i="8" s="1"/>
  <c r="M11" i="8"/>
  <c r="H21" i="8"/>
  <c r="H34" i="8" s="1"/>
  <c r="G21" i="8"/>
  <c r="R6" i="10"/>
  <c r="L6" i="10"/>
  <c r="O6" i="10"/>
  <c r="T5" i="10"/>
  <c r="S6" i="10"/>
  <c r="P14" i="7"/>
  <c r="P13" i="7" s="1"/>
  <c r="J6" i="10"/>
  <c r="AK13" i="7"/>
  <c r="M4" i="10"/>
  <c r="I6" i="10"/>
  <c r="T4" i="10"/>
  <c r="AG13" i="7"/>
  <c r="AA15" i="7"/>
  <c r="AM15" i="7" s="1"/>
  <c r="L13" i="7"/>
  <c r="AC13" i="7"/>
  <c r="G6" i="10"/>
  <c r="G57" i="10" s="1"/>
  <c r="H6" i="10"/>
  <c r="J15" i="7"/>
  <c r="T15" i="7" s="1"/>
  <c r="M5" i="10"/>
  <c r="AI13" i="7"/>
  <c r="H14" i="7"/>
  <c r="Q6" i="10"/>
  <c r="AA14" i="7"/>
  <c r="P6" i="10"/>
  <c r="N6" i="10"/>
  <c r="R14" i="7"/>
  <c r="R13" i="7" s="1"/>
  <c r="AP40" i="7" l="1"/>
  <c r="AR37" i="7"/>
  <c r="AR40" i="7" s="1"/>
  <c r="AQ38" i="7"/>
  <c r="AD35" i="7"/>
  <c r="X50" i="11"/>
  <c r="X46" i="11"/>
  <c r="O17" i="11"/>
  <c r="X42" i="11"/>
  <c r="O56" i="11"/>
  <c r="AO26" i="7"/>
  <c r="AO19" i="7"/>
  <c r="AP19" i="7"/>
  <c r="AO24" i="7"/>
  <c r="Y22" i="11"/>
  <c r="O44" i="11"/>
  <c r="O55" i="11"/>
  <c r="X52" i="11"/>
  <c r="AH35" i="7"/>
  <c r="AJ28" i="7"/>
  <c r="AJ29" i="7" s="1"/>
  <c r="X51" i="11"/>
  <c r="O54" i="11"/>
  <c r="X45" i="11"/>
  <c r="O52" i="11"/>
  <c r="X56" i="11"/>
  <c r="X43" i="11"/>
  <c r="AD28" i="7"/>
  <c r="AD29" i="7" s="1"/>
  <c r="Y54" i="11"/>
  <c r="X53" i="11"/>
  <c r="Y53" i="11" s="1"/>
  <c r="Y17" i="11"/>
  <c r="Q28" i="7"/>
  <c r="Q29" i="7" s="1"/>
  <c r="U28" i="8"/>
  <c r="AB23" i="7"/>
  <c r="AN23" i="7" s="1"/>
  <c r="AN25" i="7"/>
  <c r="L34" i="8"/>
  <c r="Q35" i="7"/>
  <c r="U23" i="7"/>
  <c r="I28" i="7"/>
  <c r="I29" i="7" s="1"/>
  <c r="AP15" i="7"/>
  <c r="AP14" i="7"/>
  <c r="AN13" i="7"/>
  <c r="AH29" i="7"/>
  <c r="M29" i="7"/>
  <c r="U13" i="7"/>
  <c r="U25" i="7"/>
  <c r="I35" i="7"/>
  <c r="Q10" i="10"/>
  <c r="Q11" i="10" s="1"/>
  <c r="Q21" i="10" s="1"/>
  <c r="T21" i="11" s="1"/>
  <c r="Q57" i="10"/>
  <c r="J23" i="10"/>
  <c r="K23" i="11" s="1"/>
  <c r="J57" i="10"/>
  <c r="K10" i="10"/>
  <c r="L10" i="11" s="1"/>
  <c r="K57" i="10"/>
  <c r="S10" i="10"/>
  <c r="S11" i="10" s="1"/>
  <c r="S21" i="10" s="1"/>
  <c r="V21" i="11" s="1"/>
  <c r="S57" i="10"/>
  <c r="R23" i="10"/>
  <c r="U23" i="11" s="1"/>
  <c r="R57" i="10"/>
  <c r="O10" i="10"/>
  <c r="Q10" i="11" s="1"/>
  <c r="O57" i="10"/>
  <c r="N10" i="10"/>
  <c r="N11" i="10" s="1"/>
  <c r="N57" i="10"/>
  <c r="H23" i="10"/>
  <c r="H23" i="11" s="1"/>
  <c r="H57" i="10"/>
  <c r="L23" i="10"/>
  <c r="M23" i="11" s="1"/>
  <c r="L57" i="10"/>
  <c r="I10" i="10"/>
  <c r="I10" i="11" s="1"/>
  <c r="I57" i="10"/>
  <c r="P10" i="10"/>
  <c r="R10" i="11" s="1"/>
  <c r="P57" i="10"/>
  <c r="H32" i="7"/>
  <c r="G57" i="11"/>
  <c r="AP32" i="7"/>
  <c r="AP34" i="7" s="1"/>
  <c r="U34" i="7"/>
  <c r="K23" i="10"/>
  <c r="L23" i="11" s="1"/>
  <c r="M35" i="7"/>
  <c r="T21" i="8"/>
  <c r="AN17" i="7"/>
  <c r="AF35" i="7"/>
  <c r="AF28" i="7"/>
  <c r="AF29" i="7" s="1"/>
  <c r="AN18" i="7"/>
  <c r="U11" i="8"/>
  <c r="R34" i="8"/>
  <c r="T34" i="8" s="1"/>
  <c r="T56" i="8" s="1"/>
  <c r="AL28" i="7"/>
  <c r="AL29" i="7" s="1"/>
  <c r="AL35" i="7"/>
  <c r="O28" i="7"/>
  <c r="O29" i="7" s="1"/>
  <c r="O35" i="7"/>
  <c r="K35" i="7"/>
  <c r="K28" i="7"/>
  <c r="K29" i="7" s="1"/>
  <c r="U17" i="7"/>
  <c r="U18" i="7"/>
  <c r="S35" i="7"/>
  <c r="S28" i="7"/>
  <c r="S29" i="7" s="1"/>
  <c r="M21" i="8"/>
  <c r="G34" i="8"/>
  <c r="H10" i="10"/>
  <c r="H11" i="10" s="1"/>
  <c r="I23" i="10"/>
  <c r="I23" i="11" s="1"/>
  <c r="J10" i="10"/>
  <c r="J11" i="10" s="1"/>
  <c r="L10" i="10"/>
  <c r="G10" i="10"/>
  <c r="G11" i="10" s="1"/>
  <c r="R10" i="10"/>
  <c r="U10" i="11" s="1"/>
  <c r="U5" i="10"/>
  <c r="X5" i="8" s="1"/>
  <c r="O23" i="10"/>
  <c r="Q23" i="11" s="1"/>
  <c r="G23" i="10"/>
  <c r="G23" i="11" s="1"/>
  <c r="S23" i="10"/>
  <c r="V23" i="11" s="1"/>
  <c r="AO15" i="7"/>
  <c r="AQ15" i="7" s="1"/>
  <c r="AR15" i="7" s="1"/>
  <c r="U4" i="10"/>
  <c r="X4" i="8" s="1"/>
  <c r="M6" i="10"/>
  <c r="Q23" i="10"/>
  <c r="T23" i="11" s="1"/>
  <c r="P23" i="10"/>
  <c r="T6" i="10"/>
  <c r="N23" i="10"/>
  <c r="J13" i="7"/>
  <c r="H13" i="7"/>
  <c r="T14" i="7"/>
  <c r="AM14" i="7"/>
  <c r="AA13" i="7"/>
  <c r="AM13" i="7" s="1"/>
  <c r="AR38" i="7" l="1"/>
  <c r="Y55" i="11"/>
  <c r="AP25" i="7"/>
  <c r="M34" i="8"/>
  <c r="U34" i="8" s="1"/>
  <c r="U56" i="8" s="1"/>
  <c r="AN35" i="7"/>
  <c r="AB28" i="7"/>
  <c r="AB29" i="7" s="1"/>
  <c r="AP23" i="7"/>
  <c r="AB35" i="7"/>
  <c r="AP13" i="7"/>
  <c r="T10" i="11"/>
  <c r="L28" i="10"/>
  <c r="L33" i="10" s="1"/>
  <c r="M33" i="11" s="1"/>
  <c r="R28" i="10"/>
  <c r="R33" i="10" s="1"/>
  <c r="V10" i="11"/>
  <c r="K11" i="10"/>
  <c r="K21" i="10" s="1"/>
  <c r="L21" i="11" s="1"/>
  <c r="O11" i="10"/>
  <c r="O21" i="10" s="1"/>
  <c r="Q21" i="11" s="1"/>
  <c r="J28" i="10"/>
  <c r="J33" i="10" s="1"/>
  <c r="K33" i="11" s="1"/>
  <c r="I11" i="10"/>
  <c r="I11" i="11" s="1"/>
  <c r="H28" i="10"/>
  <c r="H33" i="10" s="1"/>
  <c r="H33" i="11" s="1"/>
  <c r="G28" i="10"/>
  <c r="G33" i="10" s="1"/>
  <c r="G33" i="11" s="1"/>
  <c r="P10" i="11"/>
  <c r="S10" i="11" s="1"/>
  <c r="P11" i="10"/>
  <c r="P21" i="10" s="1"/>
  <c r="H57" i="11"/>
  <c r="J32" i="7"/>
  <c r="J34" i="7" s="1"/>
  <c r="H34" i="7"/>
  <c r="AE32" i="7"/>
  <c r="AE34" i="7" s="1"/>
  <c r="R57" i="11"/>
  <c r="P57" i="11"/>
  <c r="T57" i="10"/>
  <c r="AA32" i="7"/>
  <c r="AA34" i="7" s="1"/>
  <c r="P32" i="7"/>
  <c r="P34" i="7" s="1"/>
  <c r="L57" i="11"/>
  <c r="I57" i="11"/>
  <c r="L32" i="7"/>
  <c r="L34" i="7" s="1"/>
  <c r="Q57" i="11"/>
  <c r="AC32" i="7"/>
  <c r="N32" i="7"/>
  <c r="N34" i="7" s="1"/>
  <c r="K57" i="11"/>
  <c r="V57" i="11"/>
  <c r="AK32" i="7"/>
  <c r="AK34" i="7" s="1"/>
  <c r="M57" i="11"/>
  <c r="R32" i="7"/>
  <c r="R34" i="7" s="1"/>
  <c r="U57" i="11"/>
  <c r="AI32" i="7"/>
  <c r="AI34" i="7" s="1"/>
  <c r="AG32" i="7"/>
  <c r="AG34" i="7" s="1"/>
  <c r="T57" i="11"/>
  <c r="M57" i="10"/>
  <c r="N23" i="11"/>
  <c r="K28" i="10"/>
  <c r="K33" i="10" s="1"/>
  <c r="L33" i="11" s="1"/>
  <c r="S28" i="10"/>
  <c r="AK25" i="7" s="1"/>
  <c r="AK23" i="7" s="1"/>
  <c r="AP18" i="7"/>
  <c r="T10" i="10"/>
  <c r="U21" i="8"/>
  <c r="U35" i="7"/>
  <c r="AP17" i="7"/>
  <c r="U28" i="7"/>
  <c r="U29" i="7" s="1"/>
  <c r="AK18" i="7"/>
  <c r="AK17" i="7" s="1"/>
  <c r="I28" i="10"/>
  <c r="I33" i="10" s="1"/>
  <c r="I33" i="11" s="1"/>
  <c r="V11" i="11"/>
  <c r="R11" i="10"/>
  <c r="R21" i="10" s="1"/>
  <c r="U21" i="11" s="1"/>
  <c r="W21" i="11" s="1"/>
  <c r="G21" i="10"/>
  <c r="G21" i="11" s="1"/>
  <c r="H18" i="7"/>
  <c r="H17" i="7" s="1"/>
  <c r="G11" i="11"/>
  <c r="G10" i="11"/>
  <c r="Q28" i="10"/>
  <c r="Q33" i="10" s="1"/>
  <c r="T33" i="11" s="1"/>
  <c r="M23" i="10"/>
  <c r="AT15" i="7"/>
  <c r="M10" i="11"/>
  <c r="L11" i="10"/>
  <c r="H21" i="10"/>
  <c r="H21" i="11" s="1"/>
  <c r="O28" i="10"/>
  <c r="O33" i="10" s="1"/>
  <c r="Q33" i="11" s="1"/>
  <c r="H10" i="11"/>
  <c r="U6" i="10"/>
  <c r="M10" i="10"/>
  <c r="J21" i="10"/>
  <c r="K21" i="11" s="1"/>
  <c r="K10" i="11"/>
  <c r="AO14" i="7"/>
  <c r="AQ14" i="7" s="1"/>
  <c r="AT14" i="7" s="1"/>
  <c r="T13" i="7"/>
  <c r="AO13" i="7" s="1"/>
  <c r="W23" i="11"/>
  <c r="N21" i="10"/>
  <c r="N28" i="10"/>
  <c r="N33" i="10" s="1"/>
  <c r="P23" i="11"/>
  <c r="T23" i="10"/>
  <c r="J23" i="11"/>
  <c r="J18" i="7"/>
  <c r="J17" i="7" s="1"/>
  <c r="H11" i="11"/>
  <c r="R23" i="11"/>
  <c r="P28" i="10"/>
  <c r="P33" i="10" s="1"/>
  <c r="R33" i="11" s="1"/>
  <c r="P11" i="11"/>
  <c r="AA18" i="7"/>
  <c r="K11" i="11"/>
  <c r="N18" i="7"/>
  <c r="N17" i="7" s="1"/>
  <c r="T11" i="11"/>
  <c r="AG18" i="7"/>
  <c r="AG17" i="7" s="1"/>
  <c r="AC18" i="7" l="1"/>
  <c r="AC17" i="7" s="1"/>
  <c r="AN28" i="7"/>
  <c r="AN29" i="7" s="1"/>
  <c r="AP35" i="7"/>
  <c r="W10" i="11"/>
  <c r="P18" i="7"/>
  <c r="P17" i="7" s="1"/>
  <c r="J25" i="7"/>
  <c r="J23" i="7" s="1"/>
  <c r="J28" i="7" s="1"/>
  <c r="M28" i="11"/>
  <c r="R25" i="7"/>
  <c r="R23" i="7" s="1"/>
  <c r="AE18" i="7"/>
  <c r="AE17" i="7" s="1"/>
  <c r="G28" i="11"/>
  <c r="U28" i="11"/>
  <c r="AI25" i="7"/>
  <c r="AI23" i="7" s="1"/>
  <c r="N33" i="11"/>
  <c r="H25" i="7"/>
  <c r="H23" i="7" s="1"/>
  <c r="J57" i="11"/>
  <c r="L11" i="11"/>
  <c r="Q11" i="11"/>
  <c r="H28" i="11"/>
  <c r="K28" i="11"/>
  <c r="R11" i="11"/>
  <c r="L18" i="7"/>
  <c r="L17" i="7" s="1"/>
  <c r="U57" i="10"/>
  <c r="I21" i="10"/>
  <c r="I21" i="11" s="1"/>
  <c r="J21" i="11" s="1"/>
  <c r="M11" i="10"/>
  <c r="N25" i="7"/>
  <c r="N23" i="7" s="1"/>
  <c r="N28" i="7" s="1"/>
  <c r="N29" i="7" s="1"/>
  <c r="S57" i="11"/>
  <c r="AM32" i="7"/>
  <c r="AM34" i="7" s="1"/>
  <c r="AC34" i="7"/>
  <c r="T32" i="7"/>
  <c r="W57" i="11"/>
  <c r="N57" i="11"/>
  <c r="O57" i="11" s="1"/>
  <c r="S33" i="10"/>
  <c r="V33" i="11" s="1"/>
  <c r="K34" i="10"/>
  <c r="L34" i="11" s="1"/>
  <c r="O23" i="11"/>
  <c r="L28" i="11"/>
  <c r="P25" i="7"/>
  <c r="P23" i="7" s="1"/>
  <c r="M28" i="10"/>
  <c r="I28" i="11"/>
  <c r="M33" i="10"/>
  <c r="V28" i="11"/>
  <c r="L25" i="7"/>
  <c r="L23" i="7" s="1"/>
  <c r="J33" i="11"/>
  <c r="G34" i="10"/>
  <c r="G34" i="11" s="1"/>
  <c r="X10" i="11"/>
  <c r="U10" i="10"/>
  <c r="AK35" i="7"/>
  <c r="J11" i="11"/>
  <c r="AG25" i="7"/>
  <c r="AG23" i="7" s="1"/>
  <c r="AG28" i="7" s="1"/>
  <c r="AG29" i="7" s="1"/>
  <c r="T28" i="11"/>
  <c r="U11" i="11"/>
  <c r="W11" i="11" s="1"/>
  <c r="T11" i="10"/>
  <c r="AI18" i="7"/>
  <c r="AI17" i="7" s="1"/>
  <c r="J10" i="11"/>
  <c r="U23" i="10"/>
  <c r="N10" i="11"/>
  <c r="H34" i="10"/>
  <c r="H34" i="11" s="1"/>
  <c r="AR14" i="7"/>
  <c r="AR13" i="7" s="1"/>
  <c r="AQ13" i="7"/>
  <c r="AT13" i="7" s="1"/>
  <c r="L21" i="10"/>
  <c r="M11" i="11"/>
  <c r="R18" i="7"/>
  <c r="R17" i="7" s="1"/>
  <c r="Q28" i="11"/>
  <c r="AC25" i="7"/>
  <c r="AC23" i="7" s="1"/>
  <c r="O34" i="10"/>
  <c r="Q34" i="11" s="1"/>
  <c r="J34" i="10"/>
  <c r="K34" i="11" s="1"/>
  <c r="S23" i="11"/>
  <c r="X23" i="11" s="1"/>
  <c r="P33" i="11"/>
  <c r="S33" i="11" s="1"/>
  <c r="U33" i="11"/>
  <c r="R34" i="10"/>
  <c r="U34" i="11" s="1"/>
  <c r="Q34" i="10"/>
  <c r="T34" i="11" s="1"/>
  <c r="AT19" i="7"/>
  <c r="T21" i="10"/>
  <c r="P21" i="11"/>
  <c r="AK28" i="7"/>
  <c r="AK29" i="7" s="1"/>
  <c r="R21" i="11"/>
  <c r="P34" i="10"/>
  <c r="R34" i="11" s="1"/>
  <c r="AE25" i="7"/>
  <c r="AE23" i="7" s="1"/>
  <c r="R28" i="11"/>
  <c r="AA17" i="7"/>
  <c r="T28" i="10"/>
  <c r="AA25" i="7"/>
  <c r="P28" i="11"/>
  <c r="N34" i="10"/>
  <c r="AP28" i="7" l="1"/>
  <c r="AP29" i="7" s="1"/>
  <c r="J35" i="7"/>
  <c r="P28" i="7"/>
  <c r="P29" i="7" s="1"/>
  <c r="T17" i="7"/>
  <c r="AE28" i="7"/>
  <c r="AE29" i="7" s="1"/>
  <c r="AI28" i="7"/>
  <c r="AI29" i="7" s="1"/>
  <c r="N28" i="11"/>
  <c r="O33" i="11"/>
  <c r="L28" i="7"/>
  <c r="L29" i="7" s="1"/>
  <c r="N11" i="11"/>
  <c r="O11" i="11" s="1"/>
  <c r="S11" i="11"/>
  <c r="X11" i="11" s="1"/>
  <c r="N35" i="7"/>
  <c r="J28" i="11"/>
  <c r="M21" i="10"/>
  <c r="U21" i="10" s="1"/>
  <c r="I34" i="10"/>
  <c r="I34" i="11" s="1"/>
  <c r="J34" i="11" s="1"/>
  <c r="Y23" i="11"/>
  <c r="U11" i="10"/>
  <c r="X57" i="11"/>
  <c r="Y57" i="11" s="1"/>
  <c r="S34" i="10"/>
  <c r="V34" i="11" s="1"/>
  <c r="W34" i="11" s="1"/>
  <c r="AO32" i="7"/>
  <c r="AO34" i="7" s="1"/>
  <c r="T34" i="7"/>
  <c r="T25" i="7"/>
  <c r="L35" i="7"/>
  <c r="W33" i="11"/>
  <c r="X33" i="11" s="1"/>
  <c r="Y33" i="11" s="1"/>
  <c r="T23" i="7"/>
  <c r="P35" i="7"/>
  <c r="T33" i="10"/>
  <c r="U33" i="10" s="1"/>
  <c r="U28" i="10"/>
  <c r="AM18" i="7"/>
  <c r="W28" i="11"/>
  <c r="AI35" i="7"/>
  <c r="AG35" i="7"/>
  <c r="AQ19" i="7"/>
  <c r="AR19" i="7" s="1"/>
  <c r="AQ24" i="7"/>
  <c r="AR24" i="7" s="1"/>
  <c r="AQ27" i="7"/>
  <c r="AR27" i="7" s="1"/>
  <c r="AQ26" i="7"/>
  <c r="AR26" i="7" s="1"/>
  <c r="O10" i="11"/>
  <c r="Y10" i="11" s="1"/>
  <c r="R28" i="7"/>
  <c r="R29" i="7" s="1"/>
  <c r="AQ33" i="7"/>
  <c r="AR33" i="7" s="1"/>
  <c r="T18" i="7"/>
  <c r="R35" i="7"/>
  <c r="AC28" i="7"/>
  <c r="AC29" i="7" s="1"/>
  <c r="AC35" i="7"/>
  <c r="M21" i="11"/>
  <c r="N21" i="11" s="1"/>
  <c r="O21" i="11" s="1"/>
  <c r="L34" i="10"/>
  <c r="M34" i="11" s="1"/>
  <c r="N34" i="11" s="1"/>
  <c r="S28" i="11"/>
  <c r="H35" i="7"/>
  <c r="S21" i="11"/>
  <c r="X21" i="11" s="1"/>
  <c r="AM25" i="7"/>
  <c r="AA23" i="7"/>
  <c r="AM23" i="7" s="1"/>
  <c r="AE35" i="7"/>
  <c r="H28" i="7"/>
  <c r="AM17" i="7"/>
  <c r="J29" i="7"/>
  <c r="P34" i="11"/>
  <c r="S34" i="11" s="1"/>
  <c r="T35" i="7" l="1"/>
  <c r="O28" i="11"/>
  <c r="AO18" i="7"/>
  <c r="AQ18" i="7" s="1"/>
  <c r="AQ17" i="7" s="1"/>
  <c r="AO25" i="7"/>
  <c r="AQ25" i="7" s="1"/>
  <c r="AR25" i="7" s="1"/>
  <c r="AR23" i="7" s="1"/>
  <c r="AQ32" i="7"/>
  <c r="AR32" i="7" s="1"/>
  <c r="AR34" i="7" s="1"/>
  <c r="AO23" i="7"/>
  <c r="T34" i="10"/>
  <c r="Y11" i="11"/>
  <c r="X28" i="11"/>
  <c r="O34" i="11"/>
  <c r="AA35" i="7"/>
  <c r="AM35" i="7"/>
  <c r="Y21" i="11"/>
  <c r="AA28" i="7"/>
  <c r="AA29" i="7" s="1"/>
  <c r="M34" i="10"/>
  <c r="X34" i="11"/>
  <c r="AO17" i="7"/>
  <c r="H29" i="7"/>
  <c r="T28" i="7"/>
  <c r="H51" i="7"/>
  <c r="Y28" i="11" l="1"/>
  <c r="AR18" i="7"/>
  <c r="AR17" i="7" s="1"/>
  <c r="AR28" i="7" s="1"/>
  <c r="AR29" i="7" s="1"/>
  <c r="AO35" i="7"/>
  <c r="AQ34" i="7"/>
  <c r="AQ23" i="7"/>
  <c r="AQ35" i="7" s="1"/>
  <c r="U34" i="10"/>
  <c r="U56" i="10" s="1"/>
  <c r="Y34" i="11"/>
  <c r="Y56" i="11" s="1"/>
  <c r="AM28" i="7"/>
  <c r="AM29" i="7" s="1"/>
  <c r="T29" i="7"/>
  <c r="AR35" i="7" l="1"/>
  <c r="AQ28" i="7"/>
  <c r="AQ29" i="7" s="1"/>
  <c r="AR30" i="7" s="1"/>
  <c r="AO28" i="7"/>
  <c r="AO29" i="7" s="1"/>
  <c r="AO30" i="7" s="1"/>
  <c r="AQ30" i="7" l="1"/>
</calcChain>
</file>

<file path=xl/sharedStrings.xml><?xml version="1.0" encoding="utf-8"?>
<sst xmlns="http://schemas.openxmlformats.org/spreadsheetml/2006/main" count="508" uniqueCount="211">
  <si>
    <t>Month       4</t>
    <phoneticPr fontId="3"/>
  </si>
  <si>
    <t xml:space="preserve">           2nd Half  </t>
    <phoneticPr fontId="2"/>
  </si>
  <si>
    <t xml:space="preserve">              Annual</t>
    <phoneticPr fontId="2"/>
  </si>
  <si>
    <t>Company ;</t>
    <phoneticPr fontId="3"/>
  </si>
  <si>
    <t>1Q</t>
    <phoneticPr fontId="3"/>
  </si>
  <si>
    <t>2Q</t>
    <phoneticPr fontId="3"/>
  </si>
  <si>
    <t>1st
Half</t>
    <phoneticPr fontId="3"/>
  </si>
  <si>
    <t>3Q</t>
    <phoneticPr fontId="3"/>
  </si>
  <si>
    <t>4Q</t>
    <phoneticPr fontId="3"/>
  </si>
  <si>
    <t>2nd
Half</t>
    <phoneticPr fontId="3"/>
  </si>
  <si>
    <t>Unit Currency ;</t>
    <phoneticPr fontId="3"/>
  </si>
  <si>
    <t>Apr.</t>
    <phoneticPr fontId="3"/>
  </si>
  <si>
    <t>May</t>
    <phoneticPr fontId="3"/>
  </si>
  <si>
    <t>Jun.</t>
    <phoneticPr fontId="3"/>
  </si>
  <si>
    <t>Jul.</t>
    <phoneticPr fontId="3"/>
  </si>
  <si>
    <t>Aug.</t>
    <phoneticPr fontId="3"/>
  </si>
  <si>
    <t>Sep.</t>
    <phoneticPr fontId="3"/>
  </si>
  <si>
    <t>Oct.</t>
    <phoneticPr fontId="3"/>
  </si>
  <si>
    <t>Nov.</t>
    <phoneticPr fontId="3"/>
  </si>
  <si>
    <t>Dec.</t>
    <phoneticPr fontId="3"/>
  </si>
  <si>
    <t>Jan.</t>
    <phoneticPr fontId="3"/>
  </si>
  <si>
    <t>Feb.</t>
    <phoneticPr fontId="3"/>
  </si>
  <si>
    <t>Mar.</t>
    <phoneticPr fontId="3"/>
  </si>
  <si>
    <r>
      <rPr>
        <sz val="14"/>
        <rFont val="ＭＳ Ｐゴシック"/>
        <family val="3"/>
        <charset val="128"/>
      </rPr>
      <t>上　期</t>
    </r>
    <rPh sb="0" eb="1">
      <t>ウエ</t>
    </rPh>
    <rPh sb="2" eb="3">
      <t>キ</t>
    </rPh>
    <phoneticPr fontId="2"/>
  </si>
  <si>
    <t>Unit Amount</t>
    <phoneticPr fontId="3"/>
  </si>
  <si>
    <t xml:space="preserve">Quality Target </t>
  </si>
  <si>
    <t>PANABRAS</t>
  </si>
  <si>
    <t>Actual</t>
  </si>
  <si>
    <t xml:space="preserve">Plan </t>
  </si>
  <si>
    <t>Quality Business Plan</t>
  </si>
  <si>
    <t>【 1st Half 】</t>
  </si>
  <si>
    <t>【 2nd Half 】</t>
  </si>
  <si>
    <t>Unit Amount</t>
    <phoneticPr fontId="3"/>
  </si>
  <si>
    <t>Target</t>
  </si>
  <si>
    <t>Total Sales Turnover</t>
  </si>
  <si>
    <t xml:space="preserve">Domestic Sales </t>
  </si>
  <si>
    <t xml:space="preserve">Export Sales </t>
  </si>
  <si>
    <t>Corporate Announcement Loss</t>
  </si>
  <si>
    <t>Market Quality Loss
(Exclude Corporate Announcement Loss)</t>
  </si>
  <si>
    <t>market Quality Loss</t>
  </si>
  <si>
    <t>Defect in warranty support cost</t>
  </si>
  <si>
    <t>Complaint handling cost</t>
  </si>
  <si>
    <t>Market rework cost</t>
  </si>
  <si>
    <t>Export quality cost</t>
  </si>
  <si>
    <t>Others</t>
  </si>
  <si>
    <t>Total Quality　Loss Cost</t>
  </si>
  <si>
    <t>Internal Quality Loss</t>
  </si>
  <si>
    <t>Rework cost</t>
  </si>
  <si>
    <t>Manufacturing loss cost</t>
  </si>
  <si>
    <t>Disposal loss cost</t>
  </si>
  <si>
    <t>Total Quality Loss Cost</t>
  </si>
  <si>
    <t>Total Quality Loss Cost Ratio</t>
  </si>
  <si>
    <t>Factory Loss</t>
  </si>
  <si>
    <t xml:space="preserve"> Production amount</t>
  </si>
  <si>
    <t xml:space="preserve"> Design loss cost +Equipment loss cost
   + Switching loss cost</t>
  </si>
  <si>
    <t xml:space="preserve"> Ratio</t>
  </si>
  <si>
    <t>Quality Loss + Design Loss+Equipment Loss+Switching Loss</t>
  </si>
  <si>
    <t>Market Quality (Delivery Quality)</t>
  </si>
  <si>
    <t xml:space="preserve"> Quantity of units sold</t>
  </si>
  <si>
    <t xml:space="preserve"> Quantity of units sold in the last 12 months</t>
  </si>
  <si>
    <t xml:space="preserve"> Quantity of defective units</t>
  </si>
  <si>
    <t xml:space="preserve"> Defect ratio in market </t>
  </si>
  <si>
    <t xml:space="preserve">  ●Make comments if quality status is worsen, causing to increase of quality loss cost.</t>
  </si>
  <si>
    <t xml:space="preserve"> Total Sales Turnover</t>
  </si>
  <si>
    <t xml:space="preserve">Export Sales   </t>
  </si>
  <si>
    <t>Market Quality Loss  
 (Exclude Corporate Announcement Loss)</t>
  </si>
  <si>
    <t>The indexes below are under Business Division/Domain control</t>
  </si>
  <si>
    <t>Design loss cost +Equipment loss cost + Switching loss cost</t>
  </si>
  <si>
    <t xml:space="preserve"> Defect ratio in market 　　　</t>
  </si>
  <si>
    <t>Plan</t>
  </si>
  <si>
    <r>
      <t xml:space="preserve">  </t>
    </r>
    <r>
      <rPr>
        <sz val="12"/>
        <rFont val="ＭＳ Ｐゴシック"/>
        <family val="3"/>
        <charset val="128"/>
      </rPr>
      <t>●</t>
    </r>
    <r>
      <rPr>
        <sz val="12"/>
        <rFont val="Arial"/>
        <family val="2"/>
      </rPr>
      <t>Make comments if quality status is worsen, causing to increase of quality loss cost.</t>
    </r>
  </si>
  <si>
    <t>Total Loss</t>
    <phoneticPr fontId="3"/>
  </si>
  <si>
    <t>1,000 BRL</t>
  </si>
  <si>
    <t>Re-call(Corporate announcement) Loss</t>
  </si>
  <si>
    <t>Market Quality Loss</t>
  </si>
  <si>
    <t>Defect in</t>
  </si>
  <si>
    <t>warranty</t>
  </si>
  <si>
    <t>support loss</t>
  </si>
  <si>
    <t>Costs of repairs within the warranty period</t>
  </si>
  <si>
    <t>Service cost</t>
  </si>
  <si>
    <t>Returned goods handling cost</t>
  </si>
  <si>
    <t>Defect in warranty support loss total</t>
  </si>
  <si>
    <t>Complaint</t>
  </si>
  <si>
    <t>handling loss</t>
  </si>
  <si>
    <t>Costs of complaint handling and compensation for damages</t>
  </si>
  <si>
    <t>Business trip cost</t>
  </si>
  <si>
    <t>Costs of out-of-warranty repairs that cannot be charged</t>
  </si>
  <si>
    <t>Costs of alternative products required to handle complaints</t>
  </si>
  <si>
    <t>Complaint handling loss total</t>
  </si>
  <si>
    <t>Market rework losses</t>
  </si>
  <si>
    <t>Export quality losses</t>
  </si>
  <si>
    <t>Other market quality loss</t>
  </si>
  <si>
    <t>Market quality loss total</t>
  </si>
  <si>
    <t>Re-work Loss</t>
  </si>
  <si>
    <t>Manufacturing</t>
  </si>
  <si>
    <t>Loss</t>
  </si>
  <si>
    <t>Costs of non-cyclic operations in manufacturing processes</t>
  </si>
  <si>
    <t>Disassembly outsourcing costs</t>
  </si>
  <si>
    <t>Costs for improving dies/molds, equipment, and jigs/tools</t>
  </si>
  <si>
    <t>Software design modification loss amount</t>
  </si>
  <si>
    <t>Manufacturing loss total</t>
  </si>
  <si>
    <t>Discarding</t>
  </si>
  <si>
    <t>loss</t>
  </si>
  <si>
    <t>Component, material, and work in process discarding cost</t>
  </si>
  <si>
    <t>Discarding loss total</t>
  </si>
  <si>
    <t>Other internal quality loss</t>
  </si>
  <si>
    <t>Internal quality loss total</t>
  </si>
  <si>
    <t>Quality loss total</t>
  </si>
  <si>
    <t>Losses related to
resource/energy</t>
  </si>
  <si>
    <t>Resource loss</t>
  </si>
  <si>
    <t>Design loss</t>
  </si>
  <si>
    <t>Equipment loss</t>
  </si>
  <si>
    <t>Material yield rate (Material)</t>
  </si>
  <si>
    <t>Inventory variance</t>
  </si>
  <si>
    <t>Resource loss total</t>
  </si>
  <si>
    <t>Production amount</t>
  </si>
  <si>
    <t>Input data into this color(light yellow) column</t>
    <phoneticPr fontId="3"/>
  </si>
  <si>
    <t>Corresponding
 to yield loss</t>
    <phoneticPr fontId="3"/>
  </si>
  <si>
    <r>
      <t>Others(transportation fee etc.</t>
    </r>
    <r>
      <rPr>
        <sz val="11"/>
        <rFont val="MS UI Gothic"/>
        <family val="3"/>
        <charset val="128"/>
      </rPr>
      <t>）</t>
    </r>
  </si>
  <si>
    <r>
      <t>Others (Discard of long stock materials</t>
    </r>
    <r>
      <rPr>
        <sz val="11"/>
        <rFont val="MS UI Gothic"/>
        <family val="3"/>
        <charset val="128"/>
      </rPr>
      <t>）</t>
    </r>
  </si>
  <si>
    <r>
      <t>Switch loss (half products, products</t>
    </r>
    <r>
      <rPr>
        <sz val="11"/>
        <rFont val="MS UI Gothic"/>
        <family val="3"/>
        <charset val="128"/>
      </rPr>
      <t>）</t>
    </r>
  </si>
  <si>
    <r>
      <rPr>
        <sz val="11"/>
        <rFont val="ＭＳ Ｐゴシック"/>
        <family val="3"/>
        <charset val="128"/>
      </rPr>
      <t>原動・エネルギーロス</t>
    </r>
    <rPh sb="0" eb="2">
      <t>ゲンドウ</t>
    </rPh>
    <phoneticPr fontId="3"/>
  </si>
  <si>
    <r>
      <rPr>
        <sz val="11"/>
        <rFont val="ＭＳ Ｐゴシック"/>
        <family val="3"/>
        <charset val="128"/>
      </rPr>
      <t>循環・処理</t>
    </r>
    <rPh sb="0" eb="2">
      <t>ジュンカン</t>
    </rPh>
    <rPh sb="3" eb="5">
      <t>ショリ</t>
    </rPh>
    <phoneticPr fontId="3"/>
  </si>
  <si>
    <r>
      <rPr>
        <sz val="11"/>
        <rFont val="MS UI Gothic"/>
        <family val="3"/>
        <charset val="128"/>
      </rPr>
      <t>材料再投入に要する費用</t>
    </r>
    <rPh sb="0" eb="2">
      <t>ザイリョウ</t>
    </rPh>
    <rPh sb="2" eb="5">
      <t>サイトウニュウ</t>
    </rPh>
    <rPh sb="6" eb="7">
      <t>ヨウ</t>
    </rPh>
    <rPh sb="9" eb="11">
      <t>ヒヨウ</t>
    </rPh>
    <phoneticPr fontId="3"/>
  </si>
  <si>
    <r>
      <rPr>
        <sz val="11"/>
        <rFont val="ＭＳ Ｐゴシック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</si>
  <si>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材料リサイクル等の費用</t>
    </r>
    <rPh sb="0" eb="2">
      <t>ザイリョウ</t>
    </rPh>
    <rPh sb="7" eb="8">
      <t>トウ</t>
    </rPh>
    <rPh sb="9" eb="11">
      <t>ヒヨウ</t>
    </rPh>
    <phoneticPr fontId="3"/>
  </si>
  <si>
    <r>
      <rPr>
        <sz val="11"/>
        <rFont val="MS UI Gothic"/>
        <family val="3"/>
        <charset val="128"/>
      </rPr>
      <t>生産に伴う廃液等処理</t>
    </r>
    <rPh sb="0" eb="2">
      <t>セイサン</t>
    </rPh>
    <rPh sb="3" eb="4">
      <t>トモナ</t>
    </rPh>
    <rPh sb="5" eb="7">
      <t>ハイエキ</t>
    </rPh>
    <rPh sb="7" eb="8">
      <t>トウ</t>
    </rPh>
    <rPh sb="8" eb="10">
      <t>ショリ</t>
    </rPh>
    <phoneticPr fontId="3"/>
  </si>
  <si>
    <r>
      <rPr>
        <sz val="11"/>
        <rFont val="MS UI Gothic"/>
        <family val="3"/>
        <charset val="128"/>
      </rPr>
      <t>循環・処理ロス合計</t>
    </r>
    <rPh sb="0" eb="2">
      <t>ジュンカン</t>
    </rPh>
    <rPh sb="3" eb="5">
      <t>ショリ</t>
    </rPh>
    <rPh sb="7" eb="9">
      <t>ゴウケイ</t>
    </rPh>
    <phoneticPr fontId="3"/>
  </si>
  <si>
    <r>
      <rPr>
        <sz val="11"/>
        <rFont val="MS UI Gothic"/>
        <family val="3"/>
        <charset val="128"/>
      </rPr>
      <t>資源</t>
    </r>
    <r>
      <rPr>
        <sz val="11"/>
        <rFont val="Arial"/>
        <family val="2"/>
      </rPr>
      <t>/</t>
    </r>
    <r>
      <rPr>
        <sz val="11"/>
        <rFont val="MS UI Gothic"/>
        <family val="3"/>
        <charset val="128"/>
      </rPr>
      <t>エナルギー関連ロス合計</t>
    </r>
    <rPh sb="12" eb="14">
      <t>ゴウケイ</t>
    </rPh>
    <phoneticPr fontId="3"/>
  </si>
  <si>
    <r>
      <rPr>
        <sz val="11"/>
        <rFont val="MS UI Gothic"/>
        <family val="3"/>
        <charset val="128"/>
      </rPr>
      <t>直接的に生産性に
影響しないロス</t>
    </r>
    <phoneticPr fontId="3"/>
  </si>
  <si>
    <r>
      <rPr>
        <sz val="11"/>
        <rFont val="ＭＳ Ｐゴシック"/>
        <family val="3"/>
        <charset val="128"/>
      </rPr>
      <t>想定外の費用ロス</t>
    </r>
    <rPh sb="0" eb="2">
      <t>ソウテイ</t>
    </rPh>
    <rPh sb="2" eb="3">
      <t>ガイ</t>
    </rPh>
    <rPh sb="4" eb="6">
      <t>ヒヨウ</t>
    </rPh>
    <phoneticPr fontId="3"/>
  </si>
  <si>
    <r>
      <rPr>
        <sz val="11"/>
        <rFont val="ＭＳ Ｐゴシック"/>
        <family val="3"/>
        <charset val="128"/>
      </rPr>
      <t>その他</t>
    </r>
    <phoneticPr fontId="3"/>
  </si>
  <si>
    <r>
      <rPr>
        <sz val="11"/>
        <rFont val="MS UI Gothic"/>
        <family val="3"/>
        <charset val="128"/>
      </rPr>
      <t>生産性非影響ロス合計</t>
    </r>
    <rPh sb="0" eb="2">
      <t>セイサン</t>
    </rPh>
    <rPh sb="2" eb="3">
      <t>セイ</t>
    </rPh>
    <rPh sb="3" eb="4">
      <t>ヒ</t>
    </rPh>
    <rPh sb="4" eb="6">
      <t>エイキョウ</t>
    </rPh>
    <rPh sb="8" eb="10">
      <t>ゴウケイ</t>
    </rPh>
    <phoneticPr fontId="3"/>
  </si>
  <si>
    <r>
      <rPr>
        <sz val="11"/>
        <rFont val="MS UI Gothic"/>
        <family val="3"/>
        <charset val="128"/>
      </rPr>
      <t>有価材売却益（有価材）</t>
    </r>
    <rPh sb="0" eb="2">
      <t>ユウカ</t>
    </rPh>
    <rPh sb="2" eb="3">
      <t>ザイ</t>
    </rPh>
    <rPh sb="3" eb="6">
      <t>バイキャクエキ</t>
    </rPh>
    <rPh sb="7" eb="9">
      <t>ユウカ</t>
    </rPh>
    <rPh sb="9" eb="10">
      <t>ザイ</t>
    </rPh>
    <phoneticPr fontId="3"/>
  </si>
  <si>
    <r>
      <rPr>
        <sz val="11"/>
        <rFont val="MS UI Gothic"/>
        <family val="3"/>
        <charset val="128"/>
      </rPr>
      <t>工場ロス合計</t>
    </r>
    <rPh sb="0" eb="2">
      <t>コウジョウ</t>
    </rPh>
    <rPh sb="4" eb="6">
      <t>ゴウケイ</t>
    </rPh>
    <phoneticPr fontId="3"/>
  </si>
  <si>
    <r>
      <t>SCM</t>
    </r>
    <r>
      <rPr>
        <sz val="11"/>
        <rFont val="MS UI Gothic"/>
        <family val="3"/>
        <charset val="128"/>
      </rPr>
      <t>ロス</t>
    </r>
    <phoneticPr fontId="3"/>
  </si>
  <si>
    <r>
      <rPr>
        <sz val="11"/>
        <rFont val="MS UI Gothic"/>
        <family val="3"/>
        <charset val="128"/>
      </rPr>
      <t>停滞ロス</t>
    </r>
    <rPh sb="0" eb="2">
      <t>テイタイ</t>
    </rPh>
    <phoneticPr fontId="3"/>
  </si>
  <si>
    <r>
      <rPr>
        <sz val="11"/>
        <rFont val="MS UI Gothic"/>
        <family val="3"/>
        <charset val="128"/>
      </rPr>
      <t>その他</t>
    </r>
    <rPh sb="2" eb="3">
      <t>タ</t>
    </rPh>
    <phoneticPr fontId="3"/>
  </si>
  <si>
    <r>
      <t>SCM</t>
    </r>
    <r>
      <rPr>
        <sz val="11"/>
        <rFont val="MS UI Gothic"/>
        <family val="3"/>
        <charset val="128"/>
      </rPr>
      <t>ロス合計</t>
    </r>
    <rPh sb="5" eb="7">
      <t>ゴウケイ</t>
    </rPh>
    <phoneticPr fontId="3"/>
  </si>
  <si>
    <r>
      <rPr>
        <sz val="11"/>
        <rFont val="MS UI Gothic"/>
        <family val="3"/>
        <charset val="128"/>
      </rPr>
      <t>総ロス合計</t>
    </r>
    <rPh sb="0" eb="1">
      <t>ソウ</t>
    </rPh>
    <rPh sb="3" eb="5">
      <t>ゴウケイ</t>
    </rPh>
    <phoneticPr fontId="3"/>
  </si>
  <si>
    <t>　1000BRL</t>
  </si>
  <si>
    <t>Dry battery division</t>
  </si>
  <si>
    <t xml:space="preserve">Business Division/
Production site name                                            </t>
  </si>
  <si>
    <t>Section</t>
  </si>
  <si>
    <t>Quality manager</t>
  </si>
  <si>
    <t>Telephone.No</t>
  </si>
  <si>
    <t>E-mail</t>
  </si>
  <si>
    <t xml:space="preserve">forecast
</t>
    <phoneticPr fontId="3"/>
  </si>
  <si>
    <t>Mamoru Saito</t>
  </si>
  <si>
    <t>+55-12-</t>
  </si>
  <si>
    <t>saito.mamoru@br.panasonic.com</t>
  </si>
  <si>
    <t xml:space="preserve">Plan </t>
    <phoneticPr fontId="3"/>
  </si>
  <si>
    <t>Actual</t>
    <phoneticPr fontId="3"/>
  </si>
  <si>
    <t>Internal Quality Loss</t>
    <phoneticPr fontId="3"/>
  </si>
  <si>
    <t>Internal Quality Loss</t>
    <phoneticPr fontId="3"/>
  </si>
  <si>
    <t>Internal Quality Loss</t>
    <phoneticPr fontId="3"/>
  </si>
  <si>
    <t>Quality Loss</t>
    <phoneticPr fontId="3"/>
  </si>
  <si>
    <t>Inflation Forecast</t>
  </si>
  <si>
    <t>% Variação Produção</t>
  </si>
  <si>
    <t>Indice de correção</t>
  </si>
  <si>
    <t>Domestico</t>
  </si>
  <si>
    <t>Exportação</t>
  </si>
  <si>
    <t>Indice de correção de falhas</t>
  </si>
  <si>
    <t>Taxa de Inflação</t>
  </si>
  <si>
    <t>FY
2018</t>
    <phoneticPr fontId="3"/>
  </si>
  <si>
    <t>Taxa de retrabalho</t>
  </si>
  <si>
    <t>Cambio</t>
  </si>
  <si>
    <t>Aumento de produção</t>
  </si>
  <si>
    <t>Vs. LY</t>
  </si>
  <si>
    <t>Produção mensal</t>
  </si>
  <si>
    <t>Redução</t>
  </si>
  <si>
    <t>PANABRAS - IMPORTED</t>
  </si>
  <si>
    <t>1Q</t>
  </si>
  <si>
    <t>Result</t>
  </si>
  <si>
    <t>Apr: Costumer Claim - 2 6LF22</t>
  </si>
  <si>
    <t>May: Costumer Claim: 2 6LF22</t>
  </si>
  <si>
    <t>Jun: Costumer Claim : LR03</t>
  </si>
  <si>
    <t>FY2021</t>
  </si>
  <si>
    <r>
      <rPr>
        <sz val="11"/>
        <rFont val="ＭＳ Ｐゴシック"/>
        <family val="3"/>
        <charset val="128"/>
      </rPr>
      <t>原動・エネルギーロス</t>
    </r>
  </si>
  <si>
    <r>
      <rPr>
        <sz val="11"/>
        <rFont val="ＭＳ Ｐゴシック"/>
        <family val="3"/>
        <charset val="128"/>
      </rPr>
      <t>循環・処理</t>
    </r>
  </si>
  <si>
    <r>
      <rPr>
        <sz val="11"/>
        <rFont val="MS UI Gothic"/>
        <family val="3"/>
        <charset val="128"/>
      </rPr>
      <t>材料再投入に要する費用</t>
    </r>
  </si>
  <si>
    <r>
      <rPr>
        <sz val="11"/>
        <rFont val="ＭＳ Ｐゴシック"/>
        <family val="3"/>
        <charset val="128"/>
      </rPr>
      <t>ロス</t>
    </r>
  </si>
  <si>
    <r>
      <rPr>
        <sz val="11"/>
        <rFont val="MS UI Gothic"/>
        <family val="3"/>
        <charset val="128"/>
      </rPr>
      <t>材料リサイクル等の費用</t>
    </r>
  </si>
  <si>
    <r>
      <rPr>
        <sz val="11"/>
        <rFont val="MS UI Gothic"/>
        <family val="3"/>
        <charset val="128"/>
      </rPr>
      <t>生産に伴う廃液等処理</t>
    </r>
  </si>
  <si>
    <r>
      <rPr>
        <sz val="11"/>
        <rFont val="MS UI Gothic"/>
        <family val="3"/>
        <charset val="128"/>
      </rPr>
      <t>循環・処理ロス合計</t>
    </r>
  </si>
  <si>
    <r>
      <rPr>
        <sz val="11"/>
        <rFont val="MS UI Gothic"/>
        <family val="3"/>
        <charset val="128"/>
      </rPr>
      <t>資源</t>
    </r>
    <r>
      <rPr>
        <sz val="11"/>
        <rFont val="Arial"/>
        <family val="2"/>
      </rPr>
      <t>/</t>
    </r>
    <r>
      <rPr>
        <sz val="11"/>
        <rFont val="MS UI Gothic"/>
        <family val="3"/>
        <charset val="128"/>
      </rPr>
      <t>エナルギー関連ロス合計</t>
    </r>
  </si>
  <si>
    <r>
      <rPr>
        <sz val="11"/>
        <rFont val="MS UI Gothic"/>
        <family val="3"/>
        <charset val="128"/>
      </rPr>
      <t>直接的に生産性に
影響しないロス</t>
    </r>
  </si>
  <si>
    <r>
      <rPr>
        <sz val="11"/>
        <rFont val="ＭＳ Ｐゴシック"/>
        <family val="3"/>
        <charset val="128"/>
      </rPr>
      <t>想定外の費用ロス</t>
    </r>
  </si>
  <si>
    <r>
      <rPr>
        <sz val="11"/>
        <rFont val="ＭＳ Ｐゴシック"/>
        <family val="3"/>
        <charset val="128"/>
      </rPr>
      <t>その他</t>
    </r>
  </si>
  <si>
    <r>
      <rPr>
        <sz val="11"/>
        <rFont val="MS UI Gothic"/>
        <family val="3"/>
        <charset val="128"/>
      </rPr>
      <t>生産性非影響ロス合計</t>
    </r>
  </si>
  <si>
    <r>
      <rPr>
        <sz val="11"/>
        <rFont val="MS UI Gothic"/>
        <family val="3"/>
        <charset val="128"/>
      </rPr>
      <t>有価材売却益（有価材）</t>
    </r>
  </si>
  <si>
    <r>
      <rPr>
        <sz val="11"/>
        <rFont val="MS UI Gothic"/>
        <family val="3"/>
        <charset val="128"/>
      </rPr>
      <t>工場ロス合計</t>
    </r>
  </si>
  <si>
    <r>
      <t>SCM</t>
    </r>
    <r>
      <rPr>
        <sz val="11"/>
        <rFont val="MS UI Gothic"/>
        <family val="3"/>
        <charset val="128"/>
      </rPr>
      <t>ロス</t>
    </r>
  </si>
  <si>
    <r>
      <rPr>
        <sz val="11"/>
        <rFont val="MS UI Gothic"/>
        <family val="3"/>
        <charset val="128"/>
      </rPr>
      <t>停滞ロス</t>
    </r>
  </si>
  <si>
    <r>
      <rPr>
        <sz val="11"/>
        <rFont val="MS UI Gothic"/>
        <family val="3"/>
        <charset val="128"/>
      </rPr>
      <t>その他</t>
    </r>
  </si>
  <si>
    <r>
      <t>SCM</t>
    </r>
    <r>
      <rPr>
        <sz val="11"/>
        <rFont val="MS UI Gothic"/>
        <family val="3"/>
        <charset val="128"/>
      </rPr>
      <t>ロス合計</t>
    </r>
  </si>
  <si>
    <r>
      <rPr>
        <sz val="11"/>
        <rFont val="MS UI Gothic"/>
        <family val="3"/>
        <charset val="128"/>
      </rPr>
      <t>総ロス合計</t>
    </r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</si>
  <si>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</si>
  <si>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</si>
  <si>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</si>
  <si>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</si>
  <si>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</si>
  <si>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</si>
  <si>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</si>
  <si>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</si>
  <si>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</si>
  <si>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</si>
  <si>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</si>
  <si>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</si>
  <si>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 xml:space="preserve">Forecast
</t>
  </si>
  <si>
    <t>FY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</si>
</sst>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¥&quot;#,##0;[Red]&quot;¥&quot;\-#,##0"/>
    <numFmt numFmtId="165" formatCode="0_ "/>
    <numFmt numFmtId="166" formatCode="#,##0_ "/>
    <numFmt numFmtId="167" formatCode="0.000%"/>
    <numFmt numFmtId="168" formatCode="0.0%"/>
    <numFmt numFmtId="169" formatCode="#,##0.0"/>
    <numFmt numFmtId="170" formatCode="0.0_ "/>
    <numFmt numFmtId="171" formatCode="0.00_ "/>
    <numFmt numFmtId="172" formatCode="0.000_ "/>
    <numFmt numFmtId="173" formatCode="#,##0.000"/>
    <numFmt numFmtId="174" formatCode="0.000\ &quot;ppm&quot;"/>
    <numFmt numFmtId="175" formatCode="#,##0.000,"/>
    <numFmt numFmtId="176" formatCode="0.000,\ "/>
    <numFmt numFmtId="177" formatCode=";;;"/>
  </numFmts>
  <fonts count="4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4"/>
      <name val="ＭＳ Ｐゴシック"/>
      <family val="3"/>
      <charset val="128"/>
    </font>
    <font>
      <sz val="2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i/>
      <u/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MS UI Gothic"/>
      <family val="3"/>
      <charset val="128"/>
    </font>
    <font>
      <i/>
      <sz val="9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21"/>
      <name val="Arial"/>
      <family val="2"/>
    </font>
    <font>
      <b/>
      <sz val="22"/>
      <name val="Arial"/>
      <family val="2"/>
    </font>
    <font>
      <sz val="13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10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u/>
      <sz val="14"/>
      <color indexed="12"/>
      <name val="Arial"/>
      <family val="2"/>
    </font>
    <font>
      <sz val="12"/>
      <name val="Calibri"/>
      <family val="2"/>
    </font>
    <font>
      <sz val="11"/>
      <name val="Calibri"/>
      <family val="2"/>
    </font>
    <font>
      <sz val="11"/>
      <color theme="1"/>
      <name val="Calibri"/>
      <family val="3"/>
      <charset val="128"/>
      <scheme val="minor"/>
    </font>
    <font>
      <sz val="14"/>
      <color rgb="FF0070C0"/>
      <name val="Arial"/>
      <family val="2"/>
    </font>
    <font>
      <b/>
      <sz val="14"/>
      <color rgb="FFFF0000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4"/>
      <color theme="0" tint="-0.14999847407452621"/>
      <name val="Arial"/>
      <family val="2"/>
    </font>
    <font>
      <sz val="14"/>
      <color theme="0" tint="-0.249977111117893"/>
      <name val="Arial"/>
      <family val="2"/>
    </font>
    <font>
      <sz val="12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8"/>
      <color theme="0"/>
      <name val="Arial"/>
      <family val="2"/>
    </font>
    <font>
      <sz val="11"/>
      <color theme="0"/>
      <name val="ＭＳ Ｐゴシック"/>
      <family val="3"/>
      <charset val="128"/>
    </font>
    <font>
      <sz val="9"/>
      <color theme="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2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 diagonalUp="1"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hair">
        <color indexed="64"/>
      </right>
      <top style="thin">
        <color indexed="64"/>
      </top>
      <bottom/>
      <diagonal style="hair">
        <color indexed="64"/>
      </diagonal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71">
    <xf numFmtId="0" fontId="0" fillId="0" borderId="0" xfId="0"/>
    <xf numFmtId="0" fontId="6" fillId="2" borderId="0" xfId="0" applyFont="1" applyFill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7" fillId="0" borderId="11" xfId="0" applyFont="1" applyBorder="1" applyAlignment="1">
      <alignment horizontal="centerContinuous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centerContinuous" vertical="center"/>
    </xf>
    <xf numFmtId="0" fontId="12" fillId="0" borderId="0" xfId="8" applyFont="1" applyProtection="1">
      <alignment vertical="center"/>
      <protection locked="0"/>
    </xf>
    <xf numFmtId="0" fontId="6" fillId="0" borderId="0" xfId="8" applyFont="1" applyProtection="1">
      <alignment vertical="center"/>
      <protection locked="0"/>
    </xf>
    <xf numFmtId="0" fontId="6" fillId="0" borderId="0" xfId="10" applyFont="1" applyAlignment="1" applyProtection="1">
      <alignment horizontal="center" vertical="center" textRotation="90"/>
      <protection locked="0"/>
    </xf>
    <xf numFmtId="0" fontId="6" fillId="0" borderId="0" xfId="10" applyFont="1" applyProtection="1">
      <alignment vertical="center"/>
      <protection locked="0"/>
    </xf>
    <xf numFmtId="0" fontId="12" fillId="0" borderId="0" xfId="8" applyFont="1" applyAlignment="1" applyProtection="1">
      <alignment horizontal="center" vertical="center"/>
      <protection locked="0"/>
    </xf>
    <xf numFmtId="0" fontId="13" fillId="0" borderId="1" xfId="8" applyFont="1" applyBorder="1" applyAlignment="1" applyProtection="1">
      <alignment horizontal="center" vertical="center"/>
      <protection locked="0"/>
    </xf>
    <xf numFmtId="0" fontId="14" fillId="0" borderId="1" xfId="10" applyFont="1" applyBorder="1" applyAlignment="1">
      <alignment horizontal="center" vertical="center" textRotation="90"/>
    </xf>
    <xf numFmtId="0" fontId="14" fillId="0" borderId="2" xfId="10" applyFont="1" applyBorder="1" applyAlignment="1">
      <alignment horizontal="right" vertical="center"/>
    </xf>
    <xf numFmtId="0" fontId="15" fillId="0" borderId="2" xfId="10" applyFont="1" applyBorder="1" applyAlignment="1">
      <alignment horizontal="right" vertical="center"/>
    </xf>
    <xf numFmtId="0" fontId="5" fillId="3" borderId="22" xfId="10" applyFont="1" applyFill="1" applyBorder="1" applyAlignment="1" applyProtection="1">
      <alignment horizontal="left" vertical="center"/>
      <protection locked="0"/>
    </xf>
    <xf numFmtId="0" fontId="16" fillId="0" borderId="3" xfId="8" applyFont="1" applyBorder="1" applyAlignment="1">
      <alignment horizontal="center" vertical="center"/>
    </xf>
    <xf numFmtId="0" fontId="16" fillId="0" borderId="23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3" fillId="0" borderId="0" xfId="8" applyFont="1" applyAlignment="1" applyProtection="1">
      <alignment horizontal="center" vertical="center"/>
      <protection locked="0"/>
    </xf>
    <xf numFmtId="0" fontId="13" fillId="0" borderId="24" xfId="8" applyFont="1" applyBorder="1" applyAlignment="1" applyProtection="1">
      <alignment horizontal="center" vertical="center"/>
      <protection locked="0"/>
    </xf>
    <xf numFmtId="0" fontId="13" fillId="0" borderId="24" xfId="10" applyFont="1" applyBorder="1" applyAlignment="1">
      <alignment horizontal="center" vertical="center" textRotation="90"/>
    </xf>
    <xf numFmtId="0" fontId="14" fillId="0" borderId="25" xfId="10" applyFont="1" applyBorder="1" applyAlignment="1">
      <alignment horizontal="right" vertical="center"/>
    </xf>
    <xf numFmtId="0" fontId="15" fillId="0" borderId="25" xfId="10" applyFont="1" applyBorder="1" applyAlignment="1">
      <alignment horizontal="right" vertical="center"/>
    </xf>
    <xf numFmtId="0" fontId="16" fillId="0" borderId="26" xfId="8" applyFont="1" applyBorder="1" applyAlignment="1">
      <alignment horizontal="center" vertical="center"/>
    </xf>
    <xf numFmtId="0" fontId="16" fillId="0" borderId="27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30" xfId="8" applyFont="1" applyBorder="1" applyAlignment="1">
      <alignment horizontal="center" vertical="center"/>
    </xf>
    <xf numFmtId="0" fontId="13" fillId="0" borderId="12" xfId="8" applyFont="1" applyBorder="1" applyAlignment="1" applyProtection="1">
      <alignment horizontal="center" vertical="center"/>
      <protection locked="0"/>
    </xf>
    <xf numFmtId="0" fontId="6" fillId="0" borderId="31" xfId="10" applyFont="1" applyBorder="1" applyAlignment="1">
      <alignment horizontal="center" vertical="center"/>
    </xf>
    <xf numFmtId="165" fontId="18" fillId="3" borderId="32" xfId="8" applyNumberFormat="1" applyFont="1" applyFill="1" applyBorder="1" applyAlignment="1" applyProtection="1">
      <alignment horizontal="right" vertical="center"/>
      <protection locked="0"/>
    </xf>
    <xf numFmtId="165" fontId="18" fillId="3" borderId="33" xfId="8" applyNumberFormat="1" applyFont="1" applyFill="1" applyBorder="1" applyAlignment="1" applyProtection="1">
      <alignment horizontal="right" vertical="center"/>
      <protection locked="0"/>
    </xf>
    <xf numFmtId="165" fontId="18" fillId="3" borderId="34" xfId="8" applyNumberFormat="1" applyFont="1" applyFill="1" applyBorder="1" applyAlignment="1" applyProtection="1">
      <alignment horizontal="right" vertical="center"/>
      <protection locked="0"/>
    </xf>
    <xf numFmtId="165" fontId="19" fillId="0" borderId="35" xfId="8" applyNumberFormat="1" applyFont="1" applyBorder="1" applyAlignment="1">
      <alignment horizontal="right" vertical="center"/>
    </xf>
    <xf numFmtId="165" fontId="18" fillId="3" borderId="36" xfId="8" applyNumberFormat="1" applyFont="1" applyFill="1" applyBorder="1" applyAlignment="1" applyProtection="1">
      <alignment horizontal="right" vertical="center"/>
      <protection locked="0"/>
    </xf>
    <xf numFmtId="0" fontId="6" fillId="0" borderId="37" xfId="10" applyFont="1" applyBorder="1" applyAlignment="1">
      <alignment horizontal="center" vertical="center"/>
    </xf>
    <xf numFmtId="165" fontId="18" fillId="3" borderId="38" xfId="8" applyNumberFormat="1" applyFont="1" applyFill="1" applyBorder="1" applyAlignment="1" applyProtection="1">
      <alignment horizontal="right" vertical="center"/>
      <protection locked="0"/>
    </xf>
    <xf numFmtId="165" fontId="18" fillId="3" borderId="39" xfId="8" applyNumberFormat="1" applyFont="1" applyFill="1" applyBorder="1" applyAlignment="1" applyProtection="1">
      <alignment horizontal="right" vertical="center"/>
      <protection locked="0"/>
    </xf>
    <xf numFmtId="165" fontId="18" fillId="3" borderId="40" xfId="8" applyNumberFormat="1" applyFont="1" applyFill="1" applyBorder="1" applyAlignment="1" applyProtection="1">
      <alignment horizontal="right" vertical="center"/>
      <protection locked="0"/>
    </xf>
    <xf numFmtId="165" fontId="19" fillId="0" borderId="41" xfId="8" applyNumberFormat="1" applyFont="1" applyBorder="1" applyAlignment="1">
      <alignment horizontal="right" vertical="center"/>
    </xf>
    <xf numFmtId="165" fontId="18" fillId="3" borderId="42" xfId="8" applyNumberFormat="1" applyFont="1" applyFill="1" applyBorder="1" applyAlignment="1" applyProtection="1">
      <alignment horizontal="right" vertical="center"/>
      <protection locked="0"/>
    </xf>
    <xf numFmtId="0" fontId="6" fillId="0" borderId="43" xfId="10" applyFont="1" applyBorder="1" applyAlignment="1">
      <alignment horizontal="right" vertical="center"/>
    </xf>
    <xf numFmtId="165" fontId="19" fillId="0" borderId="44" xfId="8" applyNumberFormat="1" applyFont="1" applyBorder="1" applyAlignment="1">
      <alignment horizontal="right" vertical="center"/>
    </xf>
    <xf numFmtId="165" fontId="19" fillId="0" borderId="45" xfId="8" applyNumberFormat="1" applyFont="1" applyBorder="1" applyAlignment="1">
      <alignment horizontal="right" vertical="center"/>
    </xf>
    <xf numFmtId="165" fontId="19" fillId="0" borderId="46" xfId="8" applyNumberFormat="1" applyFont="1" applyBorder="1" applyAlignment="1">
      <alignment horizontal="right" vertical="center"/>
    </xf>
    <xf numFmtId="165" fontId="19" fillId="0" borderId="47" xfId="8" applyNumberFormat="1" applyFont="1" applyBorder="1" applyAlignment="1">
      <alignment horizontal="right" vertical="center"/>
    </xf>
    <xf numFmtId="165" fontId="19" fillId="0" borderId="48" xfId="8" applyNumberFormat="1" applyFont="1" applyBorder="1" applyAlignment="1">
      <alignment horizontal="right" vertical="center"/>
    </xf>
    <xf numFmtId="0" fontId="12" fillId="0" borderId="0" xfId="8" applyFont="1">
      <alignment vertical="center"/>
    </xf>
    <xf numFmtId="0" fontId="6" fillId="0" borderId="49" xfId="10" applyFont="1" applyBorder="1">
      <alignment vertical="center"/>
    </xf>
    <xf numFmtId="171" fontId="13" fillId="3" borderId="50" xfId="8" applyNumberFormat="1" applyFont="1" applyFill="1" applyBorder="1" applyProtection="1">
      <alignment vertical="center"/>
      <protection locked="0"/>
    </xf>
    <xf numFmtId="171" fontId="13" fillId="3" borderId="51" xfId="8" applyNumberFormat="1" applyFont="1" applyFill="1" applyBorder="1" applyProtection="1">
      <alignment vertical="center"/>
      <protection locked="0"/>
    </xf>
    <xf numFmtId="171" fontId="13" fillId="3" borderId="52" xfId="8" applyNumberFormat="1" applyFont="1" applyFill="1" applyBorder="1" applyProtection="1">
      <alignment vertical="center"/>
      <protection locked="0"/>
    </xf>
    <xf numFmtId="171" fontId="16" fillId="0" borderId="53" xfId="8" applyNumberFormat="1" applyFont="1" applyBorder="1" applyAlignment="1">
      <alignment horizontal="right" vertical="center"/>
    </xf>
    <xf numFmtId="171" fontId="13" fillId="3" borderId="54" xfId="8" applyNumberFormat="1" applyFont="1" applyFill="1" applyBorder="1" applyProtection="1">
      <alignment vertical="center"/>
      <protection locked="0"/>
    </xf>
    <xf numFmtId="170" fontId="13" fillId="1" borderId="44" xfId="8" applyNumberFormat="1" applyFont="1" applyFill="1" applyBorder="1">
      <alignment vertical="center"/>
    </xf>
    <xf numFmtId="170" fontId="13" fillId="1" borderId="45" xfId="8" applyNumberFormat="1" applyFont="1" applyFill="1" applyBorder="1">
      <alignment vertical="center"/>
    </xf>
    <xf numFmtId="170" fontId="13" fillId="1" borderId="46" xfId="8" applyNumberFormat="1" applyFont="1" applyFill="1" applyBorder="1">
      <alignment vertical="center"/>
    </xf>
    <xf numFmtId="171" fontId="16" fillId="1" borderId="47" xfId="8" applyNumberFormat="1" applyFont="1" applyFill="1" applyBorder="1" applyAlignment="1">
      <alignment horizontal="right" vertical="center"/>
    </xf>
    <xf numFmtId="171" fontId="13" fillId="1" borderId="44" xfId="8" applyNumberFormat="1" applyFont="1" applyFill="1" applyBorder="1">
      <alignment vertical="center"/>
    </xf>
    <xf numFmtId="171" fontId="13" fillId="1" borderId="45" xfId="8" applyNumberFormat="1" applyFont="1" applyFill="1" applyBorder="1">
      <alignment vertical="center"/>
    </xf>
    <xf numFmtId="171" fontId="13" fillId="1" borderId="48" xfId="8" applyNumberFormat="1" applyFont="1" applyFill="1" applyBorder="1">
      <alignment vertical="center"/>
    </xf>
    <xf numFmtId="171" fontId="13" fillId="1" borderId="46" xfId="8" applyNumberFormat="1" applyFont="1" applyFill="1" applyBorder="1">
      <alignment vertical="center"/>
    </xf>
    <xf numFmtId="170" fontId="13" fillId="1" borderId="55" xfId="8" applyNumberFormat="1" applyFont="1" applyFill="1" applyBorder="1">
      <alignment vertical="center"/>
    </xf>
    <xf numFmtId="170" fontId="13" fillId="1" borderId="56" xfId="8" applyNumberFormat="1" applyFont="1" applyFill="1" applyBorder="1">
      <alignment vertical="center"/>
    </xf>
    <xf numFmtId="170" fontId="13" fillId="1" borderId="57" xfId="8" applyNumberFormat="1" applyFont="1" applyFill="1" applyBorder="1">
      <alignment vertical="center"/>
    </xf>
    <xf numFmtId="171" fontId="16" fillId="1" borderId="58" xfId="8" applyNumberFormat="1" applyFont="1" applyFill="1" applyBorder="1" applyAlignment="1">
      <alignment horizontal="right" vertical="center"/>
    </xf>
    <xf numFmtId="171" fontId="13" fillId="1" borderId="55" xfId="8" applyNumberFormat="1" applyFont="1" applyFill="1" applyBorder="1">
      <alignment vertical="center"/>
    </xf>
    <xf numFmtId="171" fontId="13" fillId="1" borderId="56" xfId="8" applyNumberFormat="1" applyFont="1" applyFill="1" applyBorder="1">
      <alignment vertical="center"/>
    </xf>
    <xf numFmtId="171" fontId="13" fillId="1" borderId="59" xfId="8" applyNumberFormat="1" applyFont="1" applyFill="1" applyBorder="1">
      <alignment vertical="center"/>
    </xf>
    <xf numFmtId="171" fontId="13" fillId="1" borderId="57" xfId="8" applyNumberFormat="1" applyFont="1" applyFill="1" applyBorder="1">
      <alignment vertical="center"/>
    </xf>
    <xf numFmtId="0" fontId="6" fillId="0" borderId="60" xfId="10" applyFont="1" applyBorder="1">
      <alignment vertical="center"/>
    </xf>
    <xf numFmtId="171" fontId="12" fillId="3" borderId="38" xfId="8" applyNumberFormat="1" applyFont="1" applyFill="1" applyBorder="1" applyProtection="1">
      <alignment vertical="center"/>
      <protection locked="0"/>
    </xf>
    <xf numFmtId="171" fontId="12" fillId="3" borderId="39" xfId="8" applyNumberFormat="1" applyFont="1" applyFill="1" applyBorder="1" applyProtection="1">
      <alignment vertical="center"/>
      <protection locked="0"/>
    </xf>
    <xf numFmtId="171" fontId="12" fillId="3" borderId="40" xfId="8" applyNumberFormat="1" applyFont="1" applyFill="1" applyBorder="1" applyProtection="1">
      <alignment vertical="center"/>
      <protection locked="0"/>
    </xf>
    <xf numFmtId="171" fontId="16" fillId="0" borderId="41" xfId="8" applyNumberFormat="1" applyFont="1" applyBorder="1" applyAlignment="1">
      <alignment horizontal="right" vertical="center"/>
    </xf>
    <xf numFmtId="171" fontId="12" fillId="3" borderId="42" xfId="8" applyNumberFormat="1" applyFont="1" applyFill="1" applyBorder="1" applyProtection="1">
      <alignment vertical="center"/>
      <protection locked="0"/>
    </xf>
    <xf numFmtId="0" fontId="6" fillId="0" borderId="61" xfId="10" applyFont="1" applyBorder="1">
      <alignment vertical="center"/>
    </xf>
    <xf numFmtId="171" fontId="20" fillId="0" borderId="44" xfId="8" applyNumberFormat="1" applyFont="1" applyBorder="1">
      <alignment vertical="center"/>
    </xf>
    <xf numFmtId="171" fontId="20" fillId="0" borderId="45" xfId="8" applyNumberFormat="1" applyFont="1" applyBorder="1">
      <alignment vertical="center"/>
    </xf>
    <xf numFmtId="171" fontId="20" fillId="0" borderId="46" xfId="8" applyNumberFormat="1" applyFont="1" applyBorder="1">
      <alignment vertical="center"/>
    </xf>
    <xf numFmtId="171" fontId="16" fillId="0" borderId="47" xfId="8" applyNumberFormat="1" applyFont="1" applyBorder="1" applyAlignment="1">
      <alignment horizontal="right" vertical="center"/>
    </xf>
    <xf numFmtId="171" fontId="20" fillId="0" borderId="48" xfId="8" applyNumberFormat="1" applyFont="1" applyBorder="1">
      <alignment vertical="center"/>
    </xf>
    <xf numFmtId="171" fontId="12" fillId="3" borderId="62" xfId="8" applyNumberFormat="1" applyFont="1" applyFill="1" applyBorder="1" applyProtection="1">
      <alignment vertical="center"/>
      <protection locked="0"/>
    </xf>
    <xf numFmtId="171" fontId="12" fillId="3" borderId="63" xfId="8" applyNumberFormat="1" applyFont="1" applyFill="1" applyBorder="1" applyProtection="1">
      <alignment vertical="center"/>
      <protection locked="0"/>
    </xf>
    <xf numFmtId="171" fontId="12" fillId="3" borderId="64" xfId="8" applyNumberFormat="1" applyFont="1" applyFill="1" applyBorder="1" applyProtection="1">
      <alignment vertical="center"/>
      <protection locked="0"/>
    </xf>
    <xf numFmtId="171" fontId="20" fillId="0" borderId="65" xfId="8" applyNumberFormat="1" applyFont="1" applyBorder="1" applyAlignment="1">
      <alignment horizontal="right" vertical="center"/>
    </xf>
    <xf numFmtId="171" fontId="12" fillId="3" borderId="66" xfId="8" applyNumberFormat="1" applyFont="1" applyFill="1" applyBorder="1" applyProtection="1">
      <alignment vertical="center"/>
      <protection locked="0"/>
    </xf>
    <xf numFmtId="171" fontId="12" fillId="3" borderId="56" xfId="8" applyNumberFormat="1" applyFont="1" applyFill="1" applyBorder="1" applyProtection="1">
      <alignment vertical="center"/>
      <protection locked="0"/>
    </xf>
    <xf numFmtId="171" fontId="12" fillId="3" borderId="57" xfId="8" applyNumberFormat="1" applyFont="1" applyFill="1" applyBorder="1" applyProtection="1">
      <alignment vertical="center"/>
      <protection locked="0"/>
    </xf>
    <xf numFmtId="171" fontId="20" fillId="0" borderId="58" xfId="8" applyNumberFormat="1" applyFont="1" applyBorder="1" applyAlignment="1">
      <alignment horizontal="right" vertical="center"/>
    </xf>
    <xf numFmtId="171" fontId="12" fillId="3" borderId="55" xfId="8" applyNumberFormat="1" applyFont="1" applyFill="1" applyBorder="1" applyProtection="1">
      <alignment vertical="center"/>
      <protection locked="0"/>
    </xf>
    <xf numFmtId="171" fontId="12" fillId="3" borderId="59" xfId="8" applyNumberFormat="1" applyFont="1" applyFill="1" applyBorder="1" applyProtection="1">
      <alignment vertical="center"/>
      <protection locked="0"/>
    </xf>
    <xf numFmtId="0" fontId="6" fillId="0" borderId="67" xfId="10" applyFont="1" applyBorder="1">
      <alignment vertical="center"/>
    </xf>
    <xf numFmtId="171" fontId="12" fillId="1" borderId="55" xfId="8" applyNumberFormat="1" applyFont="1" applyFill="1" applyBorder="1">
      <alignment vertical="center"/>
    </xf>
    <xf numFmtId="171" fontId="12" fillId="1" borderId="56" xfId="8" applyNumberFormat="1" applyFont="1" applyFill="1" applyBorder="1">
      <alignment vertical="center"/>
    </xf>
    <xf numFmtId="171" fontId="12" fillId="1" borderId="57" xfId="8" applyNumberFormat="1" applyFont="1" applyFill="1" applyBorder="1">
      <alignment vertical="center"/>
    </xf>
    <xf numFmtId="171" fontId="20" fillId="1" borderId="58" xfId="8" applyNumberFormat="1" applyFont="1" applyFill="1" applyBorder="1" applyAlignment="1">
      <alignment horizontal="right" vertical="center"/>
    </xf>
    <xf numFmtId="171" fontId="12" fillId="1" borderId="59" xfId="8" applyNumberFormat="1" applyFont="1" applyFill="1" applyBorder="1">
      <alignment vertical="center"/>
    </xf>
    <xf numFmtId="171" fontId="20" fillId="0" borderId="41" xfId="8" applyNumberFormat="1" applyFont="1" applyBorder="1" applyAlignment="1">
      <alignment horizontal="right" vertical="center"/>
    </xf>
    <xf numFmtId="171" fontId="20" fillId="0" borderId="38" xfId="8" applyNumberFormat="1" applyFont="1" applyBorder="1">
      <alignment vertical="center"/>
    </xf>
    <xf numFmtId="171" fontId="20" fillId="0" borderId="39" xfId="8" applyNumberFormat="1" applyFont="1" applyBorder="1">
      <alignment vertical="center"/>
    </xf>
    <xf numFmtId="171" fontId="20" fillId="0" borderId="40" xfId="8" applyNumberFormat="1" applyFont="1" applyBorder="1">
      <alignment vertical="center"/>
    </xf>
    <xf numFmtId="171" fontId="20" fillId="0" borderId="42" xfId="8" applyNumberFormat="1" applyFont="1" applyBorder="1">
      <alignment vertical="center"/>
    </xf>
    <xf numFmtId="0" fontId="6" fillId="0" borderId="68" xfId="10" applyFont="1" applyBorder="1">
      <alignment vertical="center"/>
    </xf>
    <xf numFmtId="171" fontId="19" fillId="3" borderId="69" xfId="8" applyNumberFormat="1" applyFont="1" applyFill="1" applyBorder="1" applyProtection="1">
      <alignment vertical="center"/>
      <protection locked="0"/>
    </xf>
    <xf numFmtId="171" fontId="19" fillId="3" borderId="70" xfId="8" applyNumberFormat="1" applyFont="1" applyFill="1" applyBorder="1" applyProtection="1">
      <alignment vertical="center"/>
      <protection locked="0"/>
    </xf>
    <xf numFmtId="171" fontId="19" fillId="3" borderId="71" xfId="8" applyNumberFormat="1" applyFont="1" applyFill="1" applyBorder="1" applyProtection="1">
      <alignment vertical="center"/>
      <protection locked="0"/>
    </xf>
    <xf numFmtId="171" fontId="20" fillId="0" borderId="72" xfId="8" applyNumberFormat="1" applyFont="1" applyBorder="1" applyAlignment="1">
      <alignment horizontal="right" vertical="center"/>
    </xf>
    <xf numFmtId="171" fontId="19" fillId="3" borderId="73" xfId="8" applyNumberFormat="1" applyFont="1" applyFill="1" applyBorder="1" applyProtection="1">
      <alignment vertical="center"/>
      <protection locked="0"/>
    </xf>
    <xf numFmtId="0" fontId="6" fillId="0" borderId="37" xfId="10" applyFont="1" applyBorder="1">
      <alignment vertical="center"/>
    </xf>
    <xf numFmtId="171" fontId="20" fillId="0" borderId="74" xfId="8" applyNumberFormat="1" applyFont="1" applyBorder="1">
      <alignment vertical="center"/>
    </xf>
    <xf numFmtId="171" fontId="20" fillId="0" borderId="75" xfId="8" applyNumberFormat="1" applyFont="1" applyBorder="1">
      <alignment vertical="center"/>
    </xf>
    <xf numFmtId="171" fontId="16" fillId="0" borderId="76" xfId="8" applyNumberFormat="1" applyFont="1" applyBorder="1" applyAlignment="1">
      <alignment horizontal="right" vertical="center"/>
    </xf>
    <xf numFmtId="171" fontId="20" fillId="0" borderId="77" xfId="8" applyNumberFormat="1" applyFont="1" applyBorder="1">
      <alignment vertical="center"/>
    </xf>
    <xf numFmtId="171" fontId="20" fillId="0" borderId="78" xfId="8" applyNumberFormat="1" applyFont="1" applyBorder="1">
      <alignment vertical="center"/>
    </xf>
    <xf numFmtId="0" fontId="6" fillId="0" borderId="79" xfId="10" applyFont="1" applyBorder="1">
      <alignment vertical="center"/>
    </xf>
    <xf numFmtId="171" fontId="20" fillId="3" borderId="80" xfId="8" applyNumberFormat="1" applyFont="1" applyFill="1" applyBorder="1" applyProtection="1">
      <alignment vertical="center"/>
      <protection locked="0"/>
    </xf>
    <xf numFmtId="171" fontId="20" fillId="3" borderId="81" xfId="8" applyNumberFormat="1" applyFont="1" applyFill="1" applyBorder="1" applyProtection="1">
      <alignment vertical="center"/>
      <protection locked="0"/>
    </xf>
    <xf numFmtId="171" fontId="20" fillId="3" borderId="82" xfId="8" applyNumberFormat="1" applyFont="1" applyFill="1" applyBorder="1" applyProtection="1">
      <alignment vertical="center"/>
      <protection locked="0"/>
    </xf>
    <xf numFmtId="171" fontId="16" fillId="0" borderId="83" xfId="8" applyNumberFormat="1" applyFont="1" applyBorder="1" applyAlignment="1">
      <alignment horizontal="right" vertical="center"/>
    </xf>
    <xf numFmtId="171" fontId="6" fillId="0" borderId="60" xfId="10" applyNumberFormat="1" applyFont="1" applyBorder="1">
      <alignment vertical="center"/>
    </xf>
    <xf numFmtId="171" fontId="6" fillId="0" borderId="67" xfId="10" applyNumberFormat="1" applyFont="1" applyBorder="1">
      <alignment vertical="center"/>
    </xf>
    <xf numFmtId="171" fontId="20" fillId="0" borderId="84" xfId="8" applyNumberFormat="1" applyFont="1" applyBorder="1" applyAlignment="1">
      <alignment horizontal="right" vertical="center"/>
    </xf>
    <xf numFmtId="171" fontId="20" fillId="3" borderId="38" xfId="8" applyNumberFormat="1" applyFont="1" applyFill="1" applyBorder="1" applyProtection="1">
      <alignment vertical="center"/>
      <protection locked="0"/>
    </xf>
    <xf numFmtId="171" fontId="20" fillId="3" borderId="39" xfId="8" applyNumberFormat="1" applyFont="1" applyFill="1" applyBorder="1" applyProtection="1">
      <alignment vertical="center"/>
      <protection locked="0"/>
    </xf>
    <xf numFmtId="171" fontId="20" fillId="3" borderId="40" xfId="8" applyNumberFormat="1" applyFont="1" applyFill="1" applyBorder="1" applyProtection="1">
      <alignment vertical="center"/>
      <protection locked="0"/>
    </xf>
    <xf numFmtId="171" fontId="20" fillId="3" borderId="42" xfId="8" applyNumberFormat="1" applyFont="1" applyFill="1" applyBorder="1" applyProtection="1">
      <alignment vertical="center"/>
      <protection locked="0"/>
    </xf>
    <xf numFmtId="171" fontId="16" fillId="0" borderId="85" xfId="8" applyNumberFormat="1" applyFont="1" applyBorder="1">
      <alignment vertical="center"/>
    </xf>
    <xf numFmtId="171" fontId="16" fillId="0" borderId="86" xfId="8" applyNumberFormat="1" applyFont="1" applyBorder="1">
      <alignment vertical="center"/>
    </xf>
    <xf numFmtId="171" fontId="16" fillId="0" borderId="87" xfId="8" applyNumberFormat="1" applyFont="1" applyBorder="1">
      <alignment vertical="center"/>
    </xf>
    <xf numFmtId="171" fontId="16" fillId="0" borderId="88" xfId="8" applyNumberFormat="1" applyFont="1" applyBorder="1" applyAlignment="1">
      <alignment horizontal="right" vertical="center"/>
    </xf>
    <xf numFmtId="171" fontId="16" fillId="0" borderId="89" xfId="8" applyNumberFormat="1" applyFont="1" applyBorder="1">
      <alignment vertical="center"/>
    </xf>
    <xf numFmtId="0" fontId="13" fillId="1" borderId="90" xfId="11" applyFont="1" applyFill="1" applyBorder="1">
      <alignment vertical="center"/>
    </xf>
    <xf numFmtId="0" fontId="13" fillId="1" borderId="91" xfId="11" applyFont="1" applyFill="1" applyBorder="1">
      <alignment vertical="center"/>
    </xf>
    <xf numFmtId="0" fontId="13" fillId="1" borderId="92" xfId="11" applyFont="1" applyFill="1" applyBorder="1">
      <alignment vertical="center"/>
    </xf>
    <xf numFmtId="171" fontId="13" fillId="1" borderId="93" xfId="11" applyNumberFormat="1" applyFont="1" applyFill="1" applyBorder="1">
      <alignment vertical="center"/>
    </xf>
    <xf numFmtId="0" fontId="13" fillId="1" borderId="94" xfId="11" applyFont="1" applyFill="1" applyBorder="1">
      <alignment vertical="center"/>
    </xf>
    <xf numFmtId="0" fontId="6" fillId="0" borderId="67" xfId="11" applyFont="1" applyBorder="1">
      <alignment vertical="center"/>
    </xf>
    <xf numFmtId="0" fontId="13" fillId="1" borderId="55" xfId="8" applyFont="1" applyFill="1" applyBorder="1">
      <alignment vertical="center"/>
    </xf>
    <xf numFmtId="0" fontId="13" fillId="1" borderId="56" xfId="8" applyFont="1" applyFill="1" applyBorder="1">
      <alignment vertical="center"/>
    </xf>
    <xf numFmtId="0" fontId="13" fillId="1" borderId="57" xfId="8" applyFont="1" applyFill="1" applyBorder="1">
      <alignment vertical="center"/>
    </xf>
    <xf numFmtId="171" fontId="13" fillId="1" borderId="58" xfId="8" applyNumberFormat="1" applyFont="1" applyFill="1" applyBorder="1">
      <alignment vertical="center"/>
    </xf>
    <xf numFmtId="0" fontId="13" fillId="1" borderId="59" xfId="8" applyFont="1" applyFill="1" applyBorder="1">
      <alignment vertical="center"/>
    </xf>
    <xf numFmtId="171" fontId="13" fillId="3" borderId="55" xfId="8" applyNumberFormat="1" applyFont="1" applyFill="1" applyBorder="1" applyProtection="1">
      <alignment vertical="center"/>
      <protection locked="0"/>
    </xf>
    <xf numFmtId="171" fontId="13" fillId="0" borderId="58" xfId="8" applyNumberFormat="1" applyFont="1" applyBorder="1">
      <alignment vertical="center"/>
    </xf>
    <xf numFmtId="0" fontId="6" fillId="0" borderId="60" xfId="11" applyFont="1" applyBorder="1">
      <alignment vertical="center"/>
    </xf>
    <xf numFmtId="0" fontId="13" fillId="3" borderId="95" xfId="8" applyFont="1" applyFill="1" applyBorder="1" applyProtection="1">
      <alignment vertical="center"/>
      <protection locked="0"/>
    </xf>
    <xf numFmtId="0" fontId="13" fillId="3" borderId="96" xfId="8" applyFont="1" applyFill="1" applyBorder="1" applyProtection="1">
      <alignment vertical="center"/>
      <protection locked="0"/>
    </xf>
    <xf numFmtId="0" fontId="13" fillId="3" borderId="97" xfId="8" applyFont="1" applyFill="1" applyBorder="1" applyProtection="1">
      <alignment vertical="center"/>
      <protection locked="0"/>
    </xf>
    <xf numFmtId="171" fontId="13" fillId="0" borderId="84" xfId="8" applyNumberFormat="1" applyFont="1" applyBorder="1">
      <alignment vertical="center"/>
    </xf>
    <xf numFmtId="0" fontId="13" fillId="3" borderId="98" xfId="8" applyFont="1" applyFill="1" applyBorder="1" applyProtection="1">
      <alignment vertical="center"/>
      <protection locked="0"/>
    </xf>
    <xf numFmtId="0" fontId="6" fillId="0" borderId="61" xfId="11" applyFont="1" applyBorder="1">
      <alignment vertical="center"/>
    </xf>
    <xf numFmtId="171" fontId="16" fillId="0" borderId="38" xfId="8" applyNumberFormat="1" applyFont="1" applyBorder="1">
      <alignment vertical="center"/>
    </xf>
    <xf numFmtId="171" fontId="16" fillId="0" borderId="39" xfId="8" applyNumberFormat="1" applyFont="1" applyBorder="1">
      <alignment vertical="center"/>
    </xf>
    <xf numFmtId="171" fontId="16" fillId="0" borderId="40" xfId="8" applyNumberFormat="1" applyFont="1" applyBorder="1">
      <alignment vertical="center"/>
    </xf>
    <xf numFmtId="171" fontId="16" fillId="0" borderId="41" xfId="8" applyNumberFormat="1" applyFont="1" applyBorder="1">
      <alignment vertical="center"/>
    </xf>
    <xf numFmtId="171" fontId="16" fillId="0" borderId="42" xfId="8" applyNumberFormat="1" applyFont="1" applyBorder="1">
      <alignment vertical="center"/>
    </xf>
    <xf numFmtId="0" fontId="13" fillId="0" borderId="69" xfId="8" applyFont="1" applyBorder="1" applyProtection="1">
      <alignment vertical="center"/>
      <protection locked="0"/>
    </xf>
    <xf numFmtId="0" fontId="13" fillId="0" borderId="70" xfId="8" applyFont="1" applyBorder="1" applyProtection="1">
      <alignment vertical="center"/>
      <protection locked="0"/>
    </xf>
    <xf numFmtId="0" fontId="13" fillId="0" borderId="71" xfId="8" applyFont="1" applyBorder="1" applyProtection="1">
      <alignment vertical="center"/>
      <protection locked="0"/>
    </xf>
    <xf numFmtId="0" fontId="13" fillId="0" borderId="99" xfId="8" applyFont="1" applyBorder="1" applyProtection="1">
      <alignment vertical="center"/>
      <protection locked="0"/>
    </xf>
    <xf numFmtId="0" fontId="13" fillId="0" borderId="41" xfId="8" applyFont="1" applyBorder="1" applyProtection="1">
      <alignment vertical="center"/>
      <protection locked="0"/>
    </xf>
    <xf numFmtId="0" fontId="13" fillId="0" borderId="73" xfId="8" applyFont="1" applyBorder="1" applyProtection="1">
      <alignment vertical="center"/>
      <protection locked="0"/>
    </xf>
    <xf numFmtId="0" fontId="13" fillId="0" borderId="72" xfId="8" applyFont="1" applyBorder="1" applyProtection="1">
      <alignment vertical="center"/>
      <protection locked="0"/>
    </xf>
    <xf numFmtId="0" fontId="13" fillId="0" borderId="44" xfId="8" applyFont="1" applyBorder="1" applyProtection="1">
      <alignment vertical="center"/>
      <protection locked="0"/>
    </xf>
    <xf numFmtId="0" fontId="13" fillId="0" borderId="45" xfId="8" applyFont="1" applyBorder="1" applyProtection="1">
      <alignment vertical="center"/>
      <protection locked="0"/>
    </xf>
    <xf numFmtId="0" fontId="13" fillId="0" borderId="46" xfId="8" applyFont="1" applyBorder="1" applyProtection="1">
      <alignment vertical="center"/>
      <protection locked="0"/>
    </xf>
    <xf numFmtId="0" fontId="13" fillId="0" borderId="58" xfId="8" applyFont="1" applyBorder="1" applyProtection="1">
      <alignment vertical="center"/>
      <protection locked="0"/>
    </xf>
    <xf numFmtId="0" fontId="13" fillId="0" borderId="48" xfId="8" applyFont="1" applyBorder="1" applyProtection="1">
      <alignment vertical="center"/>
      <protection locked="0"/>
    </xf>
    <xf numFmtId="0" fontId="13" fillId="0" borderId="47" xfId="11" applyFont="1" applyBorder="1" applyProtection="1">
      <alignment vertical="center"/>
      <protection locked="0"/>
    </xf>
    <xf numFmtId="0" fontId="13" fillId="0" borderId="55" xfId="8" applyFont="1" applyBorder="1" applyProtection="1">
      <alignment vertical="center"/>
      <protection locked="0"/>
    </xf>
    <xf numFmtId="0" fontId="13" fillId="0" borderId="56" xfId="8" applyFont="1" applyBorder="1" applyProtection="1">
      <alignment vertical="center"/>
      <protection locked="0"/>
    </xf>
    <xf numFmtId="0" fontId="13" fillId="0" borderId="57" xfId="8" applyFont="1" applyBorder="1" applyProtection="1">
      <alignment vertical="center"/>
      <protection locked="0"/>
    </xf>
    <xf numFmtId="0" fontId="13" fillId="0" borderId="59" xfId="8" applyFont="1" applyBorder="1" applyProtection="1">
      <alignment vertical="center"/>
      <protection locked="0"/>
    </xf>
    <xf numFmtId="0" fontId="13" fillId="0" borderId="84" xfId="8" applyFont="1" applyBorder="1" applyProtection="1">
      <alignment vertical="center"/>
      <protection locked="0"/>
    </xf>
    <xf numFmtId="0" fontId="13" fillId="0" borderId="77" xfId="8" applyFont="1" applyBorder="1" applyProtection="1">
      <alignment vertical="center"/>
      <protection locked="0"/>
    </xf>
    <xf numFmtId="0" fontId="13" fillId="0" borderId="74" xfId="8" applyFont="1" applyBorder="1" applyProtection="1">
      <alignment vertical="center"/>
      <protection locked="0"/>
    </xf>
    <xf numFmtId="0" fontId="13" fillId="0" borderId="75" xfId="8" applyFont="1" applyBorder="1" applyProtection="1">
      <alignment vertical="center"/>
      <protection locked="0"/>
    </xf>
    <xf numFmtId="0" fontId="13" fillId="0" borderId="76" xfId="8" applyFont="1" applyBorder="1" applyProtection="1">
      <alignment vertical="center"/>
      <protection locked="0"/>
    </xf>
    <xf numFmtId="0" fontId="13" fillId="0" borderId="78" xfId="8" applyFont="1" applyBorder="1" applyProtection="1">
      <alignment vertical="center"/>
      <protection locked="0"/>
    </xf>
    <xf numFmtId="0" fontId="6" fillId="4" borderId="12" xfId="8" applyFont="1" applyFill="1" applyBorder="1" applyAlignment="1" applyProtection="1">
      <alignment horizontal="center" vertical="center" textRotation="90"/>
      <protection locked="0"/>
    </xf>
    <xf numFmtId="0" fontId="13" fillId="0" borderId="38" xfId="8" applyFont="1" applyBorder="1" applyProtection="1">
      <alignment vertical="center"/>
      <protection locked="0"/>
    </xf>
    <xf numFmtId="0" fontId="13" fillId="0" borderId="39" xfId="8" applyFont="1" applyBorder="1" applyProtection="1">
      <alignment vertical="center"/>
      <protection locked="0"/>
    </xf>
    <xf numFmtId="0" fontId="13" fillId="0" borderId="40" xfId="8" applyFont="1" applyBorder="1" applyProtection="1">
      <alignment vertical="center"/>
      <protection locked="0"/>
    </xf>
    <xf numFmtId="0" fontId="13" fillId="0" borderId="42" xfId="8" applyFont="1" applyBorder="1" applyProtection="1">
      <alignment vertical="center"/>
      <protection locked="0"/>
    </xf>
    <xf numFmtId="0" fontId="6" fillId="0" borderId="16" xfId="10" applyFont="1" applyBorder="1" applyAlignment="1">
      <alignment horizontal="left" vertical="center"/>
    </xf>
    <xf numFmtId="0" fontId="13" fillId="0" borderId="69" xfId="11" applyFont="1" applyBorder="1" applyProtection="1">
      <alignment vertical="center"/>
      <protection locked="0"/>
    </xf>
    <xf numFmtId="0" fontId="13" fillId="0" borderId="70" xfId="11" applyFont="1" applyBorder="1" applyProtection="1">
      <alignment vertical="center"/>
      <protection locked="0"/>
    </xf>
    <xf numFmtId="0" fontId="13" fillId="0" borderId="71" xfId="11" applyFont="1" applyBorder="1" applyProtection="1">
      <alignment vertical="center"/>
      <protection locked="0"/>
    </xf>
    <xf numFmtId="0" fontId="13" fillId="0" borderId="72" xfId="11" applyFont="1" applyBorder="1" applyProtection="1">
      <alignment vertical="center"/>
      <protection locked="0"/>
    </xf>
    <xf numFmtId="0" fontId="13" fillId="0" borderId="73" xfId="11" applyFont="1" applyBorder="1" applyProtection="1">
      <alignment vertical="center"/>
      <protection locked="0"/>
    </xf>
    <xf numFmtId="0" fontId="13" fillId="0" borderId="26" xfId="11" applyFont="1" applyBorder="1" applyProtection="1">
      <alignment vertical="center"/>
      <protection locked="0"/>
    </xf>
    <xf numFmtId="0" fontId="13" fillId="0" borderId="27" xfId="11" applyFont="1" applyBorder="1" applyProtection="1">
      <alignment vertical="center"/>
      <protection locked="0"/>
    </xf>
    <xf numFmtId="0" fontId="13" fillId="0" borderId="28" xfId="11" applyFont="1" applyBorder="1" applyProtection="1">
      <alignment vertical="center"/>
      <protection locked="0"/>
    </xf>
    <xf numFmtId="0" fontId="13" fillId="0" borderId="100" xfId="11" applyFont="1" applyBorder="1" applyProtection="1">
      <alignment vertical="center"/>
      <protection locked="0"/>
    </xf>
    <xf numFmtId="0" fontId="13" fillId="0" borderId="30" xfId="11" applyFont="1" applyBorder="1" applyProtection="1">
      <alignment vertical="center"/>
      <protection locked="0"/>
    </xf>
    <xf numFmtId="0" fontId="13" fillId="0" borderId="101" xfId="11" applyFont="1" applyBorder="1" applyProtection="1">
      <alignment vertical="center"/>
      <protection locked="0"/>
    </xf>
    <xf numFmtId="0" fontId="13" fillId="0" borderId="33" xfId="11" applyFont="1" applyBorder="1" applyProtection="1">
      <alignment vertical="center"/>
      <protection locked="0"/>
    </xf>
    <xf numFmtId="0" fontId="13" fillId="0" borderId="34" xfId="11" applyFont="1" applyBorder="1" applyProtection="1">
      <alignment vertical="center"/>
      <protection locked="0"/>
    </xf>
    <xf numFmtId="0" fontId="13" fillId="0" borderId="35" xfId="11" applyFont="1" applyBorder="1" applyProtection="1">
      <alignment vertical="center"/>
      <protection locked="0"/>
    </xf>
    <xf numFmtId="0" fontId="13" fillId="0" borderId="32" xfId="11" applyFont="1" applyBorder="1" applyProtection="1">
      <alignment vertical="center"/>
      <protection locked="0"/>
    </xf>
    <xf numFmtId="0" fontId="13" fillId="0" borderId="36" xfId="11" applyFont="1" applyBorder="1" applyProtection="1">
      <alignment vertical="center"/>
      <protection locked="0"/>
    </xf>
    <xf numFmtId="0" fontId="13" fillId="0" borderId="102" xfId="11" applyFont="1" applyBorder="1" applyProtection="1">
      <alignment vertical="center"/>
      <protection locked="0"/>
    </xf>
    <xf numFmtId="0" fontId="13" fillId="0" borderId="39" xfId="11" applyFont="1" applyBorder="1" applyProtection="1">
      <alignment vertical="center"/>
      <protection locked="0"/>
    </xf>
    <xf numFmtId="0" fontId="13" fillId="0" borderId="40" xfId="11" applyFont="1" applyBorder="1" applyProtection="1">
      <alignment vertical="center"/>
      <protection locked="0"/>
    </xf>
    <xf numFmtId="0" fontId="13" fillId="0" borderId="41" xfId="11" applyFont="1" applyBorder="1" applyProtection="1">
      <alignment vertical="center"/>
      <protection locked="0"/>
    </xf>
    <xf numFmtId="0" fontId="13" fillId="0" borderId="38" xfId="11" applyFont="1" applyBorder="1" applyProtection="1">
      <alignment vertical="center"/>
      <protection locked="0"/>
    </xf>
    <xf numFmtId="0" fontId="13" fillId="0" borderId="42" xfId="11" applyFont="1" applyBorder="1" applyProtection="1">
      <alignment vertical="center"/>
      <protection locked="0"/>
    </xf>
    <xf numFmtId="0" fontId="13" fillId="0" borderId="85" xfId="11" applyFont="1" applyBorder="1" applyProtection="1">
      <alignment vertical="center"/>
      <protection locked="0"/>
    </xf>
    <xf numFmtId="0" fontId="13" fillId="0" borderId="86" xfId="11" applyFont="1" applyBorder="1" applyProtection="1">
      <alignment vertical="center"/>
      <protection locked="0"/>
    </xf>
    <xf numFmtId="0" fontId="13" fillId="0" borderId="87" xfId="11" applyFont="1" applyBorder="1" applyProtection="1">
      <alignment vertical="center"/>
      <protection locked="0"/>
    </xf>
    <xf numFmtId="0" fontId="13" fillId="0" borderId="88" xfId="11" applyFont="1" applyBorder="1" applyProtection="1">
      <alignment vertical="center"/>
      <protection locked="0"/>
    </xf>
    <xf numFmtId="0" fontId="13" fillId="0" borderId="89" xfId="11" applyFont="1" applyBorder="1" applyProtection="1">
      <alignment vertical="center"/>
      <protection locked="0"/>
    </xf>
    <xf numFmtId="0" fontId="6" fillId="4" borderId="24" xfId="8" applyFont="1" applyFill="1" applyBorder="1" applyAlignment="1" applyProtection="1">
      <alignment horizontal="center" vertical="center" textRotation="90"/>
      <protection locked="0"/>
    </xf>
    <xf numFmtId="170" fontId="13" fillId="4" borderId="85" xfId="8" applyNumberFormat="1" applyFont="1" applyFill="1" applyBorder="1" applyProtection="1">
      <alignment vertical="center"/>
      <protection locked="0"/>
    </xf>
    <xf numFmtId="0" fontId="13" fillId="4" borderId="86" xfId="8" applyFont="1" applyFill="1" applyBorder="1" applyProtection="1">
      <alignment vertical="center"/>
      <protection locked="0"/>
    </xf>
    <xf numFmtId="0" fontId="13" fillId="4" borderId="87" xfId="8" applyFont="1" applyFill="1" applyBorder="1" applyProtection="1">
      <alignment vertical="center"/>
      <protection locked="0"/>
    </xf>
    <xf numFmtId="171" fontId="13" fillId="4" borderId="88" xfId="8" applyNumberFormat="1" applyFont="1" applyFill="1" applyBorder="1" applyProtection="1">
      <alignment vertical="center"/>
      <protection locked="0"/>
    </xf>
    <xf numFmtId="0" fontId="13" fillId="4" borderId="85" xfId="8" applyFont="1" applyFill="1" applyBorder="1" applyProtection="1">
      <alignment vertical="center"/>
      <protection locked="0"/>
    </xf>
    <xf numFmtId="0" fontId="13" fillId="4" borderId="89" xfId="8" applyFont="1" applyFill="1" applyBorder="1" applyProtection="1">
      <alignment vertical="center"/>
      <protection locked="0"/>
    </xf>
    <xf numFmtId="0" fontId="6" fillId="0" borderId="103" xfId="8" applyFont="1" applyBorder="1" applyAlignment="1" applyProtection="1">
      <alignment horizontal="center" vertical="center" textRotation="90"/>
      <protection locked="0"/>
    </xf>
    <xf numFmtId="165" fontId="13" fillId="3" borderId="104" xfId="8" applyNumberFormat="1" applyFont="1" applyFill="1" applyBorder="1" applyProtection="1">
      <alignment vertical="center"/>
      <protection locked="0"/>
    </xf>
    <xf numFmtId="165" fontId="13" fillId="3" borderId="105" xfId="8" applyNumberFormat="1" applyFont="1" applyFill="1" applyBorder="1" applyProtection="1">
      <alignment vertical="center"/>
      <protection locked="0"/>
    </xf>
    <xf numFmtId="165" fontId="13" fillId="3" borderId="106" xfId="8" applyNumberFormat="1" applyFont="1" applyFill="1" applyBorder="1" applyProtection="1">
      <alignment vertical="center"/>
      <protection locked="0"/>
    </xf>
    <xf numFmtId="170" fontId="13" fillId="0" borderId="103" xfId="8" applyNumberFormat="1" applyFont="1" applyBorder="1">
      <alignment vertical="center"/>
    </xf>
    <xf numFmtId="165" fontId="13" fillId="3" borderId="107" xfId="8" applyNumberFormat="1" applyFont="1" applyFill="1" applyBorder="1" applyProtection="1">
      <alignment vertical="center"/>
      <protection locked="0"/>
    </xf>
    <xf numFmtId="165" fontId="13" fillId="3" borderId="108" xfId="8" applyNumberFormat="1" applyFont="1" applyFill="1" applyBorder="1" applyProtection="1">
      <alignment vertical="center"/>
      <protection locked="0"/>
    </xf>
    <xf numFmtId="170" fontId="13" fillId="3" borderId="105" xfId="8" applyNumberFormat="1" applyFont="1" applyFill="1" applyBorder="1" applyProtection="1">
      <alignment vertical="center"/>
      <protection locked="0"/>
    </xf>
    <xf numFmtId="170" fontId="13" fillId="3" borderId="106" xfId="8" applyNumberFormat="1" applyFont="1" applyFill="1" applyBorder="1" applyProtection="1">
      <alignment vertical="center"/>
      <protection locked="0"/>
    </xf>
    <xf numFmtId="171" fontId="12" fillId="5" borderId="62" xfId="8" applyNumberFormat="1" applyFont="1" applyFill="1" applyBorder="1" applyProtection="1">
      <alignment vertical="center"/>
      <protection locked="0"/>
    </xf>
    <xf numFmtId="171" fontId="12" fillId="5" borderId="109" xfId="8" applyNumberFormat="1" applyFont="1" applyFill="1" applyBorder="1" applyProtection="1">
      <alignment vertical="center"/>
      <protection locked="0"/>
    </xf>
    <xf numFmtId="171" fontId="12" fillId="5" borderId="96" xfId="8" applyNumberFormat="1" applyFont="1" applyFill="1" applyBorder="1" applyProtection="1">
      <alignment vertical="center"/>
      <protection locked="0"/>
    </xf>
    <xf numFmtId="171" fontId="12" fillId="5" borderId="97" xfId="8" applyNumberFormat="1" applyFont="1" applyFill="1" applyBorder="1" applyProtection="1">
      <alignment vertical="center"/>
      <protection locked="0"/>
    </xf>
    <xf numFmtId="171" fontId="12" fillId="5" borderId="98" xfId="8" applyNumberFormat="1" applyFont="1" applyFill="1" applyBorder="1" applyProtection="1">
      <alignment vertical="center"/>
      <protection locked="0"/>
    </xf>
    <xf numFmtId="171" fontId="12" fillId="5" borderId="95" xfId="8" applyNumberFormat="1" applyFont="1" applyFill="1" applyBorder="1" applyProtection="1">
      <alignment vertical="center"/>
      <protection locked="0"/>
    </xf>
    <xf numFmtId="171" fontId="20" fillId="5" borderId="40" xfId="8" applyNumberFormat="1" applyFont="1" applyFill="1" applyBorder="1" applyProtection="1">
      <alignment vertical="center"/>
      <protection locked="0"/>
    </xf>
    <xf numFmtId="171" fontId="20" fillId="5" borderId="39" xfId="8" applyNumberFormat="1" applyFont="1" applyFill="1" applyBorder="1" applyProtection="1">
      <alignment vertical="center"/>
      <protection locked="0"/>
    </xf>
    <xf numFmtId="172" fontId="20" fillId="0" borderId="38" xfId="8" applyNumberFormat="1" applyFont="1" applyBorder="1">
      <alignment vertical="center"/>
    </xf>
    <xf numFmtId="0" fontId="6" fillId="0" borderId="0" xfId="0" applyFont="1"/>
    <xf numFmtId="14" fontId="5" fillId="2" borderId="0" xfId="0" applyNumberFormat="1" applyFont="1" applyFill="1" applyAlignment="1">
      <alignment horizontal="right"/>
    </xf>
    <xf numFmtId="14" fontId="7" fillId="2" borderId="0" xfId="0" applyNumberFormat="1" applyFont="1" applyFill="1" applyAlignment="1">
      <alignment horizontal="center"/>
    </xf>
    <xf numFmtId="14" fontId="22" fillId="2" borderId="0" xfId="0" applyNumberFormat="1" applyFont="1" applyFill="1" applyAlignment="1">
      <alignment horizontal="right"/>
    </xf>
    <xf numFmtId="0" fontId="23" fillId="0" borderId="0" xfId="0" applyFont="1"/>
    <xf numFmtId="0" fontId="24" fillId="0" borderId="0" xfId="0" applyFont="1"/>
    <xf numFmtId="0" fontId="24" fillId="2" borderId="0" xfId="0" applyFont="1" applyFill="1"/>
    <xf numFmtId="0" fontId="23" fillId="2" borderId="0" xfId="0" applyFont="1" applyFill="1"/>
    <xf numFmtId="0" fontId="6" fillId="2" borderId="0" xfId="0" applyFont="1" applyFill="1" applyAlignment="1">
      <alignment horizontal="right"/>
    </xf>
    <xf numFmtId="0" fontId="9" fillId="0" borderId="0" xfId="0" applyFont="1"/>
    <xf numFmtId="0" fontId="7" fillId="0" borderId="3" xfId="0" applyFont="1" applyBorder="1"/>
    <xf numFmtId="0" fontId="7" fillId="0" borderId="3" xfId="0" applyFont="1" applyBorder="1" applyAlignment="1">
      <alignment vertical="top"/>
    </xf>
    <xf numFmtId="0" fontId="7" fillId="0" borderId="110" xfId="0" applyFont="1" applyBorder="1" applyAlignment="1">
      <alignment vertical="top"/>
    </xf>
    <xf numFmtId="0" fontId="7" fillId="0" borderId="111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0" fontId="7" fillId="0" borderId="113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114" xfId="0" applyFont="1" applyBorder="1" applyAlignment="1">
      <alignment horizontal="center" vertical="center"/>
    </xf>
    <xf numFmtId="0" fontId="7" fillId="0" borderId="115" xfId="0" applyFont="1" applyBorder="1" applyAlignment="1">
      <alignment horizontal="center" vertical="center"/>
    </xf>
    <xf numFmtId="3" fontId="7" fillId="0" borderId="7" xfId="0" applyNumberFormat="1" applyFont="1" applyBorder="1"/>
    <xf numFmtId="0" fontId="5" fillId="0" borderId="0" xfId="0" applyFont="1"/>
    <xf numFmtId="3" fontId="7" fillId="0" borderId="116" xfId="0" applyNumberFormat="1" applyFont="1" applyBorder="1"/>
    <xf numFmtId="3" fontId="7" fillId="0" borderId="117" xfId="0" applyNumberFormat="1" applyFont="1" applyBorder="1"/>
    <xf numFmtId="3" fontId="7" fillId="0" borderId="118" xfId="0" applyNumberFormat="1" applyFont="1" applyBorder="1"/>
    <xf numFmtId="0" fontId="7" fillId="0" borderId="119" xfId="0" applyFont="1" applyBorder="1"/>
    <xf numFmtId="0" fontId="7" fillId="0" borderId="7" xfId="0" applyFont="1" applyBorder="1"/>
    <xf numFmtId="0" fontId="7" fillId="0" borderId="116" xfId="0" applyFont="1" applyBorder="1"/>
    <xf numFmtId="0" fontId="7" fillId="0" borderId="117" xfId="0" applyFont="1" applyBorder="1"/>
    <xf numFmtId="10" fontId="7" fillId="0" borderId="111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120" xfId="0" applyFont="1" applyBorder="1" applyAlignment="1">
      <alignment horizontal="center" vertical="center"/>
    </xf>
    <xf numFmtId="0" fontId="7" fillId="0" borderId="5" xfId="0" applyFont="1" applyBorder="1" applyAlignment="1">
      <alignment horizontal="right"/>
    </xf>
    <xf numFmtId="0" fontId="7" fillId="0" borderId="121" xfId="0" applyFont="1" applyBorder="1" applyAlignment="1">
      <alignment horizontal="right"/>
    </xf>
    <xf numFmtId="0" fontId="7" fillId="0" borderId="122" xfId="0" applyFont="1" applyBorder="1" applyAlignment="1">
      <alignment horizontal="right"/>
    </xf>
    <xf numFmtId="0" fontId="7" fillId="0" borderId="123" xfId="0" applyFont="1" applyBorder="1" applyAlignment="1">
      <alignment horizontal="right"/>
    </xf>
    <xf numFmtId="0" fontId="7" fillId="0" borderId="124" xfId="0" applyFont="1" applyBorder="1" applyAlignment="1">
      <alignment horizontal="center" vertical="center"/>
    </xf>
    <xf numFmtId="0" fontId="7" fillId="0" borderId="125" xfId="0" applyFont="1" applyBorder="1" applyAlignment="1">
      <alignment horizontal="center" vertical="center"/>
    </xf>
    <xf numFmtId="0" fontId="7" fillId="0" borderId="126" xfId="0" applyFont="1" applyBorder="1" applyAlignment="1">
      <alignment horizontal="center" vertical="center"/>
    </xf>
    <xf numFmtId="0" fontId="7" fillId="0" borderId="127" xfId="0" applyFont="1" applyBorder="1" applyAlignment="1">
      <alignment horizontal="center" vertical="center"/>
    </xf>
    <xf numFmtId="0" fontId="7" fillId="0" borderId="128" xfId="0" applyFont="1" applyBorder="1" applyAlignment="1">
      <alignment horizontal="center" vertical="center"/>
    </xf>
    <xf numFmtId="0" fontId="7" fillId="0" borderId="129" xfId="0" applyFont="1" applyBorder="1" applyAlignment="1">
      <alignment horizontal="center" vertical="center"/>
    </xf>
    <xf numFmtId="0" fontId="7" fillId="0" borderId="13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66" fontId="5" fillId="0" borderId="7" xfId="0" applyNumberFormat="1" applyFont="1" applyBorder="1"/>
    <xf numFmtId="166" fontId="5" fillId="0" borderId="119" xfId="0" applyNumberFormat="1" applyFont="1" applyBorder="1"/>
    <xf numFmtId="166" fontId="5" fillId="0" borderId="116" xfId="0" applyNumberFormat="1" applyFont="1" applyBorder="1"/>
    <xf numFmtId="10" fontId="5" fillId="0" borderId="131" xfId="0" applyNumberFormat="1" applyFont="1" applyBorder="1" applyAlignment="1">
      <alignment horizontal="right"/>
    </xf>
    <xf numFmtId="0" fontId="7" fillId="0" borderId="0" xfId="0" applyFont="1" applyAlignment="1">
      <alignment vertical="top"/>
    </xf>
    <xf numFmtId="0" fontId="7" fillId="0" borderId="0" xfId="0" applyFont="1"/>
    <xf numFmtId="2" fontId="6" fillId="0" borderId="0" xfId="0" applyNumberFormat="1" applyFont="1"/>
    <xf numFmtId="164" fontId="6" fillId="0" borderId="0" xfId="2" applyFont="1" applyAlignment="1">
      <alignment horizontal="center"/>
    </xf>
    <xf numFmtId="0" fontId="1" fillId="0" borderId="0" xfId="8" applyProtection="1">
      <alignment vertical="center"/>
      <protection locked="0"/>
    </xf>
    <xf numFmtId="0" fontId="26" fillId="0" borderId="0" xfId="0" applyFont="1"/>
    <xf numFmtId="0" fontId="9" fillId="0" borderId="0" xfId="0" applyFont="1" applyAlignment="1">
      <alignment horizontal="center" wrapText="1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4" applyNumberFormat="1" applyFont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3" fontId="7" fillId="0" borderId="7" xfId="0" applyNumberFormat="1" applyFont="1" applyBorder="1" applyAlignment="1">
      <alignment vertical="center"/>
    </xf>
    <xf numFmtId="3" fontId="7" fillId="0" borderId="132" xfId="0" applyNumberFormat="1" applyFont="1" applyBorder="1" applyAlignment="1">
      <alignment vertical="center"/>
    </xf>
    <xf numFmtId="3" fontId="7" fillId="0" borderId="133" xfId="0" applyNumberFormat="1" applyFont="1" applyBorder="1" applyAlignment="1">
      <alignment vertical="center"/>
    </xf>
    <xf numFmtId="3" fontId="7" fillId="0" borderId="134" xfId="0" applyNumberFormat="1" applyFont="1" applyBorder="1" applyAlignment="1">
      <alignment vertical="center"/>
    </xf>
    <xf numFmtId="3" fontId="7" fillId="0" borderId="135" xfId="0" applyNumberFormat="1" applyFont="1" applyBorder="1" applyAlignment="1">
      <alignment vertical="center"/>
    </xf>
    <xf numFmtId="3" fontId="7" fillId="0" borderId="9" xfId="0" applyNumberFormat="1" applyFont="1" applyBorder="1" applyAlignment="1">
      <alignment vertical="center"/>
    </xf>
    <xf numFmtId="3" fontId="7" fillId="6" borderId="116" xfId="0" applyNumberFormat="1" applyFont="1" applyFill="1" applyBorder="1" applyAlignment="1">
      <alignment vertical="center"/>
    </xf>
    <xf numFmtId="3" fontId="7" fillId="6" borderId="136" xfId="0" applyNumberFormat="1" applyFont="1" applyFill="1" applyBorder="1" applyAlignment="1">
      <alignment vertical="center"/>
    </xf>
    <xf numFmtId="3" fontId="7" fillId="0" borderId="137" xfId="0" applyNumberFormat="1" applyFont="1" applyBorder="1" applyAlignment="1">
      <alignment vertical="center"/>
    </xf>
    <xf numFmtId="3" fontId="7" fillId="0" borderId="138" xfId="0" applyNumberFormat="1" applyFont="1" applyBorder="1" applyAlignment="1">
      <alignment vertical="center"/>
    </xf>
    <xf numFmtId="3" fontId="7" fillId="0" borderId="136" xfId="0" applyNumberFormat="1" applyFont="1" applyBorder="1" applyAlignment="1">
      <alignment vertical="center"/>
    </xf>
    <xf numFmtId="3" fontId="7" fillId="0" borderId="139" xfId="0" applyNumberFormat="1" applyFont="1" applyBorder="1" applyAlignment="1">
      <alignment vertical="center"/>
    </xf>
    <xf numFmtId="3" fontId="7" fillId="6" borderId="140" xfId="0" applyNumberFormat="1" applyFont="1" applyFill="1" applyBorder="1" applyAlignment="1">
      <alignment vertical="center"/>
    </xf>
    <xf numFmtId="3" fontId="7" fillId="0" borderId="141" xfId="0" applyNumberFormat="1" applyFont="1" applyBorder="1" applyAlignment="1">
      <alignment vertical="center"/>
    </xf>
    <xf numFmtId="3" fontId="7" fillId="0" borderId="142" xfId="0" applyNumberFormat="1" applyFont="1" applyBorder="1" applyAlignment="1">
      <alignment vertical="center"/>
    </xf>
    <xf numFmtId="3" fontId="7" fillId="0" borderId="140" xfId="0" applyNumberFormat="1" applyFont="1" applyBorder="1" applyAlignment="1">
      <alignment vertical="center"/>
    </xf>
    <xf numFmtId="3" fontId="7" fillId="0" borderId="113" xfId="0" applyNumberFormat="1" applyFont="1" applyBorder="1" applyAlignment="1">
      <alignment vertical="center"/>
    </xf>
    <xf numFmtId="167" fontId="7" fillId="0" borderId="112" xfId="0" applyNumberFormat="1" applyFont="1" applyBorder="1" applyAlignment="1">
      <alignment horizontal="right" vertical="center"/>
    </xf>
    <xf numFmtId="167" fontId="7" fillId="0" borderId="143" xfId="0" applyNumberFormat="1" applyFont="1" applyBorder="1" applyAlignment="1">
      <alignment horizontal="right" vertical="center"/>
    </xf>
    <xf numFmtId="167" fontId="25" fillId="0" borderId="114" xfId="0" applyNumberFormat="1" applyFont="1" applyBorder="1" applyAlignment="1">
      <alignment horizontal="right" vertical="center"/>
    </xf>
    <xf numFmtId="167" fontId="7" fillId="0" borderId="144" xfId="0" applyNumberFormat="1" applyFont="1" applyBorder="1" applyAlignment="1">
      <alignment horizontal="right" vertical="center"/>
    </xf>
    <xf numFmtId="0" fontId="7" fillId="0" borderId="145" xfId="0" applyFont="1" applyBorder="1" applyAlignment="1">
      <alignment horizontal="right" vertical="center"/>
    </xf>
    <xf numFmtId="2" fontId="7" fillId="0" borderId="145" xfId="0" applyNumberFormat="1" applyFont="1" applyBorder="1" applyAlignment="1">
      <alignment horizontal="right" vertical="center"/>
    </xf>
    <xf numFmtId="0" fontId="7" fillId="0" borderId="146" xfId="0" applyFont="1" applyBorder="1" applyAlignment="1">
      <alignment horizontal="center" vertical="center"/>
    </xf>
    <xf numFmtId="167" fontId="7" fillId="0" borderId="147" xfId="0" applyNumberFormat="1" applyFont="1" applyBorder="1" applyAlignment="1">
      <alignment horizontal="right" vertical="center"/>
    </xf>
    <xf numFmtId="3" fontId="7" fillId="0" borderId="148" xfId="0" applyNumberFormat="1" applyFont="1" applyBorder="1" applyAlignment="1">
      <alignment vertical="center"/>
    </xf>
    <xf numFmtId="3" fontId="7" fillId="0" borderId="8" xfId="0" applyNumberFormat="1" applyFont="1" applyBorder="1" applyAlignment="1">
      <alignment vertical="center"/>
    </xf>
    <xf numFmtId="3" fontId="7" fillId="0" borderId="149" xfId="0" applyNumberFormat="1" applyFont="1" applyBorder="1" applyAlignment="1">
      <alignment vertical="center"/>
    </xf>
    <xf numFmtId="3" fontId="7" fillId="0" borderId="150" xfId="0" applyNumberFormat="1" applyFont="1" applyBorder="1" applyAlignment="1">
      <alignment vertical="center"/>
    </xf>
    <xf numFmtId="3" fontId="7" fillId="6" borderId="139" xfId="0" applyNumberFormat="1" applyFont="1" applyFill="1" applyBorder="1" applyAlignment="1">
      <alignment vertical="center"/>
    </xf>
    <xf numFmtId="3" fontId="7" fillId="0" borderId="112" xfId="0" applyNumberFormat="1" applyFont="1" applyBorder="1" applyAlignment="1">
      <alignment vertical="center"/>
    </xf>
    <xf numFmtId="3" fontId="7" fillId="0" borderId="114" xfId="0" applyNumberFormat="1" applyFont="1" applyBorder="1" applyAlignment="1">
      <alignment vertical="center"/>
    </xf>
    <xf numFmtId="3" fontId="7" fillId="0" borderId="115" xfId="0" applyNumberFormat="1" applyFont="1" applyBorder="1" applyAlignment="1">
      <alignment vertical="center"/>
    </xf>
    <xf numFmtId="3" fontId="7" fillId="0" borderId="151" xfId="0" applyNumberFormat="1" applyFont="1" applyBorder="1" applyAlignment="1">
      <alignment vertical="center"/>
    </xf>
    <xf numFmtId="3" fontId="7" fillId="6" borderId="111" xfId="0" applyNumberFormat="1" applyFont="1" applyFill="1" applyBorder="1" applyAlignment="1">
      <alignment vertical="center"/>
    </xf>
    <xf numFmtId="3" fontId="7" fillId="6" borderId="144" xfId="0" applyNumberFormat="1" applyFont="1" applyFill="1" applyBorder="1" applyAlignment="1">
      <alignment vertical="center"/>
    </xf>
    <xf numFmtId="167" fontId="7" fillId="0" borderId="142" xfId="0" applyNumberFormat="1" applyFont="1" applyBorder="1" applyAlignment="1">
      <alignment horizontal="right" vertical="center"/>
    </xf>
    <xf numFmtId="167" fontId="7" fillId="0" borderId="113" xfId="0" applyNumberFormat="1" applyFont="1" applyBorder="1" applyAlignment="1">
      <alignment horizontal="right" vertical="center"/>
    </xf>
    <xf numFmtId="0" fontId="7" fillId="0" borderId="152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  <xf numFmtId="167" fontId="7" fillId="0" borderId="153" xfId="0" applyNumberFormat="1" applyFont="1" applyBorder="1" applyAlignment="1">
      <alignment horizontal="right" vertical="center"/>
    </xf>
    <xf numFmtId="167" fontId="7" fillId="0" borderId="154" xfId="0" applyNumberFormat="1" applyFont="1" applyBorder="1" applyAlignment="1">
      <alignment horizontal="right" vertical="center"/>
    </xf>
    <xf numFmtId="167" fontId="7" fillId="0" borderId="155" xfId="0" applyNumberFormat="1" applyFont="1" applyBorder="1" applyAlignment="1">
      <alignment horizontal="right" vertical="center"/>
    </xf>
    <xf numFmtId="167" fontId="7" fillId="0" borderId="156" xfId="0" applyNumberFormat="1" applyFont="1" applyBorder="1" applyAlignment="1">
      <alignment horizontal="right" vertical="center"/>
    </xf>
    <xf numFmtId="167" fontId="7" fillId="0" borderId="131" xfId="0" applyNumberFormat="1" applyFont="1" applyBorder="1" applyAlignment="1">
      <alignment horizontal="right" vertical="center"/>
    </xf>
    <xf numFmtId="167" fontId="7" fillId="0" borderId="157" xfId="0" applyNumberFormat="1" applyFont="1" applyBorder="1" applyAlignment="1">
      <alignment horizontal="right" vertical="center"/>
    </xf>
    <xf numFmtId="0" fontId="6" fillId="0" borderId="25" xfId="10" applyFont="1" applyBorder="1" applyAlignment="1">
      <alignment horizontal="center" vertical="center"/>
    </xf>
    <xf numFmtId="169" fontId="7" fillId="0" borderId="158" xfId="0" applyNumberFormat="1" applyFont="1" applyBorder="1" applyAlignment="1">
      <alignment vertical="center"/>
    </xf>
    <xf numFmtId="167" fontId="7" fillId="0" borderId="159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readingOrder="1"/>
    </xf>
    <xf numFmtId="0" fontId="5" fillId="0" borderId="22" xfId="0" applyFont="1" applyBorder="1" applyAlignment="1">
      <alignment vertical="center" readingOrder="1"/>
    </xf>
    <xf numFmtId="0" fontId="5" fillId="0" borderId="12" xfId="0" applyFont="1" applyBorder="1" applyAlignment="1">
      <alignment vertical="center" readingOrder="1"/>
    </xf>
    <xf numFmtId="0" fontId="5" fillId="0" borderId="0" xfId="0" applyFont="1" applyAlignment="1">
      <alignment vertical="center" readingOrder="1"/>
    </xf>
    <xf numFmtId="0" fontId="5" fillId="0" borderId="161" xfId="0" applyFont="1" applyBorder="1" applyAlignment="1">
      <alignment vertical="center" readingOrder="1"/>
    </xf>
    <xf numFmtId="0" fontId="5" fillId="0" borderId="24" xfId="0" applyFont="1" applyBorder="1" applyAlignment="1">
      <alignment vertical="center" readingOrder="1"/>
    </xf>
    <xf numFmtId="0" fontId="5" fillId="0" borderId="25" xfId="0" applyFont="1" applyBorder="1" applyAlignment="1">
      <alignment vertical="center" readingOrder="1"/>
    </xf>
    <xf numFmtId="0" fontId="5" fillId="0" borderId="162" xfId="0" applyFont="1" applyBorder="1" applyAlignment="1">
      <alignment vertical="center" readingOrder="1"/>
    </xf>
    <xf numFmtId="0" fontId="7" fillId="6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163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5" fillId="3" borderId="162" xfId="10" applyFont="1" applyFill="1" applyBorder="1" applyAlignment="1" applyProtection="1">
      <alignment horizontal="left" vertical="center"/>
      <protection locked="0"/>
    </xf>
    <xf numFmtId="0" fontId="6" fillId="0" borderId="164" xfId="10" applyFont="1" applyBorder="1" applyAlignment="1">
      <alignment horizontal="left" vertical="center"/>
    </xf>
    <xf numFmtId="0" fontId="6" fillId="0" borderId="61" xfId="10" applyFont="1" applyBorder="1" applyAlignment="1">
      <alignment horizontal="left" vertical="center"/>
    </xf>
    <xf numFmtId="0" fontId="6" fillId="0" borderId="161" xfId="10" applyFont="1" applyBorder="1" applyAlignment="1">
      <alignment horizontal="center" vertical="center"/>
    </xf>
    <xf numFmtId="0" fontId="6" fillId="0" borderId="165" xfId="10" applyFont="1" applyBorder="1">
      <alignment vertical="center"/>
    </xf>
    <xf numFmtId="0" fontId="6" fillId="0" borderId="166" xfId="10" applyFont="1" applyBorder="1">
      <alignment vertical="center"/>
    </xf>
    <xf numFmtId="0" fontId="6" fillId="1" borderId="167" xfId="10" applyFont="1" applyFill="1" applyBorder="1">
      <alignment vertical="center"/>
    </xf>
    <xf numFmtId="0" fontId="6" fillId="1" borderId="168" xfId="10" applyFont="1" applyFill="1" applyBorder="1">
      <alignment vertical="center"/>
    </xf>
    <xf numFmtId="0" fontId="6" fillId="0" borderId="169" xfId="10" applyFont="1" applyBorder="1">
      <alignment vertical="center"/>
    </xf>
    <xf numFmtId="0" fontId="6" fillId="0" borderId="68" xfId="10" applyFont="1" applyBorder="1" applyAlignment="1">
      <alignment horizontal="left" vertical="center" indent="1"/>
    </xf>
    <xf numFmtId="0" fontId="6" fillId="0" borderId="167" xfId="10" applyFont="1" applyBorder="1">
      <alignment vertical="center"/>
    </xf>
    <xf numFmtId="0" fontId="6" fillId="0" borderId="168" xfId="10" applyFont="1" applyBorder="1">
      <alignment vertical="center"/>
    </xf>
    <xf numFmtId="0" fontId="6" fillId="0" borderId="16" xfId="10" applyFont="1" applyBorder="1">
      <alignment vertical="center"/>
    </xf>
    <xf numFmtId="0" fontId="6" fillId="0" borderId="170" xfId="10" applyFont="1" applyBorder="1">
      <alignment vertical="center"/>
    </xf>
    <xf numFmtId="0" fontId="6" fillId="0" borderId="171" xfId="10" applyFont="1" applyBorder="1">
      <alignment vertical="center"/>
    </xf>
    <xf numFmtId="171" fontId="6" fillId="0" borderId="37" xfId="10" applyNumberFormat="1" applyFont="1" applyBorder="1">
      <alignment vertical="center"/>
    </xf>
    <xf numFmtId="171" fontId="6" fillId="0" borderId="68" xfId="10" applyNumberFormat="1" applyFont="1" applyBorder="1" applyAlignment="1">
      <alignment horizontal="left" vertical="center" indent="1"/>
    </xf>
    <xf numFmtId="0" fontId="6" fillId="0" borderId="172" xfId="8" applyFont="1" applyBorder="1">
      <alignment vertical="center"/>
    </xf>
    <xf numFmtId="0" fontId="6" fillId="0" borderId="173" xfId="8" applyFont="1" applyBorder="1">
      <alignment vertical="center"/>
    </xf>
    <xf numFmtId="0" fontId="6" fillId="0" borderId="168" xfId="11" applyFont="1" applyBorder="1">
      <alignment vertical="center"/>
    </xf>
    <xf numFmtId="0" fontId="6" fillId="0" borderId="174" xfId="11" applyFont="1" applyBorder="1">
      <alignment vertical="center"/>
    </xf>
    <xf numFmtId="0" fontId="6" fillId="0" borderId="16" xfId="11" applyFont="1" applyBorder="1">
      <alignment vertical="center"/>
    </xf>
    <xf numFmtId="0" fontId="6" fillId="0" borderId="68" xfId="11" applyFont="1" applyBorder="1">
      <alignment vertical="center"/>
    </xf>
    <xf numFmtId="0" fontId="6" fillId="0" borderId="175" xfId="11" applyFont="1" applyBorder="1">
      <alignment vertical="center"/>
    </xf>
    <xf numFmtId="0" fontId="6" fillId="0" borderId="167" xfId="11" applyFont="1" applyBorder="1">
      <alignment vertical="center"/>
    </xf>
    <xf numFmtId="0" fontId="6" fillId="0" borderId="176" xfId="11" applyFont="1" applyBorder="1">
      <alignment vertical="center"/>
    </xf>
    <xf numFmtId="0" fontId="6" fillId="0" borderId="169" xfId="11" applyFont="1" applyBorder="1">
      <alignment vertical="center"/>
    </xf>
    <xf numFmtId="0" fontId="6" fillId="0" borderId="61" xfId="11" applyFont="1" applyBorder="1" applyAlignment="1">
      <alignment horizontal="left" vertical="center"/>
    </xf>
    <xf numFmtId="0" fontId="6" fillId="0" borderId="14" xfId="11" applyFont="1" applyBorder="1" applyAlignment="1">
      <alignment horizontal="left" vertical="center"/>
    </xf>
    <xf numFmtId="0" fontId="6" fillId="0" borderId="177" xfId="10" applyFont="1" applyBorder="1" applyAlignment="1">
      <alignment horizontal="center" vertical="center"/>
    </xf>
    <xf numFmtId="0" fontId="6" fillId="0" borderId="14" xfId="10" applyFont="1" applyBorder="1" applyAlignment="1">
      <alignment horizontal="center" vertical="center"/>
    </xf>
    <xf numFmtId="0" fontId="6" fillId="0" borderId="162" xfId="10" applyFont="1" applyBorder="1" applyAlignment="1">
      <alignment horizontal="left" vertical="center" indent="1"/>
    </xf>
    <xf numFmtId="0" fontId="30" fillId="0" borderId="167" xfId="10" applyFont="1" applyBorder="1">
      <alignment vertical="center"/>
    </xf>
    <xf numFmtId="0" fontId="30" fillId="0" borderId="168" xfId="10" applyFont="1" applyBorder="1">
      <alignment vertical="center"/>
    </xf>
    <xf numFmtId="0" fontId="30" fillId="0" borderId="178" xfId="10" applyFont="1" applyBorder="1">
      <alignment vertical="center"/>
    </xf>
    <xf numFmtId="0" fontId="22" fillId="0" borderId="168" xfId="10" applyFont="1" applyBorder="1">
      <alignment vertical="center"/>
    </xf>
    <xf numFmtId="0" fontId="22" fillId="1" borderId="168" xfId="10" applyFont="1" applyFill="1" applyBorder="1">
      <alignment vertical="center"/>
    </xf>
    <xf numFmtId="3" fontId="7" fillId="0" borderId="133" xfId="0" applyNumberFormat="1" applyFont="1" applyBorder="1" applyAlignment="1" applyProtection="1">
      <alignment horizontal="right" vertical="center"/>
      <protection locked="0"/>
    </xf>
    <xf numFmtId="3" fontId="7" fillId="0" borderId="132" xfId="0" applyNumberFormat="1" applyFont="1" applyBorder="1" applyAlignment="1">
      <alignment horizontal="right" vertical="center"/>
    </xf>
    <xf numFmtId="3" fontId="7" fillId="0" borderId="179" xfId="0" applyNumberFormat="1" applyFont="1" applyBorder="1" applyAlignment="1">
      <alignment horizontal="right" vertical="center"/>
    </xf>
    <xf numFmtId="173" fontId="7" fillId="6" borderId="180" xfId="0" applyNumberFormat="1" applyFont="1" applyFill="1" applyBorder="1" applyAlignment="1" applyProtection="1">
      <alignment vertical="center"/>
      <protection locked="0"/>
    </xf>
    <xf numFmtId="173" fontId="7" fillId="0" borderId="137" xfId="0" applyNumberFormat="1" applyFont="1" applyBorder="1" applyAlignment="1" applyProtection="1">
      <alignment horizontal="right" vertical="center"/>
      <protection locked="0"/>
    </xf>
    <xf numFmtId="173" fontId="7" fillId="0" borderId="136" xfId="0" applyNumberFormat="1" applyFont="1" applyBorder="1" applyAlignment="1">
      <alignment horizontal="right" vertical="center"/>
    </xf>
    <xf numFmtId="173" fontId="7" fillId="0" borderId="181" xfId="0" applyNumberFormat="1" applyFont="1" applyBorder="1" applyAlignment="1">
      <alignment horizontal="right" vertical="center"/>
    </xf>
    <xf numFmtId="173" fontId="7" fillId="0" borderId="182" xfId="0" applyNumberFormat="1" applyFont="1" applyBorder="1" applyAlignment="1">
      <alignment horizontal="right" vertical="center"/>
    </xf>
    <xf numFmtId="173" fontId="7" fillId="0" borderId="183" xfId="0" applyNumberFormat="1" applyFont="1" applyBorder="1" applyAlignment="1">
      <alignment vertical="center"/>
    </xf>
    <xf numFmtId="173" fontId="7" fillId="0" borderId="182" xfId="0" applyNumberFormat="1" applyFont="1" applyBorder="1" applyAlignment="1">
      <alignment vertical="center"/>
    </xf>
    <xf numFmtId="173" fontId="7" fillId="0" borderId="184" xfId="0" applyNumberFormat="1" applyFont="1" applyBorder="1" applyAlignment="1">
      <alignment vertical="center"/>
    </xf>
    <xf numFmtId="3" fontId="5" fillId="6" borderId="7" xfId="0" applyNumberFormat="1" applyFont="1" applyFill="1" applyBorder="1" applyAlignment="1">
      <alignment vertical="center"/>
    </xf>
    <xf numFmtId="3" fontId="7" fillId="0" borderId="185" xfId="0" applyNumberFormat="1" applyFont="1" applyBorder="1" applyAlignment="1">
      <alignment vertical="center"/>
    </xf>
    <xf numFmtId="3" fontId="5" fillId="0" borderId="186" xfId="0" applyNumberFormat="1" applyFont="1" applyBorder="1" applyAlignment="1">
      <alignment vertical="center"/>
    </xf>
    <xf numFmtId="3" fontId="5" fillId="6" borderId="119" xfId="0" applyNumberFormat="1" applyFont="1" applyFill="1" applyBorder="1" applyAlignment="1">
      <alignment vertical="center"/>
    </xf>
    <xf numFmtId="3" fontId="7" fillId="0" borderId="187" xfId="0" applyNumberFormat="1" applyFont="1" applyBorder="1" applyAlignment="1">
      <alignment vertical="center"/>
    </xf>
    <xf numFmtId="3" fontId="5" fillId="0" borderId="181" xfId="0" applyNumberFormat="1" applyFont="1" applyBorder="1" applyAlignment="1">
      <alignment vertical="center"/>
    </xf>
    <xf numFmtId="3" fontId="7" fillId="0" borderId="188" xfId="0" applyNumberFormat="1" applyFont="1" applyBorder="1" applyAlignment="1">
      <alignment vertical="center"/>
    </xf>
    <xf numFmtId="3" fontId="7" fillId="0" borderId="134" xfId="0" applyNumberFormat="1" applyFont="1" applyBorder="1" applyAlignment="1">
      <alignment horizontal="right" vertical="center"/>
    </xf>
    <xf numFmtId="3" fontId="7" fillId="6" borderId="7" xfId="0" applyNumberFormat="1" applyFont="1" applyFill="1" applyBorder="1" applyAlignment="1">
      <alignment horizontal="right" vertical="center"/>
    </xf>
    <xf numFmtId="3" fontId="7" fillId="6" borderId="9" xfId="0" applyNumberFormat="1" applyFont="1" applyFill="1" applyBorder="1" applyAlignment="1">
      <alignment horizontal="right" vertical="center"/>
    </xf>
    <xf numFmtId="173" fontId="7" fillId="0" borderId="138" xfId="0" applyNumberFormat="1" applyFont="1" applyBorder="1" applyAlignment="1">
      <alignment horizontal="right" vertical="center"/>
    </xf>
    <xf numFmtId="173" fontId="7" fillId="6" borderId="116" xfId="0" applyNumberFormat="1" applyFont="1" applyFill="1" applyBorder="1" applyAlignment="1">
      <alignment horizontal="right" vertical="center"/>
    </xf>
    <xf numFmtId="173" fontId="7" fillId="6" borderId="139" xfId="0" applyNumberFormat="1" applyFont="1" applyFill="1" applyBorder="1" applyAlignment="1">
      <alignment horizontal="right" vertical="center"/>
    </xf>
    <xf numFmtId="173" fontId="7" fillId="0" borderId="189" xfId="0" applyNumberFormat="1" applyFont="1" applyBorder="1" applyAlignment="1">
      <alignment horizontal="right" vertical="center"/>
    </xf>
    <xf numFmtId="173" fontId="7" fillId="0" borderId="162" xfId="0" applyNumberFormat="1" applyFont="1" applyBorder="1" applyAlignment="1">
      <alignment horizontal="right" vertical="center"/>
    </xf>
    <xf numFmtId="3" fontId="7" fillId="0" borderId="190" xfId="0" applyNumberFormat="1" applyFont="1" applyBorder="1" applyAlignment="1">
      <alignment vertical="center"/>
    </xf>
    <xf numFmtId="3" fontId="5" fillId="0" borderId="191" xfId="0" applyNumberFormat="1" applyFont="1" applyBorder="1" applyAlignment="1">
      <alignment vertical="center"/>
    </xf>
    <xf numFmtId="3" fontId="5" fillId="0" borderId="192" xfId="0" applyNumberFormat="1" applyFont="1" applyBorder="1" applyAlignment="1">
      <alignment vertical="center"/>
    </xf>
    <xf numFmtId="3" fontId="7" fillId="6" borderId="192" xfId="0" applyNumberFormat="1" applyFont="1" applyFill="1" applyBorder="1" applyAlignment="1">
      <alignment vertical="center"/>
    </xf>
    <xf numFmtId="3" fontId="7" fillId="6" borderId="175" xfId="0" applyNumberFormat="1" applyFont="1" applyFill="1" applyBorder="1" applyAlignment="1">
      <alignment vertical="center"/>
    </xf>
    <xf numFmtId="3" fontId="5" fillId="0" borderId="138" xfId="0" applyNumberFormat="1" applyFont="1" applyBorder="1" applyAlignment="1">
      <alignment vertical="center"/>
    </xf>
    <xf numFmtId="3" fontId="5" fillId="0" borderId="150" xfId="0" applyNumberFormat="1" applyFont="1" applyBorder="1" applyAlignment="1">
      <alignment vertical="center"/>
    </xf>
    <xf numFmtId="3" fontId="7" fillId="6" borderId="150" xfId="0" applyNumberFormat="1" applyFont="1" applyFill="1" applyBorder="1" applyAlignment="1">
      <alignment vertical="center"/>
    </xf>
    <xf numFmtId="3" fontId="7" fillId="6" borderId="168" xfId="0" applyNumberFormat="1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3" fontId="7" fillId="6" borderId="119" xfId="0" applyNumberFormat="1" applyFont="1" applyFill="1" applyBorder="1" applyAlignment="1" applyProtection="1">
      <alignment vertical="center"/>
      <protection locked="0"/>
    </xf>
    <xf numFmtId="3" fontId="35" fillId="6" borderId="132" xfId="0" applyNumberFormat="1" applyFont="1" applyFill="1" applyBorder="1" applyAlignment="1" applyProtection="1">
      <alignment horizontal="right" vertical="center"/>
      <protection locked="0"/>
    </xf>
    <xf numFmtId="173" fontId="35" fillId="6" borderId="136" xfId="0" applyNumberFormat="1" applyFont="1" applyFill="1" applyBorder="1" applyAlignment="1" applyProtection="1">
      <alignment horizontal="right" vertical="center"/>
      <protection locked="0"/>
    </xf>
    <xf numFmtId="0" fontId="5" fillId="0" borderId="0" xfId="0" quotePrefix="1" applyFont="1" applyAlignment="1">
      <alignment horizontal="left" vertical="center"/>
    </xf>
    <xf numFmtId="0" fontId="32" fillId="0" borderId="2" xfId="0" applyFont="1" applyBorder="1" applyAlignment="1">
      <alignment vertical="center"/>
    </xf>
    <xf numFmtId="0" fontId="33" fillId="0" borderId="0" xfId="0" applyFont="1" applyAlignment="1">
      <alignment horizontal="right"/>
    </xf>
    <xf numFmtId="1" fontId="33" fillId="0" borderId="0" xfId="0" applyNumberFormat="1" applyFont="1"/>
    <xf numFmtId="0" fontId="36" fillId="0" borderId="7" xfId="0" applyFont="1" applyBorder="1" applyAlignment="1">
      <alignment horizontal="center" vertical="center"/>
    </xf>
    <xf numFmtId="0" fontId="36" fillId="0" borderId="111" xfId="0" applyFont="1" applyBorder="1" applyAlignment="1">
      <alignment horizontal="center" vertical="top" wrapText="1"/>
    </xf>
    <xf numFmtId="0" fontId="8" fillId="0" borderId="125" xfId="0" applyFont="1" applyBorder="1" applyAlignment="1">
      <alignment horizontal="center" vertical="center"/>
    </xf>
    <xf numFmtId="0" fontId="8" fillId="0" borderId="146" xfId="0" applyFont="1" applyBorder="1" applyAlignment="1">
      <alignment horizontal="center" vertical="center"/>
    </xf>
    <xf numFmtId="0" fontId="36" fillId="0" borderId="139" xfId="0" applyFont="1" applyBorder="1" applyAlignment="1">
      <alignment horizontal="center" vertical="center"/>
    </xf>
    <xf numFmtId="0" fontId="36" fillId="0" borderId="111" xfId="0" applyFont="1" applyBorder="1" applyAlignment="1">
      <alignment horizontal="center" vertical="center"/>
    </xf>
    <xf numFmtId="0" fontId="36" fillId="0" borderId="144" xfId="0" applyFont="1" applyBorder="1" applyAlignment="1">
      <alignment horizontal="center" vertical="center"/>
    </xf>
    <xf numFmtId="0" fontId="36" fillId="0" borderId="120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170" fontId="18" fillId="3" borderId="33" xfId="8" applyNumberFormat="1" applyFont="1" applyFill="1" applyBorder="1" applyAlignment="1" applyProtection="1">
      <alignment horizontal="right" vertical="center"/>
      <protection locked="0"/>
    </xf>
    <xf numFmtId="170" fontId="18" fillId="3" borderId="34" xfId="8" applyNumberFormat="1" applyFont="1" applyFill="1" applyBorder="1" applyAlignment="1" applyProtection="1">
      <alignment horizontal="right" vertical="center"/>
      <protection locked="0"/>
    </xf>
    <xf numFmtId="170" fontId="18" fillId="3" borderId="39" xfId="8" applyNumberFormat="1" applyFont="1" applyFill="1" applyBorder="1" applyAlignment="1" applyProtection="1">
      <alignment horizontal="right" vertical="center"/>
      <protection locked="0"/>
    </xf>
    <xf numFmtId="170" fontId="18" fillId="3" borderId="40" xfId="8" applyNumberFormat="1" applyFont="1" applyFill="1" applyBorder="1" applyAlignment="1" applyProtection="1">
      <alignment horizontal="right" vertical="center"/>
      <protection locked="0"/>
    </xf>
    <xf numFmtId="3" fontId="7" fillId="0" borderId="193" xfId="0" applyNumberFormat="1" applyFont="1" applyBorder="1" applyAlignment="1">
      <alignment vertical="center"/>
    </xf>
    <xf numFmtId="3" fontId="7" fillId="0" borderId="194" xfId="0" applyNumberFormat="1" applyFont="1" applyBorder="1" applyAlignment="1">
      <alignment vertical="center"/>
    </xf>
    <xf numFmtId="3" fontId="7" fillId="0" borderId="134" xfId="0" applyNumberFormat="1" applyFont="1" applyBorder="1" applyAlignment="1" applyProtection="1">
      <alignment horizontal="right" vertical="center"/>
      <protection locked="0"/>
    </xf>
    <xf numFmtId="173" fontId="7" fillId="0" borderId="138" xfId="0" applyNumberFormat="1" applyFont="1" applyBorder="1" applyAlignment="1" applyProtection="1">
      <alignment horizontal="right" vertical="center"/>
      <protection locked="0"/>
    </xf>
    <xf numFmtId="3" fontId="7" fillId="0" borderId="195" xfId="0" applyNumberFormat="1" applyFont="1" applyBorder="1" applyAlignment="1" applyProtection="1">
      <alignment horizontal="right" vertical="center"/>
      <protection locked="0"/>
    </xf>
    <xf numFmtId="173" fontId="7" fillId="0" borderId="193" xfId="0" applyNumberFormat="1" applyFont="1" applyBorder="1" applyAlignment="1" applyProtection="1">
      <alignment horizontal="right" vertical="center"/>
      <protection locked="0"/>
    </xf>
    <xf numFmtId="0" fontId="37" fillId="0" borderId="0" xfId="0" applyFont="1"/>
    <xf numFmtId="0" fontId="38" fillId="0" borderId="0" xfId="0" applyFont="1" applyAlignment="1">
      <alignment vertical="center"/>
    </xf>
    <xf numFmtId="0" fontId="39" fillId="0" borderId="145" xfId="0" applyFont="1" applyBorder="1" applyAlignment="1">
      <alignment horizontal="right" vertical="center"/>
    </xf>
    <xf numFmtId="0" fontId="40" fillId="0" borderId="145" xfId="0" applyFont="1" applyBorder="1" applyAlignment="1">
      <alignment horizontal="right" vertical="center"/>
    </xf>
    <xf numFmtId="9" fontId="40" fillId="0" borderId="145" xfId="0" applyNumberFormat="1" applyFont="1" applyBorder="1" applyAlignment="1">
      <alignment horizontal="right" vertical="center"/>
    </xf>
    <xf numFmtId="9" fontId="40" fillId="0" borderId="145" xfId="3" applyFont="1" applyBorder="1" applyAlignment="1">
      <alignment horizontal="right" vertical="center"/>
    </xf>
    <xf numFmtId="9" fontId="40" fillId="0" borderId="196" xfId="3" applyFont="1" applyBorder="1" applyAlignment="1">
      <alignment horizontal="right" vertical="center"/>
    </xf>
    <xf numFmtId="0" fontId="41" fillId="0" borderId="0" xfId="0" applyFont="1"/>
    <xf numFmtId="0" fontId="42" fillId="0" borderId="0" xfId="0" applyFont="1"/>
    <xf numFmtId="0" fontId="38" fillId="0" borderId="0" xfId="0" applyFont="1"/>
    <xf numFmtId="2" fontId="38" fillId="0" borderId="0" xfId="0" applyNumberFormat="1" applyFont="1"/>
    <xf numFmtId="167" fontId="38" fillId="0" borderId="0" xfId="0" applyNumberFormat="1" applyFont="1"/>
    <xf numFmtId="4" fontId="6" fillId="0" borderId="0" xfId="0" applyNumberFormat="1" applyFont="1"/>
    <xf numFmtId="3" fontId="6" fillId="0" borderId="0" xfId="0" applyNumberFormat="1" applyFont="1"/>
    <xf numFmtId="1" fontId="37" fillId="0" borderId="0" xfId="0" applyNumberFormat="1" applyFont="1"/>
    <xf numFmtId="171" fontId="13" fillId="3" borderId="38" xfId="8" applyNumberFormat="1" applyFont="1" applyFill="1" applyBorder="1" applyProtection="1">
      <alignment vertical="center"/>
      <protection locked="0"/>
    </xf>
    <xf numFmtId="171" fontId="13" fillId="3" borderId="80" xfId="8" applyNumberFormat="1" applyFont="1" applyFill="1" applyBorder="1" applyProtection="1">
      <alignment vertical="center"/>
      <protection locked="0"/>
    </xf>
    <xf numFmtId="0" fontId="36" fillId="0" borderId="124" xfId="0" applyFont="1" applyBorder="1" applyAlignment="1">
      <alignment horizontal="center" vertical="top" wrapText="1"/>
    </xf>
    <xf numFmtId="0" fontId="37" fillId="0" borderId="0" xfId="10" applyFont="1" applyProtection="1">
      <alignment vertical="center"/>
      <protection locked="0"/>
    </xf>
    <xf numFmtId="3" fontId="43" fillId="0" borderId="0" xfId="8" applyNumberFormat="1" applyFont="1" applyProtection="1">
      <alignment vertical="center"/>
      <protection locked="0"/>
    </xf>
    <xf numFmtId="0" fontId="44" fillId="0" borderId="0" xfId="8" applyFont="1" applyProtection="1">
      <alignment vertical="center"/>
      <protection locked="0"/>
    </xf>
    <xf numFmtId="3" fontId="45" fillId="0" borderId="0" xfId="8" applyNumberFormat="1" applyFont="1" applyProtection="1">
      <alignment vertical="center"/>
      <protection locked="0"/>
    </xf>
    <xf numFmtId="0" fontId="37" fillId="0" borderId="0" xfId="8" applyFont="1" applyProtection="1">
      <alignment vertical="center"/>
      <protection locked="0"/>
    </xf>
    <xf numFmtId="10" fontId="37" fillId="0" borderId="0" xfId="3" applyNumberFormat="1" applyFont="1" applyAlignment="1" applyProtection="1">
      <alignment vertical="center"/>
      <protection locked="0"/>
    </xf>
    <xf numFmtId="2" fontId="37" fillId="0" borderId="0" xfId="3" applyNumberFormat="1" applyFont="1" applyAlignment="1" applyProtection="1">
      <alignment vertical="center"/>
      <protection locked="0"/>
    </xf>
    <xf numFmtId="168" fontId="37" fillId="0" borderId="0" xfId="3" applyNumberFormat="1" applyFont="1" applyAlignment="1" applyProtection="1">
      <alignment vertical="center"/>
      <protection locked="0"/>
    </xf>
    <xf numFmtId="171" fontId="20" fillId="0" borderId="0" xfId="8" applyNumberFormat="1" applyFont="1">
      <alignment vertical="center"/>
    </xf>
    <xf numFmtId="171" fontId="12" fillId="3" borderId="14" xfId="8" applyNumberFormat="1" applyFont="1" applyFill="1" applyBorder="1" applyProtection="1">
      <alignment vertical="center"/>
      <protection locked="0"/>
    </xf>
    <xf numFmtId="165" fontId="19" fillId="0" borderId="0" xfId="8" applyNumberFormat="1" applyFont="1" applyAlignment="1">
      <alignment horizontal="right" vertical="center"/>
    </xf>
    <xf numFmtId="171" fontId="13" fillId="3" borderId="198" xfId="8" applyNumberFormat="1" applyFont="1" applyFill="1" applyBorder="1" applyProtection="1">
      <alignment vertical="center"/>
      <protection locked="0"/>
    </xf>
    <xf numFmtId="171" fontId="12" fillId="5" borderId="11" xfId="8" applyNumberFormat="1" applyFont="1" applyFill="1" applyBorder="1" applyProtection="1">
      <alignment vertical="center"/>
      <protection locked="0"/>
    </xf>
    <xf numFmtId="171" fontId="13" fillId="3" borderId="199" xfId="8" applyNumberFormat="1" applyFont="1" applyFill="1" applyBorder="1" applyProtection="1">
      <alignment vertical="center"/>
      <protection locked="0"/>
    </xf>
    <xf numFmtId="171" fontId="13" fillId="3" borderId="14" xfId="8" applyNumberFormat="1" applyFont="1" applyFill="1" applyBorder="1" applyProtection="1">
      <alignment vertical="center"/>
      <protection locked="0"/>
    </xf>
    <xf numFmtId="0" fontId="16" fillId="0" borderId="200" xfId="8" applyFont="1" applyBorder="1" applyAlignment="1">
      <alignment horizontal="center" vertical="center"/>
    </xf>
    <xf numFmtId="0" fontId="16" fillId="0" borderId="100" xfId="8" applyFont="1" applyBorder="1" applyAlignment="1">
      <alignment horizontal="center" vertical="center"/>
    </xf>
    <xf numFmtId="165" fontId="18" fillId="3" borderId="35" xfId="8" applyNumberFormat="1" applyFont="1" applyFill="1" applyBorder="1" applyAlignment="1" applyProtection="1">
      <alignment horizontal="right" vertical="center"/>
      <protection locked="0"/>
    </xf>
    <xf numFmtId="165" fontId="18" fillId="3" borderId="41" xfId="8" applyNumberFormat="1" applyFont="1" applyFill="1" applyBorder="1" applyAlignment="1" applyProtection="1">
      <alignment horizontal="right" vertical="center"/>
      <protection locked="0"/>
    </xf>
    <xf numFmtId="171" fontId="13" fillId="3" borderId="53" xfId="8" applyNumberFormat="1" applyFont="1" applyFill="1" applyBorder="1" applyProtection="1">
      <alignment vertical="center"/>
      <protection locked="0"/>
    </xf>
    <xf numFmtId="170" fontId="13" fillId="1" borderId="47" xfId="8" applyNumberFormat="1" applyFont="1" applyFill="1" applyBorder="1">
      <alignment vertical="center"/>
    </xf>
    <xf numFmtId="170" fontId="13" fillId="1" borderId="58" xfId="8" applyNumberFormat="1" applyFont="1" applyFill="1" applyBorder="1">
      <alignment vertical="center"/>
    </xf>
    <xf numFmtId="171" fontId="12" fillId="3" borderId="41" xfId="8" applyNumberFormat="1" applyFont="1" applyFill="1" applyBorder="1" applyProtection="1">
      <alignment vertical="center"/>
      <protection locked="0"/>
    </xf>
    <xf numFmtId="171" fontId="20" fillId="0" borderId="47" xfId="8" applyNumberFormat="1" applyFont="1" applyBorder="1">
      <alignment vertical="center"/>
    </xf>
    <xf numFmtId="171" fontId="12" fillId="3" borderId="65" xfId="8" applyNumberFormat="1" applyFont="1" applyFill="1" applyBorder="1" applyProtection="1">
      <alignment vertical="center"/>
      <protection locked="0"/>
    </xf>
    <xf numFmtId="171" fontId="12" fillId="3" borderId="58" xfId="8" applyNumberFormat="1" applyFont="1" applyFill="1" applyBorder="1" applyProtection="1">
      <alignment vertical="center"/>
      <protection locked="0"/>
    </xf>
    <xf numFmtId="171" fontId="12" fillId="1" borderId="58" xfId="8" applyNumberFormat="1" applyFont="1" applyFill="1" applyBorder="1">
      <alignment vertical="center"/>
    </xf>
    <xf numFmtId="171" fontId="20" fillId="0" borderId="41" xfId="8" applyNumberFormat="1" applyFont="1" applyBorder="1">
      <alignment vertical="center"/>
    </xf>
    <xf numFmtId="171" fontId="19" fillId="3" borderId="72" xfId="8" applyNumberFormat="1" applyFont="1" applyFill="1" applyBorder="1" applyProtection="1">
      <alignment vertical="center"/>
      <protection locked="0"/>
    </xf>
    <xf numFmtId="171" fontId="20" fillId="0" borderId="76" xfId="8" applyNumberFormat="1" applyFont="1" applyBorder="1">
      <alignment vertical="center"/>
    </xf>
    <xf numFmtId="171" fontId="13" fillId="3" borderId="83" xfId="8" applyNumberFormat="1" applyFont="1" applyFill="1" applyBorder="1" applyProtection="1">
      <alignment vertical="center"/>
      <protection locked="0"/>
    </xf>
    <xf numFmtId="171" fontId="12" fillId="5" borderId="65" xfId="8" applyNumberFormat="1" applyFont="1" applyFill="1" applyBorder="1" applyProtection="1">
      <alignment vertical="center"/>
      <protection locked="0"/>
    </xf>
    <xf numFmtId="171" fontId="12" fillId="5" borderId="84" xfId="8" applyNumberFormat="1" applyFont="1" applyFill="1" applyBorder="1" applyProtection="1">
      <alignment vertical="center"/>
      <protection locked="0"/>
    </xf>
    <xf numFmtId="171" fontId="13" fillId="3" borderId="41" xfId="8" applyNumberFormat="1" applyFont="1" applyFill="1" applyBorder="1" applyProtection="1">
      <alignment vertical="center"/>
      <protection locked="0"/>
    </xf>
    <xf numFmtId="171" fontId="16" fillId="0" borderId="88" xfId="8" applyNumberFormat="1" applyFont="1" applyBorder="1">
      <alignment vertical="center"/>
    </xf>
    <xf numFmtId="0" fontId="13" fillId="1" borderId="93" xfId="11" applyFont="1" applyFill="1" applyBorder="1">
      <alignment vertical="center"/>
    </xf>
    <xf numFmtId="0" fontId="13" fillId="1" borderId="58" xfId="8" applyFont="1" applyFill="1" applyBorder="1">
      <alignment vertical="center"/>
    </xf>
    <xf numFmtId="171" fontId="13" fillId="3" borderId="58" xfId="8" applyNumberFormat="1" applyFont="1" applyFill="1" applyBorder="1" applyProtection="1">
      <alignment vertical="center"/>
      <protection locked="0"/>
    </xf>
    <xf numFmtId="0" fontId="13" fillId="3" borderId="84" xfId="8" applyFont="1" applyFill="1" applyBorder="1" applyProtection="1">
      <alignment vertical="center"/>
      <protection locked="0"/>
    </xf>
    <xf numFmtId="0" fontId="13" fillId="0" borderId="47" xfId="8" applyFont="1" applyBorder="1" applyProtection="1">
      <alignment vertical="center"/>
      <protection locked="0"/>
    </xf>
    <xf numFmtId="0" fontId="13" fillId="4" borderId="88" xfId="8" applyFont="1" applyFill="1" applyBorder="1" applyProtection="1">
      <alignment vertical="center"/>
      <protection locked="0"/>
    </xf>
    <xf numFmtId="165" fontId="13" fillId="3" borderId="103" xfId="8" applyNumberFormat="1" applyFont="1" applyFill="1" applyBorder="1" applyProtection="1">
      <alignment vertical="center"/>
      <protection locked="0"/>
    </xf>
    <xf numFmtId="9" fontId="6" fillId="0" borderId="0" xfId="3" applyFont="1" applyAlignment="1" applyProtection="1">
      <alignment vertical="center"/>
      <protection locked="0"/>
    </xf>
    <xf numFmtId="170" fontId="13" fillId="1" borderId="48" xfId="8" applyNumberFormat="1" applyFont="1" applyFill="1" applyBorder="1">
      <alignment vertical="center"/>
    </xf>
    <xf numFmtId="170" fontId="13" fillId="1" borderId="59" xfId="8" applyNumberFormat="1" applyFont="1" applyFill="1" applyBorder="1">
      <alignment vertical="center"/>
    </xf>
    <xf numFmtId="174" fontId="7" fillId="0" borderId="155" xfId="0" applyNumberFormat="1" applyFont="1" applyBorder="1" applyAlignment="1">
      <alignment vertical="center"/>
    </xf>
    <xf numFmtId="38" fontId="6" fillId="0" borderId="0" xfId="5" applyNumberFormat="1" applyFont="1" applyAlignment="1" applyProtection="1">
      <alignment vertical="center"/>
      <protection locked="0"/>
    </xf>
    <xf numFmtId="165" fontId="6" fillId="0" borderId="0" xfId="8" applyNumberFormat="1" applyFont="1" applyProtection="1">
      <alignment vertical="center"/>
      <protection locked="0"/>
    </xf>
    <xf numFmtId="165" fontId="13" fillId="0" borderId="0" xfId="8" applyNumberFormat="1" applyFont="1" applyAlignment="1" applyProtection="1">
      <alignment horizontal="center" vertical="center"/>
      <protection locked="0"/>
    </xf>
    <xf numFmtId="2" fontId="6" fillId="0" borderId="0" xfId="8" applyNumberFormat="1" applyFont="1" applyProtection="1">
      <alignment vertical="center"/>
      <protection locked="0"/>
    </xf>
    <xf numFmtId="0" fontId="7" fillId="0" borderId="20" xfId="0" applyFont="1" applyBorder="1" applyAlignment="1">
      <alignment horizontal="centerContinuous" vertical="center"/>
    </xf>
    <xf numFmtId="0" fontId="7" fillId="0" borderId="195" xfId="0" applyFont="1" applyBorder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175" fontId="12" fillId="5" borderId="62" xfId="8" applyNumberFormat="1" applyFont="1" applyFill="1" applyBorder="1" applyProtection="1">
      <alignment vertical="center"/>
      <protection locked="0"/>
    </xf>
    <xf numFmtId="175" fontId="16" fillId="0" borderId="53" xfId="8" applyNumberFormat="1" applyFont="1" applyBorder="1" applyAlignment="1">
      <alignment horizontal="right" vertical="center"/>
    </xf>
    <xf numFmtId="175" fontId="16" fillId="1" borderId="47" xfId="8" applyNumberFormat="1" applyFont="1" applyFill="1" applyBorder="1" applyAlignment="1">
      <alignment horizontal="right" vertical="center"/>
    </xf>
    <xf numFmtId="175" fontId="16" fillId="1" borderId="58" xfId="8" applyNumberFormat="1" applyFont="1" applyFill="1" applyBorder="1" applyAlignment="1">
      <alignment horizontal="right" vertical="center"/>
    </xf>
    <xf numFmtId="175" fontId="16" fillId="0" borderId="41" xfId="8" applyNumberFormat="1" applyFont="1" applyBorder="1" applyAlignment="1">
      <alignment horizontal="right" vertical="center"/>
    </xf>
    <xf numFmtId="175" fontId="16" fillId="0" borderId="47" xfId="8" applyNumberFormat="1" applyFont="1" applyBorder="1" applyAlignment="1">
      <alignment horizontal="right" vertical="center"/>
    </xf>
    <xf numFmtId="175" fontId="20" fillId="0" borderId="65" xfId="8" applyNumberFormat="1" applyFont="1" applyBorder="1" applyAlignment="1">
      <alignment horizontal="right" vertical="center"/>
    </xf>
    <xf numFmtId="175" fontId="20" fillId="0" borderId="58" xfId="8" applyNumberFormat="1" applyFont="1" applyBorder="1" applyAlignment="1">
      <alignment horizontal="right" vertical="center"/>
    </xf>
    <xf numFmtId="175" fontId="20" fillId="1" borderId="58" xfId="8" applyNumberFormat="1" applyFont="1" applyFill="1" applyBorder="1" applyAlignment="1">
      <alignment horizontal="right" vertical="center"/>
    </xf>
    <xf numFmtId="175" fontId="20" fillId="0" borderId="41" xfId="8" applyNumberFormat="1" applyFont="1" applyBorder="1" applyAlignment="1">
      <alignment horizontal="right" vertical="center"/>
    </xf>
    <xf numFmtId="175" fontId="20" fillId="0" borderId="72" xfId="8" applyNumberFormat="1" applyFont="1" applyBorder="1" applyAlignment="1">
      <alignment horizontal="right" vertical="center"/>
    </xf>
    <xf numFmtId="175" fontId="16" fillId="0" borderId="76" xfId="8" applyNumberFormat="1" applyFont="1" applyBorder="1" applyAlignment="1">
      <alignment horizontal="right" vertical="center"/>
    </xf>
    <xf numFmtId="175" fontId="16" fillId="0" borderId="83" xfId="8" applyNumberFormat="1" applyFont="1" applyBorder="1" applyAlignment="1">
      <alignment horizontal="right" vertical="center"/>
    </xf>
    <xf numFmtId="175" fontId="20" fillId="0" borderId="84" xfId="8" applyNumberFormat="1" applyFont="1" applyBorder="1" applyAlignment="1">
      <alignment horizontal="right" vertical="center"/>
    </xf>
    <xf numFmtId="175" fontId="16" fillId="0" borderId="88" xfId="8" applyNumberFormat="1" applyFont="1" applyBorder="1" applyAlignment="1">
      <alignment horizontal="right" vertical="center"/>
    </xf>
    <xf numFmtId="175" fontId="13" fillId="1" borderId="93" xfId="11" applyNumberFormat="1" applyFont="1" applyFill="1" applyBorder="1">
      <alignment vertical="center"/>
    </xf>
    <xf numFmtId="175" fontId="13" fillId="1" borderId="58" xfId="8" applyNumberFormat="1" applyFont="1" applyFill="1" applyBorder="1">
      <alignment vertical="center"/>
    </xf>
    <xf numFmtId="175" fontId="13" fillId="0" borderId="58" xfId="8" applyNumberFormat="1" applyFont="1" applyBorder="1">
      <alignment vertical="center"/>
    </xf>
    <xf numFmtId="175" fontId="13" fillId="0" borderId="84" xfId="8" applyNumberFormat="1" applyFont="1" applyBorder="1">
      <alignment vertical="center"/>
    </xf>
    <xf numFmtId="175" fontId="16" fillId="0" borderId="41" xfId="8" applyNumberFormat="1" applyFont="1" applyBorder="1">
      <alignment vertical="center"/>
    </xf>
    <xf numFmtId="175" fontId="7" fillId="0" borderId="201" xfId="0" applyNumberFormat="1" applyFont="1" applyBorder="1" applyAlignment="1" applyProtection="1">
      <alignment vertical="center"/>
      <protection locked="0"/>
    </xf>
    <xf numFmtId="175" fontId="7" fillId="0" borderId="202" xfId="0" applyNumberFormat="1" applyFont="1" applyBorder="1" applyAlignment="1">
      <alignment vertical="center"/>
    </xf>
    <xf numFmtId="175" fontId="7" fillId="0" borderId="203" xfId="0" applyNumberFormat="1" applyFont="1" applyBorder="1" applyAlignment="1" applyProtection="1">
      <alignment vertical="center"/>
      <protection locked="0"/>
    </xf>
    <xf numFmtId="175" fontId="7" fillId="0" borderId="195" xfId="0" applyNumberFormat="1" applyFont="1" applyBorder="1" applyAlignment="1">
      <alignment vertical="center"/>
    </xf>
    <xf numFmtId="175" fontId="7" fillId="0" borderId="193" xfId="0" applyNumberFormat="1" applyFont="1" applyBorder="1" applyAlignment="1" applyProtection="1">
      <alignment vertical="center"/>
      <protection locked="0"/>
    </xf>
    <xf numFmtId="175" fontId="7" fillId="0" borderId="204" xfId="0" applyNumberFormat="1" applyFont="1" applyBorder="1" applyAlignment="1" applyProtection="1">
      <alignment vertical="center"/>
      <protection locked="0"/>
    </xf>
    <xf numFmtId="175" fontId="7" fillId="0" borderId="133" xfId="0" applyNumberFormat="1" applyFont="1" applyBorder="1" applyAlignment="1">
      <alignment vertical="center"/>
    </xf>
    <xf numFmtId="175" fontId="7" fillId="0" borderId="193" xfId="0" applyNumberFormat="1" applyFont="1" applyBorder="1" applyAlignment="1">
      <alignment vertical="center"/>
    </xf>
    <xf numFmtId="175" fontId="7" fillId="0" borderId="194" xfId="0" applyNumberFormat="1" applyFont="1" applyBorder="1" applyAlignment="1">
      <alignment vertical="center"/>
    </xf>
    <xf numFmtId="175" fontId="19" fillId="0" borderId="35" xfId="8" applyNumberFormat="1" applyFont="1" applyBorder="1" applyAlignment="1">
      <alignment horizontal="right" vertical="center"/>
    </xf>
    <xf numFmtId="175" fontId="19" fillId="0" borderId="41" xfId="8" applyNumberFormat="1" applyFont="1" applyBorder="1" applyAlignment="1">
      <alignment horizontal="right" vertical="center"/>
    </xf>
    <xf numFmtId="175" fontId="19" fillId="0" borderId="47" xfId="8" applyNumberFormat="1" applyFont="1" applyBorder="1" applyAlignment="1">
      <alignment horizontal="right" vertical="center"/>
    </xf>
    <xf numFmtId="175" fontId="12" fillId="3" borderId="38" xfId="8" applyNumberFormat="1" applyFont="1" applyFill="1" applyBorder="1" applyProtection="1">
      <alignment vertical="center"/>
      <protection locked="0"/>
    </xf>
    <xf numFmtId="175" fontId="7" fillId="0" borderId="182" xfId="0" applyNumberFormat="1" applyFont="1" applyBorder="1" applyAlignment="1">
      <alignment vertical="center"/>
    </xf>
    <xf numFmtId="173" fontId="7" fillId="0" borderId="214" xfId="0" applyNumberFormat="1" applyFont="1" applyBorder="1" applyAlignment="1">
      <alignment vertical="center"/>
    </xf>
    <xf numFmtId="172" fontId="12" fillId="3" borderId="38" xfId="8" applyNumberFormat="1" applyFont="1" applyFill="1" applyBorder="1" applyProtection="1">
      <alignment vertical="center"/>
      <protection locked="0"/>
    </xf>
    <xf numFmtId="172" fontId="12" fillId="3" borderId="62" xfId="8" applyNumberFormat="1" applyFont="1" applyFill="1" applyBorder="1" applyProtection="1">
      <alignment vertical="center"/>
      <protection locked="0"/>
    </xf>
    <xf numFmtId="172" fontId="12" fillId="3" borderId="63" xfId="8" applyNumberFormat="1" applyFont="1" applyFill="1" applyBorder="1" applyProtection="1">
      <alignment vertical="center"/>
      <protection locked="0"/>
    </xf>
    <xf numFmtId="172" fontId="12" fillId="3" borderId="66" xfId="8" applyNumberFormat="1" applyFont="1" applyFill="1" applyBorder="1" applyProtection="1">
      <alignment vertical="center"/>
      <protection locked="0"/>
    </xf>
    <xf numFmtId="172" fontId="12" fillId="3" borderId="64" xfId="8" applyNumberFormat="1" applyFont="1" applyFill="1" applyBorder="1" applyProtection="1">
      <alignment vertical="center"/>
      <protection locked="0"/>
    </xf>
    <xf numFmtId="172" fontId="12" fillId="3" borderId="55" xfId="8" applyNumberFormat="1" applyFont="1" applyFill="1" applyBorder="1" applyProtection="1">
      <alignment vertical="center"/>
      <protection locked="0"/>
    </xf>
    <xf numFmtId="172" fontId="12" fillId="3" borderId="56" xfId="8" applyNumberFormat="1" applyFont="1" applyFill="1" applyBorder="1" applyProtection="1">
      <alignment vertical="center"/>
      <protection locked="0"/>
    </xf>
    <xf numFmtId="172" fontId="12" fillId="3" borderId="59" xfId="8" applyNumberFormat="1" applyFont="1" applyFill="1" applyBorder="1" applyProtection="1">
      <alignment vertical="center"/>
      <protection locked="0"/>
    </xf>
    <xf numFmtId="172" fontId="12" fillId="3" borderId="57" xfId="8" applyNumberFormat="1" applyFont="1" applyFill="1" applyBorder="1" applyProtection="1">
      <alignment vertical="center"/>
      <protection locked="0"/>
    </xf>
    <xf numFmtId="172" fontId="12" fillId="1" borderId="55" xfId="8" applyNumberFormat="1" applyFont="1" applyFill="1" applyBorder="1">
      <alignment vertical="center"/>
    </xf>
    <xf numFmtId="172" fontId="12" fillId="1" borderId="56" xfId="8" applyNumberFormat="1" applyFont="1" applyFill="1" applyBorder="1">
      <alignment vertical="center"/>
    </xf>
    <xf numFmtId="172" fontId="12" fillId="1" borderId="59" xfId="8" applyNumberFormat="1" applyFont="1" applyFill="1" applyBorder="1">
      <alignment vertical="center"/>
    </xf>
    <xf numFmtId="172" fontId="12" fillId="1" borderId="57" xfId="8" applyNumberFormat="1" applyFont="1" applyFill="1" applyBorder="1">
      <alignment vertical="center"/>
    </xf>
    <xf numFmtId="172" fontId="12" fillId="3" borderId="42" xfId="8" applyNumberFormat="1" applyFont="1" applyFill="1" applyBorder="1" applyProtection="1">
      <alignment vertical="center"/>
      <protection locked="0"/>
    </xf>
    <xf numFmtId="172" fontId="12" fillId="3" borderId="39" xfId="8" applyNumberFormat="1" applyFont="1" applyFill="1" applyBorder="1" applyProtection="1">
      <alignment vertical="center"/>
      <protection locked="0"/>
    </xf>
    <xf numFmtId="172" fontId="20" fillId="0" borderId="39" xfId="8" applyNumberFormat="1" applyFont="1" applyBorder="1">
      <alignment vertical="center"/>
    </xf>
    <xf numFmtId="172" fontId="20" fillId="0" borderId="42" xfId="8" applyNumberFormat="1" applyFont="1" applyBorder="1">
      <alignment vertical="center"/>
    </xf>
    <xf numFmtId="172" fontId="20" fillId="0" borderId="40" xfId="8" applyNumberFormat="1" applyFont="1" applyBorder="1">
      <alignment vertical="center"/>
    </xf>
    <xf numFmtId="172" fontId="19" fillId="3" borderId="69" xfId="8" applyNumberFormat="1" applyFont="1" applyFill="1" applyBorder="1" applyProtection="1">
      <alignment vertical="center"/>
      <protection locked="0"/>
    </xf>
    <xf numFmtId="172" fontId="19" fillId="3" borderId="70" xfId="8" applyNumberFormat="1" applyFont="1" applyFill="1" applyBorder="1" applyProtection="1">
      <alignment vertical="center"/>
      <protection locked="0"/>
    </xf>
    <xf numFmtId="172" fontId="19" fillId="3" borderId="73" xfId="8" applyNumberFormat="1" applyFont="1" applyFill="1" applyBorder="1" applyProtection="1">
      <alignment vertical="center"/>
      <protection locked="0"/>
    </xf>
    <xf numFmtId="172" fontId="19" fillId="3" borderId="71" xfId="8" applyNumberFormat="1" applyFont="1" applyFill="1" applyBorder="1" applyProtection="1">
      <alignment vertical="center"/>
      <protection locked="0"/>
    </xf>
    <xf numFmtId="172" fontId="13" fillId="3" borderId="80" xfId="8" applyNumberFormat="1" applyFont="1" applyFill="1" applyBorder="1" applyProtection="1">
      <alignment vertical="center"/>
      <protection locked="0"/>
    </xf>
    <xf numFmtId="172" fontId="13" fillId="3" borderId="215" xfId="8" applyNumberFormat="1" applyFont="1" applyFill="1" applyBorder="1" applyProtection="1">
      <alignment vertical="center"/>
      <protection locked="0"/>
    </xf>
    <xf numFmtId="172" fontId="12" fillId="3" borderId="40" xfId="8" applyNumberFormat="1" applyFont="1" applyFill="1" applyBorder="1" applyProtection="1">
      <alignment vertical="center"/>
      <protection locked="0"/>
    </xf>
    <xf numFmtId="172" fontId="13" fillId="1" borderId="90" xfId="11" applyNumberFormat="1" applyFont="1" applyFill="1" applyBorder="1">
      <alignment vertical="center"/>
    </xf>
    <xf numFmtId="172" fontId="13" fillId="1" borderId="91" xfId="11" applyNumberFormat="1" applyFont="1" applyFill="1" applyBorder="1">
      <alignment vertical="center"/>
    </xf>
    <xf numFmtId="172" fontId="13" fillId="1" borderId="94" xfId="11" applyNumberFormat="1" applyFont="1" applyFill="1" applyBorder="1">
      <alignment vertical="center"/>
    </xf>
    <xf numFmtId="172" fontId="13" fillId="1" borderId="92" xfId="11" applyNumberFormat="1" applyFont="1" applyFill="1" applyBorder="1">
      <alignment vertical="center"/>
    </xf>
    <xf numFmtId="172" fontId="13" fillId="1" borderId="55" xfId="8" applyNumberFormat="1" applyFont="1" applyFill="1" applyBorder="1">
      <alignment vertical="center"/>
    </xf>
    <xf numFmtId="172" fontId="13" fillId="1" borderId="56" xfId="8" applyNumberFormat="1" applyFont="1" applyFill="1" applyBorder="1">
      <alignment vertical="center"/>
    </xf>
    <xf numFmtId="172" fontId="13" fillId="1" borderId="59" xfId="8" applyNumberFormat="1" applyFont="1" applyFill="1" applyBorder="1">
      <alignment vertical="center"/>
    </xf>
    <xf numFmtId="172" fontId="13" fillId="1" borderId="57" xfId="8" applyNumberFormat="1" applyFont="1" applyFill="1" applyBorder="1">
      <alignment vertical="center"/>
    </xf>
    <xf numFmtId="172" fontId="13" fillId="3" borderId="55" xfId="8" applyNumberFormat="1" applyFont="1" applyFill="1" applyBorder="1" applyProtection="1">
      <alignment vertical="center"/>
      <protection locked="0"/>
    </xf>
    <xf numFmtId="172" fontId="13" fillId="3" borderId="59" xfId="8" applyNumberFormat="1" applyFont="1" applyFill="1" applyBorder="1" applyProtection="1">
      <alignment vertical="center"/>
      <protection locked="0"/>
    </xf>
    <xf numFmtId="172" fontId="13" fillId="3" borderId="95" xfId="8" applyNumberFormat="1" applyFont="1" applyFill="1" applyBorder="1" applyProtection="1">
      <alignment vertical="center"/>
      <protection locked="0"/>
    </xf>
    <xf numFmtId="172" fontId="13" fillId="3" borderId="96" xfId="8" applyNumberFormat="1" applyFont="1" applyFill="1" applyBorder="1" applyProtection="1">
      <alignment vertical="center"/>
      <protection locked="0"/>
    </xf>
    <xf numFmtId="172" fontId="13" fillId="3" borderId="98" xfId="8" applyNumberFormat="1" applyFont="1" applyFill="1" applyBorder="1" applyProtection="1">
      <alignment vertical="center"/>
      <protection locked="0"/>
    </xf>
    <xf numFmtId="172" fontId="13" fillId="3" borderId="97" xfId="8" applyNumberFormat="1" applyFont="1" applyFill="1" applyBorder="1" applyProtection="1">
      <alignment vertical="center"/>
      <protection locked="0"/>
    </xf>
    <xf numFmtId="172" fontId="16" fillId="0" borderId="38" xfId="8" applyNumberFormat="1" applyFont="1" applyBorder="1">
      <alignment vertical="center"/>
    </xf>
    <xf numFmtId="172" fontId="16" fillId="0" borderId="39" xfId="8" applyNumberFormat="1" applyFont="1" applyBorder="1">
      <alignment vertical="center"/>
    </xf>
    <xf numFmtId="172" fontId="16" fillId="0" borderId="42" xfId="8" applyNumberFormat="1" applyFont="1" applyBorder="1">
      <alignment vertical="center"/>
    </xf>
    <xf numFmtId="172" fontId="16" fillId="0" borderId="40" xfId="8" applyNumberFormat="1" applyFont="1" applyBorder="1">
      <alignment vertical="center"/>
    </xf>
    <xf numFmtId="176" fontId="12" fillId="3" borderId="38" xfId="8" applyNumberFormat="1" applyFont="1" applyFill="1" applyBorder="1" applyProtection="1">
      <alignment vertical="center"/>
      <protection locked="0"/>
    </xf>
    <xf numFmtId="176" fontId="20" fillId="0" borderId="77" xfId="8" applyNumberFormat="1" applyFont="1" applyBorder="1">
      <alignment vertical="center"/>
    </xf>
    <xf numFmtId="176" fontId="20" fillId="0" borderId="74" xfId="8" applyNumberFormat="1" applyFont="1" applyBorder="1">
      <alignment vertical="center"/>
    </xf>
    <xf numFmtId="176" fontId="20" fillId="0" borderId="78" xfId="8" applyNumberFormat="1" applyFont="1" applyBorder="1">
      <alignment vertical="center"/>
    </xf>
    <xf numFmtId="176" fontId="20" fillId="0" borderId="75" xfId="8" applyNumberFormat="1" applyFont="1" applyBorder="1">
      <alignment vertical="center"/>
    </xf>
    <xf numFmtId="176" fontId="12" fillId="3" borderId="62" xfId="8" applyNumberFormat="1" applyFont="1" applyFill="1" applyBorder="1" applyProtection="1">
      <alignment vertical="center"/>
      <protection locked="0"/>
    </xf>
    <xf numFmtId="176" fontId="12" fillId="3" borderId="66" xfId="8" applyNumberFormat="1" applyFont="1" applyFill="1" applyBorder="1" applyProtection="1">
      <alignment vertical="center"/>
      <protection locked="0"/>
    </xf>
    <xf numFmtId="176" fontId="20" fillId="0" borderId="44" xfId="8" applyNumberFormat="1" applyFont="1" applyBorder="1">
      <alignment vertical="center"/>
    </xf>
    <xf numFmtId="176" fontId="20" fillId="0" borderId="48" xfId="8" applyNumberFormat="1" applyFont="1" applyBorder="1">
      <alignment vertical="center"/>
    </xf>
    <xf numFmtId="176" fontId="12" fillId="5" borderId="62" xfId="8" applyNumberFormat="1" applyFont="1" applyFill="1" applyBorder="1" applyProtection="1">
      <alignment vertical="center"/>
      <protection locked="0"/>
    </xf>
    <xf numFmtId="176" fontId="12" fillId="5" borderId="66" xfId="8" applyNumberFormat="1" applyFont="1" applyFill="1" applyBorder="1" applyProtection="1">
      <alignment vertical="center"/>
      <protection locked="0"/>
    </xf>
    <xf numFmtId="176" fontId="12" fillId="5" borderId="109" xfId="8" applyNumberFormat="1" applyFont="1" applyFill="1" applyBorder="1" applyProtection="1">
      <alignment vertical="center"/>
      <protection locked="0"/>
    </xf>
    <xf numFmtId="176" fontId="12" fillId="5" borderId="96" xfId="8" applyNumberFormat="1" applyFont="1" applyFill="1" applyBorder="1" applyProtection="1">
      <alignment vertical="center"/>
      <protection locked="0"/>
    </xf>
    <xf numFmtId="176" fontId="12" fillId="5" borderId="98" xfId="8" applyNumberFormat="1" applyFont="1" applyFill="1" applyBorder="1" applyProtection="1">
      <alignment vertical="center"/>
      <protection locked="0"/>
    </xf>
    <xf numFmtId="176" fontId="12" fillId="5" borderId="95" xfId="8" applyNumberFormat="1" applyFont="1" applyFill="1" applyBorder="1" applyProtection="1">
      <alignment vertical="center"/>
      <protection locked="0"/>
    </xf>
    <xf numFmtId="176" fontId="12" fillId="5" borderId="97" xfId="8" applyNumberFormat="1" applyFont="1" applyFill="1" applyBorder="1" applyProtection="1">
      <alignment vertical="center"/>
      <protection locked="0"/>
    </xf>
    <xf numFmtId="176" fontId="20" fillId="0" borderId="38" xfId="8" applyNumberFormat="1" applyFont="1" applyBorder="1">
      <alignment vertical="center"/>
    </xf>
    <xf numFmtId="176" fontId="20" fillId="0" borderId="39" xfId="8" applyNumberFormat="1" applyFont="1" applyBorder="1">
      <alignment vertical="center"/>
    </xf>
    <xf numFmtId="176" fontId="20" fillId="0" borderId="42" xfId="8" applyNumberFormat="1" applyFont="1" applyBorder="1">
      <alignment vertical="center"/>
    </xf>
    <xf numFmtId="176" fontId="20" fillId="0" borderId="40" xfId="8" applyNumberFormat="1" applyFont="1" applyBorder="1">
      <alignment vertical="center"/>
    </xf>
    <xf numFmtId="176" fontId="13" fillId="3" borderId="38" xfId="8" applyNumberFormat="1" applyFont="1" applyFill="1" applyBorder="1" applyProtection="1">
      <alignment vertical="center"/>
      <protection locked="0"/>
    </xf>
    <xf numFmtId="176" fontId="20" fillId="3" borderId="42" xfId="8" applyNumberFormat="1" applyFont="1" applyFill="1" applyBorder="1" applyProtection="1">
      <alignment vertical="center"/>
      <protection locked="0"/>
    </xf>
    <xf numFmtId="176" fontId="20" fillId="3" borderId="38" xfId="8" applyNumberFormat="1" applyFont="1" applyFill="1" applyBorder="1" applyProtection="1">
      <alignment vertical="center"/>
      <protection locked="0"/>
    </xf>
    <xf numFmtId="176" fontId="20" fillId="5" borderId="40" xfId="8" applyNumberFormat="1" applyFont="1" applyFill="1" applyBorder="1" applyProtection="1">
      <alignment vertical="center"/>
      <protection locked="0"/>
    </xf>
    <xf numFmtId="176" fontId="16" fillId="0" borderId="85" xfId="8" applyNumberFormat="1" applyFont="1" applyBorder="1">
      <alignment vertical="center"/>
    </xf>
    <xf numFmtId="176" fontId="16" fillId="0" borderId="86" xfId="8" applyNumberFormat="1" applyFont="1" applyBorder="1">
      <alignment vertical="center"/>
    </xf>
    <xf numFmtId="176" fontId="16" fillId="0" borderId="89" xfId="8" applyNumberFormat="1" applyFont="1" applyBorder="1">
      <alignment vertical="center"/>
    </xf>
    <xf numFmtId="176" fontId="16" fillId="0" borderId="87" xfId="8" applyNumberFormat="1" applyFont="1" applyBorder="1">
      <alignment vertical="center"/>
    </xf>
    <xf numFmtId="176" fontId="20" fillId="5" borderId="39" xfId="8" applyNumberFormat="1" applyFont="1" applyFill="1" applyBorder="1" applyProtection="1">
      <alignment vertical="center"/>
      <protection locked="0"/>
    </xf>
    <xf numFmtId="176" fontId="20" fillId="0" borderId="45" xfId="8" applyNumberFormat="1" applyFont="1" applyBorder="1">
      <alignment vertical="center"/>
    </xf>
    <xf numFmtId="176" fontId="20" fillId="0" borderId="46" xfId="8" applyNumberFormat="1" applyFont="1" applyBorder="1">
      <alignment vertical="center"/>
    </xf>
    <xf numFmtId="176" fontId="16" fillId="0" borderId="53" xfId="8" applyNumberFormat="1" applyFont="1" applyBorder="1" applyAlignment="1">
      <alignment horizontal="right" vertical="center"/>
    </xf>
    <xf numFmtId="176" fontId="16" fillId="1" borderId="47" xfId="8" applyNumberFormat="1" applyFont="1" applyFill="1" applyBorder="1" applyAlignment="1">
      <alignment horizontal="right" vertical="center"/>
    </xf>
    <xf numFmtId="176" fontId="16" fillId="1" borderId="58" xfId="8" applyNumberFormat="1" applyFont="1" applyFill="1" applyBorder="1" applyAlignment="1">
      <alignment horizontal="right" vertical="center"/>
    </xf>
    <xf numFmtId="176" fontId="16" fillId="0" borderId="41" xfId="8" applyNumberFormat="1" applyFont="1" applyBorder="1" applyAlignment="1">
      <alignment horizontal="right" vertical="center"/>
    </xf>
    <xf numFmtId="176" fontId="16" fillId="0" borderId="47" xfId="8" applyNumberFormat="1" applyFont="1" applyBorder="1" applyAlignment="1">
      <alignment horizontal="right" vertical="center"/>
    </xf>
    <xf numFmtId="176" fontId="20" fillId="0" borderId="65" xfId="8" applyNumberFormat="1" applyFont="1" applyBorder="1" applyAlignment="1">
      <alignment horizontal="right" vertical="center"/>
    </xf>
    <xf numFmtId="176" fontId="20" fillId="0" borderId="58" xfId="8" applyNumberFormat="1" applyFont="1" applyBorder="1" applyAlignment="1">
      <alignment horizontal="right" vertical="center"/>
    </xf>
    <xf numFmtId="176" fontId="20" fillId="1" borderId="58" xfId="8" applyNumberFormat="1" applyFont="1" applyFill="1" applyBorder="1" applyAlignment="1">
      <alignment horizontal="right" vertical="center"/>
    </xf>
    <xf numFmtId="176" fontId="20" fillId="0" borderId="41" xfId="8" applyNumberFormat="1" applyFont="1" applyBorder="1" applyAlignment="1">
      <alignment horizontal="right" vertical="center"/>
    </xf>
    <xf numFmtId="176" fontId="20" fillId="0" borderId="72" xfId="8" applyNumberFormat="1" applyFont="1" applyBorder="1" applyAlignment="1">
      <alignment horizontal="right" vertical="center"/>
    </xf>
    <xf numFmtId="176" fontId="16" fillId="0" borderId="76" xfId="8" applyNumberFormat="1" applyFont="1" applyBorder="1" applyAlignment="1">
      <alignment horizontal="right" vertical="center"/>
    </xf>
    <xf numFmtId="176" fontId="16" fillId="0" borderId="83" xfId="8" applyNumberFormat="1" applyFont="1" applyBorder="1" applyAlignment="1">
      <alignment horizontal="right" vertical="center"/>
    </xf>
    <xf numFmtId="176" fontId="20" fillId="0" borderId="84" xfId="8" applyNumberFormat="1" applyFont="1" applyBorder="1" applyAlignment="1">
      <alignment horizontal="right" vertical="center"/>
    </xf>
    <xf numFmtId="176" fontId="16" fillId="0" borderId="88" xfId="8" applyNumberFormat="1" applyFont="1" applyBorder="1" applyAlignment="1">
      <alignment horizontal="right" vertical="center"/>
    </xf>
    <xf numFmtId="176" fontId="13" fillId="1" borderId="93" xfId="11" applyNumberFormat="1" applyFont="1" applyFill="1" applyBorder="1">
      <alignment vertical="center"/>
    </xf>
    <xf numFmtId="176" fontId="13" fillId="1" borderId="58" xfId="8" applyNumberFormat="1" applyFont="1" applyFill="1" applyBorder="1">
      <alignment vertical="center"/>
    </xf>
    <xf numFmtId="176" fontId="13" fillId="0" borderId="58" xfId="8" applyNumberFormat="1" applyFont="1" applyBorder="1">
      <alignment vertical="center"/>
    </xf>
    <xf numFmtId="176" fontId="13" fillId="0" borderId="84" xfId="8" applyNumberFormat="1" applyFont="1" applyBorder="1">
      <alignment vertical="center"/>
    </xf>
    <xf numFmtId="176" fontId="16" fillId="0" borderId="41" xfId="8" applyNumberFormat="1" applyFont="1" applyBorder="1">
      <alignment vertical="center"/>
    </xf>
    <xf numFmtId="176" fontId="13" fillId="0" borderId="41" xfId="8" applyNumberFormat="1" applyFont="1" applyBorder="1" applyProtection="1">
      <alignment vertical="center"/>
      <protection locked="0"/>
    </xf>
    <xf numFmtId="176" fontId="13" fillId="0" borderId="58" xfId="8" applyNumberFormat="1" applyFont="1" applyBorder="1" applyProtection="1">
      <alignment vertical="center"/>
      <protection locked="0"/>
    </xf>
    <xf numFmtId="176" fontId="13" fillId="0" borderId="84" xfId="8" applyNumberFormat="1" applyFont="1" applyBorder="1" applyProtection="1">
      <alignment vertical="center"/>
      <protection locked="0"/>
    </xf>
    <xf numFmtId="176" fontId="13" fillId="0" borderId="76" xfId="8" applyNumberFormat="1" applyFont="1" applyBorder="1" applyProtection="1">
      <alignment vertical="center"/>
      <protection locked="0"/>
    </xf>
    <xf numFmtId="176" fontId="13" fillId="0" borderId="72" xfId="11" applyNumberFormat="1" applyFont="1" applyBorder="1" applyProtection="1">
      <alignment vertical="center"/>
      <protection locked="0"/>
    </xf>
    <xf numFmtId="176" fontId="13" fillId="0" borderId="100" xfId="11" applyNumberFormat="1" applyFont="1" applyBorder="1" applyProtection="1">
      <alignment vertical="center"/>
      <protection locked="0"/>
    </xf>
    <xf numFmtId="176" fontId="13" fillId="0" borderId="35" xfId="11" applyNumberFormat="1" applyFont="1" applyBorder="1" applyProtection="1">
      <alignment vertical="center"/>
      <protection locked="0"/>
    </xf>
    <xf numFmtId="176" fontId="13" fillId="0" borderId="41" xfId="11" applyNumberFormat="1" applyFont="1" applyBorder="1" applyProtection="1">
      <alignment vertical="center"/>
      <protection locked="0"/>
    </xf>
    <xf numFmtId="176" fontId="13" fillId="0" borderId="88" xfId="11" applyNumberFormat="1" applyFont="1" applyBorder="1" applyProtection="1">
      <alignment vertical="center"/>
      <protection locked="0"/>
    </xf>
    <xf numFmtId="176" fontId="13" fillId="4" borderId="88" xfId="8" applyNumberFormat="1" applyFont="1" applyFill="1" applyBorder="1" applyProtection="1">
      <alignment vertical="center"/>
      <protection locked="0"/>
    </xf>
    <xf numFmtId="176" fontId="13" fillId="0" borderId="103" xfId="8" applyNumberFormat="1" applyFont="1" applyBorder="1">
      <alignment vertical="center"/>
    </xf>
    <xf numFmtId="176" fontId="13" fillId="0" borderId="72" xfId="8" applyNumberFormat="1" applyFont="1" applyBorder="1" applyProtection="1">
      <alignment vertical="center"/>
      <protection locked="0"/>
    </xf>
    <xf numFmtId="176" fontId="13" fillId="0" borderId="47" xfId="11" applyNumberFormat="1" applyFont="1" applyBorder="1" applyProtection="1">
      <alignment vertical="center"/>
      <protection locked="0"/>
    </xf>
    <xf numFmtId="176" fontId="7" fillId="6" borderId="158" xfId="0" applyNumberFormat="1" applyFont="1" applyFill="1" applyBorder="1" applyAlignment="1" applyProtection="1">
      <alignment vertical="center"/>
      <protection locked="0"/>
    </xf>
    <xf numFmtId="176" fontId="7" fillId="0" borderId="201" xfId="0" applyNumberFormat="1" applyFont="1" applyBorder="1" applyAlignment="1" applyProtection="1">
      <alignment vertical="center"/>
      <protection locked="0"/>
    </xf>
    <xf numFmtId="176" fontId="35" fillId="0" borderId="216" xfId="0" applyNumberFormat="1" applyFont="1" applyBorder="1" applyAlignment="1">
      <alignment vertical="center"/>
    </xf>
    <xf numFmtId="176" fontId="7" fillId="0" borderId="202" xfId="0" applyNumberFormat="1" applyFont="1" applyBorder="1" applyAlignment="1">
      <alignment vertical="center"/>
    </xf>
    <xf numFmtId="176" fontId="7" fillId="6" borderId="216" xfId="0" applyNumberFormat="1" applyFont="1" applyFill="1" applyBorder="1" applyAlignment="1" applyProtection="1">
      <alignment vertical="center"/>
      <protection locked="0"/>
    </xf>
    <xf numFmtId="176" fontId="7" fillId="0" borderId="203" xfId="0" applyNumberFormat="1" applyFont="1" applyBorder="1" applyAlignment="1" applyProtection="1">
      <alignment vertical="center"/>
      <protection locked="0"/>
    </xf>
    <xf numFmtId="176" fontId="35" fillId="6" borderId="216" xfId="0" applyNumberFormat="1" applyFont="1" applyFill="1" applyBorder="1" applyAlignment="1" applyProtection="1">
      <alignment vertical="center"/>
      <protection locked="0"/>
    </xf>
    <xf numFmtId="176" fontId="7" fillId="6" borderId="216" xfId="0" applyNumberFormat="1" applyFont="1" applyFill="1" applyBorder="1" applyAlignment="1" applyProtection="1">
      <alignment horizontal="right" vertical="center"/>
      <protection locked="0"/>
    </xf>
    <xf numFmtId="176" fontId="35" fillId="0" borderId="133" xfId="0" applyNumberFormat="1" applyFont="1" applyBorder="1" applyAlignment="1">
      <alignment vertical="center"/>
    </xf>
    <xf numFmtId="176" fontId="7" fillId="0" borderId="195" xfId="0" applyNumberFormat="1" applyFont="1" applyBorder="1" applyAlignment="1">
      <alignment vertical="center"/>
    </xf>
    <xf numFmtId="176" fontId="7" fillId="6" borderId="136" xfId="0" applyNumberFormat="1" applyFont="1" applyFill="1" applyBorder="1" applyAlignment="1" applyProtection="1">
      <alignment vertical="center"/>
      <protection locked="0"/>
    </xf>
    <xf numFmtId="176" fontId="7" fillId="0" borderId="193" xfId="0" applyNumberFormat="1" applyFont="1" applyBorder="1" applyAlignment="1" applyProtection="1">
      <alignment vertical="center"/>
      <protection locked="0"/>
    </xf>
    <xf numFmtId="176" fontId="35" fillId="6" borderId="137" xfId="0" applyNumberFormat="1" applyFont="1" applyFill="1" applyBorder="1" applyAlignment="1" applyProtection="1">
      <alignment vertical="center"/>
      <protection locked="0"/>
    </xf>
    <xf numFmtId="176" fontId="7" fillId="0" borderId="204" xfId="0" applyNumberFormat="1" applyFont="1" applyBorder="1" applyAlignment="1" applyProtection="1">
      <alignment vertical="center"/>
      <protection locked="0"/>
    </xf>
    <xf numFmtId="176" fontId="35" fillId="6" borderId="136" xfId="0" applyNumberFormat="1" applyFont="1" applyFill="1" applyBorder="1" applyAlignment="1" applyProtection="1">
      <alignment vertical="center"/>
      <protection locked="0"/>
    </xf>
    <xf numFmtId="176" fontId="35" fillId="0" borderId="20" xfId="0" applyNumberFormat="1" applyFont="1" applyBorder="1" applyAlignment="1">
      <alignment vertical="center"/>
    </xf>
    <xf numFmtId="176" fontId="7" fillId="0" borderId="133" xfId="0" applyNumberFormat="1" applyFont="1" applyBorder="1" applyAlignment="1">
      <alignment vertical="center"/>
    </xf>
    <xf numFmtId="176" fontId="7" fillId="0" borderId="158" xfId="0" applyNumberFormat="1" applyFont="1" applyBorder="1" applyAlignment="1">
      <alignment vertical="center"/>
    </xf>
    <xf numFmtId="176" fontId="7" fillId="6" borderId="118" xfId="0" applyNumberFormat="1" applyFont="1" applyFill="1" applyBorder="1" applyAlignment="1" applyProtection="1">
      <alignment vertical="center"/>
      <protection locked="0"/>
    </xf>
    <xf numFmtId="176" fontId="7" fillId="6" borderId="68" xfId="0" applyNumberFormat="1" applyFont="1" applyFill="1" applyBorder="1" applyAlignment="1" applyProtection="1">
      <alignment vertical="center"/>
      <protection locked="0"/>
    </xf>
    <xf numFmtId="176" fontId="7" fillId="0" borderId="216" xfId="0" applyNumberFormat="1" applyFont="1" applyBorder="1" applyAlignment="1">
      <alignment vertical="center"/>
    </xf>
    <xf numFmtId="176" fontId="7" fillId="0" borderId="119" xfId="0" applyNumberFormat="1" applyFont="1" applyBorder="1" applyAlignment="1">
      <alignment vertical="center"/>
    </xf>
    <xf numFmtId="176" fontId="7" fillId="0" borderId="217" xfId="0" applyNumberFormat="1" applyFont="1" applyBorder="1" applyAlignment="1">
      <alignment vertical="center"/>
    </xf>
    <xf numFmtId="176" fontId="7" fillId="6" borderId="119" xfId="0" applyNumberFormat="1" applyFont="1" applyFill="1" applyBorder="1" applyAlignment="1">
      <alignment vertical="center"/>
    </xf>
    <xf numFmtId="176" fontId="7" fillId="6" borderId="217" xfId="0" applyNumberFormat="1" applyFont="1" applyFill="1" applyBorder="1" applyAlignment="1">
      <alignment vertical="center"/>
    </xf>
    <xf numFmtId="176" fontId="7" fillId="0" borderId="132" xfId="0" applyNumberFormat="1" applyFont="1" applyBorder="1" applyAlignment="1">
      <alignment vertical="center"/>
    </xf>
    <xf numFmtId="176" fontId="7" fillId="0" borderId="7" xfId="0" applyNumberFormat="1" applyFont="1" applyBorder="1" applyAlignment="1">
      <alignment vertical="center"/>
    </xf>
    <xf numFmtId="176" fontId="7" fillId="0" borderId="9" xfId="0" applyNumberFormat="1" applyFont="1" applyBorder="1" applyAlignment="1">
      <alignment vertical="center"/>
    </xf>
    <xf numFmtId="176" fontId="7" fillId="0" borderId="136" xfId="0" applyNumberFormat="1" applyFont="1" applyBorder="1" applyAlignment="1">
      <alignment vertical="center"/>
    </xf>
    <xf numFmtId="176" fontId="7" fillId="6" borderId="116" xfId="0" applyNumberFormat="1" applyFont="1" applyFill="1" applyBorder="1" applyAlignment="1">
      <alignment vertical="center"/>
    </xf>
    <xf numFmtId="176" fontId="7" fillId="6" borderId="139" xfId="0" applyNumberFormat="1" applyFont="1" applyFill="1" applyBorder="1" applyAlignment="1">
      <alignment vertical="center"/>
    </xf>
    <xf numFmtId="176" fontId="7" fillId="0" borderId="112" xfId="0" applyNumberFormat="1" applyFont="1" applyBorder="1" applyAlignment="1">
      <alignment vertical="center"/>
    </xf>
    <xf numFmtId="176" fontId="7" fillId="6" borderId="144" xfId="0" applyNumberFormat="1" applyFont="1" applyFill="1" applyBorder="1" applyAlignment="1">
      <alignment vertical="center"/>
    </xf>
    <xf numFmtId="176" fontId="7" fillId="0" borderId="140" xfId="0" applyNumberFormat="1" applyFont="1" applyBorder="1" applyAlignment="1">
      <alignment vertical="center"/>
    </xf>
    <xf numFmtId="176" fontId="7" fillId="6" borderId="117" xfId="0" applyNumberFormat="1" applyFont="1" applyFill="1" applyBorder="1" applyAlignment="1">
      <alignment vertical="center"/>
    </xf>
    <xf numFmtId="176" fontId="7" fillId="6" borderId="113" xfId="0" applyNumberFormat="1" applyFont="1" applyFill="1" applyBorder="1" applyAlignment="1">
      <alignment vertical="center"/>
    </xf>
    <xf numFmtId="175" fontId="7" fillId="0" borderId="218" xfId="0" applyNumberFormat="1" applyFont="1" applyBorder="1" applyAlignment="1" applyProtection="1">
      <alignment vertical="center"/>
      <protection locked="0"/>
    </xf>
    <xf numFmtId="175" fontId="7" fillId="0" borderId="203" xfId="0" applyNumberFormat="1" applyFont="1" applyBorder="1" applyAlignment="1">
      <alignment vertical="center"/>
    </xf>
    <xf numFmtId="176" fontId="7" fillId="0" borderId="203" xfId="0" applyNumberFormat="1" applyFont="1" applyBorder="1" applyAlignment="1">
      <alignment vertical="center"/>
    </xf>
    <xf numFmtId="176" fontId="35" fillId="0" borderId="132" xfId="0" applyNumberFormat="1" applyFont="1" applyBorder="1" applyAlignment="1">
      <alignment vertical="center"/>
    </xf>
    <xf numFmtId="176" fontId="35" fillId="6" borderId="140" xfId="0" applyNumberFormat="1" applyFont="1" applyFill="1" applyBorder="1" applyAlignment="1" applyProtection="1">
      <alignment vertical="center"/>
      <protection locked="0"/>
    </xf>
    <xf numFmtId="167" fontId="7" fillId="0" borderId="204" xfId="0" applyNumberFormat="1" applyFont="1" applyBorder="1" applyAlignment="1">
      <alignment horizontal="right" vertical="center"/>
    </xf>
    <xf numFmtId="0" fontId="6" fillId="0" borderId="25" xfId="10" applyFont="1" applyBorder="1" applyAlignment="1">
      <alignment horizontal="center" vertical="center"/>
    </xf>
    <xf numFmtId="175" fontId="13" fillId="3" borderId="50" xfId="8" applyNumberFormat="1" applyFont="1" applyFill="1" applyBorder="1" applyProtection="1">
      <alignment vertical="center"/>
      <protection locked="0"/>
    </xf>
    <xf numFmtId="175" fontId="13" fillId="3" borderId="51" xfId="8" applyNumberFormat="1" applyFont="1" applyFill="1" applyBorder="1" applyProtection="1">
      <alignment vertical="center"/>
      <protection locked="0"/>
    </xf>
    <xf numFmtId="175" fontId="13" fillId="3" borderId="52" xfId="8" applyNumberFormat="1" applyFont="1" applyFill="1" applyBorder="1" applyProtection="1">
      <alignment vertical="center"/>
      <protection locked="0"/>
    </xf>
    <xf numFmtId="175" fontId="13" fillId="3" borderId="205" xfId="8" applyNumberFormat="1" applyFont="1" applyFill="1" applyBorder="1" applyProtection="1">
      <alignment vertical="center"/>
      <protection locked="0"/>
    </xf>
    <xf numFmtId="175" fontId="13" fillId="1" borderId="44" xfId="8" applyNumberFormat="1" applyFont="1" applyFill="1" applyBorder="1">
      <alignment vertical="center"/>
    </xf>
    <xf numFmtId="175" fontId="13" fillId="1" borderId="45" xfId="8" applyNumberFormat="1" applyFont="1" applyFill="1" applyBorder="1">
      <alignment vertical="center"/>
    </xf>
    <xf numFmtId="175" fontId="13" fillId="1" borderId="46" xfId="8" applyNumberFormat="1" applyFont="1" applyFill="1" applyBorder="1">
      <alignment vertical="center"/>
    </xf>
    <xf numFmtId="175" fontId="13" fillId="1" borderId="206" xfId="8" applyNumberFormat="1" applyFont="1" applyFill="1" applyBorder="1">
      <alignment vertical="center"/>
    </xf>
    <xf numFmtId="175" fontId="13" fillId="1" borderId="55" xfId="8" applyNumberFormat="1" applyFont="1" applyFill="1" applyBorder="1">
      <alignment vertical="center"/>
    </xf>
    <xf numFmtId="175" fontId="13" fillId="1" borderId="56" xfId="8" applyNumberFormat="1" applyFont="1" applyFill="1" applyBorder="1">
      <alignment vertical="center"/>
    </xf>
    <xf numFmtId="175" fontId="13" fillId="1" borderId="57" xfId="8" applyNumberFormat="1" applyFont="1" applyFill="1" applyBorder="1">
      <alignment vertical="center"/>
    </xf>
    <xf numFmtId="175" fontId="13" fillId="1" borderId="207" xfId="8" applyNumberFormat="1" applyFont="1" applyFill="1" applyBorder="1">
      <alignment vertical="center"/>
    </xf>
    <xf numFmtId="175" fontId="20" fillId="0" borderId="44" xfId="8" applyNumberFormat="1" applyFont="1" applyBorder="1">
      <alignment vertical="center"/>
    </xf>
    <xf numFmtId="175" fontId="12" fillId="3" borderId="62" xfId="8" applyNumberFormat="1" applyFont="1" applyFill="1" applyBorder="1" applyProtection="1">
      <alignment vertical="center"/>
      <protection locked="0"/>
    </xf>
    <xf numFmtId="175" fontId="12" fillId="3" borderId="63" xfId="8" applyNumberFormat="1" applyFont="1" applyFill="1" applyBorder="1" applyProtection="1">
      <alignment vertical="center"/>
      <protection locked="0"/>
    </xf>
    <xf numFmtId="175" fontId="12" fillId="3" borderId="64" xfId="8" applyNumberFormat="1" applyFont="1" applyFill="1" applyBorder="1" applyProtection="1">
      <alignment vertical="center"/>
      <protection locked="0"/>
    </xf>
    <xf numFmtId="175" fontId="12" fillId="3" borderId="55" xfId="8" applyNumberFormat="1" applyFont="1" applyFill="1" applyBorder="1" applyProtection="1">
      <alignment vertical="center"/>
      <protection locked="0"/>
    </xf>
    <xf numFmtId="175" fontId="12" fillId="3" borderId="56" xfId="8" applyNumberFormat="1" applyFont="1" applyFill="1" applyBorder="1" applyProtection="1">
      <alignment vertical="center"/>
      <protection locked="0"/>
    </xf>
    <xf numFmtId="175" fontId="12" fillId="3" borderId="57" xfId="8" applyNumberFormat="1" applyFont="1" applyFill="1" applyBorder="1" applyProtection="1">
      <alignment vertical="center"/>
      <protection locked="0"/>
    </xf>
    <xf numFmtId="175" fontId="12" fillId="3" borderId="207" xfId="8" applyNumberFormat="1" applyFont="1" applyFill="1" applyBorder="1" applyProtection="1">
      <alignment vertical="center"/>
      <protection locked="0"/>
    </xf>
    <xf numFmtId="175" fontId="12" fillId="1" borderId="55" xfId="8" applyNumberFormat="1" applyFont="1" applyFill="1" applyBorder="1">
      <alignment vertical="center"/>
    </xf>
    <xf numFmtId="175" fontId="12" fillId="1" borderId="56" xfId="8" applyNumberFormat="1" applyFont="1" applyFill="1" applyBorder="1">
      <alignment vertical="center"/>
    </xf>
    <xf numFmtId="175" fontId="12" fillId="1" borderId="57" xfId="8" applyNumberFormat="1" applyFont="1" applyFill="1" applyBorder="1">
      <alignment vertical="center"/>
    </xf>
    <xf numFmtId="175" fontId="12" fillId="1" borderId="207" xfId="8" applyNumberFormat="1" applyFont="1" applyFill="1" applyBorder="1">
      <alignment vertical="center"/>
    </xf>
    <xf numFmtId="175" fontId="12" fillId="3" borderId="40" xfId="8" applyNumberFormat="1" applyFont="1" applyFill="1" applyBorder="1" applyProtection="1">
      <alignment vertical="center"/>
      <protection locked="0"/>
    </xf>
    <xf numFmtId="175" fontId="12" fillId="3" borderId="39" xfId="8" applyNumberFormat="1" applyFont="1" applyFill="1" applyBorder="1" applyProtection="1">
      <alignment vertical="center"/>
      <protection locked="0"/>
    </xf>
    <xf numFmtId="175" fontId="20" fillId="0" borderId="38" xfId="8" applyNumberFormat="1" applyFont="1" applyBorder="1">
      <alignment vertical="center"/>
    </xf>
    <xf numFmtId="175" fontId="19" fillId="3" borderId="69" xfId="8" applyNumberFormat="1" applyFont="1" applyFill="1" applyBorder="1" applyProtection="1">
      <alignment vertical="center"/>
      <protection locked="0"/>
    </xf>
    <xf numFmtId="175" fontId="19" fillId="3" borderId="70" xfId="8" applyNumberFormat="1" applyFont="1" applyFill="1" applyBorder="1" applyProtection="1">
      <alignment vertical="center"/>
      <protection locked="0"/>
    </xf>
    <xf numFmtId="175" fontId="19" fillId="3" borderId="71" xfId="8" applyNumberFormat="1" applyFont="1" applyFill="1" applyBorder="1" applyProtection="1">
      <alignment vertical="center"/>
      <protection locked="0"/>
    </xf>
    <xf numFmtId="175" fontId="19" fillId="3" borderId="99" xfId="8" applyNumberFormat="1" applyFont="1" applyFill="1" applyBorder="1" applyProtection="1">
      <alignment vertical="center"/>
      <protection locked="0"/>
    </xf>
    <xf numFmtId="175" fontId="20" fillId="0" borderId="77" xfId="8" applyNumberFormat="1" applyFont="1" applyBorder="1">
      <alignment vertical="center"/>
    </xf>
    <xf numFmtId="175" fontId="20" fillId="3" borderId="80" xfId="8" applyNumberFormat="1" applyFont="1" applyFill="1" applyBorder="1" applyProtection="1">
      <alignment vertical="center"/>
      <protection locked="0"/>
    </xf>
    <xf numFmtId="175" fontId="20" fillId="3" borderId="81" xfId="8" applyNumberFormat="1" applyFont="1" applyFill="1" applyBorder="1" applyProtection="1">
      <alignment vertical="center"/>
      <protection locked="0"/>
    </xf>
    <xf numFmtId="175" fontId="20" fillId="3" borderId="82" xfId="8" applyNumberFormat="1" applyFont="1" applyFill="1" applyBorder="1" applyProtection="1">
      <alignment vertical="center"/>
      <protection locked="0"/>
    </xf>
    <xf numFmtId="175" fontId="13" fillId="3" borderId="208" xfId="8" applyNumberFormat="1" applyFont="1" applyFill="1" applyBorder="1" applyProtection="1">
      <alignment vertical="center"/>
      <protection locked="0"/>
    </xf>
    <xf numFmtId="175" fontId="12" fillId="3" borderId="197" xfId="8" applyNumberFormat="1" applyFont="1" applyFill="1" applyBorder="1" applyProtection="1">
      <alignment vertical="center"/>
      <protection locked="0"/>
    </xf>
    <xf numFmtId="175" fontId="12" fillId="5" borderId="109" xfId="8" applyNumberFormat="1" applyFont="1" applyFill="1" applyBorder="1" applyProtection="1">
      <alignment vertical="center"/>
      <protection locked="0"/>
    </xf>
    <xf numFmtId="175" fontId="12" fillId="5" borderId="96" xfId="8" applyNumberFormat="1" applyFont="1" applyFill="1" applyBorder="1" applyProtection="1">
      <alignment vertical="center"/>
      <protection locked="0"/>
    </xf>
    <xf numFmtId="175" fontId="12" fillId="5" borderId="97" xfId="8" applyNumberFormat="1" applyFont="1" applyFill="1" applyBorder="1" applyProtection="1">
      <alignment vertical="center"/>
      <protection locked="0"/>
    </xf>
    <xf numFmtId="175" fontId="12" fillId="5" borderId="209" xfId="8" applyNumberFormat="1" applyFont="1" applyFill="1" applyBorder="1" applyProtection="1">
      <alignment vertical="center"/>
      <protection locked="0"/>
    </xf>
    <xf numFmtId="175" fontId="20" fillId="0" borderId="39" xfId="8" applyNumberFormat="1" applyFont="1" applyBorder="1">
      <alignment vertical="center"/>
    </xf>
    <xf numFmtId="175" fontId="20" fillId="0" borderId="40" xfId="8" applyNumberFormat="1" applyFont="1" applyBorder="1">
      <alignment vertical="center"/>
    </xf>
    <xf numFmtId="175" fontId="20" fillId="0" borderId="197" xfId="8" applyNumberFormat="1" applyFont="1" applyBorder="1">
      <alignment vertical="center"/>
    </xf>
    <xf numFmtId="175" fontId="13" fillId="3" borderId="38" xfId="8" applyNumberFormat="1" applyFont="1" applyFill="1" applyBorder="1" applyProtection="1">
      <alignment vertical="center"/>
      <protection locked="0"/>
    </xf>
    <xf numFmtId="175" fontId="20" fillId="3" borderId="38" xfId="8" applyNumberFormat="1" applyFont="1" applyFill="1" applyBorder="1" applyProtection="1">
      <alignment vertical="center"/>
      <protection locked="0"/>
    </xf>
    <xf numFmtId="175" fontId="20" fillId="5" borderId="40" xfId="8" applyNumberFormat="1" applyFont="1" applyFill="1" applyBorder="1" applyProtection="1">
      <alignment vertical="center"/>
      <protection locked="0"/>
    </xf>
    <xf numFmtId="175" fontId="20" fillId="0" borderId="74" xfId="8" applyNumberFormat="1" applyFont="1" applyBorder="1">
      <alignment vertical="center"/>
    </xf>
    <xf numFmtId="175" fontId="16" fillId="0" borderId="86" xfId="8" applyNumberFormat="1" applyFont="1" applyBorder="1">
      <alignment vertical="center"/>
    </xf>
    <xf numFmtId="175" fontId="13" fillId="1" borderId="90" xfId="11" applyNumberFormat="1" applyFont="1" applyFill="1" applyBorder="1">
      <alignment vertical="center"/>
    </xf>
    <xf numFmtId="175" fontId="13" fillId="1" borderId="91" xfId="11" applyNumberFormat="1" applyFont="1" applyFill="1" applyBorder="1">
      <alignment vertical="center"/>
    </xf>
    <xf numFmtId="175" fontId="13" fillId="1" borderId="92" xfId="11" applyNumberFormat="1" applyFont="1" applyFill="1" applyBorder="1">
      <alignment vertical="center"/>
    </xf>
    <xf numFmtId="175" fontId="13" fillId="1" borderId="210" xfId="11" applyNumberFormat="1" applyFont="1" applyFill="1" applyBorder="1">
      <alignment vertical="center"/>
    </xf>
    <xf numFmtId="175" fontId="13" fillId="3" borderId="55" xfId="8" applyNumberFormat="1" applyFont="1" applyFill="1" applyBorder="1" applyProtection="1">
      <alignment vertical="center"/>
      <protection locked="0"/>
    </xf>
    <xf numFmtId="175" fontId="13" fillId="3" borderId="95" xfId="8" applyNumberFormat="1" applyFont="1" applyFill="1" applyBorder="1" applyProtection="1">
      <alignment vertical="center"/>
      <protection locked="0"/>
    </xf>
    <xf numFmtId="175" fontId="13" fillId="3" borderId="96" xfId="8" applyNumberFormat="1" applyFont="1" applyFill="1" applyBorder="1" applyProtection="1">
      <alignment vertical="center"/>
      <protection locked="0"/>
    </xf>
    <xf numFmtId="175" fontId="13" fillId="3" borderId="97" xfId="8" applyNumberFormat="1" applyFont="1" applyFill="1" applyBorder="1" applyProtection="1">
      <alignment vertical="center"/>
      <protection locked="0"/>
    </xf>
    <xf numFmtId="175" fontId="13" fillId="3" borderId="209" xfId="8" applyNumberFormat="1" applyFont="1" applyFill="1" applyBorder="1" applyProtection="1">
      <alignment vertical="center"/>
      <protection locked="0"/>
    </xf>
    <xf numFmtId="175" fontId="16" fillId="0" borderId="38" xfId="8" applyNumberFormat="1" applyFont="1" applyBorder="1">
      <alignment vertical="center"/>
    </xf>
    <xf numFmtId="175" fontId="16" fillId="0" borderId="39" xfId="8" applyNumberFormat="1" applyFont="1" applyBorder="1">
      <alignment vertical="center"/>
    </xf>
    <xf numFmtId="175" fontId="16" fillId="0" borderId="40" xfId="8" applyNumberFormat="1" applyFont="1" applyBorder="1">
      <alignment vertical="center"/>
    </xf>
    <xf numFmtId="175" fontId="16" fillId="0" borderId="197" xfId="8" applyNumberFormat="1" applyFont="1" applyBorder="1">
      <alignment vertical="center"/>
    </xf>
    <xf numFmtId="0" fontId="13" fillId="0" borderId="206" xfId="8" applyFont="1" applyBorder="1" applyProtection="1">
      <alignment vertical="center"/>
      <protection locked="0"/>
    </xf>
    <xf numFmtId="0" fontId="13" fillId="0" borderId="207" xfId="8" applyFont="1" applyBorder="1" applyProtection="1">
      <alignment vertical="center"/>
      <protection locked="0"/>
    </xf>
    <xf numFmtId="0" fontId="13" fillId="0" borderId="211" xfId="8" applyFont="1" applyBorder="1" applyProtection="1">
      <alignment vertical="center"/>
      <protection locked="0"/>
    </xf>
    <xf numFmtId="0" fontId="13" fillId="0" borderId="197" xfId="8" applyFont="1" applyBorder="1" applyProtection="1">
      <alignment vertical="center"/>
      <protection locked="0"/>
    </xf>
    <xf numFmtId="0" fontId="13" fillId="0" borderId="99" xfId="11" applyFont="1" applyBorder="1" applyProtection="1">
      <alignment vertical="center"/>
      <protection locked="0"/>
    </xf>
    <xf numFmtId="0" fontId="13" fillId="0" borderId="29" xfId="11" applyFont="1" applyBorder="1" applyProtection="1">
      <alignment vertical="center"/>
      <protection locked="0"/>
    </xf>
    <xf numFmtId="0" fontId="13" fillId="0" borderId="212" xfId="11" applyFont="1" applyBorder="1" applyProtection="1">
      <alignment vertical="center"/>
      <protection locked="0"/>
    </xf>
    <xf numFmtId="0" fontId="13" fillId="0" borderId="197" xfId="11" applyFont="1" applyBorder="1" applyProtection="1">
      <alignment vertical="center"/>
      <protection locked="0"/>
    </xf>
    <xf numFmtId="0" fontId="13" fillId="0" borderId="213" xfId="11" applyFont="1" applyBorder="1" applyProtection="1">
      <alignment vertical="center"/>
      <protection locked="0"/>
    </xf>
    <xf numFmtId="0" fontId="13" fillId="4" borderId="213" xfId="8" applyFont="1" applyFill="1" applyBorder="1" applyProtection="1">
      <alignment vertical="center"/>
      <protection locked="0"/>
    </xf>
    <xf numFmtId="0" fontId="6" fillId="0" borderId="0" xfId="8" applyFont="1" applyAlignment="1" applyProtection="1">
      <alignment horizontal="center" vertical="center"/>
      <protection locked="0"/>
    </xf>
    <xf numFmtId="175" fontId="12" fillId="3" borderId="38" xfId="8" applyNumberFormat="1" applyFont="1" applyFill="1" applyBorder="1" applyProtection="1">
      <alignment vertical="center"/>
    </xf>
    <xf numFmtId="17" fontId="16" fillId="0" borderId="26" xfId="8" applyNumberFormat="1" applyFont="1" applyBorder="1" applyAlignment="1">
      <alignment horizontal="center" vertical="center"/>
    </xf>
    <xf numFmtId="177" fontId="22" fillId="0" borderId="0" xfId="8" applyNumberFormat="1" applyFont="1" applyProtection="1">
      <alignment vertical="center"/>
      <protection locked="0"/>
    </xf>
    <xf numFmtId="174" fontId="7" fillId="0" borderId="156" xfId="0" applyNumberFormat="1" applyFont="1" applyBorder="1" applyAlignment="1">
      <alignment vertical="center"/>
    </xf>
    <xf numFmtId="174" fontId="7" fillId="0" borderId="131" xfId="0" applyNumberFormat="1" applyFont="1" applyBorder="1" applyAlignment="1">
      <alignment horizontal="right" vertical="center"/>
    </xf>
    <xf numFmtId="0" fontId="6" fillId="4" borderId="47" xfId="8" applyFont="1" applyFill="1" applyBorder="1" applyAlignment="1" applyProtection="1">
      <alignment horizontal="center" vertical="center" textRotation="90"/>
      <protection locked="0"/>
    </xf>
    <xf numFmtId="0" fontId="17" fillId="0" borderId="226" xfId="8" applyFont="1" applyBorder="1" applyAlignment="1">
      <alignment horizontal="center" vertical="center" textRotation="90"/>
    </xf>
    <xf numFmtId="0" fontId="6" fillId="0" borderId="227" xfId="8" applyFont="1" applyBorder="1" applyAlignment="1">
      <alignment horizontal="center" vertical="center" textRotation="90"/>
    </xf>
    <xf numFmtId="0" fontId="6" fillId="0" borderId="24" xfId="8" applyFont="1" applyBorder="1" applyAlignment="1">
      <alignment horizontal="center" vertical="center" textRotation="90"/>
    </xf>
    <xf numFmtId="0" fontId="6" fillId="0" borderId="67" xfId="10" applyFont="1" applyBorder="1" applyAlignment="1">
      <alignment horizontal="center" vertical="center" textRotation="90" wrapText="1"/>
    </xf>
    <xf numFmtId="0" fontId="6" fillId="0" borderId="223" xfId="10" applyFont="1" applyBorder="1" applyAlignment="1">
      <alignment horizontal="center" vertical="center" textRotation="90" wrapText="1"/>
    </xf>
    <xf numFmtId="0" fontId="6" fillId="0" borderId="220" xfId="8" applyFont="1" applyBorder="1" applyAlignment="1">
      <alignment horizontal="center" vertical="center"/>
    </xf>
    <xf numFmtId="0" fontId="6" fillId="0" borderId="221" xfId="8" applyFont="1" applyBorder="1" applyAlignment="1">
      <alignment horizontal="center" vertical="center"/>
    </xf>
    <xf numFmtId="0" fontId="17" fillId="0" borderId="228" xfId="10" applyFont="1" applyBorder="1" applyAlignment="1">
      <alignment horizontal="center" vertical="center" textRotation="90" wrapText="1"/>
    </xf>
    <xf numFmtId="0" fontId="6" fillId="0" borderId="60" xfId="10" applyFont="1" applyBorder="1" applyAlignment="1">
      <alignment horizontal="center" vertical="center" textRotation="90" wrapText="1"/>
    </xf>
    <xf numFmtId="0" fontId="16" fillId="0" borderId="93" xfId="8" applyFont="1" applyBorder="1" applyAlignment="1">
      <alignment horizontal="center" vertical="center" wrapText="1"/>
    </xf>
    <xf numFmtId="0" fontId="16" fillId="0" borderId="88" xfId="8" applyFont="1" applyBorder="1" applyAlignment="1">
      <alignment horizontal="center" vertical="center"/>
    </xf>
    <xf numFmtId="0" fontId="6" fillId="4" borderId="25" xfId="10" applyFont="1" applyFill="1" applyBorder="1" applyAlignment="1">
      <alignment horizontal="center" vertical="center"/>
    </xf>
    <xf numFmtId="0" fontId="6" fillId="4" borderId="162" xfId="10" applyFont="1" applyFill="1" applyBorder="1" applyAlignment="1">
      <alignment horizontal="center" vertical="center"/>
    </xf>
    <xf numFmtId="0" fontId="6" fillId="0" borderId="1" xfId="10" applyFont="1" applyBorder="1" applyAlignment="1">
      <alignment horizontal="center" vertical="center" wrapText="1"/>
    </xf>
    <xf numFmtId="0" fontId="6" fillId="0" borderId="130" xfId="10" applyFont="1" applyBorder="1" applyAlignment="1">
      <alignment horizontal="center" vertical="center"/>
    </xf>
    <xf numFmtId="0" fontId="6" fillId="0" borderId="12" xfId="10" applyFont="1" applyBorder="1" applyAlignment="1">
      <alignment horizontal="center" vertical="center"/>
    </xf>
    <xf numFmtId="0" fontId="6" fillId="0" borderId="5" xfId="10" applyFont="1" applyBorder="1" applyAlignment="1">
      <alignment horizontal="center" vertical="center"/>
    </xf>
    <xf numFmtId="0" fontId="6" fillId="0" borderId="24" xfId="10" applyFont="1" applyBorder="1" applyAlignment="1">
      <alignment horizontal="center" vertical="center"/>
    </xf>
    <xf numFmtId="0" fontId="6" fillId="0" borderId="25" xfId="10" applyFont="1" applyBorder="1" applyAlignment="1">
      <alignment horizontal="center" vertical="center"/>
    </xf>
    <xf numFmtId="0" fontId="6" fillId="0" borderId="220" xfId="11" applyFont="1" applyBorder="1" applyAlignment="1">
      <alignment horizontal="center" vertical="center" wrapText="1"/>
    </xf>
    <xf numFmtId="0" fontId="6" fillId="0" borderId="221" xfId="11" applyFont="1" applyBorder="1" applyAlignment="1">
      <alignment horizontal="center" vertical="center" wrapText="1"/>
    </xf>
    <xf numFmtId="0" fontId="6" fillId="0" borderId="43" xfId="10" applyFont="1" applyBorder="1" applyAlignment="1">
      <alignment horizontal="center" vertical="center"/>
    </xf>
    <xf numFmtId="0" fontId="6" fillId="0" borderId="229" xfId="10" applyFont="1" applyBorder="1" applyAlignment="1">
      <alignment horizontal="center" vertical="center"/>
    </xf>
    <xf numFmtId="0" fontId="6" fillId="0" borderId="219" xfId="8" applyFont="1" applyBorder="1" applyAlignment="1">
      <alignment horizontal="center" vertical="center"/>
    </xf>
    <xf numFmtId="0" fontId="6" fillId="0" borderId="145" xfId="8" applyFont="1" applyBorder="1" applyAlignment="1">
      <alignment horizontal="center" vertical="center"/>
    </xf>
    <xf numFmtId="0" fontId="6" fillId="0" borderId="196" xfId="8" applyFont="1" applyBorder="1" applyAlignment="1">
      <alignment horizontal="center" vertical="center"/>
    </xf>
    <xf numFmtId="0" fontId="28" fillId="3" borderId="16" xfId="10" applyFont="1" applyFill="1" applyBorder="1" applyAlignment="1" applyProtection="1">
      <alignment horizontal="center" vertical="center"/>
      <protection locked="0"/>
    </xf>
    <xf numFmtId="0" fontId="28" fillId="3" borderId="163" xfId="10" applyFont="1" applyFill="1" applyBorder="1" applyAlignment="1" applyProtection="1">
      <alignment horizontal="center" vertical="center"/>
      <protection locked="0"/>
    </xf>
    <xf numFmtId="0" fontId="28" fillId="3" borderId="222" xfId="10" applyFont="1" applyFill="1" applyBorder="1" applyAlignment="1" applyProtection="1">
      <alignment horizontal="center" vertical="center"/>
      <protection locked="0"/>
    </xf>
    <xf numFmtId="0" fontId="6" fillId="0" borderId="25" xfId="8" applyFont="1" applyBorder="1" applyAlignment="1">
      <alignment horizontal="center" vertical="center"/>
    </xf>
    <xf numFmtId="0" fontId="6" fillId="0" borderId="162" xfId="8" applyFont="1" applyBorder="1" applyAlignment="1">
      <alignment horizontal="center" vertical="center"/>
    </xf>
    <xf numFmtId="0" fontId="6" fillId="0" borderId="1" xfId="8" applyFont="1" applyBorder="1" applyAlignment="1">
      <alignment horizontal="center" vertical="center" textRotation="90"/>
    </xf>
    <xf numFmtId="0" fontId="6" fillId="0" borderId="12" xfId="8" applyFont="1" applyBorder="1" applyAlignment="1">
      <alignment horizontal="center" vertical="center" textRotation="90"/>
    </xf>
    <xf numFmtId="0" fontId="6" fillId="0" borderId="172" xfId="8" applyFont="1" applyBorder="1" applyAlignment="1">
      <alignment horizontal="center" vertical="center" textRotation="90" wrapText="1"/>
    </xf>
    <xf numFmtId="0" fontId="6" fillId="0" borderId="67" xfId="8" applyFont="1" applyBorder="1" applyAlignment="1">
      <alignment horizontal="center" vertical="center" textRotation="90" wrapText="1"/>
    </xf>
    <xf numFmtId="0" fontId="6" fillId="0" borderId="223" xfId="8" applyFont="1" applyBorder="1" applyAlignment="1">
      <alignment horizontal="center" vertical="center" textRotation="90" wrapText="1"/>
    </xf>
    <xf numFmtId="0" fontId="29" fillId="0" borderId="60" xfId="11" applyFont="1" applyBorder="1" applyAlignment="1">
      <alignment horizontal="left" vertical="center" wrapText="1"/>
    </xf>
    <xf numFmtId="0" fontId="6" fillId="0" borderId="224" xfId="11" applyFont="1" applyBorder="1" applyAlignment="1">
      <alignment horizontal="left" vertical="center" wrapText="1"/>
    </xf>
    <xf numFmtId="0" fontId="6" fillId="0" borderId="225" xfId="11" applyFont="1" applyBorder="1" applyAlignment="1">
      <alignment horizontal="left" vertical="center"/>
    </xf>
    <xf numFmtId="0" fontId="6" fillId="0" borderId="67" xfId="11" applyFont="1" applyBorder="1" applyAlignment="1">
      <alignment horizontal="left" vertical="center"/>
    </xf>
    <xf numFmtId="0" fontId="6" fillId="0" borderId="0" xfId="11" applyFont="1" applyAlignment="1">
      <alignment horizontal="left" vertical="center"/>
    </xf>
    <xf numFmtId="0" fontId="6" fillId="3" borderId="16" xfId="10" applyFont="1" applyFill="1" applyBorder="1" applyAlignment="1" applyProtection="1">
      <alignment horizontal="center" vertical="center"/>
      <protection locked="0"/>
    </xf>
    <xf numFmtId="0" fontId="6" fillId="3" borderId="163" xfId="10" applyFont="1" applyFill="1" applyBorder="1" applyAlignment="1" applyProtection="1">
      <alignment horizontal="center" vertical="center"/>
      <protection locked="0"/>
    </xf>
    <xf numFmtId="0" fontId="6" fillId="3" borderId="222" xfId="10" applyFont="1" applyFill="1" applyBorder="1" applyAlignment="1" applyProtection="1">
      <alignment horizontal="center" vertical="center"/>
      <protection locked="0"/>
    </xf>
    <xf numFmtId="0" fontId="46" fillId="0" borderId="60" xfId="11" applyFont="1" applyBorder="1" applyAlignment="1">
      <alignment horizontal="left" vertical="center" wrapText="1"/>
    </xf>
    <xf numFmtId="0" fontId="10" fillId="0" borderId="145" xfId="0" applyFont="1" applyBorder="1" applyAlignment="1">
      <alignment horizontal="center" vertical="center"/>
    </xf>
    <xf numFmtId="0" fontId="11" fillId="0" borderId="145" xfId="0" applyFont="1" applyBorder="1" applyAlignment="1">
      <alignment horizontal="center" vertical="center"/>
    </xf>
    <xf numFmtId="0" fontId="11" fillId="0" borderId="244" xfId="0" applyFont="1" applyBorder="1" applyAlignment="1">
      <alignment horizontal="center" vertical="center"/>
    </xf>
    <xf numFmtId="0" fontId="7" fillId="0" borderId="163" xfId="0" applyFont="1" applyBorder="1" applyAlignment="1">
      <alignment horizontal="left" vertical="center"/>
    </xf>
    <xf numFmtId="0" fontId="7" fillId="0" borderId="222" xfId="0" applyFont="1" applyBorder="1" applyAlignment="1">
      <alignment horizontal="left" vertical="center"/>
    </xf>
    <xf numFmtId="3" fontId="7" fillId="6" borderId="137" xfId="0" applyNumberFormat="1" applyFont="1" applyFill="1" applyBorder="1" applyAlignment="1" applyProtection="1">
      <alignment vertical="center"/>
      <protection locked="0"/>
    </xf>
    <xf numFmtId="3" fontId="7" fillId="6" borderId="138" xfId="0" applyNumberFormat="1" applyFont="1" applyFill="1" applyBorder="1" applyAlignment="1" applyProtection="1">
      <alignment vertical="center"/>
      <protection locked="0"/>
    </xf>
    <xf numFmtId="3" fontId="7" fillId="6" borderId="136" xfId="0" applyNumberFormat="1" applyFont="1" applyFill="1" applyBorder="1" applyAlignment="1" applyProtection="1">
      <alignment vertical="center"/>
      <protection locked="0"/>
    </xf>
    <xf numFmtId="0" fontId="7" fillId="0" borderId="193" xfId="0" applyFont="1" applyBorder="1" applyAlignment="1">
      <alignment horizontal="left" vertical="center"/>
    </xf>
    <xf numFmtId="0" fontId="7" fillId="0" borderId="150" xfId="0" applyFont="1" applyBorder="1" applyAlignment="1">
      <alignment horizontal="left" vertical="center"/>
    </xf>
    <xf numFmtId="0" fontId="5" fillId="0" borderId="135" xfId="0" applyFont="1" applyBorder="1" applyAlignment="1">
      <alignment horizontal="center" vertical="center" textRotation="180"/>
    </xf>
    <xf numFmtId="0" fontId="5" fillId="0" borderId="231" xfId="0" applyFont="1" applyBorder="1" applyAlignment="1">
      <alignment horizontal="center" vertical="center" textRotation="180"/>
    </xf>
    <xf numFmtId="0" fontId="5" fillId="0" borderId="232" xfId="0" applyFont="1" applyBorder="1" applyAlignment="1">
      <alignment horizontal="center" vertical="center" textRotation="180"/>
    </xf>
    <xf numFmtId="0" fontId="6" fillId="0" borderId="199" xfId="0" applyFont="1" applyBorder="1" applyAlignment="1">
      <alignment vertical="center"/>
    </xf>
    <xf numFmtId="0" fontId="7" fillId="0" borderId="194" xfId="0" applyFont="1" applyBorder="1" applyAlignment="1">
      <alignment horizontal="left" vertical="center"/>
    </xf>
    <xf numFmtId="0" fontId="7" fillId="0" borderId="241" xfId="0" applyFont="1" applyBorder="1" applyAlignment="1">
      <alignment horizontal="left" vertical="center"/>
    </xf>
    <xf numFmtId="0" fontId="7" fillId="0" borderId="246" xfId="0" applyFont="1" applyBorder="1" applyAlignment="1">
      <alignment horizontal="center" vertical="center"/>
    </xf>
    <xf numFmtId="0" fontId="5" fillId="0" borderId="129" xfId="0" applyFont="1" applyBorder="1" applyAlignment="1">
      <alignment horizontal="center" vertical="center"/>
    </xf>
    <xf numFmtId="0" fontId="7" fillId="0" borderId="147" xfId="0" applyFont="1" applyBorder="1" applyAlignment="1">
      <alignment horizontal="left" vertical="center"/>
    </xf>
    <xf numFmtId="0" fontId="7" fillId="0" borderId="236" xfId="0" applyFont="1" applyBorder="1" applyAlignment="1">
      <alignment horizontal="left" vertical="center"/>
    </xf>
    <xf numFmtId="0" fontId="7" fillId="0" borderId="160" xfId="0" applyFont="1" applyBorder="1" applyAlignment="1">
      <alignment horizontal="left" vertical="center"/>
    </xf>
    <xf numFmtId="0" fontId="7" fillId="0" borderId="180" xfId="0" applyFont="1" applyBorder="1" applyAlignment="1">
      <alignment horizontal="left" vertical="center" wrapText="1"/>
    </xf>
    <xf numFmtId="0" fontId="7" fillId="0" borderId="199" xfId="0" applyFont="1" applyBorder="1" applyAlignment="1">
      <alignment horizontal="left" vertical="center" wrapText="1"/>
    </xf>
    <xf numFmtId="0" fontId="7" fillId="0" borderId="150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240" xfId="0" applyFont="1" applyBorder="1" applyAlignment="1">
      <alignment horizontal="left" vertical="center"/>
    </xf>
    <xf numFmtId="0" fontId="7" fillId="0" borderId="235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/>
    </xf>
    <xf numFmtId="0" fontId="7" fillId="0" borderId="193" xfId="0" applyFont="1" applyBorder="1" applyAlignment="1">
      <alignment vertical="center"/>
    </xf>
    <xf numFmtId="0" fontId="7" fillId="0" borderId="150" xfId="0" applyFont="1" applyBorder="1" applyAlignment="1">
      <alignment vertical="center"/>
    </xf>
    <xf numFmtId="0" fontId="7" fillId="0" borderId="204" xfId="0" applyFont="1" applyBorder="1" applyAlignment="1">
      <alignment vertical="center"/>
    </xf>
    <xf numFmtId="0" fontId="7" fillId="0" borderId="151" xfId="0" applyFont="1" applyBorder="1" applyAlignment="1">
      <alignment vertical="center"/>
    </xf>
    <xf numFmtId="0" fontId="7" fillId="0" borderId="180" xfId="0" applyFont="1" applyBorder="1" applyAlignment="1">
      <alignment horizontal="left" vertical="center"/>
    </xf>
    <xf numFmtId="0" fontId="6" fillId="0" borderId="199" xfId="0" applyFont="1" applyBorder="1" applyAlignment="1">
      <alignment horizontal="left" vertical="center"/>
    </xf>
    <xf numFmtId="0" fontId="6" fillId="0" borderId="150" xfId="0" applyFont="1" applyBorder="1" applyAlignment="1">
      <alignment horizontal="left" vertical="center"/>
    </xf>
    <xf numFmtId="0" fontId="7" fillId="0" borderId="237" xfId="0" applyFont="1" applyBorder="1" applyAlignment="1">
      <alignment horizontal="left" vertical="center"/>
    </xf>
    <xf numFmtId="0" fontId="6" fillId="0" borderId="238" xfId="0" applyFont="1" applyBorder="1" applyAlignment="1">
      <alignment horizontal="left" vertical="center"/>
    </xf>
    <xf numFmtId="0" fontId="6" fillId="0" borderId="239" xfId="0" applyFont="1" applyBorder="1" applyAlignment="1">
      <alignment horizontal="left" vertical="center"/>
    </xf>
    <xf numFmtId="3" fontId="7" fillId="6" borderId="193" xfId="0" applyNumberFormat="1" applyFont="1" applyFill="1" applyBorder="1" applyAlignment="1" applyProtection="1">
      <alignment vertical="center"/>
      <protection locked="0"/>
    </xf>
    <xf numFmtId="174" fontId="7" fillId="0" borderId="249" xfId="0" applyNumberFormat="1" applyFont="1" applyBorder="1" applyAlignment="1">
      <alignment horizontal="right" vertical="center"/>
    </xf>
    <xf numFmtId="174" fontId="7" fillId="0" borderId="251" xfId="0" applyNumberFormat="1" applyFont="1" applyBorder="1" applyAlignment="1">
      <alignment horizontal="right" vertical="center"/>
    </xf>
    <xf numFmtId="174" fontId="7" fillId="0" borderId="160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3" fontId="7" fillId="6" borderId="235" xfId="0" applyNumberFormat="1" applyFont="1" applyFill="1" applyBorder="1" applyAlignment="1" applyProtection="1">
      <alignment vertical="center"/>
      <protection locked="0"/>
    </xf>
    <xf numFmtId="3" fontId="7" fillId="6" borderId="11" xfId="0" applyNumberFormat="1" applyFont="1" applyFill="1" applyBorder="1" applyAlignment="1" applyProtection="1">
      <alignment vertical="center"/>
      <protection locked="0"/>
    </xf>
    <xf numFmtId="3" fontId="7" fillId="6" borderId="135" xfId="0" applyNumberFormat="1" applyFont="1" applyFill="1" applyBorder="1" applyAlignment="1" applyProtection="1">
      <alignment vertical="center"/>
      <protection locked="0"/>
    </xf>
    <xf numFmtId="3" fontId="7" fillId="6" borderId="247" xfId="0" applyNumberFormat="1" applyFont="1" applyFill="1" applyBorder="1" applyAlignment="1" applyProtection="1">
      <alignment vertical="center"/>
      <protection locked="0"/>
    </xf>
    <xf numFmtId="0" fontId="7" fillId="0" borderId="172" xfId="0" applyFont="1" applyBorder="1" applyAlignment="1">
      <alignment horizontal="center" vertical="center"/>
    </xf>
    <xf numFmtId="0" fontId="5" fillId="0" borderId="248" xfId="0" applyFont="1" applyBorder="1" applyAlignment="1">
      <alignment horizontal="center" vertical="center"/>
    </xf>
    <xf numFmtId="0" fontId="7" fillId="0" borderId="147" xfId="0" applyFont="1" applyBorder="1" applyAlignment="1">
      <alignment vertical="center"/>
    </xf>
    <xf numFmtId="0" fontId="6" fillId="0" borderId="236" xfId="0" applyFont="1" applyBorder="1" applyAlignment="1">
      <alignment vertical="center"/>
    </xf>
    <xf numFmtId="0" fontId="6" fillId="0" borderId="160" xfId="0" applyFont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240" xfId="0" applyFont="1" applyBorder="1" applyAlignment="1">
      <alignment horizontal="left" vertical="center"/>
    </xf>
    <xf numFmtId="0" fontId="7" fillId="0" borderId="245" xfId="0" applyFont="1" applyBorder="1" applyAlignment="1">
      <alignment horizontal="center" vertical="center"/>
    </xf>
    <xf numFmtId="0" fontId="5" fillId="0" borderId="242" xfId="0" applyFont="1" applyBorder="1" applyAlignment="1">
      <alignment horizontal="center" vertical="center"/>
    </xf>
    <xf numFmtId="3" fontId="7" fillId="6" borderId="133" xfId="0" applyNumberFormat="1" applyFont="1" applyFill="1" applyBorder="1" applyAlignment="1" applyProtection="1">
      <alignment vertical="center"/>
      <protection locked="0"/>
    </xf>
    <xf numFmtId="0" fontId="7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4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3" fontId="7" fillId="6" borderId="250" xfId="0" applyNumberFormat="1" applyFont="1" applyFill="1" applyBorder="1" applyAlignment="1" applyProtection="1">
      <alignment vertical="center"/>
      <protection locked="0"/>
    </xf>
    <xf numFmtId="0" fontId="5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0" borderId="24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233" xfId="0" applyFont="1" applyBorder="1" applyAlignment="1">
      <alignment horizontal="center" vertical="center" textRotation="180"/>
    </xf>
    <xf numFmtId="0" fontId="7" fillId="0" borderId="227" xfId="0" applyFont="1" applyBorder="1" applyAlignment="1">
      <alignment horizontal="center" vertical="center" textRotation="180"/>
    </xf>
    <xf numFmtId="0" fontId="7" fillId="0" borderId="234" xfId="0" applyFont="1" applyBorder="1" applyAlignment="1">
      <alignment horizontal="center" vertical="center" textRotation="180"/>
    </xf>
    <xf numFmtId="0" fontId="5" fillId="0" borderId="135" xfId="0" applyFont="1" applyBorder="1" applyAlignment="1">
      <alignment horizontal="center" vertical="center" textRotation="180" wrapText="1"/>
    </xf>
    <xf numFmtId="0" fontId="7" fillId="0" borderId="230" xfId="0" applyFont="1" applyBorder="1" applyAlignment="1">
      <alignment horizontal="left" vertical="center"/>
    </xf>
    <xf numFmtId="0" fontId="6" fillId="0" borderId="230" xfId="0" applyFont="1" applyBorder="1" applyAlignment="1">
      <alignment vertical="center"/>
    </xf>
    <xf numFmtId="3" fontId="7" fillId="6" borderId="149" xfId="0" applyNumberFormat="1" applyFont="1" applyFill="1" applyBorder="1" applyAlignment="1" applyProtection="1">
      <alignment vertical="center"/>
      <protection locked="0"/>
    </xf>
    <xf numFmtId="0" fontId="6" fillId="0" borderId="235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92" xfId="0" applyFont="1" applyBorder="1" applyAlignment="1">
      <alignment horizontal="left" vertical="center" wrapText="1"/>
    </xf>
    <xf numFmtId="0" fontId="27" fillId="0" borderId="0" xfId="0" applyFont="1" applyAlignment="1">
      <alignment horizontal="center"/>
    </xf>
    <xf numFmtId="0" fontId="5" fillId="2" borderId="163" xfId="0" applyFont="1" applyFill="1" applyBorder="1" applyAlignment="1">
      <alignment horizontal="left" vertical="center"/>
    </xf>
    <xf numFmtId="0" fontId="5" fillId="2" borderId="163" xfId="0" applyFont="1" applyFill="1" applyBorder="1" applyAlignment="1">
      <alignment vertical="center"/>
    </xf>
    <xf numFmtId="0" fontId="9" fillId="0" borderId="0" xfId="0" applyFont="1" applyAlignment="1">
      <alignment horizontal="center" wrapText="1"/>
    </xf>
    <xf numFmtId="14" fontId="21" fillId="6" borderId="0" xfId="0" applyNumberFormat="1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7" fillId="6" borderId="14" xfId="0" applyFont="1" applyFill="1" applyBorder="1" applyAlignment="1">
      <alignment horizontal="left" vertical="center"/>
    </xf>
    <xf numFmtId="0" fontId="5" fillId="6" borderId="163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 wrapText="1"/>
    </xf>
    <xf numFmtId="0" fontId="27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31" fillId="6" borderId="163" xfId="1" applyFont="1" applyFill="1" applyBorder="1" applyAlignment="1" applyProtection="1">
      <alignment horizontal="left" vertical="center"/>
    </xf>
    <xf numFmtId="0" fontId="5" fillId="6" borderId="163" xfId="0" quotePrefix="1" applyFont="1" applyFill="1" applyBorder="1" applyAlignment="1">
      <alignment horizontal="left" vertical="center"/>
    </xf>
    <xf numFmtId="0" fontId="4" fillId="6" borderId="163" xfId="1" applyFill="1" applyBorder="1" applyAlignment="1" applyProtection="1">
      <alignment horizontal="left" vertical="center"/>
    </xf>
    <xf numFmtId="0" fontId="7" fillId="0" borderId="149" xfId="0" applyFont="1" applyBorder="1" applyAlignment="1">
      <alignment horizontal="left" vertical="center"/>
    </xf>
    <xf numFmtId="0" fontId="7" fillId="0" borderId="193" xfId="0" applyFont="1" applyBorder="1" applyAlignment="1">
      <alignment horizontal="center" vertical="center"/>
    </xf>
    <xf numFmtId="0" fontId="7" fillId="0" borderId="149" xfId="0" applyFont="1" applyBorder="1" applyAlignment="1">
      <alignment horizontal="center" vertical="center"/>
    </xf>
    <xf numFmtId="0" fontId="7" fillId="0" borderId="150" xfId="0" applyFont="1" applyBorder="1" applyAlignment="1">
      <alignment horizontal="center" vertical="center"/>
    </xf>
    <xf numFmtId="0" fontId="7" fillId="0" borderId="180" xfId="0" applyFont="1" applyBorder="1" applyAlignment="1">
      <alignment horizontal="center" vertical="center"/>
    </xf>
    <xf numFmtId="0" fontId="7" fillId="0" borderId="139" xfId="0" applyFont="1" applyBorder="1" applyAlignment="1">
      <alignment horizontal="center" vertical="center"/>
    </xf>
  </cellXfs>
  <cellStyles count="12">
    <cellStyle name="Hiperlink" xfId="1" builtinId="8"/>
    <cellStyle name="Moeda [0]" xfId="2" builtinId="7"/>
    <cellStyle name="Normal" xfId="0" builtinId="0"/>
    <cellStyle name="Porcentagem" xfId="3" builtinId="5"/>
    <cellStyle name="Separador de milhares [0]" xfId="4" builtinId="6"/>
    <cellStyle name="Vírgula" xfId="5" builtinId="3"/>
    <cellStyle name="桁区切り 2" xfId="6" xr:uid="{00000000-0005-0000-0000-000006000000}"/>
    <cellStyle name="標準 12" xfId="7" xr:uid="{00000000-0005-0000-0000-000007000000}"/>
    <cellStyle name="標準 2" xfId="8" xr:uid="{00000000-0005-0000-0000-000008000000}"/>
    <cellStyle name="標準 3" xfId="9" xr:uid="{00000000-0005-0000-0000-000009000000}"/>
    <cellStyle name="標準_2010 Q-Loss_New Method Acutual" xfId="10" xr:uid="{00000000-0005-0000-0000-00000A000000}"/>
    <cellStyle name="標準_Book1" xfId="11" xr:uid="{00000000-0005-0000-0000-00000B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1465" name="Text Box 1">
          <a:extLst>
            <a:ext uri="{FF2B5EF4-FFF2-40B4-BE49-F238E27FC236}">
              <a16:creationId xmlns:a16="http://schemas.microsoft.com/office/drawing/2014/main" id="{92B603D7-BE95-441D-A177-D21BBC54C075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1466" name="Text Box 3">
          <a:extLst>
            <a:ext uri="{FF2B5EF4-FFF2-40B4-BE49-F238E27FC236}">
              <a16:creationId xmlns:a16="http://schemas.microsoft.com/office/drawing/2014/main" id="{9592DAC2-30A9-467E-81DF-2F2E26AA143D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1467" name="Text Box 4">
          <a:extLst>
            <a:ext uri="{FF2B5EF4-FFF2-40B4-BE49-F238E27FC236}">
              <a16:creationId xmlns:a16="http://schemas.microsoft.com/office/drawing/2014/main" id="{F87D6822-4FD8-46DE-9503-842372600C83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1468" name="Text Box 5">
          <a:extLst>
            <a:ext uri="{FF2B5EF4-FFF2-40B4-BE49-F238E27FC236}">
              <a16:creationId xmlns:a16="http://schemas.microsoft.com/office/drawing/2014/main" id="{DC62A953-E196-47F8-B789-EA4F3CDAC0B7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1469" name="AutoShape 8">
          <a:extLst>
            <a:ext uri="{FF2B5EF4-FFF2-40B4-BE49-F238E27FC236}">
              <a16:creationId xmlns:a16="http://schemas.microsoft.com/office/drawing/2014/main" id="{B1BE427A-2090-47C3-856F-6CB83D99C79A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5320" name="Text Box 1">
          <a:extLst>
            <a:ext uri="{FF2B5EF4-FFF2-40B4-BE49-F238E27FC236}">
              <a16:creationId xmlns:a16="http://schemas.microsoft.com/office/drawing/2014/main" id="{7ADABBFB-7713-4E69-831E-94EE0970FBAE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5321" name="Text Box 3">
          <a:extLst>
            <a:ext uri="{FF2B5EF4-FFF2-40B4-BE49-F238E27FC236}">
              <a16:creationId xmlns:a16="http://schemas.microsoft.com/office/drawing/2014/main" id="{8E42E209-52AD-4A45-8CF9-1393B8BD812A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5322" name="Text Box 4">
          <a:extLst>
            <a:ext uri="{FF2B5EF4-FFF2-40B4-BE49-F238E27FC236}">
              <a16:creationId xmlns:a16="http://schemas.microsoft.com/office/drawing/2014/main" id="{CE9FF3E7-9180-44F8-9C44-1A49DB9409DB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5323" name="Text Box 5">
          <a:extLst>
            <a:ext uri="{FF2B5EF4-FFF2-40B4-BE49-F238E27FC236}">
              <a16:creationId xmlns:a16="http://schemas.microsoft.com/office/drawing/2014/main" id="{E3ECBE45-3F8F-4D1B-ABD7-A474881C3D6B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5324" name="AutoShape 8">
          <a:extLst>
            <a:ext uri="{FF2B5EF4-FFF2-40B4-BE49-F238E27FC236}">
              <a16:creationId xmlns:a16="http://schemas.microsoft.com/office/drawing/2014/main" id="{2C8D358E-44E6-483D-864D-FF74F95FEAB2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3714750</xdr:colOff>
      <xdr:row>1</xdr:row>
      <xdr:rowOff>66675</xdr:rowOff>
    </xdr:from>
    <xdr:to>
      <xdr:col>11</xdr:col>
      <xdr:colOff>200025</xdr:colOff>
      <xdr:row>3</xdr:row>
      <xdr:rowOff>76200</xdr:rowOff>
    </xdr:to>
    <xdr:sp macro="" textlink="">
      <xdr:nvSpPr>
        <xdr:cNvPr id="96718" name="Rectangle 40" descr="格子 (大)">
          <a:extLst>
            <a:ext uri="{FF2B5EF4-FFF2-40B4-BE49-F238E27FC236}">
              <a16:creationId xmlns:a16="http://schemas.microsoft.com/office/drawing/2014/main" id="{8A751366-8243-4B37-8622-BF2D4FCCA507}"/>
            </a:ext>
          </a:extLst>
        </xdr:cNvPr>
        <xdr:cNvSpPr>
          <a:spLocks noChangeArrowheads="1"/>
        </xdr:cNvSpPr>
      </xdr:nvSpPr>
      <xdr:spPr bwMode="auto">
        <a:xfrm>
          <a:off x="5238750" y="257175"/>
          <a:ext cx="538162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276225</xdr:colOff>
      <xdr:row>1</xdr:row>
      <xdr:rowOff>66675</xdr:rowOff>
    </xdr:from>
    <xdr:to>
      <xdr:col>33</xdr:col>
      <xdr:colOff>457200</xdr:colOff>
      <xdr:row>3</xdr:row>
      <xdr:rowOff>76200</xdr:rowOff>
    </xdr:to>
    <xdr:sp macro="" textlink="">
      <xdr:nvSpPr>
        <xdr:cNvPr id="96719" name="Rectangle 41" descr="格子 (大)">
          <a:extLst>
            <a:ext uri="{FF2B5EF4-FFF2-40B4-BE49-F238E27FC236}">
              <a16:creationId xmlns:a16="http://schemas.microsoft.com/office/drawing/2014/main" id="{B7758668-0434-4AB8-AB2E-2ABBEEC05402}"/>
            </a:ext>
          </a:extLst>
        </xdr:cNvPr>
        <xdr:cNvSpPr>
          <a:spLocks noChangeArrowheads="1"/>
        </xdr:cNvSpPr>
      </xdr:nvSpPr>
      <xdr:spPr bwMode="auto">
        <a:xfrm>
          <a:off x="26450925" y="257175"/>
          <a:ext cx="5095875" cy="504825"/>
        </a:xfrm>
        <a:prstGeom prst="rect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42</xdr:col>
      <xdr:colOff>504825</xdr:colOff>
      <xdr:row>0</xdr:row>
      <xdr:rowOff>38100</xdr:rowOff>
    </xdr:from>
    <xdr:to>
      <xdr:col>44</xdr:col>
      <xdr:colOff>0</xdr:colOff>
      <xdr:row>2</xdr:row>
      <xdr:rowOff>142875</xdr:rowOff>
    </xdr:to>
    <xdr:grpSp>
      <xdr:nvGrpSpPr>
        <xdr:cNvPr id="96720" name="グループ化 3">
          <a:extLst>
            <a:ext uri="{FF2B5EF4-FFF2-40B4-BE49-F238E27FC236}">
              <a16:creationId xmlns:a16="http://schemas.microsoft.com/office/drawing/2014/main" id="{F2815289-51C9-4592-81C4-4D1FA51E57E7}"/>
            </a:ext>
          </a:extLst>
        </xdr:cNvPr>
        <xdr:cNvGrpSpPr>
          <a:grpSpLocks/>
        </xdr:cNvGrpSpPr>
      </xdr:nvGrpSpPr>
      <xdr:grpSpPr bwMode="auto">
        <a:xfrm>
          <a:off x="39689210" y="38100"/>
          <a:ext cx="1751867" cy="471121"/>
          <a:chOff x="36758997" y="31805"/>
          <a:chExt cx="1439069" cy="466856"/>
        </a:xfrm>
      </xdr:grpSpPr>
      <xdr:sp macro="" textlink="">
        <xdr:nvSpPr>
          <xdr:cNvPr id="13436" name="Text Box 124">
            <a:extLst>
              <a:ext uri="{FF2B5EF4-FFF2-40B4-BE49-F238E27FC236}">
                <a16:creationId xmlns:a16="http://schemas.microsoft.com/office/drawing/2014/main" id="{F2EF5945-D805-4B95-8C51-02ED77DB0F24}"/>
              </a:ext>
            </a:extLst>
          </xdr:cNvPr>
          <xdr:cNvSpPr txBox="1">
            <a:spLocks noChangeArrowheads="1"/>
          </xdr:cNvSpPr>
        </xdr:nvSpPr>
        <xdr:spPr bwMode="auto">
          <a:xfrm>
            <a:off x="36758997" y="31805"/>
            <a:ext cx="1439069" cy="466856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  <xdr:sp macro="" textlink="">
        <xdr:nvSpPr>
          <xdr:cNvPr id="13437" name="Text Box 125">
            <a:extLst>
              <a:ext uri="{FF2B5EF4-FFF2-40B4-BE49-F238E27FC236}">
                <a16:creationId xmlns:a16="http://schemas.microsoft.com/office/drawing/2014/main" id="{B10C3DDF-0FF3-4DCC-B40B-08550F67E196}"/>
              </a:ext>
            </a:extLst>
          </xdr:cNvPr>
          <xdr:cNvSpPr txBox="1">
            <a:spLocks noChangeArrowheads="1"/>
          </xdr:cNvSpPr>
        </xdr:nvSpPr>
        <xdr:spPr bwMode="auto">
          <a:xfrm>
            <a:off x="37163492" y="115839"/>
            <a:ext cx="1034574" cy="28945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</xdr:grpSp>
    <xdr:clientData/>
  </xdr:twoCellAnchor>
  <xdr:oneCellAnchor>
    <xdr:from>
      <xdr:col>4</xdr:col>
      <xdr:colOff>3313516</xdr:colOff>
      <xdr:row>13</xdr:row>
      <xdr:rowOff>22928</xdr:rowOff>
    </xdr:from>
    <xdr:ext cx="414711" cy="233397"/>
    <xdr:sp macro="" textlink="">
      <xdr:nvSpPr>
        <xdr:cNvPr id="13378" name="Text Box 66">
          <a:extLst>
            <a:ext uri="{FF2B5EF4-FFF2-40B4-BE49-F238E27FC236}">
              <a16:creationId xmlns:a16="http://schemas.microsoft.com/office/drawing/2014/main" id="{F9C4698B-89E1-4B45-8C9D-11327DED3493}"/>
            </a:ext>
          </a:extLst>
        </xdr:cNvPr>
        <xdr:cNvSpPr txBox="1">
          <a:spLocks noChangeArrowheads="1"/>
        </xdr:cNvSpPr>
      </xdr:nvSpPr>
      <xdr:spPr bwMode="auto">
        <a:xfrm>
          <a:off x="4837516" y="37156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4</xdr:col>
      <xdr:colOff>3313516</xdr:colOff>
      <xdr:row>14</xdr:row>
      <xdr:rowOff>29112</xdr:rowOff>
    </xdr:from>
    <xdr:ext cx="414711" cy="233397"/>
    <xdr:sp macro="" textlink="">
      <xdr:nvSpPr>
        <xdr:cNvPr id="13379" name="Text Box 67">
          <a:extLst>
            <a:ext uri="{FF2B5EF4-FFF2-40B4-BE49-F238E27FC236}">
              <a16:creationId xmlns:a16="http://schemas.microsoft.com/office/drawing/2014/main" id="{EB9BE1A4-1FF3-470D-9C74-C013FBAE34B4}"/>
            </a:ext>
          </a:extLst>
        </xdr:cNvPr>
        <xdr:cNvSpPr txBox="1">
          <a:spLocks noChangeArrowheads="1"/>
        </xdr:cNvSpPr>
      </xdr:nvSpPr>
      <xdr:spPr bwMode="auto">
        <a:xfrm>
          <a:off x="4837516" y="40735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4</xdr:col>
      <xdr:colOff>2778717</xdr:colOff>
      <xdr:row>12</xdr:row>
      <xdr:rowOff>19468</xdr:rowOff>
    </xdr:from>
    <xdr:ext cx="953321" cy="233397"/>
    <xdr:sp macro="" textlink="">
      <xdr:nvSpPr>
        <xdr:cNvPr id="13380" name="Text Box 68">
          <a:extLst>
            <a:ext uri="{FF2B5EF4-FFF2-40B4-BE49-F238E27FC236}">
              <a16:creationId xmlns:a16="http://schemas.microsoft.com/office/drawing/2014/main" id="{4B3FE36F-B6FE-411E-A5C0-8ADFFBEDB68D}"/>
            </a:ext>
          </a:extLst>
        </xdr:cNvPr>
        <xdr:cNvSpPr txBox="1">
          <a:spLocks noChangeArrowheads="1"/>
        </xdr:cNvSpPr>
      </xdr:nvSpPr>
      <xdr:spPr bwMode="auto">
        <a:xfrm>
          <a:off x="4302717" y="3360545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oneCellAnchor>
    <xdr:from>
      <xdr:col>4</xdr:col>
      <xdr:colOff>1361477</xdr:colOff>
      <xdr:row>16</xdr:row>
      <xdr:rowOff>20075</xdr:rowOff>
    </xdr:from>
    <xdr:ext cx="2389610" cy="233397"/>
    <xdr:sp macro="" textlink="">
      <xdr:nvSpPr>
        <xdr:cNvPr id="13381" name="Text Box 69">
          <a:extLst>
            <a:ext uri="{FF2B5EF4-FFF2-40B4-BE49-F238E27FC236}">
              <a16:creationId xmlns:a16="http://schemas.microsoft.com/office/drawing/2014/main" id="{0B6060E5-8C50-4F9E-B3A0-2B606B7BE8BB}"/>
            </a:ext>
          </a:extLst>
        </xdr:cNvPr>
        <xdr:cNvSpPr txBox="1">
          <a:spLocks noChangeArrowheads="1"/>
        </xdr:cNvSpPr>
      </xdr:nvSpPr>
      <xdr:spPr bwMode="auto">
        <a:xfrm>
          <a:off x="2885477" y="4767921"/>
          <a:ext cx="2389610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B=(d)+(e)+(f)+(g)+(g)+(h)</a:t>
          </a:r>
        </a:p>
      </xdr:txBody>
    </xdr:sp>
    <xdr:clientData/>
  </xdr:oneCellAnchor>
  <xdr:oneCellAnchor>
    <xdr:from>
      <xdr:col>4</xdr:col>
      <xdr:colOff>3313516</xdr:colOff>
      <xdr:row>18</xdr:row>
      <xdr:rowOff>14536</xdr:rowOff>
    </xdr:from>
    <xdr:ext cx="414711" cy="233397"/>
    <xdr:sp macro="" textlink="">
      <xdr:nvSpPr>
        <xdr:cNvPr id="13382" name="Text Box 70">
          <a:extLst>
            <a:ext uri="{FF2B5EF4-FFF2-40B4-BE49-F238E27FC236}">
              <a16:creationId xmlns:a16="http://schemas.microsoft.com/office/drawing/2014/main" id="{6E402F96-CAD8-4819-BE9F-4D7838BF49C0}"/>
            </a:ext>
          </a:extLst>
        </xdr:cNvPr>
        <xdr:cNvSpPr txBox="1">
          <a:spLocks noChangeArrowheads="1"/>
        </xdr:cNvSpPr>
      </xdr:nvSpPr>
      <xdr:spPr bwMode="auto">
        <a:xfrm>
          <a:off x="4837516" y="546576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4</xdr:col>
      <xdr:colOff>2971589</xdr:colOff>
      <xdr:row>27</xdr:row>
      <xdr:rowOff>22834</xdr:rowOff>
    </xdr:from>
    <xdr:ext cx="773784" cy="233397"/>
    <xdr:sp macro="" textlink="">
      <xdr:nvSpPr>
        <xdr:cNvPr id="13384" name="Text Box 72">
          <a:extLst>
            <a:ext uri="{FF2B5EF4-FFF2-40B4-BE49-F238E27FC236}">
              <a16:creationId xmlns:a16="http://schemas.microsoft.com/office/drawing/2014/main" id="{D1B90AD1-F168-4FA0-8768-D9AD391F8794}"/>
            </a:ext>
          </a:extLst>
        </xdr:cNvPr>
        <xdr:cNvSpPr txBox="1">
          <a:spLocks noChangeArrowheads="1"/>
        </xdr:cNvSpPr>
      </xdr:nvSpPr>
      <xdr:spPr bwMode="auto">
        <a:xfrm>
          <a:off x="4495589" y="8639296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4</xdr:col>
      <xdr:colOff>2971589</xdr:colOff>
      <xdr:row>28</xdr:row>
      <xdr:rowOff>30475</xdr:rowOff>
    </xdr:from>
    <xdr:ext cx="773784" cy="233397"/>
    <xdr:sp macro="" textlink="">
      <xdr:nvSpPr>
        <xdr:cNvPr id="13385" name="Text Box 73">
          <a:extLst>
            <a:ext uri="{FF2B5EF4-FFF2-40B4-BE49-F238E27FC236}">
              <a16:creationId xmlns:a16="http://schemas.microsoft.com/office/drawing/2014/main" id="{82131B31-5F7B-479A-B976-E3A534D4433E}"/>
            </a:ext>
          </a:extLst>
        </xdr:cNvPr>
        <xdr:cNvSpPr txBox="1">
          <a:spLocks noChangeArrowheads="1"/>
        </xdr:cNvSpPr>
      </xdr:nvSpPr>
      <xdr:spPr bwMode="auto">
        <a:xfrm>
          <a:off x="4495589" y="8998629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4</xdr:col>
      <xdr:colOff>3313516</xdr:colOff>
      <xdr:row>23</xdr:row>
      <xdr:rowOff>18682</xdr:rowOff>
    </xdr:from>
    <xdr:ext cx="414711" cy="233397"/>
    <xdr:sp macro="" textlink="">
      <xdr:nvSpPr>
        <xdr:cNvPr id="13408" name="Text Box 96">
          <a:extLst>
            <a:ext uri="{FF2B5EF4-FFF2-40B4-BE49-F238E27FC236}">
              <a16:creationId xmlns:a16="http://schemas.microsoft.com/office/drawing/2014/main" id="{922A907F-FB2F-4FAB-88CF-857D2BC0C6FE}"/>
            </a:ext>
          </a:extLst>
        </xdr:cNvPr>
        <xdr:cNvSpPr txBox="1">
          <a:spLocks noChangeArrowheads="1"/>
        </xdr:cNvSpPr>
      </xdr:nvSpPr>
      <xdr:spPr bwMode="auto">
        <a:xfrm>
          <a:off x="4837516" y="72283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4</xdr:col>
      <xdr:colOff>3313516</xdr:colOff>
      <xdr:row>24</xdr:row>
      <xdr:rowOff>21035</xdr:rowOff>
    </xdr:from>
    <xdr:ext cx="414711" cy="233397"/>
    <xdr:sp macro="" textlink="">
      <xdr:nvSpPr>
        <xdr:cNvPr id="13409" name="Text Box 97">
          <a:extLst>
            <a:ext uri="{FF2B5EF4-FFF2-40B4-BE49-F238E27FC236}">
              <a16:creationId xmlns:a16="http://schemas.microsoft.com/office/drawing/2014/main" id="{CF05E771-93EB-4DD9-B7CF-A670E3020457}"/>
            </a:ext>
          </a:extLst>
        </xdr:cNvPr>
        <xdr:cNvSpPr txBox="1">
          <a:spLocks noChangeArrowheads="1"/>
        </xdr:cNvSpPr>
      </xdr:nvSpPr>
      <xdr:spPr bwMode="auto">
        <a:xfrm>
          <a:off x="4837516" y="75824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4</xdr:col>
      <xdr:colOff>3313516</xdr:colOff>
      <xdr:row>25</xdr:row>
      <xdr:rowOff>17744</xdr:rowOff>
    </xdr:from>
    <xdr:ext cx="414711" cy="233397"/>
    <xdr:sp macro="" textlink="">
      <xdr:nvSpPr>
        <xdr:cNvPr id="13410" name="Text Box 98">
          <a:extLst>
            <a:ext uri="{FF2B5EF4-FFF2-40B4-BE49-F238E27FC236}">
              <a16:creationId xmlns:a16="http://schemas.microsoft.com/office/drawing/2014/main" id="{D51D14A2-0A89-4D24-81D0-8D3FD6306024}"/>
            </a:ext>
          </a:extLst>
        </xdr:cNvPr>
        <xdr:cNvSpPr txBox="1">
          <a:spLocks noChangeArrowheads="1"/>
        </xdr:cNvSpPr>
      </xdr:nvSpPr>
      <xdr:spPr bwMode="auto">
        <a:xfrm>
          <a:off x="4837516" y="793082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4</xdr:col>
      <xdr:colOff>3313516</xdr:colOff>
      <xdr:row>19</xdr:row>
      <xdr:rowOff>18399</xdr:rowOff>
    </xdr:from>
    <xdr:ext cx="414711" cy="233397"/>
    <xdr:sp macro="" textlink="">
      <xdr:nvSpPr>
        <xdr:cNvPr id="13450" name="Text Box 138">
          <a:extLst>
            <a:ext uri="{FF2B5EF4-FFF2-40B4-BE49-F238E27FC236}">
              <a16:creationId xmlns:a16="http://schemas.microsoft.com/office/drawing/2014/main" id="{0A59D903-9F2C-40B8-A8BC-BEE392A6EDB9}"/>
            </a:ext>
          </a:extLst>
        </xdr:cNvPr>
        <xdr:cNvSpPr txBox="1">
          <a:spLocks noChangeArrowheads="1"/>
        </xdr:cNvSpPr>
      </xdr:nvSpPr>
      <xdr:spPr bwMode="auto">
        <a:xfrm>
          <a:off x="4837516" y="582132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4</xdr:col>
      <xdr:colOff>3313516</xdr:colOff>
      <xdr:row>17</xdr:row>
      <xdr:rowOff>16382</xdr:rowOff>
    </xdr:from>
    <xdr:ext cx="414711" cy="233397"/>
    <xdr:sp macro="" textlink="">
      <xdr:nvSpPr>
        <xdr:cNvPr id="13480" name="Text Box 168">
          <a:extLst>
            <a:ext uri="{FF2B5EF4-FFF2-40B4-BE49-F238E27FC236}">
              <a16:creationId xmlns:a16="http://schemas.microsoft.com/office/drawing/2014/main" id="{95E4029B-7752-4A21-A779-060D0DD75078}"/>
            </a:ext>
          </a:extLst>
        </xdr:cNvPr>
        <xdr:cNvSpPr txBox="1">
          <a:spLocks noChangeArrowheads="1"/>
        </xdr:cNvSpPr>
      </xdr:nvSpPr>
      <xdr:spPr bwMode="auto">
        <a:xfrm>
          <a:off x="4837516" y="51159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4</xdr:col>
      <xdr:colOff>2068192</xdr:colOff>
      <xdr:row>22</xdr:row>
      <xdr:rowOff>17453</xdr:rowOff>
    </xdr:from>
    <xdr:ext cx="1671465" cy="233397"/>
    <xdr:sp macro="" textlink="">
      <xdr:nvSpPr>
        <xdr:cNvPr id="13481" name="Text Box 169">
          <a:extLst>
            <a:ext uri="{FF2B5EF4-FFF2-40B4-BE49-F238E27FC236}">
              <a16:creationId xmlns:a16="http://schemas.microsoft.com/office/drawing/2014/main" id="{4DA5A04B-E5C2-402D-A826-F0BB014BD2E0}"/>
            </a:ext>
          </a:extLst>
        </xdr:cNvPr>
        <xdr:cNvSpPr txBox="1">
          <a:spLocks noChangeArrowheads="1"/>
        </xdr:cNvSpPr>
      </xdr:nvSpPr>
      <xdr:spPr bwMode="auto">
        <a:xfrm>
          <a:off x="3592192" y="6875453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oneCellAnchor>
    <xdr:from>
      <xdr:col>4</xdr:col>
      <xdr:colOff>3313516</xdr:colOff>
      <xdr:row>20</xdr:row>
      <xdr:rowOff>20093</xdr:rowOff>
    </xdr:from>
    <xdr:ext cx="414711" cy="233397"/>
    <xdr:sp macro="" textlink="">
      <xdr:nvSpPr>
        <xdr:cNvPr id="13502" name="Text Box 190">
          <a:extLst>
            <a:ext uri="{FF2B5EF4-FFF2-40B4-BE49-F238E27FC236}">
              <a16:creationId xmlns:a16="http://schemas.microsoft.com/office/drawing/2014/main" id="{2A4154B1-8F6E-4D8D-9FDD-063FBA145C79}"/>
            </a:ext>
          </a:extLst>
        </xdr:cNvPr>
        <xdr:cNvSpPr txBox="1">
          <a:spLocks noChangeArrowheads="1"/>
        </xdr:cNvSpPr>
      </xdr:nvSpPr>
      <xdr:spPr bwMode="auto">
        <a:xfrm>
          <a:off x="4837516" y="617470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4</xdr:col>
      <xdr:colOff>3508293</xdr:colOff>
      <xdr:row>15</xdr:row>
      <xdr:rowOff>21195</xdr:rowOff>
    </xdr:from>
    <xdr:ext cx="235174" cy="233397"/>
    <xdr:sp macro="" textlink="">
      <xdr:nvSpPr>
        <xdr:cNvPr id="13503" name="Text Box 191">
          <a:extLst>
            <a:ext uri="{FF2B5EF4-FFF2-40B4-BE49-F238E27FC236}">
              <a16:creationId xmlns:a16="http://schemas.microsoft.com/office/drawing/2014/main" id="{60A79FF2-E7AF-49C8-B716-7668FC16D79E}"/>
            </a:ext>
          </a:extLst>
        </xdr:cNvPr>
        <xdr:cNvSpPr txBox="1">
          <a:spLocks noChangeArrowheads="1"/>
        </xdr:cNvSpPr>
      </xdr:nvSpPr>
      <xdr:spPr bwMode="auto">
        <a:xfrm>
          <a:off x="5032293" y="441734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4</xdr:col>
      <xdr:colOff>3313516</xdr:colOff>
      <xdr:row>21</xdr:row>
      <xdr:rowOff>17650</xdr:rowOff>
    </xdr:from>
    <xdr:ext cx="414711" cy="233397"/>
    <xdr:sp macro="" textlink="">
      <xdr:nvSpPr>
        <xdr:cNvPr id="13504" name="Text Box 192">
          <a:extLst>
            <a:ext uri="{FF2B5EF4-FFF2-40B4-BE49-F238E27FC236}">
              <a16:creationId xmlns:a16="http://schemas.microsoft.com/office/drawing/2014/main" id="{7C41AC7A-6B2E-4B41-854B-D17905F4106F}"/>
            </a:ext>
          </a:extLst>
        </xdr:cNvPr>
        <xdr:cNvSpPr txBox="1">
          <a:spLocks noChangeArrowheads="1"/>
        </xdr:cNvSpPr>
      </xdr:nvSpPr>
      <xdr:spPr bwMode="auto">
        <a:xfrm>
          <a:off x="4837516" y="652395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4</xdr:col>
      <xdr:colOff>3313516</xdr:colOff>
      <xdr:row>26</xdr:row>
      <xdr:rowOff>21599</xdr:rowOff>
    </xdr:from>
    <xdr:ext cx="414711" cy="233397"/>
    <xdr:sp macro="" textlink="">
      <xdr:nvSpPr>
        <xdr:cNvPr id="13505" name="Text Box 193">
          <a:extLst>
            <a:ext uri="{FF2B5EF4-FFF2-40B4-BE49-F238E27FC236}">
              <a16:creationId xmlns:a16="http://schemas.microsoft.com/office/drawing/2014/main" id="{C78DA84C-4E1A-4C94-8F78-C1C75F1678DD}"/>
            </a:ext>
          </a:extLst>
        </xdr:cNvPr>
        <xdr:cNvSpPr txBox="1">
          <a:spLocks noChangeArrowheads="1"/>
        </xdr:cNvSpPr>
      </xdr:nvSpPr>
      <xdr:spPr bwMode="auto">
        <a:xfrm>
          <a:off x="4837516" y="828636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4</xdr:col>
      <xdr:colOff>3410904</xdr:colOff>
      <xdr:row>31</xdr:row>
      <xdr:rowOff>22544</xdr:rowOff>
    </xdr:from>
    <xdr:ext cx="324943" cy="233397"/>
    <xdr:sp macro="" textlink="">
      <xdr:nvSpPr>
        <xdr:cNvPr id="13543" name="Text Box 231">
          <a:extLst>
            <a:ext uri="{FF2B5EF4-FFF2-40B4-BE49-F238E27FC236}">
              <a16:creationId xmlns:a16="http://schemas.microsoft.com/office/drawing/2014/main" id="{5B1C2662-CFA6-4D56-8765-9974DC45AB5F}"/>
            </a:ext>
          </a:extLst>
        </xdr:cNvPr>
        <xdr:cNvSpPr txBox="1">
          <a:spLocks noChangeArrowheads="1"/>
        </xdr:cNvSpPr>
      </xdr:nvSpPr>
      <xdr:spPr bwMode="auto">
        <a:xfrm>
          <a:off x="4934904" y="10001813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Ｅ</a:t>
          </a:r>
        </a:p>
      </xdr:txBody>
    </xdr:sp>
    <xdr:clientData/>
  </xdr:oneCellAnchor>
  <xdr:oneCellAnchor>
    <xdr:from>
      <xdr:col>4</xdr:col>
      <xdr:colOff>3410904</xdr:colOff>
      <xdr:row>32</xdr:row>
      <xdr:rowOff>22544</xdr:rowOff>
    </xdr:from>
    <xdr:ext cx="324943" cy="233397"/>
    <xdr:sp macro="" textlink="">
      <xdr:nvSpPr>
        <xdr:cNvPr id="13544" name="Text Box 232">
          <a:extLst>
            <a:ext uri="{FF2B5EF4-FFF2-40B4-BE49-F238E27FC236}">
              <a16:creationId xmlns:a16="http://schemas.microsoft.com/office/drawing/2014/main" id="{3EE5381D-B967-4ADD-A2E3-BC096E81D17A}"/>
            </a:ext>
          </a:extLst>
        </xdr:cNvPr>
        <xdr:cNvSpPr txBox="1">
          <a:spLocks noChangeArrowheads="1"/>
        </xdr:cNvSpPr>
      </xdr:nvSpPr>
      <xdr:spPr bwMode="auto">
        <a:xfrm>
          <a:off x="4934904" y="10353506"/>
          <a:ext cx="324943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</a:t>
          </a:r>
        </a:p>
      </xdr:txBody>
    </xdr:sp>
    <xdr:clientData/>
  </xdr:oneCellAnchor>
  <xdr:oneCellAnchor>
    <xdr:from>
      <xdr:col>4</xdr:col>
      <xdr:colOff>2778717</xdr:colOff>
      <xdr:row>33</xdr:row>
      <xdr:rowOff>16151</xdr:rowOff>
    </xdr:from>
    <xdr:ext cx="953321" cy="233397"/>
    <xdr:sp macro="" textlink="">
      <xdr:nvSpPr>
        <xdr:cNvPr id="13547" name="Text Box 235">
          <a:extLst>
            <a:ext uri="{FF2B5EF4-FFF2-40B4-BE49-F238E27FC236}">
              <a16:creationId xmlns:a16="http://schemas.microsoft.com/office/drawing/2014/main" id="{8F41854A-5ADF-4C2F-897A-20C5F0621CC5}"/>
            </a:ext>
          </a:extLst>
        </xdr:cNvPr>
        <xdr:cNvSpPr txBox="1">
          <a:spLocks noChangeArrowheads="1"/>
        </xdr:cNvSpPr>
      </xdr:nvSpPr>
      <xdr:spPr bwMode="auto">
        <a:xfrm>
          <a:off x="4302717" y="10845343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2664147</xdr:colOff>
      <xdr:row>14</xdr:row>
      <xdr:rowOff>29112</xdr:rowOff>
    </xdr:from>
    <xdr:ext cx="414711" cy="233397"/>
    <xdr:sp macro="" textlink="">
      <xdr:nvSpPr>
        <xdr:cNvPr id="13740" name="Text Box 428">
          <a:extLst>
            <a:ext uri="{FF2B5EF4-FFF2-40B4-BE49-F238E27FC236}">
              <a16:creationId xmlns:a16="http://schemas.microsoft.com/office/drawing/2014/main" id="{5DF26DC4-4B28-4B55-A99B-F6954ECB19FC}"/>
            </a:ext>
          </a:extLst>
        </xdr:cNvPr>
        <xdr:cNvSpPr txBox="1">
          <a:spLocks noChangeArrowheads="1"/>
        </xdr:cNvSpPr>
      </xdr:nvSpPr>
      <xdr:spPr bwMode="auto">
        <a:xfrm>
          <a:off x="24776801" y="40735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(b)</a:t>
          </a:r>
        </a:p>
      </xdr:txBody>
    </xdr:sp>
    <xdr:clientData/>
  </xdr:oneCellAnchor>
  <xdr:oneCellAnchor>
    <xdr:from>
      <xdr:col>25</xdr:col>
      <xdr:colOff>2117918</xdr:colOff>
      <xdr:row>12</xdr:row>
      <xdr:rowOff>19468</xdr:rowOff>
    </xdr:from>
    <xdr:ext cx="953321" cy="233397"/>
    <xdr:sp macro="" textlink="">
      <xdr:nvSpPr>
        <xdr:cNvPr id="13741" name="Text Box 429">
          <a:extLst>
            <a:ext uri="{FF2B5EF4-FFF2-40B4-BE49-F238E27FC236}">
              <a16:creationId xmlns:a16="http://schemas.microsoft.com/office/drawing/2014/main" id="{64D19D79-2506-4B43-A52D-9D216B472779}"/>
            </a:ext>
          </a:extLst>
        </xdr:cNvPr>
        <xdr:cNvSpPr txBox="1">
          <a:spLocks noChangeArrowheads="1"/>
        </xdr:cNvSpPr>
      </xdr:nvSpPr>
      <xdr:spPr bwMode="auto">
        <a:xfrm>
          <a:off x="24230572" y="3360545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S=(a)+(b)</a:t>
          </a:r>
        </a:p>
      </xdr:txBody>
    </xdr:sp>
    <xdr:clientData/>
  </xdr:oneCellAnchor>
  <xdr:twoCellAnchor editAs="oneCell">
    <xdr:from>
      <xdr:col>25</xdr:col>
      <xdr:colOff>887624</xdr:colOff>
      <xdr:row>16</xdr:row>
      <xdr:rowOff>9525</xdr:rowOff>
    </xdr:from>
    <xdr:to>
      <xdr:col>25</xdr:col>
      <xdr:colOff>3078572</xdr:colOff>
      <xdr:row>16</xdr:row>
      <xdr:rowOff>304800</xdr:rowOff>
    </xdr:to>
    <xdr:sp macro="" textlink="">
      <xdr:nvSpPr>
        <xdr:cNvPr id="13742" name="Text Box 430">
          <a:extLst>
            <a:ext uri="{FF2B5EF4-FFF2-40B4-BE49-F238E27FC236}">
              <a16:creationId xmlns:a16="http://schemas.microsoft.com/office/drawing/2014/main" id="{344C8815-2853-490E-8C27-5366DF42F3D0}"/>
            </a:ext>
          </a:extLst>
        </xdr:cNvPr>
        <xdr:cNvSpPr txBox="1">
          <a:spLocks noChangeArrowheads="1"/>
        </xdr:cNvSpPr>
      </xdr:nvSpPr>
      <xdr:spPr bwMode="auto">
        <a:xfrm>
          <a:off x="23256134" y="4924425"/>
          <a:ext cx="2197020" cy="29527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22860" rIns="36576" bIns="22860" anchor="ctr" upright="1"/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Ｐ明朝"/>
              <a:ea typeface="ＭＳ Ｐ明朝"/>
            </a:rPr>
            <a:t>B=(d)+(e)+(f)+(g)+(g)+(h)</a:t>
          </a:r>
        </a:p>
      </xdr:txBody>
    </xdr:sp>
    <xdr:clientData/>
  </xdr:twoCellAnchor>
  <xdr:oneCellAnchor>
    <xdr:from>
      <xdr:col>25</xdr:col>
      <xdr:colOff>2664147</xdr:colOff>
      <xdr:row>18</xdr:row>
      <xdr:rowOff>14536</xdr:rowOff>
    </xdr:from>
    <xdr:ext cx="414711" cy="233397"/>
    <xdr:sp macro="" textlink="">
      <xdr:nvSpPr>
        <xdr:cNvPr id="13743" name="Text Box 431">
          <a:extLst>
            <a:ext uri="{FF2B5EF4-FFF2-40B4-BE49-F238E27FC236}">
              <a16:creationId xmlns:a16="http://schemas.microsoft.com/office/drawing/2014/main" id="{94C3D7D0-D5A4-4D51-A247-290CBC5382EA}"/>
            </a:ext>
          </a:extLst>
        </xdr:cNvPr>
        <xdr:cNvSpPr txBox="1">
          <a:spLocks noChangeArrowheads="1"/>
        </xdr:cNvSpPr>
      </xdr:nvSpPr>
      <xdr:spPr bwMode="auto">
        <a:xfrm>
          <a:off x="24776801" y="546576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(e)</a:t>
          </a:r>
        </a:p>
      </xdr:txBody>
    </xdr:sp>
    <xdr:clientData/>
  </xdr:oneCellAnchor>
  <xdr:oneCellAnchor>
    <xdr:from>
      <xdr:col>25</xdr:col>
      <xdr:colOff>2312695</xdr:colOff>
      <xdr:row>27</xdr:row>
      <xdr:rowOff>22834</xdr:rowOff>
    </xdr:from>
    <xdr:ext cx="773784" cy="233397"/>
    <xdr:sp macro="" textlink="">
      <xdr:nvSpPr>
        <xdr:cNvPr id="13744" name="Text Box 432">
          <a:extLst>
            <a:ext uri="{FF2B5EF4-FFF2-40B4-BE49-F238E27FC236}">
              <a16:creationId xmlns:a16="http://schemas.microsoft.com/office/drawing/2014/main" id="{C1ADF605-6FD6-417D-BF16-D732DFBF02E9}"/>
            </a:ext>
          </a:extLst>
        </xdr:cNvPr>
        <xdr:cNvSpPr txBox="1">
          <a:spLocks noChangeArrowheads="1"/>
        </xdr:cNvSpPr>
      </xdr:nvSpPr>
      <xdr:spPr bwMode="auto">
        <a:xfrm>
          <a:off x="24425349" y="8639296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D=A+B+C</a:t>
          </a:r>
        </a:p>
      </xdr:txBody>
    </xdr:sp>
    <xdr:clientData/>
  </xdr:oneCellAnchor>
  <xdr:oneCellAnchor>
    <xdr:from>
      <xdr:col>25</xdr:col>
      <xdr:colOff>2312695</xdr:colOff>
      <xdr:row>28</xdr:row>
      <xdr:rowOff>30475</xdr:rowOff>
    </xdr:from>
    <xdr:ext cx="773784" cy="233397"/>
    <xdr:sp macro="" textlink="">
      <xdr:nvSpPr>
        <xdr:cNvPr id="13745" name="Text Box 433">
          <a:extLst>
            <a:ext uri="{FF2B5EF4-FFF2-40B4-BE49-F238E27FC236}">
              <a16:creationId xmlns:a16="http://schemas.microsoft.com/office/drawing/2014/main" id="{B9DED3C6-1DFF-42BF-A4F7-BC663DDD0398}"/>
            </a:ext>
          </a:extLst>
        </xdr:cNvPr>
        <xdr:cNvSpPr txBox="1">
          <a:spLocks noChangeArrowheads="1"/>
        </xdr:cNvSpPr>
      </xdr:nvSpPr>
      <xdr:spPr bwMode="auto">
        <a:xfrm>
          <a:off x="24425349" y="8998629"/>
          <a:ext cx="77378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D/S*100</a:t>
          </a:r>
        </a:p>
      </xdr:txBody>
    </xdr:sp>
    <xdr:clientData/>
  </xdr:oneCellAnchor>
  <xdr:oneCellAnchor>
    <xdr:from>
      <xdr:col>25</xdr:col>
      <xdr:colOff>2664147</xdr:colOff>
      <xdr:row>23</xdr:row>
      <xdr:rowOff>18682</xdr:rowOff>
    </xdr:from>
    <xdr:ext cx="414711" cy="233397"/>
    <xdr:sp macro="" textlink="">
      <xdr:nvSpPr>
        <xdr:cNvPr id="13746" name="Text Box 434">
          <a:extLst>
            <a:ext uri="{FF2B5EF4-FFF2-40B4-BE49-F238E27FC236}">
              <a16:creationId xmlns:a16="http://schemas.microsoft.com/office/drawing/2014/main" id="{2253B5B1-855F-4A92-B9E4-738C68FFE5D4}"/>
            </a:ext>
          </a:extLst>
        </xdr:cNvPr>
        <xdr:cNvSpPr txBox="1">
          <a:spLocks noChangeArrowheads="1"/>
        </xdr:cNvSpPr>
      </xdr:nvSpPr>
      <xdr:spPr bwMode="auto">
        <a:xfrm>
          <a:off x="24776801" y="7228374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(n)</a:t>
          </a:r>
        </a:p>
      </xdr:txBody>
    </xdr:sp>
    <xdr:clientData/>
  </xdr:oneCellAnchor>
  <xdr:oneCellAnchor>
    <xdr:from>
      <xdr:col>25</xdr:col>
      <xdr:colOff>2664147</xdr:colOff>
      <xdr:row>24</xdr:row>
      <xdr:rowOff>21035</xdr:rowOff>
    </xdr:from>
    <xdr:ext cx="414711" cy="233397"/>
    <xdr:sp macro="" textlink="">
      <xdr:nvSpPr>
        <xdr:cNvPr id="13747" name="Text Box 435">
          <a:extLst>
            <a:ext uri="{FF2B5EF4-FFF2-40B4-BE49-F238E27FC236}">
              <a16:creationId xmlns:a16="http://schemas.microsoft.com/office/drawing/2014/main" id="{EAF89E4B-A976-4A76-AC3D-B44FC493BE98}"/>
            </a:ext>
          </a:extLst>
        </xdr:cNvPr>
        <xdr:cNvSpPr txBox="1">
          <a:spLocks noChangeArrowheads="1"/>
        </xdr:cNvSpPr>
      </xdr:nvSpPr>
      <xdr:spPr bwMode="auto">
        <a:xfrm>
          <a:off x="24776801" y="75824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(o)</a:t>
          </a:r>
        </a:p>
      </xdr:txBody>
    </xdr:sp>
    <xdr:clientData/>
  </xdr:oneCellAnchor>
  <xdr:oneCellAnchor>
    <xdr:from>
      <xdr:col>25</xdr:col>
      <xdr:colOff>2664147</xdr:colOff>
      <xdr:row>25</xdr:row>
      <xdr:rowOff>17744</xdr:rowOff>
    </xdr:from>
    <xdr:ext cx="414711" cy="233397"/>
    <xdr:sp macro="" textlink="">
      <xdr:nvSpPr>
        <xdr:cNvPr id="13748" name="Text Box 436">
          <a:extLst>
            <a:ext uri="{FF2B5EF4-FFF2-40B4-BE49-F238E27FC236}">
              <a16:creationId xmlns:a16="http://schemas.microsoft.com/office/drawing/2014/main" id="{D510870B-8A28-4290-AFE4-6F05FB12FAEB}"/>
            </a:ext>
          </a:extLst>
        </xdr:cNvPr>
        <xdr:cNvSpPr txBox="1">
          <a:spLocks noChangeArrowheads="1"/>
        </xdr:cNvSpPr>
      </xdr:nvSpPr>
      <xdr:spPr bwMode="auto">
        <a:xfrm>
          <a:off x="24776801" y="7930821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(p)</a:t>
          </a:r>
        </a:p>
      </xdr:txBody>
    </xdr:sp>
    <xdr:clientData/>
  </xdr:oneCellAnchor>
  <xdr:oneCellAnchor>
    <xdr:from>
      <xdr:col>25</xdr:col>
      <xdr:colOff>2664147</xdr:colOff>
      <xdr:row>19</xdr:row>
      <xdr:rowOff>18399</xdr:rowOff>
    </xdr:from>
    <xdr:ext cx="414711" cy="233397"/>
    <xdr:sp macro="" textlink="">
      <xdr:nvSpPr>
        <xdr:cNvPr id="13752" name="Text Box 440">
          <a:extLst>
            <a:ext uri="{FF2B5EF4-FFF2-40B4-BE49-F238E27FC236}">
              <a16:creationId xmlns:a16="http://schemas.microsoft.com/office/drawing/2014/main" id="{C976B417-20E0-40DC-BD86-326177D2D536}"/>
            </a:ext>
          </a:extLst>
        </xdr:cNvPr>
        <xdr:cNvSpPr txBox="1">
          <a:spLocks noChangeArrowheads="1"/>
        </xdr:cNvSpPr>
      </xdr:nvSpPr>
      <xdr:spPr bwMode="auto">
        <a:xfrm>
          <a:off x="24776801" y="5821322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(f)</a:t>
          </a:r>
        </a:p>
      </xdr:txBody>
    </xdr:sp>
    <xdr:clientData/>
  </xdr:oneCellAnchor>
  <xdr:oneCellAnchor>
    <xdr:from>
      <xdr:col>25</xdr:col>
      <xdr:colOff>2664147</xdr:colOff>
      <xdr:row>17</xdr:row>
      <xdr:rowOff>16382</xdr:rowOff>
    </xdr:from>
    <xdr:ext cx="414711" cy="233397"/>
    <xdr:sp macro="" textlink="">
      <xdr:nvSpPr>
        <xdr:cNvPr id="13754" name="Text Box 442">
          <a:extLst>
            <a:ext uri="{FF2B5EF4-FFF2-40B4-BE49-F238E27FC236}">
              <a16:creationId xmlns:a16="http://schemas.microsoft.com/office/drawing/2014/main" id="{F8E6F0C8-30EE-4531-A401-0E91C14F8112}"/>
            </a:ext>
          </a:extLst>
        </xdr:cNvPr>
        <xdr:cNvSpPr txBox="1">
          <a:spLocks noChangeArrowheads="1"/>
        </xdr:cNvSpPr>
      </xdr:nvSpPr>
      <xdr:spPr bwMode="auto">
        <a:xfrm>
          <a:off x="24776801" y="5115920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(d)</a:t>
          </a:r>
        </a:p>
      </xdr:txBody>
    </xdr:sp>
    <xdr:clientData/>
  </xdr:oneCellAnchor>
  <xdr:oneCellAnchor>
    <xdr:from>
      <xdr:col>25</xdr:col>
      <xdr:colOff>2664147</xdr:colOff>
      <xdr:row>20</xdr:row>
      <xdr:rowOff>20093</xdr:rowOff>
    </xdr:from>
    <xdr:ext cx="414711" cy="233397"/>
    <xdr:sp macro="" textlink="">
      <xdr:nvSpPr>
        <xdr:cNvPr id="13756" name="Text Box 444">
          <a:extLst>
            <a:ext uri="{FF2B5EF4-FFF2-40B4-BE49-F238E27FC236}">
              <a16:creationId xmlns:a16="http://schemas.microsoft.com/office/drawing/2014/main" id="{402CE084-0B96-4F09-8311-027BD4F94081}"/>
            </a:ext>
          </a:extLst>
        </xdr:cNvPr>
        <xdr:cNvSpPr txBox="1">
          <a:spLocks noChangeArrowheads="1"/>
        </xdr:cNvSpPr>
      </xdr:nvSpPr>
      <xdr:spPr bwMode="auto">
        <a:xfrm>
          <a:off x="24776801" y="617470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en-US" altLang="ja-JP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g</a:t>
          </a: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oneCellAnchor>
  <xdr:oneCellAnchor>
    <xdr:from>
      <xdr:col>25</xdr:col>
      <xdr:colOff>2830349</xdr:colOff>
      <xdr:row>15</xdr:row>
      <xdr:rowOff>20857</xdr:rowOff>
    </xdr:from>
    <xdr:ext cx="235174" cy="233397"/>
    <xdr:sp macro="" textlink="">
      <xdr:nvSpPr>
        <xdr:cNvPr id="13757" name="Text Box 445">
          <a:extLst>
            <a:ext uri="{FF2B5EF4-FFF2-40B4-BE49-F238E27FC236}">
              <a16:creationId xmlns:a16="http://schemas.microsoft.com/office/drawing/2014/main" id="{DE624BCA-CA4B-4F19-B48E-EBE7A181D10B}"/>
            </a:ext>
          </a:extLst>
        </xdr:cNvPr>
        <xdr:cNvSpPr txBox="1">
          <a:spLocks noChangeArrowheads="1"/>
        </xdr:cNvSpPr>
      </xdr:nvSpPr>
      <xdr:spPr bwMode="auto">
        <a:xfrm>
          <a:off x="24943003" y="4417011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21</xdr:row>
      <xdr:rowOff>17650</xdr:rowOff>
    </xdr:from>
    <xdr:ext cx="414711" cy="233397"/>
    <xdr:sp macro="" textlink="">
      <xdr:nvSpPr>
        <xdr:cNvPr id="13758" name="Text Box 446">
          <a:extLst>
            <a:ext uri="{FF2B5EF4-FFF2-40B4-BE49-F238E27FC236}">
              <a16:creationId xmlns:a16="http://schemas.microsoft.com/office/drawing/2014/main" id="{58B09852-88CB-4CB5-9396-32BD779384FB}"/>
            </a:ext>
          </a:extLst>
        </xdr:cNvPr>
        <xdr:cNvSpPr txBox="1">
          <a:spLocks noChangeArrowheads="1"/>
        </xdr:cNvSpPr>
      </xdr:nvSpPr>
      <xdr:spPr bwMode="auto">
        <a:xfrm>
          <a:off x="24776801" y="652395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(h)</a:t>
          </a:r>
        </a:p>
      </xdr:txBody>
    </xdr:sp>
    <xdr:clientData/>
  </xdr:oneCellAnchor>
  <xdr:oneCellAnchor>
    <xdr:from>
      <xdr:col>25</xdr:col>
      <xdr:colOff>2664147</xdr:colOff>
      <xdr:row>26</xdr:row>
      <xdr:rowOff>21599</xdr:rowOff>
    </xdr:from>
    <xdr:ext cx="414711" cy="233397"/>
    <xdr:sp macro="" textlink="">
      <xdr:nvSpPr>
        <xdr:cNvPr id="13759" name="Text Box 447">
          <a:extLst>
            <a:ext uri="{FF2B5EF4-FFF2-40B4-BE49-F238E27FC236}">
              <a16:creationId xmlns:a16="http://schemas.microsoft.com/office/drawing/2014/main" id="{A2240EE6-1D5A-4229-B186-B5C83D37573D}"/>
            </a:ext>
          </a:extLst>
        </xdr:cNvPr>
        <xdr:cNvSpPr txBox="1">
          <a:spLocks noChangeArrowheads="1"/>
        </xdr:cNvSpPr>
      </xdr:nvSpPr>
      <xdr:spPr bwMode="auto">
        <a:xfrm>
          <a:off x="24776801" y="8286368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(q)</a:t>
          </a:r>
        </a:p>
      </xdr:txBody>
    </xdr:sp>
    <xdr:clientData/>
  </xdr:oneCellAnchor>
  <xdr:oneCellAnchor>
    <xdr:from>
      <xdr:col>25</xdr:col>
      <xdr:colOff>2117918</xdr:colOff>
      <xdr:row>33</xdr:row>
      <xdr:rowOff>16151</xdr:rowOff>
    </xdr:from>
    <xdr:ext cx="953321" cy="233397"/>
    <xdr:sp macro="" textlink="">
      <xdr:nvSpPr>
        <xdr:cNvPr id="13762" name="Text Box 450">
          <a:extLst>
            <a:ext uri="{FF2B5EF4-FFF2-40B4-BE49-F238E27FC236}">
              <a16:creationId xmlns:a16="http://schemas.microsoft.com/office/drawing/2014/main" id="{3E57D2D8-DE12-4769-BA01-55D03C9B8D7A}"/>
            </a:ext>
          </a:extLst>
        </xdr:cNvPr>
        <xdr:cNvSpPr txBox="1">
          <a:spLocks noChangeArrowheads="1"/>
        </xdr:cNvSpPr>
      </xdr:nvSpPr>
      <xdr:spPr bwMode="auto">
        <a:xfrm>
          <a:off x="24230572" y="10845343"/>
          <a:ext cx="95332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Ｆ/Ｅ*100</a:t>
          </a:r>
        </a:p>
      </xdr:txBody>
    </xdr:sp>
    <xdr:clientData/>
  </xdr:oneCellAnchor>
  <xdr:oneCellAnchor>
    <xdr:from>
      <xdr:col>25</xdr:col>
      <xdr:colOff>1636618</xdr:colOff>
      <xdr:row>34</xdr:row>
      <xdr:rowOff>25121</xdr:rowOff>
    </xdr:from>
    <xdr:ext cx="1402162" cy="233397"/>
    <xdr:sp macro="" textlink="">
      <xdr:nvSpPr>
        <xdr:cNvPr id="13763" name="Text Box 451">
          <a:extLst>
            <a:ext uri="{FF2B5EF4-FFF2-40B4-BE49-F238E27FC236}">
              <a16:creationId xmlns:a16="http://schemas.microsoft.com/office/drawing/2014/main" id="{3B6FB853-8667-48D7-96E1-4B2CB155EDC8}"/>
            </a:ext>
          </a:extLst>
        </xdr:cNvPr>
        <xdr:cNvSpPr txBox="1">
          <a:spLocks noChangeArrowheads="1"/>
        </xdr:cNvSpPr>
      </xdr:nvSpPr>
      <xdr:spPr bwMode="auto">
        <a:xfrm>
          <a:off x="23749272" y="11206006"/>
          <a:ext cx="1402162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twoCellAnchor>
    <xdr:from>
      <xdr:col>19</xdr:col>
      <xdr:colOff>1123950</xdr:colOff>
      <xdr:row>0</xdr:row>
      <xdr:rowOff>38100</xdr:rowOff>
    </xdr:from>
    <xdr:to>
      <xdr:col>21</xdr:col>
      <xdr:colOff>0</xdr:colOff>
      <xdr:row>2</xdr:row>
      <xdr:rowOff>152400</xdr:rowOff>
    </xdr:to>
    <xdr:grpSp>
      <xdr:nvGrpSpPr>
        <xdr:cNvPr id="96758" name="グループ化 2">
          <a:extLst>
            <a:ext uri="{FF2B5EF4-FFF2-40B4-BE49-F238E27FC236}">
              <a16:creationId xmlns:a16="http://schemas.microsoft.com/office/drawing/2014/main" id="{746E1502-C0CB-4303-80E6-43660281C395}"/>
            </a:ext>
          </a:extLst>
        </xdr:cNvPr>
        <xdr:cNvGrpSpPr>
          <a:grpSpLocks/>
        </xdr:cNvGrpSpPr>
      </xdr:nvGrpSpPr>
      <xdr:grpSpPr bwMode="auto">
        <a:xfrm>
          <a:off x="19045604" y="38100"/>
          <a:ext cx="1543050" cy="480646"/>
          <a:chOff x="17299010" y="28575"/>
          <a:chExt cx="1466500" cy="476338"/>
        </a:xfrm>
      </xdr:grpSpPr>
      <xdr:sp macro="" textlink="">
        <xdr:nvSpPr>
          <xdr:cNvPr id="13440" name="Text Box 128">
            <a:extLst>
              <a:ext uri="{FF2B5EF4-FFF2-40B4-BE49-F238E27FC236}">
                <a16:creationId xmlns:a16="http://schemas.microsoft.com/office/drawing/2014/main" id="{2D12F16A-5AD2-4905-B5CF-F074A4DBEB3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715424" y="112635"/>
            <a:ext cx="1050086" cy="28019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ja-JP" altLang="en-US" sz="1000" b="1" i="0" u="none" strike="noStrike" baseline="0">
                <a:solidFill>
                  <a:srgbClr val="FF0000"/>
                </a:solidFill>
                <a:latin typeface="Century"/>
              </a:rPr>
              <a:t>Confidential</a:t>
            </a:r>
          </a:p>
        </xdr:txBody>
      </xdr:sp>
      <xdr:sp macro="" textlink="">
        <xdr:nvSpPr>
          <xdr:cNvPr id="13802" name="Text Box 490">
            <a:extLst>
              <a:ext uri="{FF2B5EF4-FFF2-40B4-BE49-F238E27FC236}">
                <a16:creationId xmlns:a16="http://schemas.microsoft.com/office/drawing/2014/main" id="{AB208A0D-690D-43A1-8C8C-B5521F2F414D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299010" y="28575"/>
            <a:ext cx="1466500" cy="476338"/>
          </a:xfrm>
          <a:prstGeom prst="rect">
            <a:avLst/>
          </a:prstGeom>
          <a:noFill/>
          <a:ln w="1270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36000" tIns="0" rIns="36000" bIns="0" anchor="ctr" upright="1"/>
          <a:lstStyle/>
          <a:p>
            <a:pPr algn="l" rtl="0">
              <a:lnSpc>
                <a:spcPts val="2000"/>
              </a:lnSpc>
              <a:defRPr sz="1000"/>
            </a:pPr>
            <a:r>
              <a:rPr lang="ja-JP" altLang="en-US" sz="16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秘</a:t>
            </a:r>
            <a:endParaRPr lang="ja-JP" altLang="en-US" sz="700" b="0" i="0" u="none" strike="noStrike" baseline="0">
              <a:solidFill>
                <a:srgbClr val="000000"/>
              </a:solidFill>
              <a:latin typeface="Century"/>
              <a:ea typeface="ＭＳ 明朝"/>
            </a:endParaRPr>
          </a:p>
          <a:p>
            <a:pPr algn="l" rtl="0">
              <a:defRPr sz="1000"/>
            </a:pPr>
            <a:r>
              <a:rPr lang="ja-JP" altLang="en-US" sz="800" b="1" i="0" u="none" strike="noStrike" baseline="0">
                <a:solidFill>
                  <a:srgbClr val="FF0000"/>
                </a:solidFill>
                <a:latin typeface="Century"/>
              </a:rPr>
              <a:t>Until      :          </a:t>
            </a:r>
            <a:r>
              <a:rPr lang="ja-JP" altLang="en-US" sz="800" b="1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迄</a:t>
            </a:r>
          </a:p>
        </xdr:txBody>
      </xdr:sp>
    </xdr:grpSp>
    <xdr:clientData/>
  </xdr:twoCellAnchor>
  <xdr:oneCellAnchor>
    <xdr:from>
      <xdr:col>4</xdr:col>
      <xdr:colOff>3508293</xdr:colOff>
      <xdr:row>15</xdr:row>
      <xdr:rowOff>21195</xdr:rowOff>
    </xdr:from>
    <xdr:ext cx="235174" cy="233397"/>
    <xdr:sp macro="" textlink="">
      <xdr:nvSpPr>
        <xdr:cNvPr id="13813" name="Text Box 501">
          <a:extLst>
            <a:ext uri="{FF2B5EF4-FFF2-40B4-BE49-F238E27FC236}">
              <a16:creationId xmlns:a16="http://schemas.microsoft.com/office/drawing/2014/main" id="{05C29382-1037-4FAC-A3EF-F370B1E48F19}"/>
            </a:ext>
          </a:extLst>
        </xdr:cNvPr>
        <xdr:cNvSpPr txBox="1">
          <a:spLocks noChangeArrowheads="1"/>
        </xdr:cNvSpPr>
      </xdr:nvSpPr>
      <xdr:spPr bwMode="auto">
        <a:xfrm>
          <a:off x="5032293" y="4417349"/>
          <a:ext cx="235174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</a:t>
          </a:r>
        </a:p>
      </xdr:txBody>
    </xdr:sp>
    <xdr:clientData/>
  </xdr:oneCellAnchor>
  <xdr:oneCellAnchor>
    <xdr:from>
      <xdr:col>25</xdr:col>
      <xdr:colOff>2664147</xdr:colOff>
      <xdr:row>13</xdr:row>
      <xdr:rowOff>22928</xdr:rowOff>
    </xdr:from>
    <xdr:ext cx="414711" cy="233397"/>
    <xdr:sp macro="" textlink="">
      <xdr:nvSpPr>
        <xdr:cNvPr id="13876" name="Text Box 564">
          <a:extLst>
            <a:ext uri="{FF2B5EF4-FFF2-40B4-BE49-F238E27FC236}">
              <a16:creationId xmlns:a16="http://schemas.microsoft.com/office/drawing/2014/main" id="{475A3DC7-4536-4577-9A22-24A0182A547A}"/>
            </a:ext>
          </a:extLst>
        </xdr:cNvPr>
        <xdr:cNvSpPr txBox="1">
          <a:spLocks noChangeArrowheads="1"/>
        </xdr:cNvSpPr>
      </xdr:nvSpPr>
      <xdr:spPr bwMode="auto">
        <a:xfrm>
          <a:off x="24776801" y="3715697"/>
          <a:ext cx="41471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(a)</a:t>
          </a:r>
        </a:p>
      </xdr:txBody>
    </xdr:sp>
    <xdr:clientData/>
  </xdr:oneCellAnchor>
  <xdr:oneCellAnchor>
    <xdr:from>
      <xdr:col>25</xdr:col>
      <xdr:colOff>1335003</xdr:colOff>
      <xdr:row>22</xdr:row>
      <xdr:rowOff>17453</xdr:rowOff>
    </xdr:from>
    <xdr:ext cx="1671465" cy="233397"/>
    <xdr:sp macro="" textlink="">
      <xdr:nvSpPr>
        <xdr:cNvPr id="13891" name="Text Box 579">
          <a:extLst>
            <a:ext uri="{FF2B5EF4-FFF2-40B4-BE49-F238E27FC236}">
              <a16:creationId xmlns:a16="http://schemas.microsoft.com/office/drawing/2014/main" id="{3E247DBB-B40A-400D-A5CA-132747A506E0}"/>
            </a:ext>
          </a:extLst>
        </xdr:cNvPr>
        <xdr:cNvSpPr txBox="1">
          <a:spLocks noChangeArrowheads="1"/>
        </xdr:cNvSpPr>
      </xdr:nvSpPr>
      <xdr:spPr bwMode="auto">
        <a:xfrm>
          <a:off x="23447657" y="6875453"/>
          <a:ext cx="1671465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C=(n)+(o)+(p)+(q)</a:t>
          </a:r>
        </a:p>
      </xdr:txBody>
    </xdr:sp>
    <xdr:clientData/>
  </xdr:oneCellAnchor>
  <xdr:twoCellAnchor>
    <xdr:from>
      <xdr:col>41</xdr:col>
      <xdr:colOff>190500</xdr:colOff>
      <xdr:row>2</xdr:row>
      <xdr:rowOff>228600</xdr:rowOff>
    </xdr:from>
    <xdr:to>
      <xdr:col>44</xdr:col>
      <xdr:colOff>0</xdr:colOff>
      <xdr:row>7</xdr:row>
      <xdr:rowOff>133350</xdr:rowOff>
    </xdr:to>
    <xdr:grpSp>
      <xdr:nvGrpSpPr>
        <xdr:cNvPr id="96762" name="グループ化 4">
          <a:extLst>
            <a:ext uri="{FF2B5EF4-FFF2-40B4-BE49-F238E27FC236}">
              <a16:creationId xmlns:a16="http://schemas.microsoft.com/office/drawing/2014/main" id="{5D7C0A44-9402-4A09-A898-89746882F0B5}"/>
            </a:ext>
          </a:extLst>
        </xdr:cNvPr>
        <xdr:cNvGrpSpPr>
          <a:grpSpLocks/>
        </xdr:cNvGrpSpPr>
      </xdr:nvGrpSpPr>
      <xdr:grpSpPr bwMode="auto">
        <a:xfrm>
          <a:off x="38363769" y="594946"/>
          <a:ext cx="3077308" cy="1443404"/>
          <a:chOff x="36095516" y="594077"/>
          <a:chExt cx="2672773" cy="1438049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3A714532-6C50-4D20-A657-C2F136127A9C}"/>
              </a:ext>
            </a:extLst>
          </xdr:cNvPr>
          <xdr:cNvSpPr/>
        </xdr:nvSpPr>
        <xdr:spPr bwMode="auto">
          <a:xfrm>
            <a:off x="37440152" y="955909"/>
            <a:ext cx="1328137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771D6312-1F99-48FD-8641-03A5008E1496}"/>
              </a:ext>
            </a:extLst>
          </xdr:cNvPr>
          <xdr:cNvSpPr/>
        </xdr:nvSpPr>
        <xdr:spPr bwMode="auto">
          <a:xfrm>
            <a:off x="36095516" y="955909"/>
            <a:ext cx="1344636" cy="1076217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46855AAE-970E-4CB4-BE5C-45055846EA39}"/>
              </a:ext>
            </a:extLst>
          </xdr:cNvPr>
          <xdr:cNvSpPr/>
        </xdr:nvSpPr>
        <xdr:spPr bwMode="auto">
          <a:xfrm>
            <a:off x="37440152" y="594077"/>
            <a:ext cx="1328137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982CA519-B6D9-41B3-BDDD-D2EC21CB484F}"/>
              </a:ext>
            </a:extLst>
          </xdr:cNvPr>
          <xdr:cNvSpPr/>
        </xdr:nvSpPr>
        <xdr:spPr bwMode="auto">
          <a:xfrm>
            <a:off x="36095516" y="594077"/>
            <a:ext cx="1344636" cy="361832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twoCellAnchor>
    <xdr:from>
      <xdr:col>18</xdr:col>
      <xdr:colOff>800100</xdr:colOff>
      <xdr:row>2</xdr:row>
      <xdr:rowOff>228600</xdr:rowOff>
    </xdr:from>
    <xdr:to>
      <xdr:col>21</xdr:col>
      <xdr:colOff>0</xdr:colOff>
      <xdr:row>7</xdr:row>
      <xdr:rowOff>133350</xdr:rowOff>
    </xdr:to>
    <xdr:grpSp>
      <xdr:nvGrpSpPr>
        <xdr:cNvPr id="96763" name="グループ化 117">
          <a:extLst>
            <a:ext uri="{FF2B5EF4-FFF2-40B4-BE49-F238E27FC236}">
              <a16:creationId xmlns:a16="http://schemas.microsoft.com/office/drawing/2014/main" id="{631C6B15-3748-4244-A561-7B80D8AE2D55}"/>
            </a:ext>
          </a:extLst>
        </xdr:cNvPr>
        <xdr:cNvGrpSpPr>
          <a:grpSpLocks/>
        </xdr:cNvGrpSpPr>
      </xdr:nvGrpSpPr>
      <xdr:grpSpPr bwMode="auto">
        <a:xfrm>
          <a:off x="17783908" y="594946"/>
          <a:ext cx="2804746" cy="1443404"/>
          <a:chOff x="38825084" y="2567135"/>
          <a:chExt cx="2661004" cy="1443488"/>
        </a:xfrm>
      </xdr:grpSpPr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B193F21E-D386-403F-9614-97BA7455D380}"/>
              </a:ext>
            </a:extLst>
          </xdr:cNvPr>
          <xdr:cNvSpPr/>
        </xdr:nvSpPr>
        <xdr:spPr bwMode="auto">
          <a:xfrm>
            <a:off x="40151076" y="2930335"/>
            <a:ext cx="133501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6EC26090-49C2-4CD2-9916-560607F8968D}"/>
              </a:ext>
            </a:extLst>
          </xdr:cNvPr>
          <xdr:cNvSpPr/>
        </xdr:nvSpPr>
        <xdr:spPr bwMode="auto">
          <a:xfrm>
            <a:off x="38825084" y="2930335"/>
            <a:ext cx="1325992" cy="1080288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endParaRPr kumimoji="1" lang="ja-JP" altLang="en-US" sz="1300" b="0">
              <a:latin typeface="+mn-ea"/>
              <a:ea typeface="+mn-ea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69C2FB4D-EEC4-4202-BE5D-6D3634C782CC}"/>
              </a:ext>
            </a:extLst>
          </xdr:cNvPr>
          <xdr:cNvSpPr/>
        </xdr:nvSpPr>
        <xdr:spPr bwMode="auto">
          <a:xfrm>
            <a:off x="40151076" y="2567135"/>
            <a:ext cx="133501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Quality</a:t>
            </a:r>
            <a:r>
              <a:rPr kumimoji="1" lang="en-US" altLang="ja-JP" sz="1400" b="0" baseline="0">
                <a:effectLst/>
                <a:latin typeface="+mn-lt"/>
                <a:ea typeface="+mn-ea"/>
                <a:cs typeface="+mn-cs"/>
              </a:rPr>
              <a:t> Manager</a:t>
            </a:r>
            <a:endParaRPr lang="ja-JP" altLang="ja-JP" sz="1400">
              <a:effectLst/>
            </a:endParaRP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A2A8930F-4C82-4762-B2C6-D1C332F0E21F}"/>
              </a:ext>
            </a:extLst>
          </xdr:cNvPr>
          <xdr:cNvSpPr/>
        </xdr:nvSpPr>
        <xdr:spPr bwMode="auto">
          <a:xfrm>
            <a:off x="38825084" y="2567135"/>
            <a:ext cx="1325992" cy="363200"/>
          </a:xfrm>
          <a:prstGeom prst="rect">
            <a:avLst/>
          </a:prstGeom>
          <a:noFill/>
          <a:ln w="254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36000" tIns="36000" rIns="36000" bIns="36000" rtlCol="0" anchor="ctr" upright="1"/>
          <a:lstStyle/>
          <a:p>
            <a:pPr algn="ctr"/>
            <a:r>
              <a:rPr kumimoji="1" lang="en-US" altLang="ja-JP" sz="1400" b="0">
                <a:effectLst/>
                <a:latin typeface="+mn-lt"/>
                <a:ea typeface="+mn-ea"/>
                <a:cs typeface="+mn-cs"/>
              </a:rPr>
              <a:t>President/MD</a:t>
            </a:r>
            <a:endParaRPr lang="ja-JP" altLang="ja-JP" sz="1400">
              <a:effectLst/>
            </a:endParaRPr>
          </a:p>
        </xdr:txBody>
      </xdr:sp>
    </xdr:grpSp>
    <xdr:clientData/>
  </xdr:twoCellAnchor>
  <xdr:oneCellAnchor>
    <xdr:from>
      <xdr:col>4</xdr:col>
      <xdr:colOff>2499276</xdr:colOff>
      <xdr:row>34</xdr:row>
      <xdr:rowOff>26324</xdr:rowOff>
    </xdr:from>
    <xdr:ext cx="1402161" cy="233397"/>
    <xdr:sp macro="" textlink="">
      <xdr:nvSpPr>
        <xdr:cNvPr id="108" name="Text Box 451">
          <a:extLst>
            <a:ext uri="{FF2B5EF4-FFF2-40B4-BE49-F238E27FC236}">
              <a16:creationId xmlns:a16="http://schemas.microsoft.com/office/drawing/2014/main" id="{EE93D321-7F89-4259-8CFA-A5DE621F06E0}"/>
            </a:ext>
          </a:extLst>
        </xdr:cNvPr>
        <xdr:cNvSpPr txBox="1">
          <a:spLocks noChangeArrowheads="1"/>
        </xdr:cNvSpPr>
      </xdr:nvSpPr>
      <xdr:spPr bwMode="auto">
        <a:xfrm>
          <a:off x="4023276" y="11207209"/>
          <a:ext cx="1402161" cy="23339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none" lIns="72000" tIns="0" rIns="72000" bIns="0" anchor="ctr" upright="1">
          <a:spAutoFit/>
        </a:bodyPr>
        <a:lstStyle/>
        <a:p>
          <a:pPr algn="r" rtl="0">
            <a:defRPr sz="1000"/>
          </a:pPr>
          <a:r>
            <a:rPr lang="ja-JP" altLang="en-US" sz="1400" b="0" i="0" u="none" strike="noStrike" baseline="0">
              <a:solidFill>
                <a:srgbClr val="00808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Ｚ=A＋B＋C＋ F</a:t>
          </a:r>
        </a:p>
      </xdr:txBody>
    </xdr:sp>
    <xdr:clientData/>
  </xdr:oneCellAnchor>
  <xdr:oneCellAnchor>
    <xdr:from>
      <xdr:col>18</xdr:col>
      <xdr:colOff>890080</xdr:colOff>
      <xdr:row>4</xdr:row>
      <xdr:rowOff>93121</xdr:rowOff>
    </xdr:from>
    <xdr:ext cx="1141994" cy="84993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4EAAC7C-198C-4727-A5DF-EB091B126F06}"/>
            </a:ext>
          </a:extLst>
        </xdr:cNvPr>
        <xdr:cNvSpPr txBox="1"/>
      </xdr:nvSpPr>
      <xdr:spPr bwMode="auto">
        <a:xfrm>
          <a:off x="17873971" y="1086442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lang="pt-BR" altLang="ja-JP" sz="1600">
              <a:effectLst/>
              <a:latin typeface="Arial" panose="020B0604020202020204" pitchFamily="34" charset="0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20</xdr:col>
      <xdr:colOff>34449</xdr:colOff>
      <xdr:row>4</xdr:row>
      <xdr:rowOff>93121</xdr:rowOff>
    </xdr:from>
    <xdr:ext cx="1239482" cy="849937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1823194C-C435-46D4-894C-B954EE051A36}"/>
            </a:ext>
          </a:extLst>
        </xdr:cNvPr>
        <xdr:cNvSpPr txBox="1"/>
      </xdr:nvSpPr>
      <xdr:spPr bwMode="auto">
        <a:xfrm>
          <a:off x="19296448" y="1086442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41</xdr:col>
      <xdr:colOff>293639</xdr:colOff>
      <xdr:row>4</xdr:row>
      <xdr:rowOff>95249</xdr:rowOff>
    </xdr:from>
    <xdr:ext cx="1276751" cy="849937"/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A03653BB-B176-4529-B1FF-EEA737655E4C}"/>
            </a:ext>
          </a:extLst>
        </xdr:cNvPr>
        <xdr:cNvSpPr txBox="1"/>
      </xdr:nvSpPr>
      <xdr:spPr bwMode="auto">
        <a:xfrm>
          <a:off x="38412961" y="1088570"/>
          <a:ext cx="1237893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A. Asawa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42</xdr:col>
      <xdr:colOff>881809</xdr:colOff>
      <xdr:row>4</xdr:row>
      <xdr:rowOff>80595</xdr:rowOff>
    </xdr:from>
    <xdr:ext cx="1221510" cy="857459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C89BB393-266F-4346-97DE-A656F79E4810}"/>
            </a:ext>
          </a:extLst>
        </xdr:cNvPr>
        <xdr:cNvSpPr txBox="1"/>
      </xdr:nvSpPr>
      <xdr:spPr bwMode="auto">
        <a:xfrm>
          <a:off x="40060479" y="1062403"/>
          <a:ext cx="1219689" cy="857459"/>
        </a:xfrm>
        <a:prstGeom prst="rect">
          <a:avLst/>
        </a:prstGeom>
        <a:solidFill>
          <a:srgbClr val="FFFF99"/>
        </a:solidFill>
        <a:ln>
          <a:noFill/>
        </a:ln>
        <a:effectLst/>
      </xdr:spPr>
      <xdr:txBody>
        <a:bodyPr vertOverflow="clip" horzOverflow="clip" vert="horz" wrap="square" lIns="36000" tIns="0" rIns="36000" bIns="0" rtlCol="0" anchor="ctr" anchorCtr="1" upright="1">
          <a:noAutofit/>
        </a:bodyPr>
        <a:lstStyle/>
        <a:p>
          <a:pPr rtl="0"/>
          <a:r>
            <a:rPr kumimoji="1" lang="en-US" altLang="ja-JP" sz="16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M. Saito</a:t>
          </a:r>
          <a:endParaRPr lang="ja-JP" altLang="ja-JP" sz="16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42</xdr:col>
      <xdr:colOff>0</xdr:colOff>
      <xdr:row>9</xdr:row>
      <xdr:rowOff>9525</xdr:rowOff>
    </xdr:from>
    <xdr:to>
      <xdr:col>43</xdr:col>
      <xdr:colOff>1123950</xdr:colOff>
      <xdr:row>34</xdr:row>
      <xdr:rowOff>28575</xdr:rowOff>
    </xdr:to>
    <xdr:sp macro="" textlink="">
      <xdr:nvSpPr>
        <xdr:cNvPr id="96769" name="正方形/長方形 2">
          <a:extLst>
            <a:ext uri="{FF2B5EF4-FFF2-40B4-BE49-F238E27FC236}">
              <a16:creationId xmlns:a16="http://schemas.microsoft.com/office/drawing/2014/main" id="{57CBCD06-4955-45A6-AA9C-245558FD51F4}"/>
            </a:ext>
          </a:extLst>
        </xdr:cNvPr>
        <xdr:cNvSpPr>
          <a:spLocks noChangeArrowheads="1"/>
        </xdr:cNvSpPr>
      </xdr:nvSpPr>
      <xdr:spPr bwMode="auto">
        <a:xfrm>
          <a:off x="39223950" y="2552700"/>
          <a:ext cx="2257425" cy="8696325"/>
        </a:xfrm>
        <a:prstGeom prst="rect">
          <a:avLst/>
        </a:prstGeom>
        <a:noFill/>
        <a:ln w="25400" algn="ctr">
          <a:solidFill>
            <a:srgbClr val="FF00FF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0459" name="Text Box 1">
          <a:extLst>
            <a:ext uri="{FF2B5EF4-FFF2-40B4-BE49-F238E27FC236}">
              <a16:creationId xmlns:a16="http://schemas.microsoft.com/office/drawing/2014/main" id="{73E01F01-9AA8-4858-8839-567D959DF172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0460" name="Text Box 3">
          <a:extLst>
            <a:ext uri="{FF2B5EF4-FFF2-40B4-BE49-F238E27FC236}">
              <a16:creationId xmlns:a16="http://schemas.microsoft.com/office/drawing/2014/main" id="{26CB9AF4-D4B4-4753-BF65-7DC93A722096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32</xdr:row>
      <xdr:rowOff>228600</xdr:rowOff>
    </xdr:to>
    <xdr:sp macro="" textlink="">
      <xdr:nvSpPr>
        <xdr:cNvPr id="90461" name="Text Box 4">
          <a:extLst>
            <a:ext uri="{FF2B5EF4-FFF2-40B4-BE49-F238E27FC236}">
              <a16:creationId xmlns:a16="http://schemas.microsoft.com/office/drawing/2014/main" id="{6FD11B8E-A651-4FBF-AA29-D8F3939BACF9}"/>
            </a:ext>
          </a:extLst>
        </xdr:cNvPr>
        <xdr:cNvSpPr txBox="1">
          <a:spLocks noChangeArrowheads="1"/>
        </xdr:cNvSpPr>
      </xdr:nvSpPr>
      <xdr:spPr bwMode="auto">
        <a:xfrm>
          <a:off x="1057275" y="7277100"/>
          <a:ext cx="1047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28</xdr:row>
      <xdr:rowOff>123825</xdr:rowOff>
    </xdr:from>
    <xdr:to>
      <xdr:col>3</xdr:col>
      <xdr:colOff>104775</xdr:colOff>
      <xdr:row>29</xdr:row>
      <xdr:rowOff>152400</xdr:rowOff>
    </xdr:to>
    <xdr:sp macro="" textlink="">
      <xdr:nvSpPr>
        <xdr:cNvPr id="90462" name="Text Box 5">
          <a:extLst>
            <a:ext uri="{FF2B5EF4-FFF2-40B4-BE49-F238E27FC236}">
              <a16:creationId xmlns:a16="http://schemas.microsoft.com/office/drawing/2014/main" id="{6A2D0DFD-C8C6-47F2-BB23-D11915DB0D88}"/>
            </a:ext>
          </a:extLst>
        </xdr:cNvPr>
        <xdr:cNvSpPr txBox="1">
          <a:spLocks noChangeArrowheads="1"/>
        </xdr:cNvSpPr>
      </xdr:nvSpPr>
      <xdr:spPr bwMode="auto">
        <a:xfrm>
          <a:off x="1057275" y="6524625"/>
          <a:ext cx="1047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847725</xdr:colOff>
      <xdr:row>36</xdr:row>
      <xdr:rowOff>28575</xdr:rowOff>
    </xdr:from>
    <xdr:to>
      <xdr:col>4</xdr:col>
      <xdr:colOff>923925</xdr:colOff>
      <xdr:row>37</xdr:row>
      <xdr:rowOff>190500</xdr:rowOff>
    </xdr:to>
    <xdr:sp macro="" textlink="">
      <xdr:nvSpPr>
        <xdr:cNvPr id="90463" name="AutoShape 8">
          <a:extLst>
            <a:ext uri="{FF2B5EF4-FFF2-40B4-BE49-F238E27FC236}">
              <a16:creationId xmlns:a16="http://schemas.microsoft.com/office/drawing/2014/main" id="{56FB0775-8F73-4305-905F-2C7A2B1BFD67}"/>
            </a:ext>
          </a:extLst>
        </xdr:cNvPr>
        <xdr:cNvSpPr>
          <a:spLocks/>
        </xdr:cNvSpPr>
      </xdr:nvSpPr>
      <xdr:spPr bwMode="auto">
        <a:xfrm>
          <a:off x="2409825" y="8258175"/>
          <a:ext cx="76200" cy="371475"/>
        </a:xfrm>
        <a:prstGeom prst="leftBrace">
          <a:avLst>
            <a:gd name="adj1" fmla="val 40625"/>
            <a:gd name="adj2" fmla="val 50000"/>
          </a:avLst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2/(1)%20Quality%20Business%20Plan/1.1%20-%20Plan/PL/HYPERION_PROFIT%20LOSS_Forecast%20com%20efetivo_FABRICA_IFRS%20-%20BP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2/(2)%20Resultados/2.3%20-%20Reclamacoes_de_Clientes/Log&#237;stica%20Reversa/SJCPIL-R%2016-120-04%20-%20CQ%20-%20DESPESAS%20COM%20RETIRADA%20E%20ENVIO%20DE%20PILHAS%20PARA%20CONSUMID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1%20-%20Plan/PL/HYPERION_PROFIT%20LOSS_Actual%20com%20efetivo_FABRICA%20-%20IFRS%20-%20Actu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FY21_Quality%20Business%20Plan(PANABRAS)_PLAN%20-%20Impor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0/(1)%20Quality%20Business%20Plan/1.4%20-%20Report%20to%20Japan/1.4.1%20-%20BP/1)%20FY20_Quality%20Business%20Plan(PANABRAS)_PLAN%20-%20Im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332 PILHAS IND"/>
      <sheetName val="33300 LIGHTING"/>
      <sheetName val="G3320 - GRUPO PILHAS"/>
      <sheetName val="33270 LANTERNA"/>
      <sheetName val="G33290 Gestão e Suporte Pilhas"/>
      <sheetName val="33290 DB GESTAO SUPORTE"/>
      <sheetName val="33291 Embalagens Cartelas"/>
      <sheetName val="33292 Embalagens Shirink"/>
      <sheetName val="G33299 Adm Industrial Pilhas"/>
      <sheetName val="33299 DB ADM IND"/>
      <sheetName val="33293 Almoxarifado"/>
      <sheetName val="33294 Qualidade"/>
      <sheetName val="33295 Ferramentaria"/>
      <sheetName val="33298 Manutenção Pilhas"/>
      <sheetName val="33240 PILHAS IND."/>
      <sheetName val="43292 PDC MKT - ENERGY"/>
      <sheetName val="43293 PDC GER VENDAS-ENERGY"/>
      <sheetName val="G3321 - GRUPO PILHAS MANG"/>
      <sheetName val="33500 MANG P&amp;G - EXP ARG"/>
      <sheetName val="33400 MANG PILHAS INDUSTRIAIS"/>
      <sheetName val="G33200 Pilhas MANG Industrial"/>
      <sheetName val="33200 MANG"/>
      <sheetName val="33201 Controle de Produção"/>
      <sheetName val="33202 Fundição e Grafitação"/>
      <sheetName val="33203 Comp Mistura Eletrolítico"/>
      <sheetName val="33204 Montagem UM1"/>
      <sheetName val="33205 PVC"/>
      <sheetName val="33206 Montagem UM3"/>
      <sheetName val="33207 Estamparia e Parafinação"/>
      <sheetName val="33208 Comp. Tubo Zinco"/>
      <sheetName val="33209 Mont. Comp. Blindagem"/>
      <sheetName val="33210 Comp. Terminais Jundiaí"/>
      <sheetName val="33211 Injetora"/>
      <sheetName val="33212 Montagem UM4"/>
      <sheetName val="33213 Acabamento UM4"/>
      <sheetName val="33214 Acabamento UM1"/>
      <sheetName val="33215 Acabamento UM2"/>
      <sheetName val="33216 Acabamento UM3"/>
      <sheetName val="G3322 - GRUPO PILHAS ALK"/>
      <sheetName val="33530 ALK P&amp;G - EXP ARG"/>
      <sheetName val="33430 ALK PILHAS INDUSTRIAIS"/>
      <sheetName val="G33230 Pilhas ALK Industrial"/>
      <sheetName val="33230 ALK"/>
      <sheetName val="33231 Controle de Produção"/>
      <sheetName val="33232 Montagem LR6"/>
      <sheetName val="33233 Acabamento LR6"/>
      <sheetName val="33234 Mistura LR6"/>
      <sheetName val="33235 Gel e Eletrolítico"/>
      <sheetName val="33236 Prego"/>
      <sheetName val="33237 Coletor"/>
      <sheetName val="G3323 - GRUPO PILHAS IMP"/>
      <sheetName val="33550 IMP P&amp;G - EXP ARG"/>
      <sheetName val="33450 IMP PILHAS INDUSTRIAIS"/>
      <sheetName val="G33250 Pilhas IMP Industrial"/>
      <sheetName val="33250 DBIMP"/>
      <sheetName val="33251 Controle Produção"/>
      <sheetName val="33252 Embalagens Especiais"/>
      <sheetName val="33254 Apontamen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7">
          <cell r="B7" t="str">
            <v>Apr</v>
          </cell>
          <cell r="C7"/>
          <cell r="D7" t="str">
            <v>May</v>
          </cell>
          <cell r="E7"/>
          <cell r="F7" t="str">
            <v>Jun</v>
          </cell>
          <cell r="G7"/>
          <cell r="H7" t="str">
            <v>Jul</v>
          </cell>
          <cell r="I7"/>
          <cell r="J7" t="str">
            <v>Aug</v>
          </cell>
          <cell r="K7"/>
          <cell r="L7" t="str">
            <v>Sep</v>
          </cell>
          <cell r="M7"/>
          <cell r="N7" t="str">
            <v>1st Half</v>
          </cell>
          <cell r="O7"/>
          <cell r="P7" t="str">
            <v>Oct</v>
          </cell>
          <cell r="Q7"/>
          <cell r="R7" t="str">
            <v>Nov</v>
          </cell>
          <cell r="S7"/>
          <cell r="T7" t="str">
            <v>Dec</v>
          </cell>
          <cell r="U7"/>
          <cell r="V7" t="str">
            <v>Jan</v>
          </cell>
          <cell r="W7"/>
          <cell r="X7" t="str">
            <v>Feb</v>
          </cell>
          <cell r="Y7"/>
          <cell r="Z7" t="str">
            <v>Mar</v>
          </cell>
          <cell r="AA7"/>
        </row>
        <row r="8">
          <cell r="B8">
            <v>4360</v>
          </cell>
          <cell r="C8">
            <v>100</v>
          </cell>
          <cell r="D8">
            <v>4655</v>
          </cell>
          <cell r="E8">
            <v>100</v>
          </cell>
          <cell r="F8">
            <v>4025</v>
          </cell>
          <cell r="G8">
            <v>100</v>
          </cell>
          <cell r="H8">
            <v>4498</v>
          </cell>
          <cell r="I8">
            <v>100</v>
          </cell>
          <cell r="J8">
            <v>4502</v>
          </cell>
          <cell r="K8">
            <v>100</v>
          </cell>
          <cell r="L8">
            <v>5289</v>
          </cell>
          <cell r="M8">
            <v>100</v>
          </cell>
          <cell r="N8">
            <v>27329</v>
          </cell>
          <cell r="O8">
            <v>100</v>
          </cell>
          <cell r="P8">
            <v>5695</v>
          </cell>
          <cell r="Q8">
            <v>100</v>
          </cell>
          <cell r="R8">
            <v>5542</v>
          </cell>
          <cell r="S8">
            <v>100</v>
          </cell>
          <cell r="T8">
            <v>4791</v>
          </cell>
          <cell r="U8">
            <v>100</v>
          </cell>
          <cell r="V8">
            <v>3742</v>
          </cell>
          <cell r="W8">
            <v>100</v>
          </cell>
          <cell r="X8">
            <v>3808</v>
          </cell>
          <cell r="Y8">
            <v>100</v>
          </cell>
          <cell r="Z8">
            <v>4643</v>
          </cell>
          <cell r="AA8">
            <v>100</v>
          </cell>
        </row>
        <row r="9">
          <cell r="B9">
            <v>4644</v>
          </cell>
          <cell r="C9">
            <v>94</v>
          </cell>
          <cell r="D9">
            <v>4915</v>
          </cell>
          <cell r="E9">
            <v>94.3</v>
          </cell>
          <cell r="F9">
            <v>4328</v>
          </cell>
          <cell r="G9">
            <v>93.6</v>
          </cell>
          <cell r="H9">
            <v>4786</v>
          </cell>
          <cell r="I9">
            <v>94</v>
          </cell>
          <cell r="J9">
            <v>4790</v>
          </cell>
          <cell r="K9">
            <v>94</v>
          </cell>
          <cell r="L9">
            <v>5631</v>
          </cell>
          <cell r="M9">
            <v>94</v>
          </cell>
          <cell r="N9">
            <v>29094</v>
          </cell>
          <cell r="O9">
            <v>94</v>
          </cell>
          <cell r="P9">
            <v>6023</v>
          </cell>
          <cell r="Q9">
            <v>94.2</v>
          </cell>
          <cell r="R9">
            <v>5880</v>
          </cell>
          <cell r="S9">
            <v>94.1</v>
          </cell>
          <cell r="T9">
            <v>5172</v>
          </cell>
          <cell r="U9">
            <v>93.5</v>
          </cell>
          <cell r="V9">
            <v>3985</v>
          </cell>
          <cell r="W9">
            <v>94</v>
          </cell>
          <cell r="X9">
            <v>4055</v>
          </cell>
          <cell r="Y9">
            <v>94</v>
          </cell>
          <cell r="Z9">
            <v>4945</v>
          </cell>
          <cell r="AA9">
            <v>94</v>
          </cell>
        </row>
        <row r="10">
          <cell r="B10"/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</row>
        <row r="11"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</row>
        <row r="13">
          <cell r="B13">
            <v>297</v>
          </cell>
          <cell r="C13">
            <v>6</v>
          </cell>
          <cell r="D13">
            <v>297</v>
          </cell>
          <cell r="E13">
            <v>5.7</v>
          </cell>
          <cell r="F13">
            <v>295</v>
          </cell>
          <cell r="G13">
            <v>6.4</v>
          </cell>
          <cell r="H13">
            <v>305</v>
          </cell>
          <cell r="I13">
            <v>6</v>
          </cell>
          <cell r="J13">
            <v>305</v>
          </cell>
          <cell r="K13">
            <v>6</v>
          </cell>
          <cell r="L13">
            <v>360</v>
          </cell>
          <cell r="M13">
            <v>6</v>
          </cell>
          <cell r="N13">
            <v>1858</v>
          </cell>
          <cell r="O13">
            <v>6</v>
          </cell>
          <cell r="P13">
            <v>368</v>
          </cell>
          <cell r="Q13">
            <v>5.8</v>
          </cell>
          <cell r="R13">
            <v>368</v>
          </cell>
          <cell r="S13">
            <v>5.9</v>
          </cell>
          <cell r="T13">
            <v>360</v>
          </cell>
          <cell r="U13">
            <v>6.5</v>
          </cell>
          <cell r="V13">
            <v>256</v>
          </cell>
          <cell r="W13">
            <v>6</v>
          </cell>
          <cell r="X13">
            <v>260</v>
          </cell>
          <cell r="Y13">
            <v>6</v>
          </cell>
          <cell r="Z13">
            <v>316</v>
          </cell>
          <cell r="AA13">
            <v>6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JCPIL-R 16-120-04"/>
    </sheetNames>
    <sheetDataSet>
      <sheetData sheetId="0">
        <row r="5">
          <cell r="B5">
            <v>44652</v>
          </cell>
          <cell r="C5">
            <v>44682</v>
          </cell>
          <cell r="D5">
            <v>44713</v>
          </cell>
          <cell r="E5">
            <v>44743</v>
          </cell>
          <cell r="F5">
            <v>44774</v>
          </cell>
          <cell r="G5">
            <v>44805</v>
          </cell>
          <cell r="H5">
            <v>44835</v>
          </cell>
          <cell r="I5">
            <v>44866</v>
          </cell>
          <cell r="J5">
            <v>44896</v>
          </cell>
          <cell r="K5">
            <v>44927</v>
          </cell>
          <cell r="L5">
            <v>44958</v>
          </cell>
          <cell r="M5">
            <v>44986</v>
          </cell>
        </row>
        <row r="6">
          <cell r="B6"/>
          <cell r="C6"/>
          <cell r="D6"/>
          <cell r="E6"/>
          <cell r="F6"/>
          <cell r="G6"/>
          <cell r="H6"/>
          <cell r="I6"/>
          <cell r="J6"/>
          <cell r="K6"/>
          <cell r="L6"/>
          <cell r="M6"/>
        </row>
        <row r="7">
          <cell r="B7"/>
          <cell r="C7"/>
          <cell r="D7"/>
          <cell r="E7"/>
          <cell r="F7"/>
          <cell r="G7"/>
          <cell r="H7"/>
          <cell r="I7"/>
          <cell r="J7"/>
          <cell r="K7"/>
          <cell r="L7"/>
          <cell r="M7"/>
        </row>
        <row r="8"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</row>
        <row r="9">
          <cell r="B9"/>
          <cell r="C9"/>
          <cell r="D9"/>
          <cell r="E9"/>
          <cell r="F9"/>
          <cell r="G9"/>
          <cell r="H9"/>
          <cell r="I9"/>
          <cell r="J9"/>
          <cell r="K9"/>
          <cell r="L9"/>
          <cell r="M9"/>
        </row>
        <row r="10">
          <cell r="B10"/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332 PILHAS IND"/>
      <sheetName val="33300 LIGHTING"/>
      <sheetName val="G3320 - GRUPO PILHAS"/>
      <sheetName val="33270 LANTERNA"/>
      <sheetName val="G33290 Gestão e Suporte Pilhas"/>
      <sheetName val="33290 DB GESTAO SUPORTE"/>
      <sheetName val="33291 Embalagens Cartelas"/>
      <sheetName val="33292 Embalagens Shirink"/>
      <sheetName val="G33299 Adm Industrial Pilhas"/>
      <sheetName val="33299 DB ADM IND"/>
      <sheetName val="33293 Almoxarifado"/>
      <sheetName val="33294 Qualidade"/>
      <sheetName val="33295 Ferramentaria"/>
      <sheetName val="33298 Manutenção Pilhas"/>
      <sheetName val="33240 PILHAS IND."/>
      <sheetName val="INCOME_STATEMENT_CENTERS_20(16)"/>
      <sheetName val="INCOME_STATEMENT_CENTERS_20(17)"/>
      <sheetName val="G3321 - GRUPO PILHAS MANG"/>
      <sheetName val="33500 MANG P&amp;G - EXP ARG"/>
      <sheetName val="33400 MANG PILHAS INDUSTRIAIS"/>
      <sheetName val="G33200 Pilhas MANG Industrial"/>
      <sheetName val="33200 MANG"/>
      <sheetName val="33201 Controle de Produção"/>
      <sheetName val="33202 Fundição e Grafitação"/>
      <sheetName val="33203 Comp Mistura Eletrolítico"/>
      <sheetName val="33204 Montagem UM1"/>
      <sheetName val="33205 PVC"/>
      <sheetName val="33206 Montagem UM3"/>
      <sheetName val="33207 Estamparia e Parafinação"/>
      <sheetName val="33208 Comp. Tubo Zinco"/>
      <sheetName val="33209 Mont. Comp. Blindagem"/>
      <sheetName val="33210 Comp. Terminais Jundiaí"/>
      <sheetName val="33211 Injetora"/>
      <sheetName val="33212 Montagem UM4"/>
      <sheetName val="33213 Acabamento UM4"/>
      <sheetName val="33214 Acabamento UM1"/>
      <sheetName val="33215 Acabamento UM2"/>
      <sheetName val="33216 Acabamento UM3"/>
      <sheetName val="G3322 - GRUPO PILHAS ALK"/>
      <sheetName val="33530 ALK P&amp;G - EXP ARG"/>
      <sheetName val="33430 ALK PILHAS INDUSTRIAIS"/>
      <sheetName val="G33230 Pilhas ALK Industrial"/>
      <sheetName val="33230 ALK"/>
      <sheetName val="33231 Controle de Produção"/>
      <sheetName val="33232 Montagem LR6"/>
      <sheetName val="33233 Acabamento LR6"/>
      <sheetName val="33234 Mistura LR6"/>
      <sheetName val="33235 Gel e Eletrolítico"/>
      <sheetName val="33236 Prego"/>
      <sheetName val="33237 Coletor"/>
      <sheetName val="G3323 - GRUPO PILHAS IMP"/>
      <sheetName val="33550 IMP P&amp;G - EXP ARG"/>
      <sheetName val="33450 IMP PILHAS INDUSTRIAIS"/>
      <sheetName val="G33250 Pilhas IMP Industrial"/>
      <sheetName val="33250 DBIMP"/>
      <sheetName val="33251 Controle Produção"/>
      <sheetName val="33252 Embalagens Especiais"/>
      <sheetName val="33254 Apontamento"/>
      <sheetName val="INCOME_STATEMENT_CENTERS_20(59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7">
          <cell r="B7" t="str">
            <v>Apr</v>
          </cell>
          <cell r="C7"/>
          <cell r="D7" t="str">
            <v>May</v>
          </cell>
          <cell r="E7"/>
          <cell r="F7" t="str">
            <v>Jun</v>
          </cell>
          <cell r="G7"/>
          <cell r="H7" t="str">
            <v>Jul</v>
          </cell>
          <cell r="I7"/>
          <cell r="J7" t="str">
            <v>Aug</v>
          </cell>
          <cell r="K7"/>
          <cell r="L7" t="str">
            <v>Sep</v>
          </cell>
          <cell r="M7"/>
          <cell r="N7" t="str">
            <v>1st Half</v>
          </cell>
          <cell r="O7"/>
          <cell r="P7" t="str">
            <v>Oct</v>
          </cell>
          <cell r="Q7"/>
          <cell r="R7" t="str">
            <v>Nov</v>
          </cell>
          <cell r="S7"/>
          <cell r="T7" t="str">
            <v>Dec</v>
          </cell>
          <cell r="U7"/>
          <cell r="V7" t="str">
            <v>Jan</v>
          </cell>
          <cell r="W7"/>
          <cell r="X7" t="str">
            <v>Feb</v>
          </cell>
          <cell r="Y7"/>
          <cell r="Z7" t="str">
            <v>Mar</v>
          </cell>
          <cell r="AA7"/>
          <cell r="AB7" t="str">
            <v>2nd Half</v>
          </cell>
          <cell r="AC7"/>
          <cell r="AD7" t="str">
            <v>YearTotal</v>
          </cell>
          <cell r="AE7"/>
        </row>
        <row r="8">
          <cell r="B8">
            <v>9034</v>
          </cell>
          <cell r="C8">
            <v>100</v>
          </cell>
          <cell r="D8">
            <v>9981</v>
          </cell>
          <cell r="E8">
            <v>100</v>
          </cell>
          <cell r="F8">
            <v>6610</v>
          </cell>
          <cell r="G8">
            <v>100</v>
          </cell>
          <cell r="H8">
            <v>7168</v>
          </cell>
          <cell r="I8">
            <v>100</v>
          </cell>
          <cell r="J8">
            <v>9907</v>
          </cell>
          <cell r="K8">
            <v>100</v>
          </cell>
          <cell r="L8">
            <v>10846</v>
          </cell>
          <cell r="M8">
            <v>100</v>
          </cell>
          <cell r="N8">
            <v>53546</v>
          </cell>
          <cell r="O8">
            <v>100</v>
          </cell>
          <cell r="P8">
            <v>6010</v>
          </cell>
          <cell r="Q8">
            <v>100</v>
          </cell>
          <cell r="R8">
            <v>3112</v>
          </cell>
          <cell r="S8">
            <v>100</v>
          </cell>
          <cell r="T8">
            <v>1153</v>
          </cell>
          <cell r="U8">
            <v>100</v>
          </cell>
          <cell r="V8"/>
          <cell r="W8"/>
          <cell r="X8"/>
          <cell r="Y8"/>
          <cell r="Z8"/>
          <cell r="AA8"/>
          <cell r="AB8">
            <v>10275</v>
          </cell>
          <cell r="AC8">
            <v>100</v>
          </cell>
          <cell r="AD8">
            <v>63822</v>
          </cell>
          <cell r="AE8">
            <v>100</v>
          </cell>
        </row>
        <row r="9">
          <cell r="B9">
            <v>5255</v>
          </cell>
          <cell r="C9">
            <v>58.2</v>
          </cell>
          <cell r="D9">
            <v>5366</v>
          </cell>
          <cell r="E9">
            <v>53.8</v>
          </cell>
          <cell r="F9">
            <v>3546</v>
          </cell>
          <cell r="G9">
            <v>53.6</v>
          </cell>
          <cell r="H9">
            <v>3789</v>
          </cell>
          <cell r="I9">
            <v>52.9</v>
          </cell>
          <cell r="J9">
            <v>5087</v>
          </cell>
          <cell r="K9">
            <v>51.3</v>
          </cell>
          <cell r="L9">
            <v>5394</v>
          </cell>
          <cell r="M9">
            <v>49.7</v>
          </cell>
          <cell r="N9">
            <v>28437</v>
          </cell>
          <cell r="O9">
            <v>53.1</v>
          </cell>
          <cell r="P9">
            <v>3107</v>
          </cell>
          <cell r="Q9">
            <v>51.7</v>
          </cell>
          <cell r="R9">
            <v>1654</v>
          </cell>
          <cell r="S9">
            <v>53.1</v>
          </cell>
          <cell r="T9">
            <v>607</v>
          </cell>
          <cell r="U9">
            <v>52.6</v>
          </cell>
          <cell r="V9"/>
          <cell r="W9"/>
          <cell r="X9"/>
          <cell r="Y9"/>
          <cell r="Z9"/>
          <cell r="AA9"/>
          <cell r="AB9">
            <v>5368</v>
          </cell>
          <cell r="AC9">
            <v>52.2</v>
          </cell>
          <cell r="AD9">
            <v>33804</v>
          </cell>
          <cell r="AE9">
            <v>53</v>
          </cell>
        </row>
        <row r="10">
          <cell r="B10">
            <v>5015</v>
          </cell>
          <cell r="C10">
            <v>55.5</v>
          </cell>
          <cell r="D10">
            <v>5096</v>
          </cell>
          <cell r="E10">
            <v>51.1</v>
          </cell>
          <cell r="F10">
            <v>3331</v>
          </cell>
          <cell r="G10">
            <v>50.4</v>
          </cell>
          <cell r="H10">
            <v>3590</v>
          </cell>
          <cell r="I10">
            <v>50.1</v>
          </cell>
          <cell r="J10">
            <v>4842</v>
          </cell>
          <cell r="K10">
            <v>48.9</v>
          </cell>
          <cell r="L10">
            <v>5134</v>
          </cell>
          <cell r="M10">
            <v>47.3</v>
          </cell>
          <cell r="N10">
            <v>27008</v>
          </cell>
          <cell r="O10">
            <v>50.4</v>
          </cell>
          <cell r="P10">
            <v>2944</v>
          </cell>
          <cell r="Q10">
            <v>49</v>
          </cell>
          <cell r="R10">
            <v>1546</v>
          </cell>
          <cell r="S10">
            <v>49.7</v>
          </cell>
          <cell r="T10">
            <v>614</v>
          </cell>
          <cell r="U10">
            <v>53.3</v>
          </cell>
          <cell r="V10"/>
          <cell r="W10"/>
          <cell r="X10"/>
          <cell r="Y10"/>
          <cell r="Z10"/>
          <cell r="AA10"/>
          <cell r="AB10">
            <v>5105</v>
          </cell>
          <cell r="AC10">
            <v>49.7</v>
          </cell>
          <cell r="AD10">
            <v>32113</v>
          </cell>
          <cell r="AE10">
            <v>50.3</v>
          </cell>
        </row>
        <row r="11"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</row>
        <row r="12">
          <cell r="B12">
            <v>25</v>
          </cell>
          <cell r="C12">
            <v>0.3</v>
          </cell>
          <cell r="D12">
            <v>19</v>
          </cell>
          <cell r="E12">
            <v>0.2</v>
          </cell>
          <cell r="F12">
            <v>12</v>
          </cell>
          <cell r="G12">
            <v>0.2</v>
          </cell>
          <cell r="H12">
            <v>20</v>
          </cell>
          <cell r="I12">
            <v>0.3</v>
          </cell>
          <cell r="J12">
            <v>23</v>
          </cell>
          <cell r="K12">
            <v>0.2</v>
          </cell>
          <cell r="L12">
            <v>21</v>
          </cell>
          <cell r="M12">
            <v>0.2</v>
          </cell>
          <cell r="N12">
            <v>119</v>
          </cell>
          <cell r="O12">
            <v>0.2</v>
          </cell>
          <cell r="P12">
            <v>28</v>
          </cell>
          <cell r="Q12">
            <v>0.5</v>
          </cell>
          <cell r="R12">
            <v>16</v>
          </cell>
          <cell r="S12">
            <v>0.5</v>
          </cell>
          <cell r="T12">
            <v>17</v>
          </cell>
          <cell r="U12">
            <v>1.5</v>
          </cell>
          <cell r="V12"/>
          <cell r="W12"/>
          <cell r="X12"/>
          <cell r="Y12"/>
          <cell r="Z12"/>
          <cell r="AA12"/>
          <cell r="AB12">
            <v>60</v>
          </cell>
          <cell r="AC12">
            <v>0.6</v>
          </cell>
          <cell r="AD12">
            <v>180</v>
          </cell>
          <cell r="AE12">
            <v>0.3</v>
          </cell>
        </row>
        <row r="13">
          <cell r="B13">
            <v>19</v>
          </cell>
          <cell r="C13">
            <v>0.2</v>
          </cell>
          <cell r="D13">
            <v>19</v>
          </cell>
          <cell r="E13">
            <v>0.2</v>
          </cell>
          <cell r="F13">
            <v>19</v>
          </cell>
          <cell r="G13">
            <v>0.3</v>
          </cell>
          <cell r="H13">
            <v>19</v>
          </cell>
          <cell r="I13">
            <v>0.3</v>
          </cell>
          <cell r="J13">
            <v>19</v>
          </cell>
          <cell r="K13">
            <v>0.2</v>
          </cell>
          <cell r="L13">
            <v>19</v>
          </cell>
          <cell r="M13">
            <v>0.2</v>
          </cell>
          <cell r="N13">
            <v>112</v>
          </cell>
          <cell r="O13">
            <v>0.2</v>
          </cell>
          <cell r="P13">
            <v>18</v>
          </cell>
          <cell r="Q13">
            <v>0.3</v>
          </cell>
          <cell r="R13">
            <v>19</v>
          </cell>
          <cell r="S13">
            <v>0.6</v>
          </cell>
          <cell r="T13">
            <v>19</v>
          </cell>
          <cell r="U13">
            <v>1.6</v>
          </cell>
          <cell r="V13"/>
          <cell r="W13"/>
          <cell r="X13"/>
          <cell r="Y13"/>
          <cell r="Z13"/>
          <cell r="AA13"/>
          <cell r="AB13">
            <v>56</v>
          </cell>
          <cell r="AC13">
            <v>0.5</v>
          </cell>
          <cell r="AD13">
            <v>168</v>
          </cell>
          <cell r="AE13">
            <v>0.3</v>
          </cell>
        </row>
        <row r="14"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</row>
        <row r="15">
          <cell r="B15">
            <v>0</v>
          </cell>
          <cell r="C15"/>
          <cell r="D15">
            <v>0</v>
          </cell>
          <cell r="E15"/>
          <cell r="F15">
            <v>0</v>
          </cell>
          <cell r="G15"/>
          <cell r="H15">
            <v>0</v>
          </cell>
          <cell r="I15"/>
          <cell r="J15">
            <v>0</v>
          </cell>
          <cell r="K15"/>
          <cell r="L15">
            <v>0</v>
          </cell>
          <cell r="M15"/>
          <cell r="N15">
            <v>0</v>
          </cell>
          <cell r="O15"/>
          <cell r="P15">
            <v>0</v>
          </cell>
          <cell r="Q15"/>
          <cell r="R15">
            <v>0</v>
          </cell>
          <cell r="S15"/>
          <cell r="T15">
            <v>0</v>
          </cell>
          <cell r="U15"/>
          <cell r="V15"/>
          <cell r="W15"/>
          <cell r="X15"/>
          <cell r="Y15"/>
          <cell r="Z15"/>
          <cell r="AA15"/>
          <cell r="AB15">
            <v>0</v>
          </cell>
          <cell r="AC15"/>
          <cell r="AD15">
            <v>0</v>
          </cell>
          <cell r="AE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</row>
        <row r="17">
          <cell r="B17">
            <v>22</v>
          </cell>
          <cell r="C17">
            <v>0.2</v>
          </cell>
          <cell r="D17">
            <v>19</v>
          </cell>
          <cell r="E17">
            <v>0.2</v>
          </cell>
          <cell r="F17">
            <v>21</v>
          </cell>
          <cell r="G17">
            <v>0.3</v>
          </cell>
          <cell r="H17">
            <v>20</v>
          </cell>
          <cell r="I17">
            <v>0.3</v>
          </cell>
          <cell r="J17">
            <v>17</v>
          </cell>
          <cell r="K17">
            <v>0.2</v>
          </cell>
          <cell r="L17">
            <v>21</v>
          </cell>
          <cell r="M17">
            <v>0.2</v>
          </cell>
          <cell r="N17">
            <v>119</v>
          </cell>
          <cell r="O17">
            <v>0.2</v>
          </cell>
          <cell r="P17">
            <v>12</v>
          </cell>
          <cell r="Q17">
            <v>0.2</v>
          </cell>
          <cell r="R17">
            <v>18</v>
          </cell>
          <cell r="S17">
            <v>0.6</v>
          </cell>
          <cell r="T17">
            <v>21</v>
          </cell>
          <cell r="U17">
            <v>1.8</v>
          </cell>
          <cell r="V17"/>
          <cell r="W17"/>
          <cell r="X17"/>
          <cell r="Y17"/>
          <cell r="Z17"/>
          <cell r="AA17"/>
          <cell r="AB17">
            <v>51</v>
          </cell>
          <cell r="AC17">
            <v>0.5</v>
          </cell>
          <cell r="AD17">
            <v>170</v>
          </cell>
          <cell r="AE17">
            <v>0.3</v>
          </cell>
        </row>
        <row r="18">
          <cell r="B18">
            <v>619</v>
          </cell>
          <cell r="C18">
            <v>6.9</v>
          </cell>
          <cell r="D18">
            <v>530</v>
          </cell>
          <cell r="E18">
            <v>5.3</v>
          </cell>
          <cell r="F18">
            <v>580</v>
          </cell>
          <cell r="G18">
            <v>8.8000000000000007</v>
          </cell>
          <cell r="H18">
            <v>588</v>
          </cell>
          <cell r="I18">
            <v>8.1999999999999993</v>
          </cell>
          <cell r="J18">
            <v>564</v>
          </cell>
          <cell r="K18">
            <v>5.7</v>
          </cell>
          <cell r="L18">
            <v>568</v>
          </cell>
          <cell r="M18">
            <v>5.2</v>
          </cell>
          <cell r="N18">
            <v>3449</v>
          </cell>
          <cell r="O18">
            <v>6.4</v>
          </cell>
          <cell r="P18">
            <v>672</v>
          </cell>
          <cell r="Q18">
            <v>11.2</v>
          </cell>
          <cell r="R18">
            <v>590</v>
          </cell>
          <cell r="S18">
            <v>19</v>
          </cell>
          <cell r="T18">
            <v>709</v>
          </cell>
          <cell r="U18">
            <v>61.5</v>
          </cell>
          <cell r="V18"/>
          <cell r="W18"/>
          <cell r="X18"/>
          <cell r="Y18"/>
          <cell r="Z18"/>
          <cell r="AA18"/>
          <cell r="AB18">
            <v>1970</v>
          </cell>
          <cell r="AC18">
            <v>19.2</v>
          </cell>
          <cell r="AD18">
            <v>5420</v>
          </cell>
          <cell r="AE18">
            <v>8.5</v>
          </cell>
        </row>
        <row r="19">
          <cell r="B19">
            <v>5939</v>
          </cell>
          <cell r="C19">
            <v>65.7</v>
          </cell>
          <cell r="D19">
            <v>5952</v>
          </cell>
          <cell r="E19">
            <v>59.6</v>
          </cell>
          <cell r="F19">
            <v>4178</v>
          </cell>
          <cell r="G19">
            <v>63.2</v>
          </cell>
          <cell r="H19">
            <v>4436</v>
          </cell>
          <cell r="I19">
            <v>61.9</v>
          </cell>
          <cell r="J19">
            <v>5709</v>
          </cell>
          <cell r="K19">
            <v>57.6</v>
          </cell>
          <cell r="L19">
            <v>6023</v>
          </cell>
          <cell r="M19">
            <v>55.5</v>
          </cell>
          <cell r="N19">
            <v>32237</v>
          </cell>
          <cell r="O19">
            <v>60.2</v>
          </cell>
          <cell r="P19">
            <v>3836</v>
          </cell>
          <cell r="Q19">
            <v>63.8</v>
          </cell>
          <cell r="R19">
            <v>2296</v>
          </cell>
          <cell r="S19">
            <v>73.8</v>
          </cell>
          <cell r="T19">
            <v>1373</v>
          </cell>
          <cell r="U19">
            <v>119.1</v>
          </cell>
          <cell r="V19"/>
          <cell r="W19"/>
          <cell r="X19"/>
          <cell r="Y19"/>
          <cell r="Z19"/>
          <cell r="AA19"/>
          <cell r="AB19">
            <v>7505</v>
          </cell>
          <cell r="AC19">
            <v>73</v>
          </cell>
          <cell r="AD19">
            <v>39742</v>
          </cell>
          <cell r="AE19">
            <v>62.3</v>
          </cell>
        </row>
        <row r="20">
          <cell r="B20">
            <v>5743</v>
          </cell>
          <cell r="C20">
            <v>100</v>
          </cell>
          <cell r="D20">
            <v>4526</v>
          </cell>
          <cell r="E20">
            <v>100</v>
          </cell>
          <cell r="F20">
            <v>4549</v>
          </cell>
          <cell r="G20">
            <v>100</v>
          </cell>
          <cell r="H20">
            <v>4288</v>
          </cell>
          <cell r="I20">
            <v>100</v>
          </cell>
          <cell r="J20">
            <v>4946</v>
          </cell>
          <cell r="K20">
            <v>100</v>
          </cell>
          <cell r="L20">
            <v>3979</v>
          </cell>
          <cell r="M20">
            <v>100</v>
          </cell>
          <cell r="N20">
            <v>28030</v>
          </cell>
          <cell r="O20">
            <v>100</v>
          </cell>
          <cell r="P20">
            <v>3905</v>
          </cell>
          <cell r="Q20">
            <v>91.3</v>
          </cell>
          <cell r="R20">
            <v>3454</v>
          </cell>
          <cell r="S20">
            <v>93.5</v>
          </cell>
          <cell r="T20">
            <v>4395</v>
          </cell>
          <cell r="U20">
            <v>93.5</v>
          </cell>
          <cell r="V20"/>
          <cell r="W20"/>
          <cell r="X20"/>
          <cell r="Y20"/>
          <cell r="Z20"/>
          <cell r="AA20"/>
          <cell r="AB20">
            <v>11754</v>
          </cell>
          <cell r="AC20">
            <v>92.8</v>
          </cell>
          <cell r="AD20">
            <v>39784</v>
          </cell>
          <cell r="AE20">
            <v>97.8</v>
          </cell>
        </row>
        <row r="21">
          <cell r="B21">
            <v>7741</v>
          </cell>
          <cell r="C21">
            <v>96.9</v>
          </cell>
          <cell r="D21">
            <v>6396</v>
          </cell>
          <cell r="E21">
            <v>93.5</v>
          </cell>
          <cell r="F21">
            <v>6220</v>
          </cell>
          <cell r="G21">
            <v>92.7</v>
          </cell>
          <cell r="H21">
            <v>6427</v>
          </cell>
          <cell r="I21">
            <v>96.1</v>
          </cell>
          <cell r="J21">
            <v>6946</v>
          </cell>
          <cell r="K21">
            <v>92.9</v>
          </cell>
          <cell r="L21">
            <v>6614</v>
          </cell>
          <cell r="M21">
            <v>97.4</v>
          </cell>
          <cell r="N21">
            <v>40344</v>
          </cell>
          <cell r="O21">
            <v>94.9</v>
          </cell>
          <cell r="P21">
            <v>6093</v>
          </cell>
          <cell r="Q21">
            <v>92.7</v>
          </cell>
          <cell r="R21">
            <v>5491</v>
          </cell>
          <cell r="S21">
            <v>94.6</v>
          </cell>
          <cell r="T21">
            <v>6648</v>
          </cell>
          <cell r="U21">
            <v>94.2</v>
          </cell>
          <cell r="V21"/>
          <cell r="W21"/>
          <cell r="X21"/>
          <cell r="Y21"/>
          <cell r="Z21"/>
          <cell r="AA21"/>
          <cell r="AB21">
            <v>18232</v>
          </cell>
          <cell r="AC21">
            <v>93.8</v>
          </cell>
          <cell r="AD21">
            <v>58576</v>
          </cell>
          <cell r="AE21">
            <v>94.6</v>
          </cell>
        </row>
        <row r="22"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</row>
        <row r="23"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</row>
        <row r="24"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>
            <v>370</v>
          </cell>
          <cell r="Q24">
            <v>8.6999999999999993</v>
          </cell>
          <cell r="R24">
            <v>238</v>
          </cell>
          <cell r="S24">
            <v>6.5</v>
          </cell>
          <cell r="T24">
            <v>305</v>
          </cell>
          <cell r="U24">
            <v>6.5</v>
          </cell>
          <cell r="V24"/>
          <cell r="W24"/>
          <cell r="X24"/>
          <cell r="Y24"/>
          <cell r="Z24"/>
          <cell r="AA24"/>
          <cell r="AB24">
            <v>914</v>
          </cell>
          <cell r="AC24">
            <v>7.2</v>
          </cell>
          <cell r="AD24">
            <v>914</v>
          </cell>
          <cell r="AE24">
            <v>2.2000000000000002</v>
          </cell>
        </row>
        <row r="25">
          <cell r="B25">
            <v>249</v>
          </cell>
          <cell r="C25">
            <v>3.1</v>
          </cell>
          <cell r="D25">
            <v>444</v>
          </cell>
          <cell r="E25">
            <v>6.5</v>
          </cell>
          <cell r="F25">
            <v>490</v>
          </cell>
          <cell r="G25">
            <v>7.3</v>
          </cell>
          <cell r="H25">
            <v>259</v>
          </cell>
          <cell r="I25">
            <v>3.9</v>
          </cell>
          <cell r="J25">
            <v>530</v>
          </cell>
          <cell r="K25">
            <v>7.1</v>
          </cell>
          <cell r="L25">
            <v>179</v>
          </cell>
          <cell r="M25">
            <v>2.6</v>
          </cell>
          <cell r="N25">
            <v>2152</v>
          </cell>
          <cell r="O25">
            <v>5.0999999999999996</v>
          </cell>
          <cell r="P25">
            <v>481</v>
          </cell>
          <cell r="Q25">
            <v>7.3</v>
          </cell>
          <cell r="R25">
            <v>316</v>
          </cell>
          <cell r="S25">
            <v>5.4</v>
          </cell>
          <cell r="T25">
            <v>411</v>
          </cell>
          <cell r="U25">
            <v>5.8</v>
          </cell>
          <cell r="V25"/>
          <cell r="W25"/>
          <cell r="X25"/>
          <cell r="Y25"/>
          <cell r="Z25"/>
          <cell r="AA25"/>
          <cell r="AB25">
            <v>1209</v>
          </cell>
          <cell r="AC25">
            <v>6.2</v>
          </cell>
          <cell r="AD25">
            <v>3361</v>
          </cell>
          <cell r="AE25">
            <v>5.4</v>
          </cell>
        </row>
        <row r="26">
          <cell r="B26">
            <v>5743</v>
          </cell>
          <cell r="C26">
            <v>100</v>
          </cell>
          <cell r="D26">
            <v>4526</v>
          </cell>
          <cell r="E26">
            <v>100</v>
          </cell>
          <cell r="F26">
            <v>4549</v>
          </cell>
          <cell r="G26">
            <v>100</v>
          </cell>
          <cell r="H26">
            <v>4288</v>
          </cell>
          <cell r="I26">
            <v>100</v>
          </cell>
          <cell r="J26">
            <v>4946</v>
          </cell>
          <cell r="K26">
            <v>100</v>
          </cell>
          <cell r="L26">
            <v>3979</v>
          </cell>
          <cell r="M26">
            <v>100</v>
          </cell>
          <cell r="N26">
            <v>28030</v>
          </cell>
          <cell r="O26">
            <v>100</v>
          </cell>
          <cell r="P26">
            <v>4275</v>
          </cell>
          <cell r="Q26">
            <v>100</v>
          </cell>
          <cell r="R26">
            <v>3692</v>
          </cell>
          <cell r="S26">
            <v>100</v>
          </cell>
          <cell r="T26">
            <v>4701</v>
          </cell>
          <cell r="U26">
            <v>100</v>
          </cell>
          <cell r="V26"/>
          <cell r="W26"/>
          <cell r="X26"/>
          <cell r="Y26"/>
          <cell r="Z26"/>
          <cell r="AA26"/>
          <cell r="AB26">
            <v>12668</v>
          </cell>
          <cell r="AC26">
            <v>100</v>
          </cell>
          <cell r="AD26">
            <v>40698</v>
          </cell>
          <cell r="AE26">
            <v>100</v>
          </cell>
        </row>
        <row r="27">
          <cell r="B27">
            <v>7990</v>
          </cell>
          <cell r="C27">
            <v>100</v>
          </cell>
          <cell r="D27">
            <v>6840</v>
          </cell>
          <cell r="E27">
            <v>100</v>
          </cell>
          <cell r="F27">
            <v>6710</v>
          </cell>
          <cell r="G27">
            <v>100</v>
          </cell>
          <cell r="H27">
            <v>6686</v>
          </cell>
          <cell r="I27">
            <v>100</v>
          </cell>
          <cell r="J27">
            <v>7477</v>
          </cell>
          <cell r="K27">
            <v>100</v>
          </cell>
          <cell r="L27">
            <v>6793</v>
          </cell>
          <cell r="M27">
            <v>100</v>
          </cell>
          <cell r="N27">
            <v>42496</v>
          </cell>
          <cell r="O27">
            <v>100</v>
          </cell>
          <cell r="P27">
            <v>6574</v>
          </cell>
          <cell r="Q27">
            <v>100</v>
          </cell>
          <cell r="R27">
            <v>5807</v>
          </cell>
          <cell r="S27">
            <v>100</v>
          </cell>
          <cell r="T27">
            <v>7059</v>
          </cell>
          <cell r="U27">
            <v>100</v>
          </cell>
          <cell r="V27"/>
          <cell r="W27"/>
          <cell r="X27"/>
          <cell r="Y27"/>
          <cell r="Z27"/>
          <cell r="AA27"/>
          <cell r="AB27">
            <v>19440</v>
          </cell>
          <cell r="AC27">
            <v>100</v>
          </cell>
          <cell r="AD27">
            <v>61936</v>
          </cell>
          <cell r="AE27">
            <v>100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Imp - Asawa-san"/>
    </sheetNames>
    <sheetDataSet>
      <sheetData sheetId="0"/>
      <sheetData sheetId="1"/>
      <sheetData sheetId="2">
        <row r="13">
          <cell r="AP13">
            <v>75752</v>
          </cell>
        </row>
        <row r="14">
          <cell r="AP14">
            <v>71561</v>
          </cell>
        </row>
        <row r="15">
          <cell r="AP15">
            <v>4191</v>
          </cell>
        </row>
        <row r="16">
          <cell r="AP16">
            <v>0</v>
          </cell>
        </row>
        <row r="17">
          <cell r="AP17">
            <v>1185.2067202240189</v>
          </cell>
        </row>
        <row r="18">
          <cell r="AP18">
            <v>1185.2067202240189</v>
          </cell>
        </row>
        <row r="19">
          <cell r="AP19">
            <v>0</v>
          </cell>
        </row>
        <row r="20">
          <cell r="AP20">
            <v>0</v>
          </cell>
        </row>
        <row r="21">
          <cell r="AP21">
            <v>0</v>
          </cell>
        </row>
        <row r="22">
          <cell r="AP22">
            <v>0</v>
          </cell>
        </row>
        <row r="23">
          <cell r="AP23">
            <v>2691.1335119775849</v>
          </cell>
        </row>
        <row r="24">
          <cell r="AP24">
            <v>0</v>
          </cell>
        </row>
        <row r="25">
          <cell r="AP25">
            <v>2413.5903119775849</v>
          </cell>
        </row>
        <row r="26">
          <cell r="AP26">
            <v>0</v>
          </cell>
        </row>
        <row r="27">
          <cell r="AP27">
            <v>277.54320000000001</v>
          </cell>
        </row>
        <row r="28">
          <cell r="AP28">
            <v>3876.3402322016036</v>
          </cell>
        </row>
        <row r="29">
          <cell r="AP29">
            <v>5.1171457284317295E-2</v>
          </cell>
        </row>
        <row r="32">
          <cell r="AP32">
            <v>53559</v>
          </cell>
        </row>
        <row r="33">
          <cell r="AP33">
            <v>0</v>
          </cell>
        </row>
        <row r="34">
          <cell r="AP34">
            <v>0</v>
          </cell>
        </row>
        <row r="35">
          <cell r="AP35">
            <v>3876.3402322016036</v>
          </cell>
        </row>
        <row r="36">
          <cell r="AP36" t="str">
            <v>Actual</v>
          </cell>
        </row>
        <row r="37">
          <cell r="AP37">
            <v>35998000</v>
          </cell>
        </row>
        <row r="38">
          <cell r="AP38">
            <v>35998000</v>
          </cell>
        </row>
        <row r="39">
          <cell r="AP39">
            <v>12</v>
          </cell>
        </row>
        <row r="40">
          <cell r="AP40">
            <v>0.33335185288071556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Imp - Asawa-san"/>
      <sheetName val="Detail Table(Input this !)"/>
      <sheetName val="2020 Quality Business Plan"/>
    </sheetNames>
    <sheetDataSet>
      <sheetData sheetId="0"/>
      <sheetData sheetId="1"/>
      <sheetData sheetId="2"/>
      <sheetData sheetId="3">
        <row r="11">
          <cell r="H11" t="str">
            <v>Month       4</v>
          </cell>
          <cell r="J11">
            <v>5</v>
          </cell>
          <cell r="L11">
            <v>6</v>
          </cell>
          <cell r="N11">
            <v>7</v>
          </cell>
          <cell r="P11">
            <v>8</v>
          </cell>
          <cell r="R11">
            <v>9</v>
          </cell>
          <cell r="AA11">
            <v>10</v>
          </cell>
          <cell r="AC11">
            <v>11</v>
          </cell>
          <cell r="AE11">
            <v>12</v>
          </cell>
          <cell r="AG11">
            <v>1</v>
          </cell>
          <cell r="AI11">
            <v>2</v>
          </cell>
          <cell r="AK11">
            <v>3</v>
          </cell>
        </row>
        <row r="37">
          <cell r="H37">
            <v>2247000</v>
          </cell>
          <cell r="J37">
            <v>2669000</v>
          </cell>
          <cell r="L37">
            <v>3401000</v>
          </cell>
          <cell r="N37">
            <v>4458000</v>
          </cell>
          <cell r="P37">
            <v>5163000</v>
          </cell>
          <cell r="R37">
            <v>5637000</v>
          </cell>
          <cell r="AA37">
            <v>3737000</v>
          </cell>
          <cell r="AC37">
            <v>5172000</v>
          </cell>
          <cell r="AE37">
            <v>4050000</v>
          </cell>
          <cell r="AG37">
            <v>947000</v>
          </cell>
          <cell r="AI37">
            <v>4438000</v>
          </cell>
          <cell r="AK37">
            <v>7183000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noFill/>
        <a:ln>
          <a:noFill/>
        </a:ln>
        <a:effectLst/>
      </a:spPr>
      <a:bodyPr vertOverflow="clip" vert="vert" wrap="square" lIns="0" tIns="0" rIns="0" bIns="0" anchor="b" upright="1"/>
      <a:lstStyle>
        <a:defPPr algn="ctr" rtl="0">
          <a:lnSpc>
            <a:spcPts val="1400"/>
          </a:lnSpc>
          <a:defRPr sz="1200" b="0" i="0" u="none" strike="noStrike" baseline="0">
            <a:solidFill>
              <a:srgbClr val="000000"/>
            </a:solidFill>
            <a:latin typeface="ＭＳ Ｐ明朝"/>
            <a:ea typeface="ＭＳ Ｐ明朝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ito.mamoru@br.panasonic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1"/>
  <sheetViews>
    <sheetView tabSelected="1" topLeftCell="G1" zoomScaleNormal="100" zoomScaleSheetLayoutView="75" workbookViewId="0">
      <selection activeCell="U4" sqref="U4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10.375" style="36" bestFit="1" customWidth="1"/>
    <col min="8" max="12" width="9.125" style="36" customWidth="1"/>
    <col min="13" max="13" width="10.625" style="36" customWidth="1"/>
    <col min="14" max="19" width="9.125" style="36" customWidth="1"/>
    <col min="20" max="21" width="10.625" style="36" customWidth="1"/>
    <col min="22" max="16384" width="9" style="36"/>
  </cols>
  <sheetData>
    <row r="1" spans="1:22" ht="13.5" customHeight="1" thickBot="1"/>
    <row r="2" spans="1:22" s="48" customFormat="1" ht="21" customHeight="1">
      <c r="A2" s="39"/>
      <c r="B2" s="40"/>
      <c r="C2" s="41"/>
      <c r="D2" s="42"/>
      <c r="E2" s="43" t="s">
        <v>3</v>
      </c>
      <c r="F2" s="44" t="s">
        <v>26</v>
      </c>
      <c r="G2" s="45"/>
      <c r="H2" s="45" t="s">
        <v>4</v>
      </c>
      <c r="I2" s="45"/>
      <c r="J2" s="45"/>
      <c r="K2" s="45" t="s">
        <v>5</v>
      </c>
      <c r="L2" s="45"/>
      <c r="M2" s="834" t="s">
        <v>6</v>
      </c>
      <c r="N2" s="45"/>
      <c r="O2" s="45" t="s">
        <v>7</v>
      </c>
      <c r="P2" s="47"/>
      <c r="Q2" s="45"/>
      <c r="R2" s="45" t="s">
        <v>8</v>
      </c>
      <c r="S2" s="45"/>
      <c r="T2" s="834" t="s">
        <v>9</v>
      </c>
      <c r="U2" s="834" t="s">
        <v>210</v>
      </c>
    </row>
    <row r="3" spans="1:22" s="48" customFormat="1" ht="21" customHeight="1" thickBot="1">
      <c r="A3" s="39"/>
      <c r="B3" s="49"/>
      <c r="C3" s="50"/>
      <c r="D3" s="51"/>
      <c r="E3" s="52" t="s">
        <v>10</v>
      </c>
      <c r="F3" s="391" t="s">
        <v>72</v>
      </c>
      <c r="G3" s="820">
        <v>44652</v>
      </c>
      <c r="H3" s="820">
        <v>44682</v>
      </c>
      <c r="I3" s="820">
        <v>44713</v>
      </c>
      <c r="J3" s="820">
        <v>44743</v>
      </c>
      <c r="K3" s="820">
        <v>44774</v>
      </c>
      <c r="L3" s="820">
        <v>44805</v>
      </c>
      <c r="M3" s="835"/>
      <c r="N3" s="820">
        <v>44835</v>
      </c>
      <c r="O3" s="820">
        <v>44866</v>
      </c>
      <c r="P3" s="820">
        <v>44896</v>
      </c>
      <c r="Q3" s="820">
        <v>44927</v>
      </c>
      <c r="R3" s="820">
        <v>44958</v>
      </c>
      <c r="S3" s="820">
        <v>44986</v>
      </c>
      <c r="T3" s="835"/>
      <c r="U3" s="835"/>
    </row>
    <row r="4" spans="1:22" s="48" customFormat="1" ht="18.75" customHeight="1">
      <c r="A4" s="39"/>
      <c r="B4" s="57"/>
      <c r="C4" s="838" t="s">
        <v>34</v>
      </c>
      <c r="D4" s="839"/>
      <c r="E4" s="392" t="s">
        <v>35</v>
      </c>
      <c r="F4" s="58"/>
      <c r="G4" s="59">
        <f>INDEX('[1]G3323 - GRUPO PILHAS IMP'!$B$8:$AA$13,2,MATCH(G$61,'[1]G3323 - GRUPO PILHAS IMP'!$B$7:$AA$7,0))</f>
        <v>4644</v>
      </c>
      <c r="H4" s="59">
        <f>INDEX('[1]G3323 - GRUPO PILHAS IMP'!$B$8:$AA$13,2,MATCH(H$61,'[1]G3323 - GRUPO PILHAS IMP'!$B$7:$AA$7,0))</f>
        <v>4915</v>
      </c>
      <c r="I4" s="59">
        <f>INDEX('[1]G3323 - GRUPO PILHAS IMP'!$B$8:$AA$13,2,MATCH(I$61,'[1]G3323 - GRUPO PILHAS IMP'!$B$7:$AA$7,0))</f>
        <v>4328</v>
      </c>
      <c r="J4" s="59">
        <f>INDEX('[1]G3323 - GRUPO PILHAS IMP'!$B$8:$AA$13,2,MATCH(J$61,'[1]G3323 - GRUPO PILHAS IMP'!$B$7:$AA$7,0))</f>
        <v>4786</v>
      </c>
      <c r="K4" s="59">
        <f>INDEX('[1]G3323 - GRUPO PILHAS IMP'!$B$8:$AA$13,2,MATCH(K$61,'[1]G3323 - GRUPO PILHAS IMP'!$B$7:$AA$7,0))</f>
        <v>4790</v>
      </c>
      <c r="L4" s="59">
        <f>INDEX('[1]G3323 - GRUPO PILHAS IMP'!$B$8:$AA$13,2,MATCH(L$61,'[1]G3323 - GRUPO PILHAS IMP'!$B$7:$AA$7,0))</f>
        <v>5631</v>
      </c>
      <c r="M4" s="62">
        <f>SUM(G4:L4)</f>
        <v>29094</v>
      </c>
      <c r="N4" s="59">
        <f>INDEX('[1]G3323 - GRUPO PILHAS IMP'!$B$8:$AA$13,2,MATCH(N$61,'[1]G3323 - GRUPO PILHAS IMP'!$B$7:$AA$7,0))</f>
        <v>6023</v>
      </c>
      <c r="O4" s="59">
        <f>INDEX('[1]G3323 - GRUPO PILHAS IMP'!$B$8:$AA$13,2,MATCH(O$61,'[1]G3323 - GRUPO PILHAS IMP'!$B$7:$AA$7,0))</f>
        <v>5880</v>
      </c>
      <c r="P4" s="59">
        <f>INDEX('[1]G3323 - GRUPO PILHAS IMP'!$B$8:$AA$13,2,MATCH(P$61,'[1]G3323 - GRUPO PILHAS IMP'!$B$7:$AA$7,0))</f>
        <v>5172</v>
      </c>
      <c r="Q4" s="59">
        <f>INDEX('[1]G3323 - GRUPO PILHAS IMP'!$B$8:$AA$13,2,MATCH(Q$61,'[1]G3323 - GRUPO PILHAS IMP'!$B$7:$AA$7,0))</f>
        <v>3985</v>
      </c>
      <c r="R4" s="59">
        <f>INDEX('[1]G3323 - GRUPO PILHAS IMP'!$B$8:$AA$13,2,MATCH(R$61,'[1]G3323 - GRUPO PILHAS IMP'!$B$7:$AA$7,0))</f>
        <v>4055</v>
      </c>
      <c r="S4" s="59">
        <f>INDEX('[1]G3323 - GRUPO PILHAS IMP'!$B$8:$AA$13,2,MATCH(S$61,'[1]G3323 - GRUPO PILHAS IMP'!$B$7:$AA$7,0))</f>
        <v>4945</v>
      </c>
      <c r="T4" s="62">
        <f>SUM(N4:S4)</f>
        <v>30060</v>
      </c>
      <c r="U4" s="62">
        <f>M4+T4</f>
        <v>59154</v>
      </c>
    </row>
    <row r="5" spans="1:22" s="48" customFormat="1" ht="18.75" customHeight="1">
      <c r="A5" s="39"/>
      <c r="B5" s="57"/>
      <c r="C5" s="840"/>
      <c r="D5" s="841"/>
      <c r="E5" s="393" t="s">
        <v>36</v>
      </c>
      <c r="F5" s="64"/>
      <c r="G5" s="65">
        <f>INDEX('[1]G3323 - GRUPO PILHAS IMP'!$B$8:$AA$13,6,MATCH(G$61,'[1]G3323 - GRUPO PILHAS IMP'!$B$7:$AA$7,0))</f>
        <v>297</v>
      </c>
      <c r="H5" s="65">
        <f>INDEX('[1]G3323 - GRUPO PILHAS IMP'!$B$8:$AA$13,6,MATCH(H$61,'[1]G3323 - GRUPO PILHAS IMP'!$B$7:$AA$7,0))</f>
        <v>297</v>
      </c>
      <c r="I5" s="65">
        <f>INDEX('[1]G3323 - GRUPO PILHAS IMP'!$B$8:$AA$13,6,MATCH(I$61,'[1]G3323 - GRUPO PILHAS IMP'!$B$7:$AA$7,0))</f>
        <v>295</v>
      </c>
      <c r="J5" s="65">
        <f>INDEX('[1]G3323 - GRUPO PILHAS IMP'!$B$8:$AA$13,6,MATCH(J$61,'[1]G3323 - GRUPO PILHAS IMP'!$B$7:$AA$7,0))</f>
        <v>305</v>
      </c>
      <c r="K5" s="65">
        <f>INDEX('[1]G3323 - GRUPO PILHAS IMP'!$B$8:$AA$13,6,MATCH(K$61,'[1]G3323 - GRUPO PILHAS IMP'!$B$7:$AA$7,0))</f>
        <v>305</v>
      </c>
      <c r="L5" s="65">
        <f>INDEX('[1]G3323 - GRUPO PILHAS IMP'!$B$8:$AA$13,6,MATCH(L$61,'[1]G3323 - GRUPO PILHAS IMP'!$B$7:$AA$7,0))</f>
        <v>360</v>
      </c>
      <c r="M5" s="68">
        <f t="shared" ref="M5:M57" si="0">SUM(G5:L5)</f>
        <v>1859</v>
      </c>
      <c r="N5" s="65">
        <f>INDEX('[1]G3323 - GRUPO PILHAS IMP'!$B$8:$AA$13,6,MATCH(N$61,'[1]G3323 - GRUPO PILHAS IMP'!$B$7:$AA$7,0))</f>
        <v>368</v>
      </c>
      <c r="O5" s="65">
        <f>INDEX('[1]G3323 - GRUPO PILHAS IMP'!$B$8:$AA$13,6,MATCH(O$61,'[1]G3323 - GRUPO PILHAS IMP'!$B$7:$AA$7,0))</f>
        <v>368</v>
      </c>
      <c r="P5" s="65">
        <f>INDEX('[1]G3323 - GRUPO PILHAS IMP'!$B$8:$AA$13,6,MATCH(P$61,'[1]G3323 - GRUPO PILHAS IMP'!$B$7:$AA$7,0))</f>
        <v>360</v>
      </c>
      <c r="Q5" s="65">
        <f>INDEX('[1]G3323 - GRUPO PILHAS IMP'!$B$8:$AA$13,6,MATCH(Q$61,'[1]G3323 - GRUPO PILHAS IMP'!$B$7:$AA$7,0))</f>
        <v>256</v>
      </c>
      <c r="R5" s="65">
        <f>INDEX('[1]G3323 - GRUPO PILHAS IMP'!$B$8:$AA$13,6,MATCH(R$61,'[1]G3323 - GRUPO PILHAS IMP'!$B$7:$AA$7,0))</f>
        <v>260</v>
      </c>
      <c r="S5" s="65">
        <f>INDEX('[1]G3323 - GRUPO PILHAS IMP'!$B$8:$AA$13,6,MATCH(S$61,'[1]G3323 - GRUPO PILHAS IMP'!$B$7:$AA$7,0))</f>
        <v>316</v>
      </c>
      <c r="T5" s="68">
        <f t="shared" ref="T5:T57" si="1">SUM(N5:S5)</f>
        <v>1928</v>
      </c>
      <c r="U5" s="68">
        <f>M5+T5</f>
        <v>3787</v>
      </c>
    </row>
    <row r="6" spans="1:22" s="48" customFormat="1" ht="21" customHeight="1" thickBot="1">
      <c r="A6" s="39"/>
      <c r="B6" s="57"/>
      <c r="C6" s="842"/>
      <c r="D6" s="843"/>
      <c r="E6" s="70"/>
      <c r="F6" s="394"/>
      <c r="G6" s="71">
        <f t="shared" ref="G6:L6" si="2">SUM(G4:G5)</f>
        <v>4941</v>
      </c>
      <c r="H6" s="71">
        <f t="shared" si="2"/>
        <v>5212</v>
      </c>
      <c r="I6" s="75">
        <f t="shared" si="2"/>
        <v>4623</v>
      </c>
      <c r="J6" s="71">
        <f t="shared" si="2"/>
        <v>5091</v>
      </c>
      <c r="K6" s="71">
        <f t="shared" si="2"/>
        <v>5095</v>
      </c>
      <c r="L6" s="71">
        <f t="shared" si="2"/>
        <v>5991</v>
      </c>
      <c r="M6" s="74">
        <f t="shared" si="0"/>
        <v>30953</v>
      </c>
      <c r="N6" s="71">
        <f t="shared" ref="N6:S6" si="3">SUM(N4:N5)</f>
        <v>6391</v>
      </c>
      <c r="O6" s="72">
        <f t="shared" si="3"/>
        <v>6248</v>
      </c>
      <c r="P6" s="75">
        <f t="shared" si="3"/>
        <v>5532</v>
      </c>
      <c r="Q6" s="71">
        <f t="shared" si="3"/>
        <v>4241</v>
      </c>
      <c r="R6" s="72">
        <f t="shared" si="3"/>
        <v>4315</v>
      </c>
      <c r="S6" s="73">
        <f t="shared" si="3"/>
        <v>5261</v>
      </c>
      <c r="T6" s="74">
        <f t="shared" si="1"/>
        <v>31988</v>
      </c>
      <c r="U6" s="74">
        <f>M6+T6</f>
        <v>62941</v>
      </c>
    </row>
    <row r="7" spans="1:22" ht="21" customHeight="1" thickBot="1">
      <c r="A7" s="76">
        <v>1</v>
      </c>
      <c r="B7" s="824" t="s">
        <v>71</v>
      </c>
      <c r="C7" s="825" t="s">
        <v>156</v>
      </c>
      <c r="D7" s="395" t="s">
        <v>73</v>
      </c>
      <c r="E7" s="396"/>
      <c r="F7" s="77"/>
      <c r="G7" s="78"/>
      <c r="H7" s="79"/>
      <c r="I7" s="82"/>
      <c r="J7" s="78"/>
      <c r="K7" s="79"/>
      <c r="L7" s="80"/>
      <c r="M7" s="671">
        <f t="shared" si="0"/>
        <v>0</v>
      </c>
      <c r="N7" s="78"/>
      <c r="O7" s="79"/>
      <c r="P7" s="82"/>
      <c r="Q7" s="78"/>
      <c r="R7" s="79"/>
      <c r="S7" s="80"/>
      <c r="T7" s="671">
        <f t="shared" si="1"/>
        <v>0</v>
      </c>
      <c r="U7" s="671">
        <f>M7+T7</f>
        <v>0</v>
      </c>
    </row>
    <row r="8" spans="1:22" ht="16.5" customHeight="1" thickTop="1">
      <c r="A8" s="76">
        <v>2</v>
      </c>
      <c r="B8" s="824"/>
      <c r="C8" s="826"/>
      <c r="D8" s="828" t="s">
        <v>74</v>
      </c>
      <c r="E8" s="121" t="s">
        <v>75</v>
      </c>
      <c r="F8" s="397" t="s">
        <v>78</v>
      </c>
      <c r="G8" s="83"/>
      <c r="H8" s="84"/>
      <c r="I8" s="552"/>
      <c r="J8" s="83"/>
      <c r="K8" s="84"/>
      <c r="L8" s="85"/>
      <c r="M8" s="672">
        <f t="shared" si="0"/>
        <v>0</v>
      </c>
      <c r="N8" s="87"/>
      <c r="O8" s="88"/>
      <c r="P8" s="89"/>
      <c r="Q8" s="87"/>
      <c r="R8" s="88"/>
      <c r="S8" s="90"/>
      <c r="T8" s="672">
        <f t="shared" si="1"/>
        <v>0</v>
      </c>
      <c r="U8" s="672"/>
    </row>
    <row r="9" spans="1:22" ht="16.5" customHeight="1">
      <c r="A9" s="76">
        <v>3</v>
      </c>
      <c r="B9" s="824"/>
      <c r="C9" s="826"/>
      <c r="D9" s="828"/>
      <c r="E9" s="121" t="s">
        <v>76</v>
      </c>
      <c r="F9" s="398" t="s">
        <v>79</v>
      </c>
      <c r="G9" s="91"/>
      <c r="H9" s="92"/>
      <c r="I9" s="553"/>
      <c r="J9" s="91"/>
      <c r="K9" s="92"/>
      <c r="L9" s="93"/>
      <c r="M9" s="673">
        <f t="shared" si="0"/>
        <v>0</v>
      </c>
      <c r="N9" s="95"/>
      <c r="O9" s="96"/>
      <c r="P9" s="97"/>
      <c r="Q9" s="95"/>
      <c r="R9" s="96"/>
      <c r="S9" s="98"/>
      <c r="T9" s="673">
        <f t="shared" si="1"/>
        <v>0</v>
      </c>
      <c r="U9" s="673"/>
    </row>
    <row r="10" spans="1:22" ht="16.5" customHeight="1">
      <c r="A10" s="76">
        <v>4</v>
      </c>
      <c r="B10" s="824"/>
      <c r="C10" s="826"/>
      <c r="D10" s="828"/>
      <c r="E10" s="99" t="s">
        <v>77</v>
      </c>
      <c r="F10" s="399" t="s">
        <v>80</v>
      </c>
      <c r="G10" s="640">
        <f>'2022 Quality Business Plan'!$G$17/'2022 Quality Business Plan'!$G$13*G6*$V$10</f>
        <v>69.575664855900698</v>
      </c>
      <c r="H10" s="640">
        <f>'2022 Quality Business Plan'!$G$17/'2022 Quality Business Plan'!$G$13*H6*$V$10</f>
        <v>73.3916950473496</v>
      </c>
      <c r="I10" s="640">
        <f>'2022 Quality Business Plan'!$G$17/'2022 Quality Business Plan'!$G$13*I6*$V$10</f>
        <v>65.097813930141456</v>
      </c>
      <c r="J10" s="640">
        <f>'2022 Quality Business Plan'!$G$17/'2022 Quality Business Plan'!$G$13*J6*$V$10</f>
        <v>71.687858688806003</v>
      </c>
      <c r="K10" s="640">
        <f>'2022 Quality Business Plan'!$G$17/'2022 Quality Business Plan'!$G$13*K6*$V$10</f>
        <v>71.744183857683467</v>
      </c>
      <c r="L10" s="640">
        <f>'2022 Quality Business Plan'!$G$17/'2022 Quality Business Plan'!$G$13*L6*$V$10</f>
        <v>84.361021686237819</v>
      </c>
      <c r="M10" s="674">
        <f t="shared" si="0"/>
        <v>435.85823806611904</v>
      </c>
      <c r="N10" s="640">
        <f>'2022 Quality Business Plan'!$G$17/'2022 Quality Business Plan'!$G$13*N6*$V$10</f>
        <v>89.993538573985305</v>
      </c>
      <c r="O10" s="640">
        <f>'2022 Quality Business Plan'!$G$17/'2022 Quality Business Plan'!$G$13*O6*$V$10</f>
        <v>87.979913786615583</v>
      </c>
      <c r="P10" s="640">
        <f>'2022 Quality Business Plan'!$G$17/'2022 Quality Business Plan'!$G$13*P6*$V$10</f>
        <v>77.897708557547588</v>
      </c>
      <c r="Q10" s="640">
        <f>'2022 Quality Business Plan'!$G$17/'2022 Quality Business Plan'!$G$13*Q6*$V$10</f>
        <v>59.718760302342616</v>
      </c>
      <c r="R10" s="640">
        <f>'2022 Quality Business Plan'!$G$17/'2022 Quality Business Plan'!$G$13*R6*$V$10</f>
        <v>60.760775926575903</v>
      </c>
      <c r="S10" s="640">
        <f>'2022 Quality Business Plan'!$G$17/'2022 Quality Business Plan'!$G$13*S6*$V$10</f>
        <v>74.081678366098672</v>
      </c>
      <c r="T10" s="674">
        <f t="shared" si="1"/>
        <v>450.43237551316565</v>
      </c>
      <c r="U10" s="674">
        <f>M10+T10</f>
        <v>886.2906135792847</v>
      </c>
      <c r="V10" s="36">
        <v>0.9</v>
      </c>
    </row>
    <row r="11" spans="1:22" ht="19.5" customHeight="1">
      <c r="B11" s="824"/>
      <c r="C11" s="826"/>
      <c r="D11" s="828"/>
      <c r="E11" s="105"/>
      <c r="F11" s="400" t="s">
        <v>81</v>
      </c>
      <c r="G11" s="647">
        <f t="shared" ref="G11:L11" si="4">G10</f>
        <v>69.575664855900698</v>
      </c>
      <c r="H11" s="669">
        <f t="shared" si="4"/>
        <v>73.3916950473496</v>
      </c>
      <c r="I11" s="648">
        <f t="shared" si="4"/>
        <v>65.097813930141456</v>
      </c>
      <c r="J11" s="647">
        <f t="shared" si="4"/>
        <v>71.687858688806003</v>
      </c>
      <c r="K11" s="669">
        <f t="shared" si="4"/>
        <v>71.744183857683467</v>
      </c>
      <c r="L11" s="670">
        <f t="shared" si="4"/>
        <v>84.361021686237819</v>
      </c>
      <c r="M11" s="675">
        <f t="shared" si="0"/>
        <v>435.85823806611904</v>
      </c>
      <c r="N11" s="647">
        <f t="shared" ref="N11:S11" si="5">N10</f>
        <v>89.993538573985305</v>
      </c>
      <c r="O11" s="669">
        <f t="shared" si="5"/>
        <v>87.979913786615583</v>
      </c>
      <c r="P11" s="648">
        <f t="shared" si="5"/>
        <v>77.897708557547588</v>
      </c>
      <c r="Q11" s="647">
        <f t="shared" si="5"/>
        <v>59.718760302342616</v>
      </c>
      <c r="R11" s="669">
        <f t="shared" si="5"/>
        <v>60.760775926575903</v>
      </c>
      <c r="S11" s="670">
        <f t="shared" si="5"/>
        <v>74.081678366098672</v>
      </c>
      <c r="T11" s="675">
        <f t="shared" si="1"/>
        <v>450.43237551316565</v>
      </c>
      <c r="U11" s="675">
        <f>M11+T11</f>
        <v>886.2906135792847</v>
      </c>
    </row>
    <row r="12" spans="1:22" ht="16.5" customHeight="1">
      <c r="A12" s="76">
        <v>5</v>
      </c>
      <c r="B12" s="824"/>
      <c r="C12" s="826"/>
      <c r="D12" s="828"/>
      <c r="E12" s="121" t="s">
        <v>82</v>
      </c>
      <c r="F12" s="423" t="s">
        <v>84</v>
      </c>
      <c r="G12" s="598"/>
      <c r="H12" s="599"/>
      <c r="I12" s="600"/>
      <c r="J12" s="598"/>
      <c r="K12" s="599"/>
      <c r="L12" s="601"/>
      <c r="M12" s="676">
        <f t="shared" si="0"/>
        <v>0</v>
      </c>
      <c r="N12" s="598"/>
      <c r="O12" s="599"/>
      <c r="P12" s="600"/>
      <c r="Q12" s="598"/>
      <c r="R12" s="599"/>
      <c r="S12" s="601"/>
      <c r="T12" s="676">
        <f t="shared" si="1"/>
        <v>0</v>
      </c>
      <c r="U12" s="676">
        <f>M12+T12</f>
        <v>0</v>
      </c>
    </row>
    <row r="13" spans="1:22" ht="16.5" customHeight="1">
      <c r="A13" s="76">
        <v>6</v>
      </c>
      <c r="B13" s="824"/>
      <c r="C13" s="826"/>
      <c r="D13" s="828"/>
      <c r="E13" s="121" t="s">
        <v>83</v>
      </c>
      <c r="F13" s="402" t="s">
        <v>85</v>
      </c>
      <c r="G13" s="602"/>
      <c r="H13" s="603"/>
      <c r="I13" s="604"/>
      <c r="J13" s="602"/>
      <c r="K13" s="603"/>
      <c r="L13" s="605"/>
      <c r="M13" s="677">
        <f t="shared" si="0"/>
        <v>0</v>
      </c>
      <c r="N13" s="602"/>
      <c r="O13" s="603"/>
      <c r="P13" s="604"/>
      <c r="Q13" s="602"/>
      <c r="R13" s="603"/>
      <c r="S13" s="605"/>
      <c r="T13" s="677">
        <f t="shared" si="1"/>
        <v>0</v>
      </c>
      <c r="U13" s="677">
        <f>M13+T13</f>
        <v>0</v>
      </c>
    </row>
    <row r="14" spans="1:22" ht="16.5" customHeight="1">
      <c r="A14" s="76">
        <v>7</v>
      </c>
      <c r="B14" s="824"/>
      <c r="C14" s="826"/>
      <c r="D14" s="828"/>
      <c r="E14" s="121"/>
      <c r="F14" s="427" t="s">
        <v>86</v>
      </c>
      <c r="G14" s="606"/>
      <c r="H14" s="607"/>
      <c r="I14" s="608"/>
      <c r="J14" s="606"/>
      <c r="K14" s="607"/>
      <c r="L14" s="609"/>
      <c r="M14" s="678">
        <f t="shared" si="0"/>
        <v>0</v>
      </c>
      <c r="N14" s="606"/>
      <c r="O14" s="607"/>
      <c r="P14" s="608"/>
      <c r="Q14" s="606"/>
      <c r="R14" s="607"/>
      <c r="S14" s="609"/>
      <c r="T14" s="678">
        <f t="shared" si="1"/>
        <v>0</v>
      </c>
      <c r="U14" s="678"/>
    </row>
    <row r="15" spans="1:22" ht="16.5" customHeight="1">
      <c r="A15" s="76">
        <v>8</v>
      </c>
      <c r="B15" s="824"/>
      <c r="C15" s="826"/>
      <c r="D15" s="828"/>
      <c r="E15" s="121"/>
      <c r="F15" s="426" t="s">
        <v>87</v>
      </c>
      <c r="G15" s="602"/>
      <c r="H15" s="603"/>
      <c r="I15" s="604"/>
      <c r="J15" s="602"/>
      <c r="K15" s="603"/>
      <c r="L15" s="605"/>
      <c r="M15" s="677">
        <f t="shared" si="0"/>
        <v>0</v>
      </c>
      <c r="N15" s="602"/>
      <c r="O15" s="603"/>
      <c r="P15" s="604"/>
      <c r="Q15" s="602"/>
      <c r="R15" s="603"/>
      <c r="S15" s="605"/>
      <c r="T15" s="677">
        <f t="shared" si="1"/>
        <v>0</v>
      </c>
      <c r="U15" s="677">
        <f t="shared" ref="U15:U23" si="6">M15+T15</f>
        <v>0</v>
      </c>
    </row>
    <row r="16" spans="1:22" ht="16.5" customHeight="1">
      <c r="A16" s="76">
        <v>9</v>
      </c>
      <c r="B16" s="824"/>
      <c r="C16" s="826"/>
      <c r="D16" s="828"/>
      <c r="E16" s="121"/>
      <c r="F16" s="401" t="s">
        <v>118</v>
      </c>
      <c r="G16" s="597"/>
      <c r="H16" s="597"/>
      <c r="I16" s="610"/>
      <c r="J16" s="597"/>
      <c r="K16" s="611"/>
      <c r="L16" s="611"/>
      <c r="M16" s="679">
        <f t="shared" si="0"/>
        <v>0</v>
      </c>
      <c r="N16" s="611"/>
      <c r="O16" s="611"/>
      <c r="P16" s="610"/>
      <c r="Q16" s="597"/>
      <c r="R16" s="611"/>
      <c r="S16" s="621"/>
      <c r="T16" s="679">
        <f t="shared" si="1"/>
        <v>0</v>
      </c>
      <c r="U16" s="679">
        <f t="shared" si="6"/>
        <v>0</v>
      </c>
    </row>
    <row r="17" spans="1:21" ht="19.5" customHeight="1">
      <c r="B17" s="824"/>
      <c r="C17" s="826"/>
      <c r="D17" s="828"/>
      <c r="E17" s="121"/>
      <c r="F17" s="400" t="s">
        <v>88</v>
      </c>
      <c r="G17" s="266">
        <f t="shared" ref="G17:L17" si="7">SUBTOTAL(9,G12:G16)</f>
        <v>0</v>
      </c>
      <c r="H17" s="612">
        <f t="shared" si="7"/>
        <v>0</v>
      </c>
      <c r="I17" s="613">
        <f t="shared" si="7"/>
        <v>0</v>
      </c>
      <c r="J17" s="266">
        <f t="shared" si="7"/>
        <v>0</v>
      </c>
      <c r="K17" s="612">
        <f t="shared" si="7"/>
        <v>0</v>
      </c>
      <c r="L17" s="614">
        <f t="shared" si="7"/>
        <v>0</v>
      </c>
      <c r="M17" s="674">
        <f t="shared" si="0"/>
        <v>0</v>
      </c>
      <c r="N17" s="266">
        <f t="shared" ref="N17:S17" si="8">SUBTOTAL(9,N12:N16)</f>
        <v>0</v>
      </c>
      <c r="O17" s="612">
        <f t="shared" si="8"/>
        <v>0</v>
      </c>
      <c r="P17" s="613">
        <f t="shared" si="8"/>
        <v>0</v>
      </c>
      <c r="Q17" s="266">
        <f t="shared" si="8"/>
        <v>0</v>
      </c>
      <c r="R17" s="612">
        <f t="shared" si="8"/>
        <v>0</v>
      </c>
      <c r="S17" s="614">
        <f t="shared" si="8"/>
        <v>0</v>
      </c>
      <c r="T17" s="674">
        <f t="shared" si="1"/>
        <v>0</v>
      </c>
      <c r="U17" s="674">
        <f t="shared" si="6"/>
        <v>0</v>
      </c>
    </row>
    <row r="18" spans="1:21" ht="19.5" customHeight="1">
      <c r="A18" s="76">
        <v>10</v>
      </c>
      <c r="B18" s="824"/>
      <c r="C18" s="826"/>
      <c r="D18" s="828"/>
      <c r="E18" s="403" t="s">
        <v>89</v>
      </c>
      <c r="F18" s="132"/>
      <c r="G18" s="615"/>
      <c r="H18" s="616"/>
      <c r="I18" s="617"/>
      <c r="J18" s="615"/>
      <c r="K18" s="616"/>
      <c r="L18" s="618"/>
      <c r="M18" s="680">
        <f t="shared" si="0"/>
        <v>0</v>
      </c>
      <c r="N18" s="615"/>
      <c r="O18" s="616"/>
      <c r="P18" s="617"/>
      <c r="Q18" s="615"/>
      <c r="R18" s="616"/>
      <c r="S18" s="618"/>
      <c r="T18" s="680">
        <f t="shared" si="1"/>
        <v>0</v>
      </c>
      <c r="U18" s="680">
        <f t="shared" si="6"/>
        <v>0</v>
      </c>
    </row>
    <row r="19" spans="1:21" ht="19.5" customHeight="1">
      <c r="A19" s="76">
        <v>11</v>
      </c>
      <c r="B19" s="824"/>
      <c r="C19" s="826"/>
      <c r="D19" s="828"/>
      <c r="E19" s="403" t="s">
        <v>90</v>
      </c>
      <c r="F19" s="132"/>
      <c r="G19" s="615"/>
      <c r="H19" s="616"/>
      <c r="I19" s="617"/>
      <c r="J19" s="615"/>
      <c r="K19" s="616"/>
      <c r="L19" s="618"/>
      <c r="M19" s="680">
        <f t="shared" si="0"/>
        <v>0</v>
      </c>
      <c r="N19" s="615"/>
      <c r="O19" s="616"/>
      <c r="P19" s="617"/>
      <c r="Q19" s="615"/>
      <c r="R19" s="616"/>
      <c r="S19" s="618"/>
      <c r="T19" s="680">
        <f t="shared" si="1"/>
        <v>0</v>
      </c>
      <c r="U19" s="680">
        <f t="shared" si="6"/>
        <v>0</v>
      </c>
    </row>
    <row r="20" spans="1:21" ht="19.5" customHeight="1">
      <c r="A20" s="76">
        <v>12</v>
      </c>
      <c r="B20" s="824"/>
      <c r="C20" s="826"/>
      <c r="D20" s="828"/>
      <c r="E20" s="403" t="s">
        <v>91</v>
      </c>
      <c r="F20" s="138"/>
      <c r="G20" s="615"/>
      <c r="H20" s="616"/>
      <c r="I20" s="617"/>
      <c r="J20" s="615"/>
      <c r="K20" s="616"/>
      <c r="L20" s="618"/>
      <c r="M20" s="680">
        <f t="shared" si="0"/>
        <v>0</v>
      </c>
      <c r="N20" s="615"/>
      <c r="O20" s="616"/>
      <c r="P20" s="617"/>
      <c r="Q20" s="615"/>
      <c r="R20" s="616"/>
      <c r="S20" s="618"/>
      <c r="T20" s="680">
        <f t="shared" si="1"/>
        <v>0</v>
      </c>
      <c r="U20" s="680">
        <f t="shared" si="6"/>
        <v>0</v>
      </c>
    </row>
    <row r="21" spans="1:21" ht="21" customHeight="1" thickBot="1">
      <c r="B21" s="824"/>
      <c r="C21" s="826"/>
      <c r="D21" s="829"/>
      <c r="E21" s="830" t="s">
        <v>92</v>
      </c>
      <c r="F21" s="831"/>
      <c r="G21" s="641">
        <f t="shared" ref="G21:L21" si="9">SUBTOTAL(9,G10:G20)</f>
        <v>139.1513297118014</v>
      </c>
      <c r="H21" s="642">
        <f t="shared" si="9"/>
        <v>146.7833900946992</v>
      </c>
      <c r="I21" s="643">
        <f t="shared" si="9"/>
        <v>130.19562786028291</v>
      </c>
      <c r="J21" s="641">
        <f t="shared" si="9"/>
        <v>143.37571737761201</v>
      </c>
      <c r="K21" s="642">
        <f t="shared" si="9"/>
        <v>143.48836771536693</v>
      </c>
      <c r="L21" s="644">
        <f t="shared" si="9"/>
        <v>168.72204337247564</v>
      </c>
      <c r="M21" s="681">
        <f t="shared" si="0"/>
        <v>871.71647613223809</v>
      </c>
      <c r="N21" s="641">
        <f t="shared" ref="N21:S21" si="10">SUBTOTAL(9,N10:N20)</f>
        <v>179.98707714797061</v>
      </c>
      <c r="O21" s="642">
        <f t="shared" si="10"/>
        <v>175.95982757323117</v>
      </c>
      <c r="P21" s="643">
        <f t="shared" si="10"/>
        <v>155.79541711509518</v>
      </c>
      <c r="Q21" s="641">
        <f t="shared" si="10"/>
        <v>119.43752060468523</v>
      </c>
      <c r="R21" s="642">
        <f t="shared" si="10"/>
        <v>121.52155185315181</v>
      </c>
      <c r="S21" s="644">
        <f t="shared" si="10"/>
        <v>148.16335673219734</v>
      </c>
      <c r="T21" s="681">
        <f t="shared" si="1"/>
        <v>900.86475102633131</v>
      </c>
      <c r="U21" s="681">
        <f t="shared" si="6"/>
        <v>1772.5812271585694</v>
      </c>
    </row>
    <row r="22" spans="1:21" ht="18" customHeight="1" thickTop="1">
      <c r="A22" s="76">
        <v>13</v>
      </c>
      <c r="B22" s="824"/>
      <c r="C22" s="826"/>
      <c r="D22" s="832" t="s">
        <v>153</v>
      </c>
      <c r="E22" s="404" t="s">
        <v>93</v>
      </c>
      <c r="F22" s="144"/>
      <c r="G22" s="619"/>
      <c r="H22" s="619"/>
      <c r="I22" s="620"/>
      <c r="J22" s="619"/>
      <c r="K22" s="619"/>
      <c r="L22" s="619"/>
      <c r="M22" s="682">
        <f t="shared" si="0"/>
        <v>0</v>
      </c>
      <c r="N22" s="619"/>
      <c r="O22" s="619"/>
      <c r="P22" s="619"/>
      <c r="Q22" s="619"/>
      <c r="R22" s="619"/>
      <c r="S22" s="619"/>
      <c r="T22" s="682">
        <f t="shared" si="1"/>
        <v>0</v>
      </c>
      <c r="U22" s="682">
        <f t="shared" si="6"/>
        <v>0</v>
      </c>
    </row>
    <row r="23" spans="1:21" ht="16.5" customHeight="1">
      <c r="A23" s="76">
        <v>14</v>
      </c>
      <c r="B23" s="824"/>
      <c r="C23" s="826"/>
      <c r="D23" s="833"/>
      <c r="E23" s="405" t="s">
        <v>94</v>
      </c>
      <c r="F23" s="425" t="s">
        <v>96</v>
      </c>
      <c r="G23" s="645">
        <f>'2022 Quality Business Plan'!$G$25/'2022 Quality Business Plan'!$G$13*'Detail Table(Forecast)'!G6</f>
        <v>157.42884321841333</v>
      </c>
      <c r="H23" s="645">
        <f>'2022 Quality Business Plan'!$G$25/'2022 Quality Business Plan'!$G$13*'Detail Table(Forecast)'!H6</f>
        <v>166.06337398388388</v>
      </c>
      <c r="I23" s="646">
        <f>'2022 Quality Business Plan'!$G$25/'2022 Quality Business Plan'!$G$13*'Detail Table(Forecast)'!I6</f>
        <v>147.29681080727076</v>
      </c>
      <c r="J23" s="645">
        <f>'2022 Quality Business Plan'!$G$25/'2022 Quality Business Plan'!$G$13*'Detail Table(Forecast)'!J6</f>
        <v>162.208103789707</v>
      </c>
      <c r="K23" s="645">
        <f>'2022 Quality Business Plan'!$G$25/'2022 Quality Business Plan'!$G$13*'Detail Table(Forecast)'!K6</f>
        <v>162.3355507382748</v>
      </c>
      <c r="L23" s="645">
        <f>'2022 Quality Business Plan'!$G$25/'2022 Quality Business Plan'!$G$13*'Detail Table(Forecast)'!L6</f>
        <v>190.88366721746897</v>
      </c>
      <c r="M23" s="676">
        <f t="shared" si="0"/>
        <v>986.21634975501877</v>
      </c>
      <c r="N23" s="645">
        <f>'2022 Quality Business Plan'!$G$25/'2022 Quality Business Plan'!$G$13*'Detail Table(Forecast)'!N6</f>
        <v>203.6283620742521</v>
      </c>
      <c r="O23" s="645">
        <f>'2022 Quality Business Plan'!$G$25/'2022 Quality Business Plan'!$G$13*'Detail Table(Forecast)'!O6</f>
        <v>199.07213366295213</v>
      </c>
      <c r="P23" s="646">
        <f>'2022 Quality Business Plan'!$G$25/'2022 Quality Business Plan'!$G$13*'Detail Table(Forecast)'!P6</f>
        <v>176.25912986931036</v>
      </c>
      <c r="Q23" s="645">
        <f>'2022 Quality Business Plan'!$G$25/'2022 Quality Business Plan'!$G$13*'Detail Table(Forecast)'!Q6</f>
        <v>135.12562721904288</v>
      </c>
      <c r="R23" s="645">
        <f>'2022 Quality Business Plan'!$G$25/'2022 Quality Business Plan'!$G$13*'Detail Table(Forecast)'!R6</f>
        <v>137.48339576754776</v>
      </c>
      <c r="S23" s="645">
        <f>'2022 Quality Business Plan'!$G$25/'2022 Quality Business Plan'!$G$13*'Detail Table(Forecast)'!S6</f>
        <v>167.62459910383981</v>
      </c>
      <c r="T23" s="676">
        <f t="shared" si="1"/>
        <v>1019.1932476969451</v>
      </c>
      <c r="U23" s="676">
        <f t="shared" si="6"/>
        <v>2005.4095974519639</v>
      </c>
    </row>
    <row r="24" spans="1:21" ht="16.5" customHeight="1">
      <c r="A24" s="76">
        <v>15</v>
      </c>
      <c r="B24" s="824"/>
      <c r="C24" s="826"/>
      <c r="D24" s="833"/>
      <c r="E24" s="99" t="s">
        <v>95</v>
      </c>
      <c r="F24" s="398" t="s">
        <v>97</v>
      </c>
      <c r="G24" s="606"/>
      <c r="H24" s="607"/>
      <c r="I24" s="608"/>
      <c r="J24" s="606"/>
      <c r="K24" s="607"/>
      <c r="L24" s="609"/>
      <c r="M24" s="678">
        <f t="shared" si="0"/>
        <v>0</v>
      </c>
      <c r="N24" s="606"/>
      <c r="O24" s="607"/>
      <c r="P24" s="608"/>
      <c r="Q24" s="606"/>
      <c r="R24" s="607"/>
      <c r="S24" s="609"/>
      <c r="T24" s="678">
        <f t="shared" si="1"/>
        <v>0</v>
      </c>
      <c r="U24" s="678"/>
    </row>
    <row r="25" spans="1:21" ht="16.5" customHeight="1">
      <c r="A25" s="76">
        <v>16</v>
      </c>
      <c r="B25" s="824"/>
      <c r="C25" s="826"/>
      <c r="D25" s="833"/>
      <c r="E25" s="99"/>
      <c r="F25" s="424" t="s">
        <v>98</v>
      </c>
      <c r="G25" s="602"/>
      <c r="H25" s="603"/>
      <c r="I25" s="604"/>
      <c r="J25" s="602"/>
      <c r="K25" s="603"/>
      <c r="L25" s="605"/>
      <c r="M25" s="677">
        <f t="shared" si="0"/>
        <v>0</v>
      </c>
      <c r="N25" s="602"/>
      <c r="O25" s="603"/>
      <c r="P25" s="604"/>
      <c r="Q25" s="602"/>
      <c r="R25" s="603"/>
      <c r="S25" s="605"/>
      <c r="T25" s="677">
        <f t="shared" si="1"/>
        <v>0</v>
      </c>
      <c r="U25" s="677">
        <f>M25+T25</f>
        <v>0</v>
      </c>
    </row>
    <row r="26" spans="1:21" ht="16.5" customHeight="1">
      <c r="A26" s="76">
        <v>17</v>
      </c>
      <c r="B26" s="824"/>
      <c r="C26" s="826"/>
      <c r="D26" s="833"/>
      <c r="E26" s="99"/>
      <c r="F26" s="398" t="s">
        <v>99</v>
      </c>
      <c r="G26" s="606"/>
      <c r="H26" s="607"/>
      <c r="I26" s="608"/>
      <c r="J26" s="606"/>
      <c r="K26" s="607"/>
      <c r="L26" s="609"/>
      <c r="M26" s="678">
        <f t="shared" si="0"/>
        <v>0</v>
      </c>
      <c r="N26" s="606"/>
      <c r="O26" s="607"/>
      <c r="P26" s="608"/>
      <c r="Q26" s="606"/>
      <c r="R26" s="607"/>
      <c r="S26" s="609"/>
      <c r="T26" s="678">
        <f t="shared" si="1"/>
        <v>0</v>
      </c>
      <c r="U26" s="678"/>
    </row>
    <row r="27" spans="1:21" ht="16.5" customHeight="1">
      <c r="A27" s="76">
        <v>18</v>
      </c>
      <c r="B27" s="824"/>
      <c r="C27" s="826"/>
      <c r="D27" s="833"/>
      <c r="E27" s="149"/>
      <c r="F27" s="406" t="s">
        <v>44</v>
      </c>
      <c r="G27" s="597"/>
      <c r="H27" s="597"/>
      <c r="I27" s="610"/>
      <c r="J27" s="597"/>
      <c r="K27" s="611"/>
      <c r="L27" s="621"/>
      <c r="M27" s="679">
        <f t="shared" si="0"/>
        <v>0</v>
      </c>
      <c r="N27" s="597"/>
      <c r="O27" s="611"/>
      <c r="P27" s="610"/>
      <c r="Q27" s="597"/>
      <c r="R27" s="611"/>
      <c r="S27" s="621"/>
      <c r="T27" s="679">
        <f t="shared" si="1"/>
        <v>0</v>
      </c>
      <c r="U27" s="679">
        <f t="shared" ref="U27:U34" si="11">M27+T27</f>
        <v>0</v>
      </c>
    </row>
    <row r="28" spans="1:21" ht="18" customHeight="1">
      <c r="B28" s="824"/>
      <c r="C28" s="826"/>
      <c r="D28" s="833"/>
      <c r="E28" s="150"/>
      <c r="F28" s="407" t="s">
        <v>100</v>
      </c>
      <c r="G28" s="647">
        <f t="shared" ref="G28:L28" si="12">SUBTOTAL(9,G22:G27)</f>
        <v>157.42884321841333</v>
      </c>
      <c r="H28" s="647">
        <f t="shared" si="12"/>
        <v>166.06337398388388</v>
      </c>
      <c r="I28" s="648">
        <f t="shared" si="12"/>
        <v>147.29681080727076</v>
      </c>
      <c r="J28" s="647">
        <f t="shared" si="12"/>
        <v>162.208103789707</v>
      </c>
      <c r="K28" s="647">
        <f t="shared" si="12"/>
        <v>162.3355507382748</v>
      </c>
      <c r="L28" s="647">
        <f t="shared" si="12"/>
        <v>190.88366721746897</v>
      </c>
      <c r="M28" s="675">
        <f t="shared" si="0"/>
        <v>986.21634975501877</v>
      </c>
      <c r="N28" s="647">
        <f t="shared" ref="N28:S28" si="13">SUBTOTAL(9,N22:N27)</f>
        <v>203.6283620742521</v>
      </c>
      <c r="O28" s="647">
        <f t="shared" si="13"/>
        <v>199.07213366295213</v>
      </c>
      <c r="P28" s="648">
        <f t="shared" si="13"/>
        <v>176.25912986931036</v>
      </c>
      <c r="Q28" s="647">
        <f t="shared" si="13"/>
        <v>135.12562721904288</v>
      </c>
      <c r="R28" s="647">
        <f t="shared" si="13"/>
        <v>137.48339576754776</v>
      </c>
      <c r="S28" s="647">
        <f t="shared" si="13"/>
        <v>167.62459910383981</v>
      </c>
      <c r="T28" s="675">
        <f t="shared" si="1"/>
        <v>1019.1932476969451</v>
      </c>
      <c r="U28" s="675">
        <f t="shared" si="11"/>
        <v>2005.4095974519639</v>
      </c>
    </row>
    <row r="29" spans="1:21" ht="16.5" customHeight="1">
      <c r="A29" s="76">
        <v>19</v>
      </c>
      <c r="B29" s="824"/>
      <c r="C29" s="826"/>
      <c r="D29" s="833"/>
      <c r="E29" s="405" t="s">
        <v>101</v>
      </c>
      <c r="F29" s="425" t="s">
        <v>103</v>
      </c>
      <c r="G29" s="649"/>
      <c r="H29" s="649"/>
      <c r="I29" s="650"/>
      <c r="J29" s="649"/>
      <c r="K29" s="649"/>
      <c r="L29" s="649"/>
      <c r="M29" s="676">
        <f t="shared" si="0"/>
        <v>0</v>
      </c>
      <c r="N29" s="649"/>
      <c r="O29" s="649"/>
      <c r="P29" s="649"/>
      <c r="Q29" s="649"/>
      <c r="R29" s="649"/>
      <c r="S29" s="649"/>
      <c r="T29" s="676">
        <f t="shared" si="1"/>
        <v>0</v>
      </c>
      <c r="U29" s="676">
        <f t="shared" si="11"/>
        <v>0</v>
      </c>
    </row>
    <row r="30" spans="1:21" ht="16.5" customHeight="1">
      <c r="A30" s="76">
        <v>20</v>
      </c>
      <c r="B30" s="824"/>
      <c r="C30" s="826"/>
      <c r="D30" s="833"/>
      <c r="E30" s="99" t="s">
        <v>102</v>
      </c>
      <c r="F30" s="402" t="s">
        <v>119</v>
      </c>
      <c r="G30" s="651"/>
      <c r="H30" s="652"/>
      <c r="I30" s="653"/>
      <c r="J30" s="654"/>
      <c r="K30" s="652"/>
      <c r="L30" s="655"/>
      <c r="M30" s="683">
        <f t="shared" si="0"/>
        <v>0</v>
      </c>
      <c r="N30" s="655"/>
      <c r="O30" s="652"/>
      <c r="P30" s="653"/>
      <c r="Q30" s="654"/>
      <c r="R30" s="652"/>
      <c r="S30" s="655"/>
      <c r="T30" s="683">
        <f t="shared" si="1"/>
        <v>0</v>
      </c>
      <c r="U30" s="683">
        <f t="shared" si="11"/>
        <v>0</v>
      </c>
    </row>
    <row r="31" spans="1:21" ht="18" customHeight="1">
      <c r="B31" s="824"/>
      <c r="C31" s="826"/>
      <c r="D31" s="828"/>
      <c r="E31" s="105"/>
      <c r="F31" s="407" t="s">
        <v>104</v>
      </c>
      <c r="G31" s="656">
        <f t="shared" ref="G31:L31" si="14">SUBTOTAL(9,G29:G30)</f>
        <v>0</v>
      </c>
      <c r="H31" s="657">
        <f t="shared" si="14"/>
        <v>0</v>
      </c>
      <c r="I31" s="658">
        <f t="shared" si="14"/>
        <v>0</v>
      </c>
      <c r="J31" s="656">
        <f t="shared" si="14"/>
        <v>0</v>
      </c>
      <c r="K31" s="657">
        <f t="shared" si="14"/>
        <v>0</v>
      </c>
      <c r="L31" s="659">
        <f t="shared" si="14"/>
        <v>0</v>
      </c>
      <c r="M31" s="674">
        <f t="shared" si="0"/>
        <v>0</v>
      </c>
      <c r="N31" s="656">
        <f t="shared" ref="N31:S31" si="15">SUBTOTAL(9,N29:N30)</f>
        <v>0</v>
      </c>
      <c r="O31" s="657">
        <f t="shared" si="15"/>
        <v>0</v>
      </c>
      <c r="P31" s="658">
        <f t="shared" si="15"/>
        <v>0</v>
      </c>
      <c r="Q31" s="656">
        <f t="shared" si="15"/>
        <v>0</v>
      </c>
      <c r="R31" s="657">
        <f t="shared" si="15"/>
        <v>0</v>
      </c>
      <c r="S31" s="659">
        <f t="shared" si="15"/>
        <v>0</v>
      </c>
      <c r="T31" s="674">
        <f t="shared" si="1"/>
        <v>0</v>
      </c>
      <c r="U31" s="674">
        <f t="shared" si="11"/>
        <v>0</v>
      </c>
    </row>
    <row r="32" spans="1:21" ht="18" customHeight="1">
      <c r="A32" s="76">
        <v>21</v>
      </c>
      <c r="B32" s="824"/>
      <c r="C32" s="826"/>
      <c r="D32" s="828"/>
      <c r="E32" s="403" t="s">
        <v>105</v>
      </c>
      <c r="F32" s="138"/>
      <c r="G32" s="660"/>
      <c r="H32" s="660"/>
      <c r="I32" s="661"/>
      <c r="J32" s="662"/>
      <c r="K32" s="662"/>
      <c r="L32" s="663"/>
      <c r="M32" s="679">
        <f t="shared" si="0"/>
        <v>0</v>
      </c>
      <c r="N32" s="662"/>
      <c r="O32" s="668"/>
      <c r="P32" s="661"/>
      <c r="Q32" s="662"/>
      <c r="R32" s="668"/>
      <c r="S32" s="663"/>
      <c r="T32" s="679">
        <f t="shared" si="1"/>
        <v>0</v>
      </c>
      <c r="U32" s="679">
        <f t="shared" si="11"/>
        <v>0</v>
      </c>
    </row>
    <row r="33" spans="1:21" ht="21" customHeight="1" thickBot="1">
      <c r="B33" s="824"/>
      <c r="C33" s="826"/>
      <c r="D33" s="829"/>
      <c r="E33" s="830" t="s">
        <v>106</v>
      </c>
      <c r="F33" s="831"/>
      <c r="G33" s="641">
        <f t="shared" ref="G33:L33" si="16">SUBTOTAL(9,G22:G32)</f>
        <v>157.42884321841333</v>
      </c>
      <c r="H33" s="642">
        <f t="shared" si="16"/>
        <v>166.06337398388388</v>
      </c>
      <c r="I33" s="643">
        <f t="shared" si="16"/>
        <v>147.29681080727076</v>
      </c>
      <c r="J33" s="641">
        <f t="shared" si="16"/>
        <v>162.208103789707</v>
      </c>
      <c r="K33" s="642">
        <f t="shared" si="16"/>
        <v>162.3355507382748</v>
      </c>
      <c r="L33" s="644">
        <f t="shared" si="16"/>
        <v>190.88366721746897</v>
      </c>
      <c r="M33" s="681">
        <f t="shared" si="0"/>
        <v>986.21634975501877</v>
      </c>
      <c r="N33" s="641">
        <f t="shared" ref="N33:S33" si="17">SUBTOTAL(9,N22:N32)</f>
        <v>203.6283620742521</v>
      </c>
      <c r="O33" s="642">
        <f t="shared" si="17"/>
        <v>199.07213366295213</v>
      </c>
      <c r="P33" s="643">
        <f t="shared" si="17"/>
        <v>176.25912986931036</v>
      </c>
      <c r="Q33" s="641">
        <f t="shared" si="17"/>
        <v>135.12562721904288</v>
      </c>
      <c r="R33" s="642">
        <f t="shared" si="17"/>
        <v>137.48339576754776</v>
      </c>
      <c r="S33" s="644">
        <f t="shared" si="17"/>
        <v>167.62459910383981</v>
      </c>
      <c r="T33" s="681">
        <f t="shared" si="1"/>
        <v>1019.1932476969451</v>
      </c>
      <c r="U33" s="681">
        <f t="shared" si="11"/>
        <v>2005.4095974519639</v>
      </c>
    </row>
    <row r="34" spans="1:21" ht="21" customHeight="1" thickTop="1" thickBot="1">
      <c r="B34" s="824"/>
      <c r="C34" s="827"/>
      <c r="D34" s="854" t="s">
        <v>107</v>
      </c>
      <c r="E34" s="854"/>
      <c r="F34" s="855"/>
      <c r="G34" s="664">
        <f t="shared" ref="G34:L34" si="18">SUBTOTAL(9,G10:G33)</f>
        <v>296.58017293021476</v>
      </c>
      <c r="H34" s="665">
        <f t="shared" si="18"/>
        <v>312.84676407858308</v>
      </c>
      <c r="I34" s="666">
        <f t="shared" si="18"/>
        <v>277.49243866755364</v>
      </c>
      <c r="J34" s="664">
        <f t="shared" si="18"/>
        <v>305.583821167319</v>
      </c>
      <c r="K34" s="665">
        <f t="shared" si="18"/>
        <v>305.82391845364174</v>
      </c>
      <c r="L34" s="667">
        <f t="shared" si="18"/>
        <v>359.60571058994458</v>
      </c>
      <c r="M34" s="684">
        <f t="shared" si="0"/>
        <v>1857.932825887257</v>
      </c>
      <c r="N34" s="664">
        <f t="shared" ref="N34:S34" si="19">SUBTOTAL(9,N10:N33)</f>
        <v>383.61543922222268</v>
      </c>
      <c r="O34" s="665">
        <f t="shared" si="19"/>
        <v>375.03196123618329</v>
      </c>
      <c r="P34" s="666">
        <f t="shared" si="19"/>
        <v>332.05454698440553</v>
      </c>
      <c r="Q34" s="664">
        <f t="shared" si="19"/>
        <v>254.56314782372812</v>
      </c>
      <c r="R34" s="665">
        <f t="shared" si="19"/>
        <v>259.00494762069957</v>
      </c>
      <c r="S34" s="667">
        <f t="shared" si="19"/>
        <v>315.78795583603716</v>
      </c>
      <c r="T34" s="684">
        <f t="shared" si="1"/>
        <v>1920.0579987232763</v>
      </c>
      <c r="U34" s="684">
        <f t="shared" si="11"/>
        <v>3777.9908246105333</v>
      </c>
    </row>
    <row r="35" spans="1:21" ht="16.5" customHeight="1">
      <c r="A35" s="35">
        <v>22</v>
      </c>
      <c r="B35" s="824"/>
      <c r="C35" s="856" t="s">
        <v>52</v>
      </c>
      <c r="D35" s="858" t="s">
        <v>108</v>
      </c>
      <c r="E35" s="408" t="s">
        <v>109</v>
      </c>
      <c r="F35" s="409" t="s">
        <v>110</v>
      </c>
      <c r="G35" s="622"/>
      <c r="H35" s="623"/>
      <c r="I35" s="624"/>
      <c r="J35" s="622"/>
      <c r="K35" s="623"/>
      <c r="L35" s="625"/>
      <c r="M35" s="685">
        <f t="shared" si="0"/>
        <v>0</v>
      </c>
      <c r="N35" s="622"/>
      <c r="O35" s="623"/>
      <c r="P35" s="624"/>
      <c r="Q35" s="622"/>
      <c r="R35" s="623"/>
      <c r="S35" s="625"/>
      <c r="T35" s="685">
        <f t="shared" si="1"/>
        <v>0</v>
      </c>
      <c r="U35" s="685"/>
    </row>
    <row r="36" spans="1:21" ht="16.5" customHeight="1">
      <c r="A36" s="35">
        <v>23</v>
      </c>
      <c r="B36" s="824"/>
      <c r="C36" s="857"/>
      <c r="D36" s="859"/>
      <c r="E36" s="166"/>
      <c r="F36" s="410" t="s">
        <v>111</v>
      </c>
      <c r="G36" s="626"/>
      <c r="H36" s="627"/>
      <c r="I36" s="628"/>
      <c r="J36" s="626"/>
      <c r="K36" s="627"/>
      <c r="L36" s="629"/>
      <c r="M36" s="686">
        <f t="shared" si="0"/>
        <v>0</v>
      </c>
      <c r="N36" s="626"/>
      <c r="O36" s="627"/>
      <c r="P36" s="628"/>
      <c r="Q36" s="626"/>
      <c r="R36" s="627"/>
      <c r="S36" s="629"/>
      <c r="T36" s="686">
        <f t="shared" si="1"/>
        <v>0</v>
      </c>
      <c r="U36" s="686"/>
    </row>
    <row r="37" spans="1:21" ht="16.5" customHeight="1">
      <c r="A37" s="35">
        <v>24</v>
      </c>
      <c r="B37" s="824"/>
      <c r="C37" s="857"/>
      <c r="D37" s="859"/>
      <c r="E37" s="861" t="s">
        <v>117</v>
      </c>
      <c r="F37" s="410" t="s">
        <v>120</v>
      </c>
      <c r="G37" s="630"/>
      <c r="H37" s="630"/>
      <c r="I37" s="631"/>
      <c r="J37" s="630"/>
      <c r="K37" s="630"/>
      <c r="L37" s="630"/>
      <c r="M37" s="687">
        <f t="shared" si="0"/>
        <v>0</v>
      </c>
      <c r="N37" s="630"/>
      <c r="O37" s="630"/>
      <c r="P37" s="630"/>
      <c r="Q37" s="630"/>
      <c r="R37" s="630"/>
      <c r="S37" s="630"/>
      <c r="T37" s="687">
        <f t="shared" si="1"/>
        <v>0</v>
      </c>
      <c r="U37" s="687">
        <f>M37+T37</f>
        <v>0</v>
      </c>
    </row>
    <row r="38" spans="1:21" ht="16.5" customHeight="1">
      <c r="A38" s="35">
        <v>25</v>
      </c>
      <c r="B38" s="824"/>
      <c r="C38" s="857"/>
      <c r="D38" s="859"/>
      <c r="E38" s="861"/>
      <c r="F38" s="410" t="s">
        <v>112</v>
      </c>
      <c r="G38" s="630"/>
      <c r="H38" s="630"/>
      <c r="I38" s="631"/>
      <c r="J38" s="630"/>
      <c r="K38" s="630"/>
      <c r="L38" s="630"/>
      <c r="M38" s="687">
        <f t="shared" si="0"/>
        <v>0</v>
      </c>
      <c r="N38" s="630"/>
      <c r="O38" s="630"/>
      <c r="P38" s="630"/>
      <c r="Q38" s="630"/>
      <c r="R38" s="630"/>
      <c r="S38" s="630"/>
      <c r="T38" s="687">
        <f t="shared" si="1"/>
        <v>0</v>
      </c>
      <c r="U38" s="687">
        <f>M38+T38</f>
        <v>0</v>
      </c>
    </row>
    <row r="39" spans="1:21" ht="16.5" customHeight="1">
      <c r="A39" s="35">
        <v>26</v>
      </c>
      <c r="B39" s="824"/>
      <c r="C39" s="857"/>
      <c r="D39" s="859"/>
      <c r="E39" s="166"/>
      <c r="F39" s="410" t="s">
        <v>113</v>
      </c>
      <c r="G39" s="626"/>
      <c r="H39" s="627"/>
      <c r="I39" s="628"/>
      <c r="J39" s="626"/>
      <c r="K39" s="627"/>
      <c r="L39" s="629"/>
      <c r="M39" s="686">
        <f t="shared" si="0"/>
        <v>0</v>
      </c>
      <c r="N39" s="626"/>
      <c r="O39" s="627"/>
      <c r="P39" s="628"/>
      <c r="Q39" s="626"/>
      <c r="R39" s="627"/>
      <c r="S39" s="629"/>
      <c r="T39" s="686">
        <f t="shared" si="1"/>
        <v>0</v>
      </c>
      <c r="U39" s="686"/>
    </row>
    <row r="40" spans="1:21" ht="16.5" customHeight="1">
      <c r="A40" s="35">
        <v>27</v>
      </c>
      <c r="B40" s="824"/>
      <c r="C40" s="857"/>
      <c r="D40" s="859"/>
      <c r="E40" s="174"/>
      <c r="F40" s="411" t="s">
        <v>44</v>
      </c>
      <c r="G40" s="632"/>
      <c r="H40" s="633"/>
      <c r="I40" s="634"/>
      <c r="J40" s="632"/>
      <c r="K40" s="633"/>
      <c r="L40" s="635"/>
      <c r="M40" s="688">
        <f t="shared" si="0"/>
        <v>0</v>
      </c>
      <c r="N40" s="632"/>
      <c r="O40" s="633"/>
      <c r="P40" s="634"/>
      <c r="Q40" s="632"/>
      <c r="R40" s="633"/>
      <c r="S40" s="635"/>
      <c r="T40" s="688">
        <f t="shared" si="1"/>
        <v>0</v>
      </c>
      <c r="U40" s="688">
        <f>M40+T40</f>
        <v>0</v>
      </c>
    </row>
    <row r="41" spans="1:21" ht="18" customHeight="1" thickBot="1">
      <c r="B41" s="824"/>
      <c r="C41" s="857"/>
      <c r="D41" s="859"/>
      <c r="E41" s="180"/>
      <c r="F41" s="407" t="s">
        <v>114</v>
      </c>
      <c r="G41" s="636">
        <f t="shared" ref="G41:L41" si="20">SUBTOTAL(9,G37:G40)</f>
        <v>0</v>
      </c>
      <c r="H41" s="637">
        <f t="shared" si="20"/>
        <v>0</v>
      </c>
      <c r="I41" s="638">
        <f t="shared" si="20"/>
        <v>0</v>
      </c>
      <c r="J41" s="636">
        <f t="shared" si="20"/>
        <v>0</v>
      </c>
      <c r="K41" s="637">
        <f t="shared" si="20"/>
        <v>0</v>
      </c>
      <c r="L41" s="639">
        <f t="shared" si="20"/>
        <v>0</v>
      </c>
      <c r="M41" s="689">
        <f t="shared" si="0"/>
        <v>0</v>
      </c>
      <c r="N41" s="636">
        <f t="shared" ref="N41:S41" si="21">SUBTOTAL(9,N37:N40)</f>
        <v>0</v>
      </c>
      <c r="O41" s="637">
        <f t="shared" si="21"/>
        <v>0</v>
      </c>
      <c r="P41" s="638">
        <f t="shared" si="21"/>
        <v>0</v>
      </c>
      <c r="Q41" s="636">
        <f t="shared" si="21"/>
        <v>0</v>
      </c>
      <c r="R41" s="637">
        <f t="shared" si="21"/>
        <v>0</v>
      </c>
      <c r="S41" s="639">
        <f t="shared" si="21"/>
        <v>0</v>
      </c>
      <c r="T41" s="689">
        <f t="shared" si="1"/>
        <v>0</v>
      </c>
      <c r="U41" s="689">
        <f>M41+T41</f>
        <v>0</v>
      </c>
    </row>
    <row r="42" spans="1:21" ht="16.5" hidden="1" customHeight="1">
      <c r="A42" s="35">
        <v>29</v>
      </c>
      <c r="B42" s="824"/>
      <c r="C42" s="857"/>
      <c r="D42" s="859"/>
      <c r="E42" s="412" t="s">
        <v>121</v>
      </c>
      <c r="F42" s="413"/>
      <c r="G42" s="186"/>
      <c r="H42" s="187"/>
      <c r="I42" s="191"/>
      <c r="J42" s="186"/>
      <c r="K42" s="187"/>
      <c r="L42" s="188"/>
      <c r="M42" s="690">
        <f t="shared" si="0"/>
        <v>0</v>
      </c>
      <c r="N42" s="186"/>
      <c r="O42" s="187"/>
      <c r="P42" s="191"/>
      <c r="Q42" s="186"/>
      <c r="R42" s="187"/>
      <c r="S42" s="188"/>
      <c r="T42" s="690">
        <f t="shared" si="1"/>
        <v>0</v>
      </c>
      <c r="U42" s="701"/>
    </row>
    <row r="43" spans="1:21" ht="16.5" hidden="1" customHeight="1">
      <c r="A43" s="35">
        <v>30</v>
      </c>
      <c r="B43" s="824"/>
      <c r="C43" s="857"/>
      <c r="D43" s="859"/>
      <c r="E43" s="166" t="s">
        <v>122</v>
      </c>
      <c r="F43" s="414" t="s">
        <v>123</v>
      </c>
      <c r="G43" s="193"/>
      <c r="H43" s="194"/>
      <c r="I43" s="197"/>
      <c r="J43" s="193"/>
      <c r="K43" s="194"/>
      <c r="L43" s="195"/>
      <c r="M43" s="691">
        <f t="shared" si="0"/>
        <v>0</v>
      </c>
      <c r="N43" s="193"/>
      <c r="O43" s="194"/>
      <c r="P43" s="197"/>
      <c r="Q43" s="193"/>
      <c r="R43" s="194"/>
      <c r="S43" s="195"/>
      <c r="T43" s="691">
        <f t="shared" si="1"/>
        <v>0</v>
      </c>
      <c r="U43" s="702"/>
    </row>
    <row r="44" spans="1:21" ht="16.5" hidden="1" customHeight="1">
      <c r="A44" s="35">
        <v>31</v>
      </c>
      <c r="B44" s="824"/>
      <c r="C44" s="857"/>
      <c r="D44" s="859"/>
      <c r="E44" s="166" t="s">
        <v>124</v>
      </c>
      <c r="F44" s="410" t="s">
        <v>125</v>
      </c>
      <c r="G44" s="199"/>
      <c r="H44" s="200"/>
      <c r="I44" s="202"/>
      <c r="J44" s="199"/>
      <c r="K44" s="200"/>
      <c r="L44" s="201"/>
      <c r="M44" s="691">
        <f t="shared" si="0"/>
        <v>0</v>
      </c>
      <c r="N44" s="199"/>
      <c r="O44" s="200"/>
      <c r="P44" s="202"/>
      <c r="Q44" s="199"/>
      <c r="R44" s="200"/>
      <c r="S44" s="201"/>
      <c r="T44" s="691">
        <f t="shared" si="1"/>
        <v>0</v>
      </c>
      <c r="U44" s="691"/>
    </row>
    <row r="45" spans="1:21" ht="16.5" hidden="1" customHeight="1">
      <c r="A45" s="35">
        <v>32</v>
      </c>
      <c r="B45" s="824"/>
      <c r="C45" s="857"/>
      <c r="D45" s="859"/>
      <c r="E45" s="166"/>
      <c r="F45" s="415" t="s">
        <v>126</v>
      </c>
      <c r="G45" s="193"/>
      <c r="H45" s="194"/>
      <c r="I45" s="197"/>
      <c r="J45" s="193"/>
      <c r="K45" s="194"/>
      <c r="L45" s="195"/>
      <c r="M45" s="692">
        <f t="shared" si="0"/>
        <v>0</v>
      </c>
      <c r="N45" s="193"/>
      <c r="O45" s="194"/>
      <c r="P45" s="197"/>
      <c r="Q45" s="193"/>
      <c r="R45" s="194"/>
      <c r="S45" s="195"/>
      <c r="T45" s="692">
        <f t="shared" si="1"/>
        <v>0</v>
      </c>
      <c r="U45" s="692"/>
    </row>
    <row r="46" spans="1:21" ht="16.5" hidden="1" customHeight="1">
      <c r="B46" s="824"/>
      <c r="C46" s="857"/>
      <c r="D46" s="859"/>
      <c r="E46" s="166"/>
      <c r="F46" s="407" t="s">
        <v>127</v>
      </c>
      <c r="G46" s="186"/>
      <c r="H46" s="187"/>
      <c r="I46" s="191"/>
      <c r="J46" s="186"/>
      <c r="K46" s="187"/>
      <c r="L46" s="188"/>
      <c r="M46" s="690">
        <f t="shared" si="0"/>
        <v>0</v>
      </c>
      <c r="N46" s="186"/>
      <c r="O46" s="187"/>
      <c r="P46" s="188"/>
      <c r="Q46" s="189"/>
      <c r="R46" s="187"/>
      <c r="S46" s="188"/>
      <c r="T46" s="690">
        <f t="shared" si="1"/>
        <v>0</v>
      </c>
      <c r="U46" s="690"/>
    </row>
    <row r="47" spans="1:21" ht="18.75" hidden="1" customHeight="1" thickBot="1">
      <c r="B47" s="824"/>
      <c r="C47" s="857"/>
      <c r="D47" s="860"/>
      <c r="E47" s="844" t="s">
        <v>128</v>
      </c>
      <c r="F47" s="845"/>
      <c r="G47" s="204"/>
      <c r="H47" s="205"/>
      <c r="I47" s="208"/>
      <c r="J47" s="204"/>
      <c r="K47" s="205"/>
      <c r="L47" s="206"/>
      <c r="M47" s="693">
        <f t="shared" si="0"/>
        <v>0</v>
      </c>
      <c r="N47" s="204"/>
      <c r="O47" s="205"/>
      <c r="P47" s="208"/>
      <c r="Q47" s="204"/>
      <c r="R47" s="205"/>
      <c r="S47" s="206"/>
      <c r="T47" s="693">
        <f t="shared" si="1"/>
        <v>0</v>
      </c>
      <c r="U47" s="693"/>
    </row>
    <row r="48" spans="1:21" ht="16.5" hidden="1" customHeight="1" thickTop="1">
      <c r="A48" s="35">
        <v>33</v>
      </c>
      <c r="B48" s="209"/>
      <c r="C48" s="857"/>
      <c r="D48" s="862" t="s">
        <v>129</v>
      </c>
      <c r="E48" s="863"/>
      <c r="F48" s="416" t="s">
        <v>130</v>
      </c>
      <c r="G48" s="210"/>
      <c r="H48" s="211"/>
      <c r="I48" s="213"/>
      <c r="J48" s="210"/>
      <c r="K48" s="211"/>
      <c r="L48" s="212"/>
      <c r="M48" s="690">
        <f t="shared" si="0"/>
        <v>0</v>
      </c>
      <c r="N48" s="210"/>
      <c r="O48" s="211"/>
      <c r="P48" s="213"/>
      <c r="Q48" s="210"/>
      <c r="R48" s="211"/>
      <c r="S48" s="212"/>
      <c r="T48" s="690">
        <f t="shared" si="1"/>
        <v>0</v>
      </c>
      <c r="U48" s="690"/>
    </row>
    <row r="49" spans="1:21" ht="16.5" hidden="1" customHeight="1">
      <c r="A49" s="35">
        <v>34</v>
      </c>
      <c r="B49" s="209"/>
      <c r="C49" s="857"/>
      <c r="D49" s="864"/>
      <c r="E49" s="865"/>
      <c r="F49" s="417" t="s">
        <v>131</v>
      </c>
      <c r="G49" s="210"/>
      <c r="H49" s="211"/>
      <c r="I49" s="213"/>
      <c r="J49" s="210"/>
      <c r="K49" s="211"/>
      <c r="L49" s="212"/>
      <c r="M49" s="690">
        <f t="shared" si="0"/>
        <v>0</v>
      </c>
      <c r="N49" s="210"/>
      <c r="O49" s="211"/>
      <c r="P49" s="213"/>
      <c r="Q49" s="210"/>
      <c r="R49" s="211"/>
      <c r="S49" s="212"/>
      <c r="T49" s="690">
        <f t="shared" si="1"/>
        <v>0</v>
      </c>
      <c r="U49" s="690"/>
    </row>
    <row r="50" spans="1:21" ht="16.5" hidden="1" customHeight="1">
      <c r="B50" s="209"/>
      <c r="C50" s="857"/>
      <c r="D50" s="418"/>
      <c r="E50" s="419"/>
      <c r="F50" s="407" t="s">
        <v>132</v>
      </c>
      <c r="G50" s="210"/>
      <c r="H50" s="211"/>
      <c r="I50" s="213"/>
      <c r="J50" s="210"/>
      <c r="K50" s="211"/>
      <c r="L50" s="212"/>
      <c r="M50" s="690">
        <f t="shared" si="0"/>
        <v>0</v>
      </c>
      <c r="N50" s="210"/>
      <c r="O50" s="211"/>
      <c r="P50" s="213"/>
      <c r="Q50" s="210"/>
      <c r="R50" s="211"/>
      <c r="S50" s="212"/>
      <c r="T50" s="690">
        <f t="shared" si="1"/>
        <v>0</v>
      </c>
      <c r="U50" s="690"/>
    </row>
    <row r="51" spans="1:21" ht="16.5" hidden="1" customHeight="1">
      <c r="A51" s="35">
        <v>34</v>
      </c>
      <c r="B51" s="209"/>
      <c r="C51" s="857"/>
      <c r="D51" s="214" t="s">
        <v>133</v>
      </c>
      <c r="E51" s="214"/>
      <c r="F51" s="138"/>
      <c r="G51" s="215"/>
      <c r="H51" s="216"/>
      <c r="I51" s="219"/>
      <c r="J51" s="215"/>
      <c r="K51" s="216"/>
      <c r="L51" s="217"/>
      <c r="M51" s="694">
        <f t="shared" si="0"/>
        <v>0</v>
      </c>
      <c r="N51" s="215"/>
      <c r="O51" s="216"/>
      <c r="P51" s="219"/>
      <c r="Q51" s="215"/>
      <c r="R51" s="216"/>
      <c r="S51" s="217"/>
      <c r="T51" s="694">
        <f t="shared" si="1"/>
        <v>0</v>
      </c>
      <c r="U51" s="694"/>
    </row>
    <row r="52" spans="1:21" ht="18.75" hidden="1" customHeight="1" thickBot="1">
      <c r="B52" s="209"/>
      <c r="C52" s="827"/>
      <c r="D52" s="846" t="s">
        <v>134</v>
      </c>
      <c r="E52" s="846"/>
      <c r="F52" s="847"/>
      <c r="G52" s="220"/>
      <c r="H52" s="221"/>
      <c r="I52" s="224"/>
      <c r="J52" s="220"/>
      <c r="K52" s="221"/>
      <c r="L52" s="222"/>
      <c r="M52" s="695">
        <f t="shared" si="0"/>
        <v>0</v>
      </c>
      <c r="N52" s="220"/>
      <c r="O52" s="221"/>
      <c r="P52" s="224"/>
      <c r="Q52" s="220"/>
      <c r="R52" s="221"/>
      <c r="S52" s="222"/>
      <c r="T52" s="695">
        <f t="shared" si="1"/>
        <v>0</v>
      </c>
      <c r="U52" s="695">
        <f>SUM(U41:U41)</f>
        <v>0</v>
      </c>
    </row>
    <row r="53" spans="1:21" ht="18.75" hidden="1" customHeight="1">
      <c r="A53" s="35">
        <v>35</v>
      </c>
      <c r="B53" s="209"/>
      <c r="C53" s="856" t="s">
        <v>135</v>
      </c>
      <c r="D53" s="392" t="s">
        <v>136</v>
      </c>
      <c r="E53" s="420"/>
      <c r="F53" s="58"/>
      <c r="G53" s="225"/>
      <c r="H53" s="226"/>
      <c r="I53" s="230"/>
      <c r="J53" s="229"/>
      <c r="K53" s="226"/>
      <c r="L53" s="227"/>
      <c r="M53" s="696">
        <f t="shared" si="0"/>
        <v>0</v>
      </c>
      <c r="N53" s="229"/>
      <c r="O53" s="226"/>
      <c r="P53" s="230"/>
      <c r="Q53" s="229"/>
      <c r="R53" s="226"/>
      <c r="S53" s="227"/>
      <c r="T53" s="696">
        <f t="shared" si="1"/>
        <v>0</v>
      </c>
      <c r="U53" s="696">
        <f>M53+T53</f>
        <v>0</v>
      </c>
    </row>
    <row r="54" spans="1:21" ht="18.75" hidden="1" customHeight="1">
      <c r="A54" s="35">
        <v>36</v>
      </c>
      <c r="B54" s="209"/>
      <c r="C54" s="857"/>
      <c r="D54" s="393" t="s">
        <v>137</v>
      </c>
      <c r="E54" s="421"/>
      <c r="F54" s="64"/>
      <c r="G54" s="231"/>
      <c r="H54" s="232"/>
      <c r="I54" s="236"/>
      <c r="J54" s="235"/>
      <c r="K54" s="232"/>
      <c r="L54" s="233"/>
      <c r="M54" s="697">
        <f t="shared" si="0"/>
        <v>0</v>
      </c>
      <c r="N54" s="235"/>
      <c r="O54" s="232"/>
      <c r="P54" s="236"/>
      <c r="Q54" s="235"/>
      <c r="R54" s="232"/>
      <c r="S54" s="233"/>
      <c r="T54" s="697">
        <f t="shared" si="1"/>
        <v>0</v>
      </c>
      <c r="U54" s="697">
        <f>M54+T54</f>
        <v>0</v>
      </c>
    </row>
    <row r="55" spans="1:21" ht="18.75" hidden="1" customHeight="1" thickBot="1">
      <c r="B55" s="209"/>
      <c r="C55" s="827"/>
      <c r="D55" s="375"/>
      <c r="E55" s="375"/>
      <c r="F55" s="422" t="s">
        <v>138</v>
      </c>
      <c r="G55" s="237"/>
      <c r="H55" s="238"/>
      <c r="I55" s="241"/>
      <c r="J55" s="237"/>
      <c r="K55" s="238"/>
      <c r="L55" s="239"/>
      <c r="M55" s="698">
        <f t="shared" si="0"/>
        <v>0</v>
      </c>
      <c r="N55" s="237"/>
      <c r="O55" s="238"/>
      <c r="P55" s="241"/>
      <c r="Q55" s="237"/>
      <c r="R55" s="238"/>
      <c r="S55" s="239"/>
      <c r="T55" s="698">
        <f t="shared" si="1"/>
        <v>0</v>
      </c>
      <c r="U55" s="698">
        <f>SUM(U53:U54)</f>
        <v>0</v>
      </c>
    </row>
    <row r="56" spans="1:21" ht="18.75" hidden="1" customHeight="1" thickBot="1">
      <c r="B56" s="242"/>
      <c r="C56" s="836" t="s">
        <v>139</v>
      </c>
      <c r="D56" s="836"/>
      <c r="E56" s="836"/>
      <c r="F56" s="837"/>
      <c r="G56" s="243"/>
      <c r="H56" s="244"/>
      <c r="I56" s="248"/>
      <c r="J56" s="247"/>
      <c r="K56" s="244"/>
      <c r="L56" s="245"/>
      <c r="M56" s="699">
        <f t="shared" si="0"/>
        <v>0</v>
      </c>
      <c r="N56" s="247"/>
      <c r="O56" s="244"/>
      <c r="P56" s="248"/>
      <c r="Q56" s="247"/>
      <c r="R56" s="244"/>
      <c r="S56" s="245"/>
      <c r="T56" s="699">
        <f t="shared" si="1"/>
        <v>0</v>
      </c>
      <c r="U56" s="699">
        <f>U34+U52+U55</f>
        <v>3777.9908246105333</v>
      </c>
    </row>
    <row r="57" spans="1:21" ht="21" customHeight="1" thickBot="1">
      <c r="B57" s="249"/>
      <c r="C57" s="848" t="s">
        <v>115</v>
      </c>
      <c r="D57" s="849"/>
      <c r="E57" s="849"/>
      <c r="F57" s="850"/>
      <c r="G57" s="250">
        <f>G6</f>
        <v>4941</v>
      </c>
      <c r="H57" s="251">
        <f t="shared" ref="H57:L57" si="22">H6</f>
        <v>5212</v>
      </c>
      <c r="I57" s="255">
        <f t="shared" si="22"/>
        <v>4623</v>
      </c>
      <c r="J57" s="254">
        <f t="shared" si="22"/>
        <v>5091</v>
      </c>
      <c r="K57" s="251">
        <f t="shared" si="22"/>
        <v>5095</v>
      </c>
      <c r="L57" s="252">
        <f t="shared" si="22"/>
        <v>5991</v>
      </c>
      <c r="M57" s="700">
        <f t="shared" si="0"/>
        <v>30953</v>
      </c>
      <c r="N57" s="254">
        <f t="shared" ref="N57:S57" si="23">N6</f>
        <v>6391</v>
      </c>
      <c r="O57" s="251">
        <f t="shared" si="23"/>
        <v>6248</v>
      </c>
      <c r="P57" s="255">
        <f t="shared" si="23"/>
        <v>5532</v>
      </c>
      <c r="Q57" s="254">
        <f t="shared" si="23"/>
        <v>4241</v>
      </c>
      <c r="R57" s="256">
        <f t="shared" si="23"/>
        <v>4315</v>
      </c>
      <c r="S57" s="257">
        <f t="shared" si="23"/>
        <v>5261</v>
      </c>
      <c r="T57" s="700">
        <f t="shared" si="1"/>
        <v>31988</v>
      </c>
      <c r="U57" s="700">
        <f>M57+T57</f>
        <v>62941</v>
      </c>
    </row>
    <row r="58" spans="1:21" ht="9" customHeight="1"/>
    <row r="59" spans="1:21" ht="19.5" customHeight="1">
      <c r="E59" s="851" t="s">
        <v>116</v>
      </c>
      <c r="F59" s="852"/>
      <c r="G59" s="853"/>
      <c r="P59" s="558"/>
      <c r="Q59" s="558"/>
      <c r="R59" s="558"/>
      <c r="S59" s="558"/>
      <c r="U59" s="555"/>
    </row>
    <row r="60" spans="1:21" ht="7.5" customHeight="1">
      <c r="P60" s="558"/>
      <c r="Q60" s="558"/>
      <c r="R60" s="558"/>
      <c r="S60" s="558"/>
    </row>
    <row r="61" spans="1:21" ht="19.5" customHeight="1">
      <c r="G61" s="36" t="s">
        <v>197</v>
      </c>
      <c r="H61" s="36" t="s">
        <v>198</v>
      </c>
      <c r="I61" s="321" t="s">
        <v>199</v>
      </c>
      <c r="J61" s="321" t="s">
        <v>200</v>
      </c>
      <c r="K61" s="36" t="s">
        <v>201</v>
      </c>
      <c r="L61" s="558" t="s">
        <v>202</v>
      </c>
      <c r="N61" s="36" t="s">
        <v>203</v>
      </c>
      <c r="O61" s="558" t="s">
        <v>204</v>
      </c>
      <c r="P61" s="558" t="s">
        <v>205</v>
      </c>
      <c r="Q61" s="36" t="s">
        <v>206</v>
      </c>
      <c r="R61" s="36" t="s">
        <v>207</v>
      </c>
      <c r="S61" s="36" t="s">
        <v>208</v>
      </c>
      <c r="U61" s="556"/>
    </row>
    <row r="62" spans="1:21" ht="19.5" customHeight="1">
      <c r="F62" s="509"/>
      <c r="G62" s="510"/>
      <c r="H62" s="510"/>
      <c r="I62" s="510"/>
      <c r="J62" s="510"/>
      <c r="K62" s="510"/>
      <c r="L62" s="510"/>
      <c r="M62" s="511"/>
      <c r="N62" s="510"/>
      <c r="O62" s="510"/>
      <c r="P62" s="510"/>
      <c r="Q62" s="510"/>
      <c r="R62" s="510"/>
      <c r="S62" s="510"/>
    </row>
    <row r="63" spans="1:21">
      <c r="F63" s="509"/>
      <c r="G63" s="510"/>
      <c r="H63" s="510"/>
      <c r="I63" s="510"/>
      <c r="J63" s="510"/>
      <c r="K63" s="510"/>
      <c r="L63" s="510"/>
      <c r="M63" s="511"/>
      <c r="N63" s="510"/>
      <c r="O63" s="510"/>
      <c r="P63" s="510"/>
      <c r="Q63" s="510"/>
      <c r="R63" s="510"/>
      <c r="S63" s="510"/>
    </row>
    <row r="64" spans="1:21">
      <c r="F64" s="509" t="s">
        <v>169</v>
      </c>
      <c r="G64" s="512">
        <f>SUM(G62:G63)</f>
        <v>0</v>
      </c>
      <c r="H64" s="512"/>
      <c r="I64" s="512"/>
      <c r="J64" s="512"/>
      <c r="K64" s="512"/>
      <c r="L64" s="512"/>
      <c r="M64" s="512"/>
      <c r="N64" s="512"/>
      <c r="O64" s="512"/>
      <c r="P64" s="512"/>
      <c r="Q64" s="512"/>
      <c r="R64" s="512"/>
      <c r="S64" s="512"/>
    </row>
    <row r="65" spans="6:19">
      <c r="F65" s="509" t="s">
        <v>170</v>
      </c>
      <c r="G65" s="513">
        <v>0.98</v>
      </c>
      <c r="H65" s="513"/>
      <c r="I65" s="513"/>
      <c r="J65" s="513"/>
      <c r="K65" s="513"/>
      <c r="L65" s="513"/>
      <c r="M65" s="513"/>
      <c r="N65" s="513"/>
      <c r="O65" s="513"/>
      <c r="P65" s="513"/>
      <c r="Q65" s="513"/>
      <c r="R65" s="513"/>
      <c r="S65" s="513"/>
    </row>
    <row r="66" spans="6:19">
      <c r="F66" s="509" t="s">
        <v>165</v>
      </c>
      <c r="G66" s="514">
        <v>0.01</v>
      </c>
      <c r="H66" s="513"/>
      <c r="I66" s="513"/>
      <c r="J66" s="513"/>
      <c r="K66" s="513"/>
      <c r="L66" s="513"/>
      <c r="M66" s="513"/>
      <c r="N66" s="513"/>
      <c r="O66" s="513"/>
      <c r="P66" s="513"/>
      <c r="Q66" s="513"/>
      <c r="R66" s="513"/>
      <c r="S66" s="513"/>
    </row>
    <row r="67" spans="6:19">
      <c r="F67" s="509" t="s">
        <v>163</v>
      </c>
      <c r="G67" s="514">
        <v>3.9399999999999998E-2</v>
      </c>
      <c r="H67" s="513"/>
      <c r="I67" s="513"/>
      <c r="J67" s="513"/>
      <c r="K67" s="513"/>
      <c r="L67" s="513"/>
      <c r="M67" s="513"/>
      <c r="N67" s="513"/>
      <c r="O67" s="513"/>
      <c r="P67" s="513"/>
      <c r="Q67" s="513"/>
      <c r="R67" s="513"/>
      <c r="S67" s="513"/>
    </row>
    <row r="68" spans="6:19">
      <c r="F68" s="509" t="s">
        <v>166</v>
      </c>
      <c r="G68" s="515">
        <v>3.4</v>
      </c>
      <c r="H68" s="513"/>
      <c r="I68" s="513"/>
      <c r="J68" s="513"/>
      <c r="K68" s="513"/>
      <c r="L68" s="513"/>
      <c r="M68" s="513"/>
      <c r="N68" s="513"/>
      <c r="O68" s="513"/>
      <c r="P68" s="513"/>
      <c r="Q68" s="513"/>
      <c r="R68" s="513"/>
      <c r="S68" s="513"/>
    </row>
    <row r="69" spans="6:19">
      <c r="F69" s="509" t="s">
        <v>167</v>
      </c>
      <c r="G69" s="516">
        <v>0.1</v>
      </c>
      <c r="H69" s="513"/>
      <c r="I69" s="513"/>
      <c r="J69" s="513"/>
      <c r="K69" s="513"/>
      <c r="L69" s="513"/>
      <c r="M69" s="513"/>
      <c r="N69" s="513"/>
      <c r="O69" s="513"/>
      <c r="P69" s="513"/>
      <c r="Q69" s="513"/>
      <c r="R69" s="513"/>
      <c r="S69" s="513"/>
    </row>
    <row r="70" spans="6:19">
      <c r="F70" s="509"/>
      <c r="G70" s="513"/>
      <c r="H70" s="513"/>
      <c r="I70" s="513"/>
      <c r="J70" s="513"/>
      <c r="K70" s="513"/>
      <c r="L70" s="513"/>
      <c r="M70" s="513"/>
      <c r="N70" s="513"/>
      <c r="O70" s="513"/>
      <c r="P70" s="513"/>
      <c r="Q70" s="513"/>
      <c r="R70" s="513"/>
      <c r="S70" s="513"/>
    </row>
    <row r="71" spans="6:19">
      <c r="F71" s="509"/>
      <c r="G71" s="513"/>
      <c r="H71" s="513"/>
      <c r="I71" s="513"/>
      <c r="J71" s="513"/>
      <c r="K71" s="513"/>
      <c r="L71" s="513"/>
      <c r="M71" s="513"/>
      <c r="N71" s="513"/>
      <c r="O71" s="513"/>
      <c r="P71" s="513"/>
      <c r="Q71" s="513"/>
      <c r="R71" s="513"/>
      <c r="S71" s="513"/>
    </row>
  </sheetData>
  <sheetProtection formatCells="0" selectLockedCells="1"/>
  <mergeCells count="21"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  <mergeCell ref="T2:T3"/>
    <mergeCell ref="C56:F56"/>
    <mergeCell ref="U2:U3"/>
    <mergeCell ref="C4:D6"/>
    <mergeCell ref="M2:M3"/>
    <mergeCell ref="E47:F47"/>
    <mergeCell ref="D52:F52"/>
    <mergeCell ref="B7:B47"/>
    <mergeCell ref="C7:C34"/>
    <mergeCell ref="D8:D21"/>
    <mergeCell ref="E21:F21"/>
    <mergeCell ref="D22:D33"/>
  </mergeCells>
  <phoneticPr fontId="3"/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>
    <pageSetUpPr fitToPage="1"/>
  </sheetPr>
  <dimension ref="A1:X64"/>
  <sheetViews>
    <sheetView topLeftCell="G1" zoomScaleNormal="100" zoomScaleSheetLayoutView="75" workbookViewId="0">
      <selection activeCell="U4" sqref="U4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9.875" style="36" bestFit="1" customWidth="1"/>
    <col min="8" max="12" width="9.125" style="36" customWidth="1"/>
    <col min="13" max="13" width="10.625" style="36" customWidth="1"/>
    <col min="14" max="19" width="9.125" style="36" customWidth="1"/>
    <col min="20" max="21" width="10.625" style="36" customWidth="1"/>
    <col min="22" max="16384" width="9" style="36"/>
  </cols>
  <sheetData>
    <row r="1" spans="1:24" ht="13.5" customHeight="1" thickBot="1"/>
    <row r="2" spans="1:24" s="48" customFormat="1" ht="21" customHeight="1">
      <c r="A2" s="39"/>
      <c r="B2" s="40"/>
      <c r="C2" s="41"/>
      <c r="D2" s="42"/>
      <c r="E2" s="43" t="s">
        <v>3</v>
      </c>
      <c r="F2" s="44" t="s">
        <v>171</v>
      </c>
      <c r="G2" s="45"/>
      <c r="H2" s="45" t="s">
        <v>4</v>
      </c>
      <c r="I2" s="45"/>
      <c r="J2" s="46"/>
      <c r="K2" s="45" t="s">
        <v>5</v>
      </c>
      <c r="L2" s="45"/>
      <c r="M2" s="834" t="s">
        <v>6</v>
      </c>
      <c r="N2" s="45"/>
      <c r="O2" s="45" t="s">
        <v>7</v>
      </c>
      <c r="P2" s="47"/>
      <c r="Q2" s="45"/>
      <c r="R2" s="45" t="s">
        <v>8</v>
      </c>
      <c r="S2" s="45"/>
      <c r="T2" s="834" t="s">
        <v>9</v>
      </c>
      <c r="U2" s="834" t="s">
        <v>210</v>
      </c>
    </row>
    <row r="3" spans="1:24" s="48" customFormat="1" ht="21" customHeight="1" thickBot="1">
      <c r="A3" s="39"/>
      <c r="B3" s="49"/>
      <c r="C3" s="50"/>
      <c r="D3" s="51"/>
      <c r="E3" s="52" t="s">
        <v>10</v>
      </c>
      <c r="F3" s="391" t="s">
        <v>72</v>
      </c>
      <c r="G3" s="820">
        <v>44652</v>
      </c>
      <c r="H3" s="820">
        <v>44682</v>
      </c>
      <c r="I3" s="820">
        <v>44713</v>
      </c>
      <c r="J3" s="820">
        <v>44743</v>
      </c>
      <c r="K3" s="820">
        <v>44774</v>
      </c>
      <c r="L3" s="820">
        <v>44805</v>
      </c>
      <c r="M3" s="835"/>
      <c r="N3" s="820">
        <v>44835</v>
      </c>
      <c r="O3" s="820">
        <v>44866</v>
      </c>
      <c r="P3" s="820">
        <v>44896</v>
      </c>
      <c r="Q3" s="820">
        <v>44927</v>
      </c>
      <c r="R3" s="820">
        <v>44958</v>
      </c>
      <c r="S3" s="820">
        <v>44986</v>
      </c>
      <c r="T3" s="835"/>
      <c r="U3" s="835"/>
    </row>
    <row r="4" spans="1:24" s="48" customFormat="1" ht="18.75" customHeight="1">
      <c r="A4" s="39"/>
      <c r="B4" s="57"/>
      <c r="C4" s="838" t="s">
        <v>34</v>
      </c>
      <c r="D4" s="839"/>
      <c r="E4" s="392" t="s">
        <v>35</v>
      </c>
      <c r="F4" s="58"/>
      <c r="G4" s="59"/>
      <c r="H4" s="59"/>
      <c r="I4" s="60"/>
      <c r="J4" s="60"/>
      <c r="K4" s="60"/>
      <c r="L4" s="60"/>
      <c r="M4" s="62">
        <f>SUM(G4:L4)</f>
        <v>0</v>
      </c>
      <c r="N4" s="59"/>
      <c r="O4" s="60"/>
      <c r="P4" s="60"/>
      <c r="Q4" s="59"/>
      <c r="R4" s="59"/>
      <c r="S4" s="482"/>
      <c r="T4" s="591">
        <f>SUM(N4:S4)</f>
        <v>0</v>
      </c>
      <c r="U4" s="591">
        <f>M4+T4</f>
        <v>0</v>
      </c>
      <c r="W4" s="557">
        <f>U4</f>
        <v>0</v>
      </c>
      <c r="X4" s="557">
        <f>'Detail Table(Forecast)'!U4-'Detail Table(Input this !)'!W4</f>
        <v>59154</v>
      </c>
    </row>
    <row r="5" spans="1:24" s="48" customFormat="1" ht="18.75" customHeight="1">
      <c r="A5" s="39"/>
      <c r="B5" s="57"/>
      <c r="C5" s="840"/>
      <c r="D5" s="841"/>
      <c r="E5" s="393" t="s">
        <v>36</v>
      </c>
      <c r="F5" s="64"/>
      <c r="G5" s="65"/>
      <c r="H5" s="65"/>
      <c r="I5" s="66"/>
      <c r="J5" s="66"/>
      <c r="K5" s="66"/>
      <c r="L5" s="66"/>
      <c r="M5" s="68">
        <f>SUM(G5:L5)</f>
        <v>0</v>
      </c>
      <c r="N5" s="65"/>
      <c r="O5" s="66"/>
      <c r="P5" s="66"/>
      <c r="Q5" s="65"/>
      <c r="R5" s="65"/>
      <c r="S5" s="484"/>
      <c r="T5" s="592">
        <f>SUM(N5:S5)</f>
        <v>0</v>
      </c>
      <c r="U5" s="592">
        <f>M5+T5</f>
        <v>0</v>
      </c>
      <c r="W5" s="557">
        <f>U5</f>
        <v>0</v>
      </c>
      <c r="X5" s="557">
        <f>'Detail Table(Forecast)'!U5-'Detail Table(Input this !)'!W5</f>
        <v>3787</v>
      </c>
    </row>
    <row r="6" spans="1:24" s="48" customFormat="1" ht="21" customHeight="1" thickBot="1">
      <c r="A6" s="39"/>
      <c r="B6" s="57"/>
      <c r="C6" s="842"/>
      <c r="D6" s="843"/>
      <c r="E6" s="70"/>
      <c r="F6" s="394"/>
      <c r="G6" s="71">
        <f>SUM(G4:G5)</f>
        <v>0</v>
      </c>
      <c r="H6" s="71">
        <f>SUM(H4:H5)</f>
        <v>0</v>
      </c>
      <c r="I6" s="71">
        <f t="shared" ref="I6:L6" si="0">SUM(I4:I5)</f>
        <v>0</v>
      </c>
      <c r="J6" s="71">
        <f t="shared" si="0"/>
        <v>0</v>
      </c>
      <c r="K6" s="71">
        <f t="shared" si="0"/>
        <v>0</v>
      </c>
      <c r="L6" s="71">
        <f t="shared" si="0"/>
        <v>0</v>
      </c>
      <c r="M6" s="74">
        <f>SUM(G6:L6)</f>
        <v>0</v>
      </c>
      <c r="N6" s="71">
        <f>SUM(N4:N5)</f>
        <v>0</v>
      </c>
      <c r="O6" s="71">
        <f>SUM(O4:O5)</f>
        <v>0</v>
      </c>
      <c r="P6" s="71">
        <f t="shared" ref="P6:S6" si="1">SUM(P4:P5)</f>
        <v>0</v>
      </c>
      <c r="Q6" s="71">
        <f t="shared" si="1"/>
        <v>0</v>
      </c>
      <c r="R6" s="71">
        <f t="shared" si="1"/>
        <v>0</v>
      </c>
      <c r="S6" s="71">
        <f t="shared" si="1"/>
        <v>0</v>
      </c>
      <c r="T6" s="593">
        <f>SUM(N6:S6)</f>
        <v>0</v>
      </c>
      <c r="U6" s="593">
        <f>M6+T6</f>
        <v>0</v>
      </c>
    </row>
    <row r="7" spans="1:24" ht="21" customHeight="1" thickBot="1">
      <c r="A7" s="76">
        <v>1</v>
      </c>
      <c r="B7" s="824" t="s">
        <v>71</v>
      </c>
      <c r="C7" s="825" t="s">
        <v>156</v>
      </c>
      <c r="D7" s="395" t="s">
        <v>73</v>
      </c>
      <c r="E7" s="396"/>
      <c r="F7" s="77"/>
      <c r="G7" s="746"/>
      <c r="H7" s="747"/>
      <c r="I7" s="748"/>
      <c r="J7" s="749"/>
      <c r="K7" s="747"/>
      <c r="L7" s="748"/>
      <c r="M7" s="563">
        <f>SUM(G7:L7)</f>
        <v>0</v>
      </c>
      <c r="N7" s="78"/>
      <c r="O7" s="79"/>
      <c r="P7" s="79"/>
      <c r="Q7" s="78"/>
      <c r="R7" s="79"/>
      <c r="S7" s="80"/>
      <c r="T7" s="563">
        <f>SUM(N7:S7)</f>
        <v>0</v>
      </c>
      <c r="U7" s="563">
        <f>M7+T7</f>
        <v>0</v>
      </c>
    </row>
    <row r="8" spans="1:24" ht="16.5" customHeight="1" thickTop="1">
      <c r="A8" s="76">
        <v>2</v>
      </c>
      <c r="B8" s="824"/>
      <c r="C8" s="826"/>
      <c r="D8" s="828" t="s">
        <v>74</v>
      </c>
      <c r="E8" s="121" t="s">
        <v>75</v>
      </c>
      <c r="F8" s="397" t="s">
        <v>78</v>
      </c>
      <c r="G8" s="750"/>
      <c r="H8" s="751"/>
      <c r="I8" s="752"/>
      <c r="J8" s="753"/>
      <c r="K8" s="751"/>
      <c r="L8" s="752"/>
      <c r="M8" s="564"/>
      <c r="N8" s="87"/>
      <c r="O8" s="88"/>
      <c r="P8" s="88"/>
      <c r="Q8" s="87"/>
      <c r="R8" s="88"/>
      <c r="S8" s="90"/>
      <c r="T8" s="564"/>
      <c r="U8" s="564"/>
    </row>
    <row r="9" spans="1:24" ht="16.5" customHeight="1">
      <c r="A9" s="76">
        <v>3</v>
      </c>
      <c r="B9" s="824"/>
      <c r="C9" s="826"/>
      <c r="D9" s="828"/>
      <c r="E9" s="121" t="s">
        <v>76</v>
      </c>
      <c r="F9" s="398" t="s">
        <v>79</v>
      </c>
      <c r="G9" s="754"/>
      <c r="H9" s="755"/>
      <c r="I9" s="756"/>
      <c r="J9" s="757"/>
      <c r="K9" s="755"/>
      <c r="L9" s="756"/>
      <c r="M9" s="565"/>
      <c r="N9" s="95"/>
      <c r="O9" s="96"/>
      <c r="P9" s="96"/>
      <c r="Q9" s="95"/>
      <c r="R9" s="96"/>
      <c r="S9" s="98"/>
      <c r="T9" s="565"/>
      <c r="U9" s="565"/>
    </row>
    <row r="10" spans="1:24" ht="16.5" customHeight="1">
      <c r="A10" s="76">
        <v>4</v>
      </c>
      <c r="B10" s="824"/>
      <c r="C10" s="826"/>
      <c r="D10" s="828"/>
      <c r="E10" s="99" t="s">
        <v>77</v>
      </c>
      <c r="F10" s="399" t="s">
        <v>80</v>
      </c>
      <c r="G10" s="819">
        <f>INDEX('[2]SJCPIL-R 16-120-04'!$B$6:$M$10,2,MATCH(G3,'[2]SJCPIL-R 16-120-04'!$B$5:$M$5,0))</f>
        <v>0</v>
      </c>
      <c r="H10" s="819">
        <f>INDEX('[2]SJCPIL-R 16-120-04'!$B$6:$M$10,2,MATCH(H3,'[2]SJCPIL-R 16-120-04'!$B$5:$M$5,0))</f>
        <v>0</v>
      </c>
      <c r="I10" s="819">
        <f>INDEX('[2]SJCPIL-R 16-120-04'!$B$6:$M$10,2,MATCH(I3,'[2]SJCPIL-R 16-120-04'!$B$5:$M$5,0))</f>
        <v>0</v>
      </c>
      <c r="J10" s="819">
        <f>INDEX('[2]SJCPIL-R 16-120-04'!$B$6:$M$10,2,MATCH(J3,'[2]SJCPIL-R 16-120-04'!$B$5:$M$5,0))</f>
        <v>0</v>
      </c>
      <c r="K10" s="819">
        <f>INDEX('[2]SJCPIL-R 16-120-04'!$B$6:$M$10,2,MATCH(K3,'[2]SJCPIL-R 16-120-04'!$B$5:$M$5,0))</f>
        <v>0</v>
      </c>
      <c r="L10" s="819">
        <f>INDEX('[2]SJCPIL-R 16-120-04'!$B$6:$M$10,2,MATCH(L3,'[2]SJCPIL-R 16-120-04'!$B$5:$M$5,0))</f>
        <v>0</v>
      </c>
      <c r="M10" s="566">
        <f>SUM(G10:L10)</f>
        <v>0</v>
      </c>
      <c r="N10" s="819">
        <f>INDEX('[2]SJCPIL-R 16-120-04'!$B$6:$M$10,2,MATCH(N3,'[2]SJCPIL-R 16-120-04'!$B$5:$M$5,0))</f>
        <v>0</v>
      </c>
      <c r="O10" s="819">
        <f>INDEX('[2]SJCPIL-R 16-120-04'!$B$6:$M$10,2,MATCH(O3,'[2]SJCPIL-R 16-120-04'!$B$5:$M$5,0))</f>
        <v>0</v>
      </c>
      <c r="P10" s="819">
        <f>INDEX('[2]SJCPIL-R 16-120-04'!$B$6:$M$10,2,MATCH(P3,'[2]SJCPIL-R 16-120-04'!$B$5:$M$5,0))</f>
        <v>0</v>
      </c>
      <c r="Q10" s="819">
        <f>INDEX('[2]SJCPIL-R 16-120-04'!$B$6:$M$10,2,MATCH(Q3,'[2]SJCPIL-R 16-120-04'!$B$5:$M$5,0))</f>
        <v>0</v>
      </c>
      <c r="R10" s="819">
        <f>INDEX('[2]SJCPIL-R 16-120-04'!$B$6:$M$10,2,MATCH(R3,'[2]SJCPIL-R 16-120-04'!$B$5:$M$5,0))</f>
        <v>0</v>
      </c>
      <c r="S10" s="819">
        <f>INDEX('[2]SJCPIL-R 16-120-04'!$B$6:$M$10,2,MATCH(S3,'[2]SJCPIL-R 16-120-04'!$B$5:$M$5,0))</f>
        <v>0</v>
      </c>
      <c r="T10" s="566">
        <f t="shared" ref="T10:T20" si="2">SUM(N10:S10)</f>
        <v>0</v>
      </c>
      <c r="U10" s="566">
        <f>M10+T10</f>
        <v>0</v>
      </c>
    </row>
    <row r="11" spans="1:24" ht="19.5" customHeight="1">
      <c r="B11" s="824"/>
      <c r="C11" s="826"/>
      <c r="D11" s="828"/>
      <c r="E11" s="105"/>
      <c r="F11" s="400" t="s">
        <v>81</v>
      </c>
      <c r="G11" s="758">
        <f t="shared" ref="G11:L11" si="3">SUBTOTAL(9,G8:G10)</f>
        <v>0</v>
      </c>
      <c r="H11" s="758">
        <f t="shared" si="3"/>
        <v>0</v>
      </c>
      <c r="I11" s="758">
        <f t="shared" si="3"/>
        <v>0</v>
      </c>
      <c r="J11" s="758">
        <f t="shared" si="3"/>
        <v>0</v>
      </c>
      <c r="K11" s="758">
        <f t="shared" si="3"/>
        <v>0</v>
      </c>
      <c r="L11" s="758">
        <f t="shared" si="3"/>
        <v>0</v>
      </c>
      <c r="M11" s="567">
        <f>SUM(G11:L11)</f>
        <v>0</v>
      </c>
      <c r="N11" s="758">
        <f t="shared" ref="N11:S11" si="4">SUBTOTAL(9,N8:N10)</f>
        <v>0</v>
      </c>
      <c r="O11" s="758">
        <f t="shared" si="4"/>
        <v>0</v>
      </c>
      <c r="P11" s="758">
        <f t="shared" si="4"/>
        <v>0</v>
      </c>
      <c r="Q11" s="758">
        <f t="shared" si="4"/>
        <v>0</v>
      </c>
      <c r="R11" s="758">
        <f t="shared" si="4"/>
        <v>0</v>
      </c>
      <c r="S11" s="758">
        <f t="shared" si="4"/>
        <v>0</v>
      </c>
      <c r="T11" s="567">
        <f>SUM(N11:S11)</f>
        <v>0</v>
      </c>
      <c r="U11" s="567">
        <f>M11+T11</f>
        <v>0</v>
      </c>
    </row>
    <row r="12" spans="1:24" ht="16.5" customHeight="1">
      <c r="A12" s="76">
        <v>5</v>
      </c>
      <c r="B12" s="824"/>
      <c r="C12" s="826"/>
      <c r="D12" s="828"/>
      <c r="E12" s="121" t="s">
        <v>82</v>
      </c>
      <c r="F12" s="423" t="s">
        <v>84</v>
      </c>
      <c r="G12" s="759"/>
      <c r="H12" s="760"/>
      <c r="I12" s="760"/>
      <c r="J12" s="760"/>
      <c r="K12" s="760"/>
      <c r="L12" s="761"/>
      <c r="M12" s="568">
        <f t="shared" ref="M12:M20" si="5">SUM(G12:L12)</f>
        <v>0</v>
      </c>
      <c r="N12" s="111"/>
      <c r="O12" s="111"/>
      <c r="P12" s="111"/>
      <c r="Q12" s="111"/>
      <c r="R12" s="112"/>
      <c r="S12" s="113"/>
      <c r="T12" s="568">
        <f t="shared" si="2"/>
        <v>0</v>
      </c>
      <c r="U12" s="568">
        <f t="shared" ref="U12:U20" si="6">M12+T12</f>
        <v>0</v>
      </c>
    </row>
    <row r="13" spans="1:24" ht="16.5" customHeight="1">
      <c r="A13" s="76">
        <v>6</v>
      </c>
      <c r="B13" s="824"/>
      <c r="C13" s="826"/>
      <c r="D13" s="828"/>
      <c r="E13" s="121" t="s">
        <v>83</v>
      </c>
      <c r="F13" s="402" t="s">
        <v>85</v>
      </c>
      <c r="G13" s="762"/>
      <c r="H13" s="763"/>
      <c r="I13" s="764"/>
      <c r="J13" s="765"/>
      <c r="K13" s="763"/>
      <c r="L13" s="764"/>
      <c r="M13" s="569">
        <f t="shared" si="5"/>
        <v>0</v>
      </c>
      <c r="N13" s="119"/>
      <c r="O13" s="119"/>
      <c r="P13" s="119"/>
      <c r="Q13" s="119"/>
      <c r="R13" s="116"/>
      <c r="S13" s="117"/>
      <c r="T13" s="569">
        <f t="shared" si="2"/>
        <v>0</v>
      </c>
      <c r="U13" s="569">
        <f t="shared" si="6"/>
        <v>0</v>
      </c>
    </row>
    <row r="14" spans="1:24" ht="16.5" customHeight="1">
      <c r="A14" s="76">
        <v>7</v>
      </c>
      <c r="B14" s="824"/>
      <c r="C14" s="826"/>
      <c r="D14" s="828"/>
      <c r="E14" s="121"/>
      <c r="F14" s="427" t="s">
        <v>86</v>
      </c>
      <c r="G14" s="766"/>
      <c r="H14" s="767"/>
      <c r="I14" s="768"/>
      <c r="J14" s="769"/>
      <c r="K14" s="767"/>
      <c r="L14" s="768"/>
      <c r="M14" s="570"/>
      <c r="N14" s="122"/>
      <c r="O14" s="122"/>
      <c r="P14" s="122"/>
      <c r="Q14" s="122"/>
      <c r="R14" s="123"/>
      <c r="S14" s="124"/>
      <c r="T14" s="570"/>
      <c r="U14" s="570"/>
    </row>
    <row r="15" spans="1:24" ht="16.5" customHeight="1">
      <c r="A15" s="76">
        <v>8</v>
      </c>
      <c r="B15" s="824"/>
      <c r="C15" s="826"/>
      <c r="D15" s="828"/>
      <c r="E15" s="121"/>
      <c r="F15" s="426" t="s">
        <v>87</v>
      </c>
      <c r="G15" s="762"/>
      <c r="H15" s="763"/>
      <c r="I15" s="764"/>
      <c r="J15" s="765"/>
      <c r="K15" s="763"/>
      <c r="L15" s="764"/>
      <c r="M15" s="569">
        <f t="shared" si="5"/>
        <v>0</v>
      </c>
      <c r="N15" s="119"/>
      <c r="O15" s="119"/>
      <c r="P15" s="119"/>
      <c r="Q15" s="119"/>
      <c r="R15" s="116"/>
      <c r="S15" s="117"/>
      <c r="T15" s="569">
        <f t="shared" si="2"/>
        <v>0</v>
      </c>
      <c r="U15" s="569">
        <f t="shared" si="6"/>
        <v>0</v>
      </c>
    </row>
    <row r="16" spans="1:24" ht="16.5" customHeight="1">
      <c r="A16" s="76">
        <v>9</v>
      </c>
      <c r="B16" s="824"/>
      <c r="C16" s="826"/>
      <c r="D16" s="828"/>
      <c r="E16" s="121"/>
      <c r="F16" s="401" t="s">
        <v>118</v>
      </c>
      <c r="G16" s="594"/>
      <c r="H16" s="594"/>
      <c r="I16" s="770"/>
      <c r="J16" s="770"/>
      <c r="K16" s="771"/>
      <c r="L16" s="771"/>
      <c r="M16" s="571">
        <f t="shared" si="5"/>
        <v>0</v>
      </c>
      <c r="N16" s="101"/>
      <c r="O16" s="101"/>
      <c r="P16" s="101"/>
      <c r="Q16" s="100"/>
      <c r="R16" s="101"/>
      <c r="S16" s="102"/>
      <c r="T16" s="571">
        <f t="shared" si="2"/>
        <v>0</v>
      </c>
      <c r="U16" s="571">
        <f t="shared" si="6"/>
        <v>0</v>
      </c>
    </row>
    <row r="17" spans="1:21" ht="19.5" customHeight="1">
      <c r="B17" s="824"/>
      <c r="C17" s="826"/>
      <c r="D17" s="828"/>
      <c r="E17" s="121"/>
      <c r="F17" s="400" t="s">
        <v>88</v>
      </c>
      <c r="G17" s="772">
        <f t="shared" ref="G17:L17" si="7">SUBTOTAL(9,G12:G16)</f>
        <v>0</v>
      </c>
      <c r="H17" s="772">
        <f t="shared" si="7"/>
        <v>0</v>
      </c>
      <c r="I17" s="772">
        <f t="shared" si="7"/>
        <v>0</v>
      </c>
      <c r="J17" s="772">
        <f t="shared" si="7"/>
        <v>0</v>
      </c>
      <c r="K17" s="772">
        <f t="shared" si="7"/>
        <v>0</v>
      </c>
      <c r="L17" s="772">
        <f t="shared" si="7"/>
        <v>0</v>
      </c>
      <c r="M17" s="566">
        <f>SUM(G17:L17)</f>
        <v>0</v>
      </c>
      <c r="N17" s="772">
        <f t="shared" ref="N17:S17" si="8">SUBTOTAL(9,N12:N16)</f>
        <v>0</v>
      </c>
      <c r="O17" s="772">
        <f t="shared" si="8"/>
        <v>0</v>
      </c>
      <c r="P17" s="772">
        <f t="shared" si="8"/>
        <v>0</v>
      </c>
      <c r="Q17" s="772">
        <f t="shared" si="8"/>
        <v>0</v>
      </c>
      <c r="R17" s="772">
        <f t="shared" si="8"/>
        <v>0</v>
      </c>
      <c r="S17" s="772">
        <f t="shared" si="8"/>
        <v>0</v>
      </c>
      <c r="T17" s="566">
        <f>SUM(N17:S17)</f>
        <v>0</v>
      </c>
      <c r="U17" s="566">
        <f t="shared" si="6"/>
        <v>0</v>
      </c>
    </row>
    <row r="18" spans="1:21" ht="19.5" customHeight="1">
      <c r="A18" s="76">
        <v>10</v>
      </c>
      <c r="B18" s="824"/>
      <c r="C18" s="826"/>
      <c r="D18" s="828"/>
      <c r="E18" s="403" t="s">
        <v>89</v>
      </c>
      <c r="F18" s="132"/>
      <c r="G18" s="773"/>
      <c r="H18" s="774"/>
      <c r="I18" s="775"/>
      <c r="J18" s="776"/>
      <c r="K18" s="774"/>
      <c r="L18" s="775"/>
      <c r="M18" s="572">
        <f t="shared" si="5"/>
        <v>0</v>
      </c>
      <c r="N18" s="133"/>
      <c r="O18" s="133"/>
      <c r="P18" s="133"/>
      <c r="Q18" s="133"/>
      <c r="R18" s="134"/>
      <c r="S18" s="135"/>
      <c r="T18" s="572">
        <f>SUM(N18:S18)</f>
        <v>0</v>
      </c>
      <c r="U18" s="572">
        <f t="shared" si="6"/>
        <v>0</v>
      </c>
    </row>
    <row r="19" spans="1:21" ht="19.5" customHeight="1">
      <c r="A19" s="76">
        <v>11</v>
      </c>
      <c r="B19" s="824"/>
      <c r="C19" s="826"/>
      <c r="D19" s="828"/>
      <c r="E19" s="403" t="s">
        <v>90</v>
      </c>
      <c r="F19" s="132"/>
      <c r="G19" s="773"/>
      <c r="H19" s="774"/>
      <c r="I19" s="775"/>
      <c r="J19" s="776"/>
      <c r="K19" s="774"/>
      <c r="L19" s="775"/>
      <c r="M19" s="572">
        <f t="shared" si="5"/>
        <v>0</v>
      </c>
      <c r="N19" s="133"/>
      <c r="O19" s="133"/>
      <c r="P19" s="133"/>
      <c r="Q19" s="133"/>
      <c r="R19" s="134"/>
      <c r="S19" s="135"/>
      <c r="T19" s="572">
        <f t="shared" si="2"/>
        <v>0</v>
      </c>
      <c r="U19" s="572">
        <f t="shared" si="6"/>
        <v>0</v>
      </c>
    </row>
    <row r="20" spans="1:21" ht="19.5" customHeight="1">
      <c r="A20" s="76">
        <v>12</v>
      </c>
      <c r="B20" s="824"/>
      <c r="C20" s="826"/>
      <c r="D20" s="828"/>
      <c r="E20" s="403" t="s">
        <v>91</v>
      </c>
      <c r="F20" s="138"/>
      <c r="G20" s="773"/>
      <c r="H20" s="774"/>
      <c r="I20" s="775"/>
      <c r="J20" s="776"/>
      <c r="K20" s="774"/>
      <c r="L20" s="775"/>
      <c r="M20" s="572">
        <f t="shared" si="5"/>
        <v>0</v>
      </c>
      <c r="N20" s="133"/>
      <c r="O20" s="133"/>
      <c r="P20" s="133"/>
      <c r="Q20" s="133"/>
      <c r="R20" s="134"/>
      <c r="S20" s="135"/>
      <c r="T20" s="572">
        <f t="shared" si="2"/>
        <v>0</v>
      </c>
      <c r="U20" s="572">
        <f t="shared" si="6"/>
        <v>0</v>
      </c>
    </row>
    <row r="21" spans="1:21" ht="21" customHeight="1" thickBot="1">
      <c r="B21" s="824"/>
      <c r="C21" s="826"/>
      <c r="D21" s="829"/>
      <c r="E21" s="830" t="s">
        <v>92</v>
      </c>
      <c r="F21" s="831"/>
      <c r="G21" s="777">
        <f t="shared" ref="G21:L21" si="9">SUBTOTAL(9,G8:G20)</f>
        <v>0</v>
      </c>
      <c r="H21" s="777">
        <f t="shared" si="9"/>
        <v>0</v>
      </c>
      <c r="I21" s="777">
        <f t="shared" si="9"/>
        <v>0</v>
      </c>
      <c r="J21" s="777">
        <f t="shared" si="9"/>
        <v>0</v>
      </c>
      <c r="K21" s="777">
        <f t="shared" si="9"/>
        <v>0</v>
      </c>
      <c r="L21" s="777">
        <f t="shared" si="9"/>
        <v>0</v>
      </c>
      <c r="M21" s="573">
        <f>SUM(G21:L21)</f>
        <v>0</v>
      </c>
      <c r="N21" s="777">
        <f t="shared" ref="N21:S21" si="10">SUBTOTAL(9,N8:N20)</f>
        <v>0</v>
      </c>
      <c r="O21" s="777">
        <f t="shared" si="10"/>
        <v>0</v>
      </c>
      <c r="P21" s="777">
        <f t="shared" si="10"/>
        <v>0</v>
      </c>
      <c r="Q21" s="777">
        <f t="shared" si="10"/>
        <v>0</v>
      </c>
      <c r="R21" s="777">
        <f t="shared" si="10"/>
        <v>0</v>
      </c>
      <c r="S21" s="777">
        <f t="shared" si="10"/>
        <v>0</v>
      </c>
      <c r="T21" s="573">
        <f>SUM(N21:S21)</f>
        <v>0</v>
      </c>
      <c r="U21" s="573">
        <f>M21+T21</f>
        <v>0</v>
      </c>
    </row>
    <row r="22" spans="1:21" ht="18" customHeight="1" thickTop="1">
      <c r="A22" s="76">
        <v>13</v>
      </c>
      <c r="B22" s="824"/>
      <c r="C22" s="826"/>
      <c r="D22" s="832" t="s">
        <v>154</v>
      </c>
      <c r="E22" s="404" t="s">
        <v>93</v>
      </c>
      <c r="F22" s="144"/>
      <c r="G22" s="778"/>
      <c r="H22" s="779"/>
      <c r="I22" s="780"/>
      <c r="J22" s="781"/>
      <c r="K22" s="779"/>
      <c r="L22" s="780"/>
      <c r="M22" s="574">
        <f>SUM(G22:L22)</f>
        <v>0</v>
      </c>
      <c r="N22" s="145"/>
      <c r="O22" s="146"/>
      <c r="P22" s="146"/>
      <c r="Q22" s="145"/>
      <c r="R22" s="146"/>
      <c r="S22" s="147"/>
      <c r="T22" s="574">
        <f>SUM(N22:S22)</f>
        <v>0</v>
      </c>
      <c r="U22" s="574">
        <f>M22+T22</f>
        <v>0</v>
      </c>
    </row>
    <row r="23" spans="1:21" ht="16.5" customHeight="1">
      <c r="A23" s="76">
        <v>14</v>
      </c>
      <c r="B23" s="824"/>
      <c r="C23" s="826"/>
      <c r="D23" s="833"/>
      <c r="E23" s="405" t="s">
        <v>94</v>
      </c>
      <c r="F23" s="425" t="s">
        <v>96</v>
      </c>
      <c r="G23" s="759"/>
      <c r="H23" s="759"/>
      <c r="I23" s="759"/>
      <c r="J23" s="759"/>
      <c r="K23" s="759"/>
      <c r="L23" s="562"/>
      <c r="M23" s="568">
        <f>SUM(G23:L23)</f>
        <v>0</v>
      </c>
      <c r="N23" s="562"/>
      <c r="O23" s="562"/>
      <c r="P23" s="562"/>
      <c r="Q23" s="562"/>
      <c r="R23" s="562"/>
      <c r="S23" s="562"/>
      <c r="T23" s="568">
        <f t="shared" ref="T23:T32" si="11">SUM(N23:S23)</f>
        <v>0</v>
      </c>
      <c r="U23" s="568">
        <f>M23+T23</f>
        <v>0</v>
      </c>
    </row>
    <row r="24" spans="1:21" ht="16.5" customHeight="1">
      <c r="A24" s="76">
        <v>15</v>
      </c>
      <c r="B24" s="824"/>
      <c r="C24" s="826"/>
      <c r="D24" s="833"/>
      <c r="E24" s="99" t="s">
        <v>95</v>
      </c>
      <c r="F24" s="398" t="s">
        <v>97</v>
      </c>
      <c r="G24" s="766"/>
      <c r="H24" s="767"/>
      <c r="I24" s="768"/>
      <c r="J24" s="769"/>
      <c r="K24" s="767"/>
      <c r="L24" s="768"/>
      <c r="M24" s="570"/>
      <c r="N24" s="122"/>
      <c r="O24" s="123"/>
      <c r="P24" s="123"/>
      <c r="Q24" s="122"/>
      <c r="R24" s="123"/>
      <c r="S24" s="124"/>
      <c r="T24" s="570"/>
      <c r="U24" s="570"/>
    </row>
    <row r="25" spans="1:21" ht="16.5" customHeight="1">
      <c r="A25" s="76">
        <v>16</v>
      </c>
      <c r="B25" s="824"/>
      <c r="C25" s="826"/>
      <c r="D25" s="833"/>
      <c r="E25" s="99"/>
      <c r="F25" s="424" t="s">
        <v>98</v>
      </c>
      <c r="G25" s="762"/>
      <c r="H25" s="763"/>
      <c r="I25" s="764"/>
      <c r="J25" s="765"/>
      <c r="K25" s="763"/>
      <c r="L25" s="764"/>
      <c r="M25" s="569">
        <f>SUM(G25:L25)</f>
        <v>0</v>
      </c>
      <c r="N25" s="119"/>
      <c r="O25" s="116"/>
      <c r="P25" s="116"/>
      <c r="Q25" s="119"/>
      <c r="R25" s="116"/>
      <c r="S25" s="117"/>
      <c r="T25" s="569">
        <f t="shared" si="11"/>
        <v>0</v>
      </c>
      <c r="U25" s="569">
        <f>M25+T25</f>
        <v>0</v>
      </c>
    </row>
    <row r="26" spans="1:21" ht="16.5" customHeight="1">
      <c r="A26" s="76">
        <v>17</v>
      </c>
      <c r="B26" s="824"/>
      <c r="C26" s="826"/>
      <c r="D26" s="833"/>
      <c r="E26" s="99"/>
      <c r="F26" s="398" t="s">
        <v>99</v>
      </c>
      <c r="G26" s="766"/>
      <c r="H26" s="767"/>
      <c r="I26" s="768"/>
      <c r="J26" s="769"/>
      <c r="K26" s="767"/>
      <c r="L26" s="768"/>
      <c r="M26" s="570"/>
      <c r="N26" s="122"/>
      <c r="O26" s="123"/>
      <c r="P26" s="123"/>
      <c r="Q26" s="122"/>
      <c r="R26" s="123"/>
      <c r="S26" s="124"/>
      <c r="T26" s="570"/>
      <c r="U26" s="570"/>
    </row>
    <row r="27" spans="1:21" ht="16.5" customHeight="1">
      <c r="A27" s="76">
        <v>18</v>
      </c>
      <c r="B27" s="824"/>
      <c r="C27" s="826"/>
      <c r="D27" s="833"/>
      <c r="E27" s="149"/>
      <c r="F27" s="406" t="s">
        <v>44</v>
      </c>
      <c r="G27" s="594"/>
      <c r="H27" s="594"/>
      <c r="I27" s="770"/>
      <c r="J27" s="782"/>
      <c r="K27" s="771"/>
      <c r="L27" s="770"/>
      <c r="M27" s="571">
        <f t="shared" ref="M27:M34" si="12">SUM(G27:L27)</f>
        <v>0</v>
      </c>
      <c r="N27" s="100"/>
      <c r="O27" s="101"/>
      <c r="P27" s="101"/>
      <c r="Q27" s="100"/>
      <c r="R27" s="101"/>
      <c r="S27" s="102"/>
      <c r="T27" s="571">
        <f t="shared" si="11"/>
        <v>0</v>
      </c>
      <c r="U27" s="571">
        <f t="shared" ref="U27:U34" si="13">M27+T27</f>
        <v>0</v>
      </c>
    </row>
    <row r="28" spans="1:21" ht="18" customHeight="1">
      <c r="B28" s="824"/>
      <c r="C28" s="826"/>
      <c r="D28" s="833"/>
      <c r="E28" s="150"/>
      <c r="F28" s="407" t="s">
        <v>100</v>
      </c>
      <c r="G28" s="758">
        <f t="shared" ref="G28:L28" si="14">SUBTOTAL(9,G22:G27)</f>
        <v>0</v>
      </c>
      <c r="H28" s="758">
        <f t="shared" si="14"/>
        <v>0</v>
      </c>
      <c r="I28" s="758">
        <f t="shared" si="14"/>
        <v>0</v>
      </c>
      <c r="J28" s="758">
        <f t="shared" si="14"/>
        <v>0</v>
      </c>
      <c r="K28" s="758">
        <f t="shared" si="14"/>
        <v>0</v>
      </c>
      <c r="L28" s="758">
        <f t="shared" si="14"/>
        <v>0</v>
      </c>
      <c r="M28" s="567">
        <f t="shared" si="12"/>
        <v>0</v>
      </c>
      <c r="N28" s="758">
        <f t="shared" ref="N28:S28" si="15">SUBTOTAL(9,N22:N27)</f>
        <v>0</v>
      </c>
      <c r="O28" s="758">
        <f t="shared" si="15"/>
        <v>0</v>
      </c>
      <c r="P28" s="758">
        <f t="shared" si="15"/>
        <v>0</v>
      </c>
      <c r="Q28" s="758">
        <f t="shared" si="15"/>
        <v>0</v>
      </c>
      <c r="R28" s="758">
        <f t="shared" si="15"/>
        <v>0</v>
      </c>
      <c r="S28" s="758">
        <f t="shared" si="15"/>
        <v>0</v>
      </c>
      <c r="T28" s="567">
        <f>SUM(N28:S28)</f>
        <v>0</v>
      </c>
      <c r="U28" s="567">
        <f t="shared" si="13"/>
        <v>0</v>
      </c>
    </row>
    <row r="29" spans="1:21" ht="16.5" customHeight="1">
      <c r="A29" s="76">
        <v>19</v>
      </c>
      <c r="B29" s="824"/>
      <c r="C29" s="826"/>
      <c r="D29" s="833"/>
      <c r="E29" s="405" t="s">
        <v>101</v>
      </c>
      <c r="F29" s="425" t="s">
        <v>103</v>
      </c>
      <c r="G29" s="562"/>
      <c r="H29" s="562"/>
      <c r="I29" s="562"/>
      <c r="J29" s="562"/>
      <c r="K29" s="562"/>
      <c r="L29" s="562"/>
      <c r="M29" s="568">
        <f t="shared" si="12"/>
        <v>0</v>
      </c>
      <c r="N29" s="258"/>
      <c r="O29" s="258"/>
      <c r="P29" s="258"/>
      <c r="Q29" s="258"/>
      <c r="R29" s="258"/>
      <c r="S29" s="258"/>
      <c r="T29" s="568">
        <f t="shared" si="11"/>
        <v>0</v>
      </c>
      <c r="U29" s="568">
        <f t="shared" si="13"/>
        <v>0</v>
      </c>
    </row>
    <row r="30" spans="1:21" ht="16.5" customHeight="1">
      <c r="A30" s="76">
        <v>20</v>
      </c>
      <c r="B30" s="824"/>
      <c r="C30" s="826"/>
      <c r="D30" s="833"/>
      <c r="E30" s="99" t="s">
        <v>102</v>
      </c>
      <c r="F30" s="402" t="s">
        <v>119</v>
      </c>
      <c r="G30" s="783"/>
      <c r="H30" s="784"/>
      <c r="I30" s="785"/>
      <c r="J30" s="786"/>
      <c r="K30" s="784"/>
      <c r="L30" s="785"/>
      <c r="M30" s="575">
        <f t="shared" si="12"/>
        <v>0</v>
      </c>
      <c r="N30" s="261"/>
      <c r="O30" s="260"/>
      <c r="P30" s="260"/>
      <c r="Q30" s="263"/>
      <c r="R30" s="260"/>
      <c r="S30" s="261"/>
      <c r="T30" s="575">
        <f t="shared" si="11"/>
        <v>0</v>
      </c>
      <c r="U30" s="575">
        <f t="shared" si="13"/>
        <v>0</v>
      </c>
    </row>
    <row r="31" spans="1:21" ht="18" customHeight="1">
      <c r="B31" s="824"/>
      <c r="C31" s="826"/>
      <c r="D31" s="828"/>
      <c r="E31" s="105"/>
      <c r="F31" s="407" t="s">
        <v>104</v>
      </c>
      <c r="G31" s="772"/>
      <c r="H31" s="787"/>
      <c r="I31" s="788"/>
      <c r="J31" s="789"/>
      <c r="K31" s="787"/>
      <c r="L31" s="788"/>
      <c r="M31" s="566">
        <f t="shared" si="12"/>
        <v>0</v>
      </c>
      <c r="N31" s="128"/>
      <c r="O31" s="129"/>
      <c r="P31" s="129"/>
      <c r="Q31" s="128"/>
      <c r="R31" s="129"/>
      <c r="S31" s="130"/>
      <c r="T31" s="566">
        <f>SUM(N31:S31)</f>
        <v>0</v>
      </c>
      <c r="U31" s="566">
        <f t="shared" si="13"/>
        <v>0</v>
      </c>
    </row>
    <row r="32" spans="1:21" ht="18" customHeight="1">
      <c r="A32" s="76">
        <v>21</v>
      </c>
      <c r="B32" s="824"/>
      <c r="C32" s="826"/>
      <c r="D32" s="828"/>
      <c r="E32" s="403" t="s">
        <v>105</v>
      </c>
      <c r="F32" s="138"/>
      <c r="G32" s="790"/>
      <c r="H32" s="790"/>
      <c r="I32" s="790"/>
      <c r="J32" s="791"/>
      <c r="K32" s="791"/>
      <c r="L32" s="792"/>
      <c r="M32" s="571">
        <f t="shared" si="12"/>
        <v>0</v>
      </c>
      <c r="N32" s="152"/>
      <c r="O32" s="265"/>
      <c r="P32" s="265"/>
      <c r="Q32" s="152"/>
      <c r="R32" s="153"/>
      <c r="S32" s="154"/>
      <c r="T32" s="571">
        <f t="shared" si="11"/>
        <v>0</v>
      </c>
      <c r="U32" s="571">
        <f t="shared" si="13"/>
        <v>0</v>
      </c>
    </row>
    <row r="33" spans="1:21" ht="21" customHeight="1" thickBot="1">
      <c r="B33" s="824"/>
      <c r="C33" s="826"/>
      <c r="D33" s="829"/>
      <c r="E33" s="830" t="s">
        <v>106</v>
      </c>
      <c r="F33" s="831"/>
      <c r="G33" s="793">
        <f t="shared" ref="G33:L33" si="16">SUBTOTAL(109,G22:G32)</f>
        <v>0</v>
      </c>
      <c r="H33" s="793">
        <f t="shared" si="16"/>
        <v>0</v>
      </c>
      <c r="I33" s="793">
        <f t="shared" si="16"/>
        <v>0</v>
      </c>
      <c r="J33" s="793">
        <f t="shared" si="16"/>
        <v>0</v>
      </c>
      <c r="K33" s="793">
        <f t="shared" si="16"/>
        <v>0</v>
      </c>
      <c r="L33" s="793">
        <f t="shared" si="16"/>
        <v>0</v>
      </c>
      <c r="M33" s="573">
        <f t="shared" si="12"/>
        <v>0</v>
      </c>
      <c r="N33" s="793">
        <f t="shared" ref="N33:S33" si="17">SUBTOTAL(109,N22:N32)</f>
        <v>0</v>
      </c>
      <c r="O33" s="793">
        <f t="shared" si="17"/>
        <v>0</v>
      </c>
      <c r="P33" s="793">
        <f t="shared" si="17"/>
        <v>0</v>
      </c>
      <c r="Q33" s="793">
        <f t="shared" si="17"/>
        <v>0</v>
      </c>
      <c r="R33" s="793">
        <f t="shared" si="17"/>
        <v>0</v>
      </c>
      <c r="S33" s="793">
        <f t="shared" si="17"/>
        <v>0</v>
      </c>
      <c r="T33" s="573">
        <f>SUM(N33:S33)</f>
        <v>0</v>
      </c>
      <c r="U33" s="573">
        <f t="shared" si="13"/>
        <v>0</v>
      </c>
    </row>
    <row r="34" spans="1:21" ht="21" customHeight="1" thickTop="1" thickBot="1">
      <c r="B34" s="824"/>
      <c r="C34" s="827"/>
      <c r="D34" s="854" t="s">
        <v>107</v>
      </c>
      <c r="E34" s="854"/>
      <c r="F34" s="855"/>
      <c r="G34" s="794">
        <f t="shared" ref="G34:L34" si="18">SUBTOTAL(109,G7:G33)</f>
        <v>0</v>
      </c>
      <c r="H34" s="794">
        <f t="shared" si="18"/>
        <v>0</v>
      </c>
      <c r="I34" s="794">
        <f t="shared" si="18"/>
        <v>0</v>
      </c>
      <c r="J34" s="794">
        <f t="shared" si="18"/>
        <v>0</v>
      </c>
      <c r="K34" s="794">
        <f t="shared" si="18"/>
        <v>0</v>
      </c>
      <c r="L34" s="794">
        <f t="shared" si="18"/>
        <v>0</v>
      </c>
      <c r="M34" s="576">
        <f t="shared" si="12"/>
        <v>0</v>
      </c>
      <c r="N34" s="794">
        <f t="shared" ref="N34:S34" si="19">SUBTOTAL(109,N7:N33)</f>
        <v>0</v>
      </c>
      <c r="O34" s="794">
        <f t="shared" si="19"/>
        <v>0</v>
      </c>
      <c r="P34" s="794">
        <f t="shared" si="19"/>
        <v>0</v>
      </c>
      <c r="Q34" s="794">
        <f t="shared" si="19"/>
        <v>0</v>
      </c>
      <c r="R34" s="794">
        <f t="shared" si="19"/>
        <v>0</v>
      </c>
      <c r="S34" s="794">
        <f t="shared" si="19"/>
        <v>0</v>
      </c>
      <c r="T34" s="576">
        <f>SUM(N34:S34)</f>
        <v>0</v>
      </c>
      <c r="U34" s="576">
        <f t="shared" si="13"/>
        <v>0</v>
      </c>
    </row>
    <row r="35" spans="1:21" ht="16.5" customHeight="1">
      <c r="A35" s="35">
        <v>22</v>
      </c>
      <c r="B35" s="824"/>
      <c r="C35" s="856" t="s">
        <v>52</v>
      </c>
      <c r="D35" s="858" t="s">
        <v>108</v>
      </c>
      <c r="E35" s="408" t="s">
        <v>109</v>
      </c>
      <c r="F35" s="409" t="s">
        <v>110</v>
      </c>
      <c r="G35" s="795"/>
      <c r="H35" s="796"/>
      <c r="I35" s="797"/>
      <c r="J35" s="798"/>
      <c r="K35" s="796"/>
      <c r="L35" s="797"/>
      <c r="M35" s="577"/>
      <c r="N35" s="161"/>
      <c r="O35" s="162"/>
      <c r="P35" s="162"/>
      <c r="Q35" s="161"/>
      <c r="R35" s="162"/>
      <c r="S35" s="163"/>
      <c r="T35" s="577"/>
      <c r="U35" s="577"/>
    </row>
    <row r="36" spans="1:21" ht="16.5" customHeight="1">
      <c r="A36" s="35">
        <v>23</v>
      </c>
      <c r="B36" s="824"/>
      <c r="C36" s="857"/>
      <c r="D36" s="859"/>
      <c r="E36" s="166"/>
      <c r="F36" s="410" t="s">
        <v>111</v>
      </c>
      <c r="G36" s="754"/>
      <c r="H36" s="755"/>
      <c r="I36" s="756"/>
      <c r="J36" s="757"/>
      <c r="K36" s="755"/>
      <c r="L36" s="756"/>
      <c r="M36" s="578"/>
      <c r="N36" s="167"/>
      <c r="O36" s="168"/>
      <c r="P36" s="168"/>
      <c r="Q36" s="167"/>
      <c r="R36" s="168"/>
      <c r="S36" s="169"/>
      <c r="T36" s="578"/>
      <c r="U36" s="578"/>
    </row>
    <row r="37" spans="1:21" ht="16.5" customHeight="1">
      <c r="A37" s="35">
        <v>24</v>
      </c>
      <c r="B37" s="824"/>
      <c r="C37" s="857"/>
      <c r="D37" s="859"/>
      <c r="E37" s="869" t="s">
        <v>117</v>
      </c>
      <c r="F37" s="410" t="s">
        <v>120</v>
      </c>
      <c r="G37" s="799"/>
      <c r="H37" s="799"/>
      <c r="I37" s="799"/>
      <c r="J37" s="799"/>
      <c r="K37" s="799"/>
      <c r="L37" s="799"/>
      <c r="M37" s="579">
        <f>SUM(G37:L37)</f>
        <v>0</v>
      </c>
      <c r="N37" s="172"/>
      <c r="O37" s="172"/>
      <c r="P37" s="172"/>
      <c r="Q37" s="172"/>
      <c r="R37" s="172"/>
      <c r="S37" s="172"/>
      <c r="T37" s="579">
        <f>SUM(N37:S37)</f>
        <v>0</v>
      </c>
      <c r="U37" s="579">
        <f>M37+T37</f>
        <v>0</v>
      </c>
    </row>
    <row r="38" spans="1:21" ht="16.5" customHeight="1">
      <c r="A38" s="35">
        <v>25</v>
      </c>
      <c r="B38" s="824"/>
      <c r="C38" s="857"/>
      <c r="D38" s="859"/>
      <c r="E38" s="869"/>
      <c r="F38" s="410" t="s">
        <v>112</v>
      </c>
      <c r="G38" s="799"/>
      <c r="H38" s="799"/>
      <c r="I38" s="799"/>
      <c r="J38" s="799"/>
      <c r="K38" s="799"/>
      <c r="L38" s="799"/>
      <c r="M38" s="579">
        <f>SUM(G38:L38)</f>
        <v>0</v>
      </c>
      <c r="N38" s="172"/>
      <c r="O38" s="172"/>
      <c r="P38" s="172"/>
      <c r="Q38" s="172"/>
      <c r="R38" s="172"/>
      <c r="S38" s="172"/>
      <c r="T38" s="579">
        <f>SUM(N38:S38)</f>
        <v>0</v>
      </c>
      <c r="U38" s="579">
        <f>M38+T38</f>
        <v>0</v>
      </c>
    </row>
    <row r="39" spans="1:21" ht="16.5" customHeight="1">
      <c r="A39" s="35">
        <v>26</v>
      </c>
      <c r="B39" s="824"/>
      <c r="C39" s="857"/>
      <c r="D39" s="859"/>
      <c r="E39" s="166"/>
      <c r="F39" s="410" t="s">
        <v>113</v>
      </c>
      <c r="G39" s="754"/>
      <c r="H39" s="755"/>
      <c r="I39" s="756"/>
      <c r="J39" s="757"/>
      <c r="K39" s="755"/>
      <c r="L39" s="756"/>
      <c r="M39" s="578"/>
      <c r="N39" s="167"/>
      <c r="O39" s="168"/>
      <c r="P39" s="168"/>
      <c r="Q39" s="167"/>
      <c r="R39" s="168"/>
      <c r="S39" s="169"/>
      <c r="T39" s="578"/>
      <c r="U39" s="578"/>
    </row>
    <row r="40" spans="1:21" ht="16.5" customHeight="1">
      <c r="A40" s="35">
        <v>27</v>
      </c>
      <c r="B40" s="824"/>
      <c r="C40" s="857"/>
      <c r="D40" s="859"/>
      <c r="E40" s="174"/>
      <c r="F40" s="411" t="s">
        <v>44</v>
      </c>
      <c r="G40" s="800"/>
      <c r="H40" s="801"/>
      <c r="I40" s="802"/>
      <c r="J40" s="803"/>
      <c r="K40" s="801"/>
      <c r="L40" s="802"/>
      <c r="M40" s="580">
        <f>SUM(G40:L40)</f>
        <v>0</v>
      </c>
      <c r="N40" s="175"/>
      <c r="O40" s="176"/>
      <c r="P40" s="176"/>
      <c r="Q40" s="175"/>
      <c r="R40" s="176"/>
      <c r="S40" s="177"/>
      <c r="T40" s="580">
        <f>SUM(N40:S40)</f>
        <v>0</v>
      </c>
      <c r="U40" s="580">
        <f>M40+T40</f>
        <v>0</v>
      </c>
    </row>
    <row r="41" spans="1:21" ht="18" customHeight="1" thickBot="1">
      <c r="B41" s="824"/>
      <c r="C41" s="857"/>
      <c r="D41" s="859"/>
      <c r="E41" s="180"/>
      <c r="F41" s="407" t="s">
        <v>114</v>
      </c>
      <c r="G41" s="804"/>
      <c r="H41" s="805"/>
      <c r="I41" s="806"/>
      <c r="J41" s="807"/>
      <c r="K41" s="805"/>
      <c r="L41" s="806"/>
      <c r="M41" s="581">
        <f>SUM(G41:L41)</f>
        <v>0</v>
      </c>
      <c r="N41" s="181"/>
      <c r="O41" s="182"/>
      <c r="P41" s="182"/>
      <c r="Q41" s="181"/>
      <c r="R41" s="182"/>
      <c r="S41" s="183"/>
      <c r="T41" s="581">
        <f>SUM(N41:S41)</f>
        <v>0</v>
      </c>
      <c r="U41" s="581">
        <f>M41+T41</f>
        <v>0</v>
      </c>
    </row>
    <row r="42" spans="1:21" ht="16.5" hidden="1" customHeight="1">
      <c r="A42" s="35">
        <v>29</v>
      </c>
      <c r="B42" s="824"/>
      <c r="C42" s="857"/>
      <c r="D42" s="859"/>
      <c r="E42" s="412" t="s">
        <v>178</v>
      </c>
      <c r="F42" s="413"/>
      <c r="G42" s="186"/>
      <c r="H42" s="187"/>
      <c r="I42" s="188"/>
      <c r="J42" s="189"/>
      <c r="K42" s="187"/>
      <c r="L42" s="188"/>
      <c r="M42" s="190"/>
      <c r="N42" s="186"/>
      <c r="O42" s="187"/>
      <c r="P42" s="187"/>
      <c r="Q42" s="186"/>
      <c r="R42" s="187"/>
      <c r="S42" s="188"/>
      <c r="T42" s="190"/>
      <c r="U42" s="192"/>
    </row>
    <row r="43" spans="1:21" ht="16.5" hidden="1" customHeight="1">
      <c r="A43" s="35">
        <v>30</v>
      </c>
      <c r="B43" s="824"/>
      <c r="C43" s="857"/>
      <c r="D43" s="859"/>
      <c r="E43" s="166" t="s">
        <v>179</v>
      </c>
      <c r="F43" s="414" t="s">
        <v>180</v>
      </c>
      <c r="G43" s="193"/>
      <c r="H43" s="194"/>
      <c r="I43" s="195"/>
      <c r="J43" s="808"/>
      <c r="K43" s="194"/>
      <c r="L43" s="195"/>
      <c r="M43" s="196"/>
      <c r="N43" s="193"/>
      <c r="O43" s="194"/>
      <c r="P43" s="194"/>
      <c r="Q43" s="193"/>
      <c r="R43" s="194"/>
      <c r="S43" s="195"/>
      <c r="T43" s="196"/>
      <c r="U43" s="198"/>
    </row>
    <row r="44" spans="1:21" ht="16.5" hidden="1" customHeight="1">
      <c r="A44" s="35">
        <v>31</v>
      </c>
      <c r="B44" s="824"/>
      <c r="C44" s="857"/>
      <c r="D44" s="859"/>
      <c r="E44" s="166" t="s">
        <v>181</v>
      </c>
      <c r="F44" s="410" t="s">
        <v>182</v>
      </c>
      <c r="G44" s="199"/>
      <c r="H44" s="200"/>
      <c r="I44" s="201"/>
      <c r="J44" s="809"/>
      <c r="K44" s="200"/>
      <c r="L44" s="201"/>
      <c r="M44" s="196"/>
      <c r="N44" s="199"/>
      <c r="O44" s="200"/>
      <c r="P44" s="200"/>
      <c r="Q44" s="199"/>
      <c r="R44" s="200"/>
      <c r="S44" s="201"/>
      <c r="T44" s="196"/>
      <c r="U44" s="196"/>
    </row>
    <row r="45" spans="1:21" ht="16.5" hidden="1" customHeight="1">
      <c r="A45" s="35">
        <v>32</v>
      </c>
      <c r="B45" s="824"/>
      <c r="C45" s="857"/>
      <c r="D45" s="859"/>
      <c r="E45" s="166"/>
      <c r="F45" s="415" t="s">
        <v>183</v>
      </c>
      <c r="G45" s="193"/>
      <c r="H45" s="194"/>
      <c r="I45" s="195"/>
      <c r="J45" s="808"/>
      <c r="K45" s="194"/>
      <c r="L45" s="195"/>
      <c r="M45" s="203"/>
      <c r="N45" s="193"/>
      <c r="O45" s="194"/>
      <c r="P45" s="194"/>
      <c r="Q45" s="193"/>
      <c r="R45" s="194"/>
      <c r="S45" s="195"/>
      <c r="T45" s="203"/>
      <c r="U45" s="203"/>
    </row>
    <row r="46" spans="1:21" ht="16.5" hidden="1" customHeight="1">
      <c r="B46" s="824"/>
      <c r="C46" s="857"/>
      <c r="D46" s="859"/>
      <c r="E46" s="166"/>
      <c r="F46" s="407" t="s">
        <v>184</v>
      </c>
      <c r="G46" s="186"/>
      <c r="H46" s="187"/>
      <c r="I46" s="188"/>
      <c r="J46" s="189"/>
      <c r="K46" s="187"/>
      <c r="L46" s="188"/>
      <c r="M46" s="190"/>
      <c r="N46" s="186"/>
      <c r="O46" s="187"/>
      <c r="P46" s="187"/>
      <c r="Q46" s="189"/>
      <c r="R46" s="187"/>
      <c r="S46" s="188"/>
      <c r="T46" s="190"/>
      <c r="U46" s="190"/>
    </row>
    <row r="47" spans="1:21" ht="18.75" hidden="1" customHeight="1" thickBot="1">
      <c r="B47" s="824"/>
      <c r="C47" s="857"/>
      <c r="D47" s="860"/>
      <c r="E47" s="844" t="s">
        <v>185</v>
      </c>
      <c r="F47" s="845"/>
      <c r="G47" s="204"/>
      <c r="H47" s="205"/>
      <c r="I47" s="206"/>
      <c r="J47" s="810"/>
      <c r="K47" s="205"/>
      <c r="L47" s="206"/>
      <c r="M47" s="207"/>
      <c r="N47" s="204"/>
      <c r="O47" s="205"/>
      <c r="P47" s="205"/>
      <c r="Q47" s="204"/>
      <c r="R47" s="205"/>
      <c r="S47" s="206"/>
      <c r="T47" s="207"/>
      <c r="U47" s="207"/>
    </row>
    <row r="48" spans="1:21" ht="16.5" hidden="1" customHeight="1" thickTop="1">
      <c r="A48" s="35">
        <v>33</v>
      </c>
      <c r="B48" s="209"/>
      <c r="C48" s="857"/>
      <c r="D48" s="862" t="s">
        <v>186</v>
      </c>
      <c r="E48" s="863"/>
      <c r="F48" s="416" t="s">
        <v>187</v>
      </c>
      <c r="G48" s="210"/>
      <c r="H48" s="211"/>
      <c r="I48" s="212"/>
      <c r="J48" s="811"/>
      <c r="K48" s="211"/>
      <c r="L48" s="212"/>
      <c r="M48" s="190"/>
      <c r="N48" s="210"/>
      <c r="O48" s="211"/>
      <c r="P48" s="211"/>
      <c r="Q48" s="210"/>
      <c r="R48" s="211"/>
      <c r="S48" s="212"/>
      <c r="T48" s="190"/>
      <c r="U48" s="190"/>
    </row>
    <row r="49" spans="1:21" ht="16.5" hidden="1" customHeight="1">
      <c r="A49" s="35">
        <v>34</v>
      </c>
      <c r="B49" s="209"/>
      <c r="C49" s="857"/>
      <c r="D49" s="864"/>
      <c r="E49" s="865"/>
      <c r="F49" s="417" t="s">
        <v>188</v>
      </c>
      <c r="G49" s="210"/>
      <c r="H49" s="211"/>
      <c r="I49" s="212"/>
      <c r="J49" s="811"/>
      <c r="K49" s="211"/>
      <c r="L49" s="212"/>
      <c r="M49" s="190"/>
      <c r="N49" s="210"/>
      <c r="O49" s="211"/>
      <c r="P49" s="211"/>
      <c r="Q49" s="210"/>
      <c r="R49" s="211"/>
      <c r="S49" s="212"/>
      <c r="T49" s="190"/>
      <c r="U49" s="190"/>
    </row>
    <row r="50" spans="1:21" ht="16.5" hidden="1" customHeight="1">
      <c r="B50" s="209"/>
      <c r="C50" s="857"/>
      <c r="D50" s="418"/>
      <c r="E50" s="419"/>
      <c r="F50" s="407" t="s">
        <v>189</v>
      </c>
      <c r="G50" s="210"/>
      <c r="H50" s="211"/>
      <c r="I50" s="212"/>
      <c r="J50" s="811"/>
      <c r="K50" s="211"/>
      <c r="L50" s="212"/>
      <c r="M50" s="190"/>
      <c r="N50" s="210"/>
      <c r="O50" s="211"/>
      <c r="P50" s="211"/>
      <c r="Q50" s="210"/>
      <c r="R50" s="211"/>
      <c r="S50" s="212"/>
      <c r="T50" s="190"/>
      <c r="U50" s="190"/>
    </row>
    <row r="51" spans="1:21" ht="16.5" hidden="1" customHeight="1">
      <c r="A51" s="35">
        <v>34</v>
      </c>
      <c r="B51" s="209"/>
      <c r="C51" s="857"/>
      <c r="D51" s="214" t="s">
        <v>190</v>
      </c>
      <c r="E51" s="214"/>
      <c r="F51" s="138"/>
      <c r="G51" s="215"/>
      <c r="H51" s="216"/>
      <c r="I51" s="217"/>
      <c r="J51" s="812"/>
      <c r="K51" s="216"/>
      <c r="L51" s="217"/>
      <c r="M51" s="218"/>
      <c r="N51" s="215"/>
      <c r="O51" s="216"/>
      <c r="P51" s="216"/>
      <c r="Q51" s="215"/>
      <c r="R51" s="216"/>
      <c r="S51" s="217"/>
      <c r="T51" s="218"/>
      <c r="U51" s="218"/>
    </row>
    <row r="52" spans="1:21" ht="18.75" hidden="1" customHeight="1" thickBot="1">
      <c r="B52" s="209"/>
      <c r="C52" s="827"/>
      <c r="D52" s="846" t="s">
        <v>191</v>
      </c>
      <c r="E52" s="846"/>
      <c r="F52" s="847"/>
      <c r="G52" s="220"/>
      <c r="H52" s="221"/>
      <c r="I52" s="222"/>
      <c r="J52" s="813"/>
      <c r="K52" s="221"/>
      <c r="L52" s="222"/>
      <c r="M52" s="223"/>
      <c r="N52" s="220"/>
      <c r="O52" s="221"/>
      <c r="P52" s="221"/>
      <c r="Q52" s="220"/>
      <c r="R52" s="221"/>
      <c r="S52" s="222"/>
      <c r="T52" s="223">
        <f>SUM(T41:T41)</f>
        <v>0</v>
      </c>
      <c r="U52" s="223">
        <f>SUM(U41:U41)</f>
        <v>0</v>
      </c>
    </row>
    <row r="53" spans="1:21" ht="18.75" hidden="1" customHeight="1">
      <c r="A53" s="35">
        <v>35</v>
      </c>
      <c r="B53" s="209"/>
      <c r="C53" s="856" t="s">
        <v>192</v>
      </c>
      <c r="D53" s="392" t="s">
        <v>193</v>
      </c>
      <c r="E53" s="420"/>
      <c r="F53" s="58"/>
      <c r="G53" s="225"/>
      <c r="H53" s="226"/>
      <c r="I53" s="227"/>
      <c r="J53" s="814"/>
      <c r="K53" s="226"/>
      <c r="L53" s="227"/>
      <c r="M53" s="228"/>
      <c r="N53" s="229"/>
      <c r="O53" s="226"/>
      <c r="P53" s="226"/>
      <c r="Q53" s="229"/>
      <c r="R53" s="226"/>
      <c r="S53" s="227"/>
      <c r="T53" s="228">
        <f>SUM(N53:S53)</f>
        <v>0</v>
      </c>
      <c r="U53" s="228">
        <f>M53+T53</f>
        <v>0</v>
      </c>
    </row>
    <row r="54" spans="1:21" ht="18.75" hidden="1" customHeight="1">
      <c r="A54" s="35">
        <v>36</v>
      </c>
      <c r="B54" s="209"/>
      <c r="C54" s="857"/>
      <c r="D54" s="393" t="s">
        <v>194</v>
      </c>
      <c r="E54" s="421"/>
      <c r="F54" s="64"/>
      <c r="G54" s="231"/>
      <c r="H54" s="232"/>
      <c r="I54" s="233"/>
      <c r="J54" s="815"/>
      <c r="K54" s="232"/>
      <c r="L54" s="233"/>
      <c r="M54" s="234"/>
      <c r="N54" s="235"/>
      <c r="O54" s="232"/>
      <c r="P54" s="232"/>
      <c r="Q54" s="235"/>
      <c r="R54" s="232"/>
      <c r="S54" s="233"/>
      <c r="T54" s="234">
        <f>SUM(N54:S54)</f>
        <v>0</v>
      </c>
      <c r="U54" s="234">
        <f>M54+T54</f>
        <v>0</v>
      </c>
    </row>
    <row r="55" spans="1:21" ht="18.75" hidden="1" customHeight="1" thickBot="1">
      <c r="B55" s="209"/>
      <c r="C55" s="827"/>
      <c r="D55" s="745"/>
      <c r="E55" s="745"/>
      <c r="F55" s="422" t="s">
        <v>195</v>
      </c>
      <c r="G55" s="237"/>
      <c r="H55" s="238"/>
      <c r="I55" s="239"/>
      <c r="J55" s="816"/>
      <c r="K55" s="238"/>
      <c r="L55" s="239"/>
      <c r="M55" s="240"/>
      <c r="N55" s="237"/>
      <c r="O55" s="238"/>
      <c r="P55" s="238"/>
      <c r="Q55" s="237"/>
      <c r="R55" s="238"/>
      <c r="S55" s="239"/>
      <c r="T55" s="240">
        <f>SUM(T53:T54)</f>
        <v>0</v>
      </c>
      <c r="U55" s="240">
        <f>SUM(U53:U54)</f>
        <v>0</v>
      </c>
    </row>
    <row r="56" spans="1:21" ht="18.75" hidden="1" customHeight="1" thickBot="1">
      <c r="B56" s="242"/>
      <c r="C56" s="836" t="s">
        <v>196</v>
      </c>
      <c r="D56" s="836"/>
      <c r="E56" s="836"/>
      <c r="F56" s="837"/>
      <c r="G56" s="243"/>
      <c r="H56" s="244"/>
      <c r="I56" s="245"/>
      <c r="J56" s="817"/>
      <c r="K56" s="244"/>
      <c r="L56" s="245"/>
      <c r="M56" s="246"/>
      <c r="N56" s="247"/>
      <c r="O56" s="244"/>
      <c r="P56" s="244"/>
      <c r="Q56" s="247"/>
      <c r="R56" s="244"/>
      <c r="S56" s="245"/>
      <c r="T56" s="246">
        <f>T34+T52+T55</f>
        <v>0</v>
      </c>
      <c r="U56" s="246">
        <f>U34+U52+U55</f>
        <v>0</v>
      </c>
    </row>
    <row r="57" spans="1:21" ht="21" customHeight="1" thickBot="1">
      <c r="B57" s="249"/>
      <c r="C57" s="848" t="s">
        <v>115</v>
      </c>
      <c r="D57" s="849"/>
      <c r="E57" s="849"/>
      <c r="F57" s="850"/>
      <c r="G57" s="252">
        <f>INDEX('[3]G3323 - GRUPO PILHAS IMP'!$B$7:$AE$27,13,MATCH(G$61,'[3]G3323 - GRUPO PILHAS IMP'!$B$7:$AE$7,0))</f>
        <v>5939</v>
      </c>
      <c r="H57" s="252">
        <f>INDEX('[3]G3323 - GRUPO PILHAS IMP'!$B$7:$AE$27,13,MATCH(H$61,'[3]G3323 - GRUPO PILHAS IMP'!$B$7:$AE$7,0))</f>
        <v>5952</v>
      </c>
      <c r="I57" s="252">
        <f>INDEX('[3]G3323 - GRUPO PILHAS IMP'!$B$7:$AE$27,13,MATCH(I$61,'[3]G3323 - GRUPO PILHAS IMP'!$B$7:$AE$7,0))</f>
        <v>4178</v>
      </c>
      <c r="J57" s="252">
        <f>INDEX('[3]G3323 - GRUPO PILHAS IMP'!$B$7:$AE$27,13,MATCH(J$61,'[3]G3323 - GRUPO PILHAS IMP'!$B$7:$AE$7,0))</f>
        <v>4436</v>
      </c>
      <c r="K57" s="252">
        <f>INDEX('[3]G3323 - GRUPO PILHAS IMP'!$B$7:$AE$27,13,MATCH(K$61,'[3]G3323 - GRUPO PILHAS IMP'!$B$7:$AE$7,0))</f>
        <v>5709</v>
      </c>
      <c r="L57" s="252">
        <f>INDEX('[3]G3323 - GRUPO PILHAS IMP'!$B$7:$AE$27,13,MATCH(L$61,'[3]G3323 - GRUPO PILHAS IMP'!$B$7:$AE$7,0))</f>
        <v>6023</v>
      </c>
      <c r="M57" s="253">
        <f>SUM(G57:L57)</f>
        <v>32237</v>
      </c>
      <c r="N57" s="252">
        <f>INDEX('[3]G3323 - GRUPO PILHAS IMP'!$B$7:$AE$27,13,MATCH(N$61,'[3]G3323 - GRUPO PILHAS IMP'!$B$7:$AE$7,0))</f>
        <v>3836</v>
      </c>
      <c r="O57" s="252">
        <f>INDEX('[3]G3323 - GRUPO PILHAS IMP'!$B$7:$AE$27,13,MATCH(O$61,'[3]G3323 - GRUPO PILHAS IMP'!$B$7:$AE$7,0))</f>
        <v>2296</v>
      </c>
      <c r="P57" s="252">
        <f>INDEX('[3]G3323 - GRUPO PILHAS IMP'!$B$7:$AE$27,13,MATCH(P$61,'[3]G3323 - GRUPO PILHAS IMP'!$B$7:$AE$7,0))</f>
        <v>1373</v>
      </c>
      <c r="Q57" s="252">
        <f>INDEX('[3]G3323 - GRUPO PILHAS IMP'!$B$7:$AE$27,13,MATCH(Q$61,'[3]G3323 - GRUPO PILHAS IMP'!$B$7:$AE$7,0))</f>
        <v>0</v>
      </c>
      <c r="R57" s="252">
        <f>INDEX('[3]G3323 - GRUPO PILHAS IMP'!$B$7:$AE$27,13,MATCH(R$61,'[3]G3323 - GRUPO PILHAS IMP'!$B$7:$AE$7,0))</f>
        <v>0</v>
      </c>
      <c r="S57" s="252">
        <f>INDEX('[3]G3323 - GRUPO PILHAS IMP'!$B$7:$AE$27,13,MATCH(S$61,'[3]G3323 - GRUPO PILHAS IMP'!$B$7:$AE$7,0))</f>
        <v>0</v>
      </c>
      <c r="T57" s="253">
        <f>SUM(N57:S57)</f>
        <v>7505</v>
      </c>
      <c r="U57" s="253">
        <f>M57+T57</f>
        <v>39742</v>
      </c>
    </row>
    <row r="58" spans="1:21" ht="9" customHeight="1"/>
    <row r="59" spans="1:21" ht="19.5" customHeight="1">
      <c r="E59" s="866" t="s">
        <v>116</v>
      </c>
      <c r="F59" s="867"/>
      <c r="G59" s="868"/>
      <c r="U59" s="818"/>
    </row>
    <row r="60" spans="1:21" ht="7.5" customHeight="1"/>
    <row r="61" spans="1:21" ht="19.5" customHeight="1">
      <c r="G61" s="821" t="s">
        <v>197</v>
      </c>
      <c r="H61" s="821" t="s">
        <v>198</v>
      </c>
      <c r="I61" s="821" t="s">
        <v>199</v>
      </c>
      <c r="J61" s="821" t="s">
        <v>200</v>
      </c>
      <c r="K61" s="821" t="s">
        <v>201</v>
      </c>
      <c r="L61" s="821" t="s">
        <v>202</v>
      </c>
      <c r="M61" s="821"/>
      <c r="N61" s="821" t="s">
        <v>203</v>
      </c>
      <c r="O61" s="821" t="s">
        <v>204</v>
      </c>
      <c r="P61" s="821" t="s">
        <v>205</v>
      </c>
      <c r="Q61" s="821" t="s">
        <v>206</v>
      </c>
      <c r="R61" s="821" t="s">
        <v>207</v>
      </c>
      <c r="S61" s="821" t="s">
        <v>208</v>
      </c>
    </row>
    <row r="62" spans="1:21" ht="19.5" customHeight="1">
      <c r="G62" s="510">
        <v>21578702.015999995</v>
      </c>
      <c r="H62" s="510">
        <v>24410110.176000003</v>
      </c>
      <c r="I62" s="510">
        <v>25542673.440000001</v>
      </c>
      <c r="J62" s="510">
        <v>25542673.440000001</v>
      </c>
      <c r="K62" s="510">
        <v>24693250.991999999</v>
      </c>
      <c r="L62" s="510">
        <v>24693250.991999999</v>
      </c>
      <c r="M62" s="511"/>
      <c r="N62" s="510">
        <v>26675236.704000004</v>
      </c>
      <c r="O62" s="510">
        <v>25259532.623999998</v>
      </c>
      <c r="P62" s="510">
        <v>24126969.359999999</v>
      </c>
      <c r="Q62" s="510">
        <v>19879857.120000001</v>
      </c>
      <c r="R62" s="510">
        <v>19879857.120000001</v>
      </c>
      <c r="S62" s="510">
        <v>21578702.015999995</v>
      </c>
    </row>
    <row r="63" spans="1:21">
      <c r="G63" s="510">
        <v>6266907.7879999988</v>
      </c>
      <c r="H63" s="510">
        <v>7091500.9179999996</v>
      </c>
      <c r="I63" s="510">
        <v>7421338.1699999999</v>
      </c>
      <c r="J63" s="510">
        <v>6650419.1699999999</v>
      </c>
      <c r="K63" s="510">
        <v>7944879.2309999987</v>
      </c>
      <c r="L63" s="510">
        <v>7173960.2309999987</v>
      </c>
      <c r="M63" s="511"/>
      <c r="N63" s="510">
        <v>7751175.4220000003</v>
      </c>
      <c r="O63" s="510">
        <v>7338878.8569999998</v>
      </c>
      <c r="P63" s="510">
        <v>7009041.6050000004</v>
      </c>
      <c r="Q63" s="510">
        <v>5772151.9100000001</v>
      </c>
      <c r="R63" s="510">
        <v>5772151.9100000001</v>
      </c>
      <c r="S63" s="510">
        <v>6266907.7879999988</v>
      </c>
    </row>
    <row r="64" spans="1:21">
      <c r="G64" s="512">
        <f>SUM(G62:G63)</f>
        <v>27845609.803999994</v>
      </c>
      <c r="H64" s="512">
        <f t="shared" ref="H64:S64" si="20">SUM(H62:H63)</f>
        <v>31501611.094000004</v>
      </c>
      <c r="I64" s="512">
        <f t="shared" si="20"/>
        <v>32964011.609999999</v>
      </c>
      <c r="J64" s="512">
        <f t="shared" si="20"/>
        <v>32193092.609999999</v>
      </c>
      <c r="K64" s="512">
        <f t="shared" si="20"/>
        <v>32638130.222999997</v>
      </c>
      <c r="L64" s="512">
        <f t="shared" si="20"/>
        <v>31867211.222999997</v>
      </c>
      <c r="M64" s="512"/>
      <c r="N64" s="512">
        <f t="shared" si="20"/>
        <v>34426412.126000002</v>
      </c>
      <c r="O64" s="512">
        <f t="shared" si="20"/>
        <v>32598411.480999999</v>
      </c>
      <c r="P64" s="512">
        <f t="shared" si="20"/>
        <v>31136010.965</v>
      </c>
      <c r="Q64" s="512">
        <f t="shared" si="20"/>
        <v>25652009.030000001</v>
      </c>
      <c r="R64" s="512">
        <f t="shared" si="20"/>
        <v>25652009.030000001</v>
      </c>
      <c r="S64" s="512">
        <f t="shared" si="20"/>
        <v>27845609.803999994</v>
      </c>
    </row>
  </sheetData>
  <sheetProtection formatCells="0" selectLockedCells="1"/>
  <mergeCells count="21">
    <mergeCell ref="U2:U3"/>
    <mergeCell ref="C4:D6"/>
    <mergeCell ref="D34:F34"/>
    <mergeCell ref="C35:C52"/>
    <mergeCell ref="D35:D47"/>
    <mergeCell ref="E33:F33"/>
    <mergeCell ref="M2:M3"/>
    <mergeCell ref="T2:T3"/>
    <mergeCell ref="E59:G59"/>
    <mergeCell ref="E37:E38"/>
    <mergeCell ref="C53:C55"/>
    <mergeCell ref="C56:F56"/>
    <mergeCell ref="C57:F57"/>
    <mergeCell ref="D52:F52"/>
    <mergeCell ref="D48:E49"/>
    <mergeCell ref="B7:B47"/>
    <mergeCell ref="C7:C34"/>
    <mergeCell ref="D8:D21"/>
    <mergeCell ref="E21:F21"/>
    <mergeCell ref="D22:D33"/>
    <mergeCell ref="E47:F47"/>
  </mergeCells>
  <phoneticPr fontId="3"/>
  <pageMargins left="0.27559055118110237" right="0.27559055118110237" top="0.47244094488188981" bottom="0.39370078740157483" header="0.51181102362204722" footer="0.51181102362204722"/>
  <pageSetup paperSize="9" scale="6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2"/>
  <dimension ref="A1:AW54"/>
  <sheetViews>
    <sheetView showGridLines="0" showOutlineSymbols="0" topLeftCell="A40" zoomScale="65" zoomScaleNormal="65" zoomScaleSheetLayoutView="30" workbookViewId="0">
      <selection activeCell="H38" sqref="H38:I38"/>
    </sheetView>
  </sheetViews>
  <sheetFormatPr defaultRowHeight="14.25" outlineLevelCol="1"/>
  <cols>
    <col min="1" max="1" width="9.125" style="267" customWidth="1"/>
    <col min="2" max="4" width="3.625" style="267" customWidth="1"/>
    <col min="5" max="5" width="50.625" style="267" customWidth="1"/>
    <col min="6" max="6" width="17.5" style="267" hidden="1" customWidth="1"/>
    <col min="7" max="7" width="16.625" style="267" customWidth="1"/>
    <col min="8" max="13" width="12.375" style="267" customWidth="1" outlineLevel="1"/>
    <col min="14" max="14" width="12.625" style="267" bestFit="1" customWidth="1" outlineLevel="1"/>
    <col min="15" max="19" width="12.375" style="267" customWidth="1" outlineLevel="1"/>
    <col min="20" max="21" width="17.5" style="267" customWidth="1" outlineLevel="1"/>
    <col min="22" max="22" width="9.125" style="267" customWidth="1"/>
    <col min="23" max="25" width="3.625" style="267" customWidth="1"/>
    <col min="26" max="26" width="41.75" style="267" customWidth="1"/>
    <col min="27" max="38" width="10.75" style="267" customWidth="1" outlineLevel="1"/>
    <col min="39" max="42" width="13.25" style="267" customWidth="1"/>
    <col min="43" max="44" width="14.875" style="267" bestFit="1" customWidth="1"/>
    <col min="45" max="45" width="29" style="267" customWidth="1"/>
    <col min="46" max="46" width="11.125" style="267" bestFit="1" customWidth="1"/>
    <col min="47" max="16384" width="9" style="267"/>
  </cols>
  <sheetData>
    <row r="1" spans="1:49" ht="15" customHeight="1">
      <c r="L1" s="1"/>
      <c r="M1" s="1"/>
      <c r="N1" s="1"/>
      <c r="O1" s="1"/>
      <c r="P1" s="1"/>
      <c r="Q1" s="1"/>
      <c r="R1" s="955">
        <f ca="1">TODAY()</f>
        <v>44592</v>
      </c>
      <c r="S1" s="956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955">
        <f ca="1">R1</f>
        <v>44592</v>
      </c>
      <c r="AP1" s="956"/>
      <c r="AQ1" s="1"/>
      <c r="AR1" s="1"/>
    </row>
    <row r="2" spans="1:49" ht="14.25" customHeight="1">
      <c r="L2" s="1"/>
      <c r="M2" s="1"/>
      <c r="N2" s="1"/>
      <c r="O2" s="1"/>
      <c r="P2" s="1"/>
      <c r="Q2" s="1"/>
      <c r="R2" s="956"/>
      <c r="S2" s="956"/>
      <c r="T2" s="1"/>
      <c r="U2" s="268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956"/>
      <c r="AP2" s="956"/>
      <c r="AQ2" s="269"/>
      <c r="AR2" s="270"/>
    </row>
    <row r="3" spans="1:49" ht="24.95" customHeight="1">
      <c r="F3" s="271"/>
      <c r="G3" s="272">
        <v>2021</v>
      </c>
      <c r="H3" s="951" t="s">
        <v>29</v>
      </c>
      <c r="I3" s="951"/>
      <c r="J3" s="951"/>
      <c r="K3" s="951"/>
      <c r="L3" s="273"/>
      <c r="M3" s="1"/>
      <c r="N3" s="959" t="s">
        <v>142</v>
      </c>
      <c r="O3" s="959"/>
      <c r="P3" s="957" t="s">
        <v>171</v>
      </c>
      <c r="Q3" s="957"/>
      <c r="R3" s="957"/>
      <c r="S3" s="1"/>
      <c r="T3" s="1"/>
      <c r="U3" s="1"/>
      <c r="V3" s="1"/>
      <c r="W3" s="1"/>
      <c r="X3" s="1"/>
      <c r="Y3" s="1"/>
      <c r="Z3" s="1"/>
      <c r="AA3" s="273"/>
      <c r="AB3" s="273"/>
      <c r="AC3" s="274">
        <f>G3</f>
        <v>2021</v>
      </c>
      <c r="AD3" s="960" t="s">
        <v>29</v>
      </c>
      <c r="AE3" s="960"/>
      <c r="AF3" s="960"/>
      <c r="AG3" s="960"/>
      <c r="AH3" s="273"/>
      <c r="AI3" s="1"/>
      <c r="AJ3" s="1"/>
      <c r="AK3" s="959" t="s">
        <v>142</v>
      </c>
      <c r="AL3" s="959"/>
      <c r="AM3" s="957" t="str">
        <f>P3</f>
        <v>PANABRAS - IMPORTED</v>
      </c>
      <c r="AN3" s="957"/>
      <c r="AO3" s="957"/>
      <c r="AP3" s="1"/>
      <c r="AQ3" s="1"/>
      <c r="AR3" s="275"/>
    </row>
    <row r="4" spans="1:49" ht="24.95" customHeight="1">
      <c r="L4" s="1"/>
      <c r="M4" s="1"/>
      <c r="N4" s="952" t="s">
        <v>143</v>
      </c>
      <c r="O4" s="952"/>
      <c r="P4" s="958" t="s">
        <v>141</v>
      </c>
      <c r="Q4" s="958"/>
      <c r="R4" s="95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952" t="s">
        <v>143</v>
      </c>
      <c r="AL4" s="952"/>
      <c r="AM4" s="958" t="str">
        <f>P4</f>
        <v>Dry battery division</v>
      </c>
      <c r="AN4" s="958"/>
      <c r="AO4" s="958"/>
      <c r="AP4" s="1"/>
      <c r="AQ4" s="1"/>
      <c r="AR4" s="1"/>
    </row>
    <row r="5" spans="1:49" ht="24.95" customHeight="1">
      <c r="E5" s="463"/>
      <c r="F5" s="276"/>
      <c r="G5" s="276"/>
      <c r="H5" s="323"/>
      <c r="I5" s="954" t="s">
        <v>30</v>
      </c>
      <c r="J5" s="954"/>
      <c r="L5" s="1"/>
      <c r="M5" s="1"/>
      <c r="N5" s="952" t="s">
        <v>144</v>
      </c>
      <c r="O5" s="952"/>
      <c r="P5" s="958" t="s">
        <v>148</v>
      </c>
      <c r="Q5" s="958"/>
      <c r="R5" s="958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961" t="s">
        <v>31</v>
      </c>
      <c r="AF5" s="961"/>
      <c r="AG5" s="1"/>
      <c r="AH5" s="1"/>
      <c r="AI5" s="1"/>
      <c r="AJ5" s="1"/>
      <c r="AK5" s="952" t="s">
        <v>144</v>
      </c>
      <c r="AL5" s="952"/>
      <c r="AM5" s="958" t="str">
        <f>P5</f>
        <v>Mamoru Saito</v>
      </c>
      <c r="AN5" s="958"/>
      <c r="AO5" s="958"/>
      <c r="AP5" s="1"/>
      <c r="AQ5" s="1"/>
      <c r="AR5" s="1"/>
    </row>
    <row r="6" spans="1:49" ht="24.95" customHeight="1">
      <c r="L6" s="1"/>
      <c r="M6" s="1"/>
      <c r="N6" s="952" t="s">
        <v>145</v>
      </c>
      <c r="O6" s="952"/>
      <c r="P6" s="963" t="s">
        <v>149</v>
      </c>
      <c r="Q6" s="958"/>
      <c r="R6" s="958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952" t="s">
        <v>145</v>
      </c>
      <c r="AL6" s="952"/>
      <c r="AM6" s="958" t="str">
        <f>P6</f>
        <v>+55-12-</v>
      </c>
      <c r="AN6" s="958"/>
      <c r="AO6" s="958"/>
      <c r="AP6" s="1"/>
      <c r="AQ6" s="1"/>
      <c r="AR6" s="1"/>
    </row>
    <row r="7" spans="1:49" ht="24.95" customHeight="1">
      <c r="L7" s="1"/>
      <c r="M7" s="1"/>
      <c r="N7" s="953" t="s">
        <v>146</v>
      </c>
      <c r="O7" s="953"/>
      <c r="P7" s="964" t="s">
        <v>150</v>
      </c>
      <c r="Q7" s="962"/>
      <c r="R7" s="962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953" t="s">
        <v>146</v>
      </c>
      <c r="AL7" s="953"/>
      <c r="AM7" s="962" t="str">
        <f>P7</f>
        <v>saito.mamoru@br.panasonic.com</v>
      </c>
      <c r="AN7" s="962"/>
      <c r="AO7" s="962"/>
      <c r="AP7" s="1"/>
      <c r="AQ7" s="1"/>
      <c r="AR7" s="1"/>
    </row>
    <row r="8" spans="1:49" ht="27.75" customHeight="1" thickBot="1">
      <c r="A8" s="18" t="s">
        <v>24</v>
      </c>
      <c r="B8" s="18"/>
      <c r="C8" s="18"/>
      <c r="D8" s="18"/>
      <c r="E8" s="386" t="s">
        <v>140</v>
      </c>
      <c r="F8" s="6"/>
      <c r="G8" s="6"/>
      <c r="H8" s="6"/>
      <c r="I8" s="6"/>
      <c r="J8" s="6"/>
      <c r="K8" s="6"/>
      <c r="L8" s="387"/>
      <c r="M8" s="387"/>
      <c r="N8" s="387"/>
      <c r="O8" s="387"/>
      <c r="P8" s="388"/>
      <c r="Q8" s="388"/>
      <c r="R8" s="389"/>
      <c r="S8" s="387"/>
      <c r="T8" s="387"/>
      <c r="U8" s="387"/>
      <c r="V8" s="390" t="s">
        <v>32</v>
      </c>
      <c r="W8" s="390"/>
      <c r="X8" s="390"/>
      <c r="Y8" s="390"/>
      <c r="Z8" s="386" t="str">
        <f>E8</f>
        <v>　1000BRL</v>
      </c>
      <c r="AA8" s="387"/>
      <c r="AB8" s="387"/>
      <c r="AC8" s="387"/>
      <c r="AD8" s="387"/>
      <c r="AE8" s="387"/>
      <c r="AF8" s="387"/>
      <c r="AG8" s="387"/>
      <c r="AH8" s="387"/>
      <c r="AI8" s="387"/>
      <c r="AJ8" s="387"/>
      <c r="AK8" s="387"/>
      <c r="AL8" s="387"/>
      <c r="AM8" s="387"/>
      <c r="AN8" s="387"/>
      <c r="AO8" s="387"/>
      <c r="AP8" s="387"/>
      <c r="AQ8" s="387"/>
      <c r="AR8" s="387"/>
    </row>
    <row r="9" spans="1:49" ht="20.100000000000001" customHeight="1">
      <c r="A9" s="10" t="s">
        <v>25</v>
      </c>
      <c r="B9" s="26"/>
      <c r="C9" s="26"/>
      <c r="D9" s="26"/>
      <c r="E9" s="26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8"/>
      <c r="T9" s="278"/>
      <c r="U9" s="279"/>
      <c r="V9" s="10" t="s">
        <v>25</v>
      </c>
      <c r="W9" s="26"/>
      <c r="X9" s="26"/>
      <c r="Y9" s="26"/>
      <c r="Z9" s="26"/>
      <c r="AA9" s="277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277"/>
      <c r="AN9" s="278"/>
      <c r="AO9" s="277"/>
      <c r="AP9" s="277"/>
      <c r="AQ9" s="277"/>
      <c r="AR9" s="279"/>
      <c r="AS9" s="491"/>
      <c r="AT9" s="492" t="s">
        <v>157</v>
      </c>
      <c r="AU9" s="491"/>
    </row>
    <row r="10" spans="1:49" s="16" customFormat="1" ht="21.95" customHeight="1">
      <c r="A10" s="14"/>
      <c r="B10" s="15"/>
      <c r="C10" s="15"/>
      <c r="D10" s="15"/>
      <c r="E10" s="15"/>
      <c r="F10" s="11"/>
      <c r="G10" s="472">
        <v>2020</v>
      </c>
      <c r="H10" s="12" t="s">
        <v>177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3"/>
      <c r="V10" s="14"/>
      <c r="W10" s="15"/>
      <c r="X10" s="15"/>
      <c r="Y10" s="15"/>
      <c r="Z10" s="15"/>
      <c r="AA10" s="559" t="str">
        <f>H10</f>
        <v>FY2021</v>
      </c>
      <c r="AB10" s="12"/>
      <c r="AC10" s="12"/>
      <c r="AD10" s="12"/>
      <c r="AE10" s="12"/>
      <c r="AF10" s="12"/>
      <c r="AG10" s="560" t="str">
        <f>"FY"&amp;RIGHT(AA10,4)+1</f>
        <v>FY2022</v>
      </c>
      <c r="AH10" s="561"/>
      <c r="AI10" s="12"/>
      <c r="AJ10" s="12"/>
      <c r="AK10" s="12"/>
      <c r="AL10" s="12"/>
      <c r="AM10" s="559" t="str">
        <f>"Resutl "&amp;AA10</f>
        <v>Resutl FY2021</v>
      </c>
      <c r="AN10" s="12"/>
      <c r="AO10" s="12"/>
      <c r="AP10" s="12"/>
      <c r="AQ10" s="472" t="str">
        <f>"FY"&amp;RIGHT(AG10,4)</f>
        <v>FY2022</v>
      </c>
      <c r="AR10" s="476" t="str">
        <f>"FY"&amp;RIGHT(AQ10,4)+1</f>
        <v>FY2023</v>
      </c>
      <c r="AS10" s="492"/>
      <c r="AT10" s="492">
        <v>2016</v>
      </c>
      <c r="AU10" s="492">
        <v>2017</v>
      </c>
      <c r="AV10" s="492">
        <v>2018</v>
      </c>
      <c r="AW10" s="492"/>
    </row>
    <row r="11" spans="1:49" s="16" customFormat="1" ht="21.95" customHeight="1">
      <c r="A11" s="17"/>
      <c r="B11" s="18"/>
      <c r="C11" s="18"/>
      <c r="D11" s="18"/>
      <c r="E11" s="18"/>
      <c r="F11" s="280"/>
      <c r="G11" s="473" t="s">
        <v>147</v>
      </c>
      <c r="H11" s="903" t="s">
        <v>0</v>
      </c>
      <c r="I11" s="965"/>
      <c r="J11" s="966">
        <v>5</v>
      </c>
      <c r="K11" s="967"/>
      <c r="L11" s="966">
        <v>6</v>
      </c>
      <c r="M11" s="967"/>
      <c r="N11" s="966">
        <v>7</v>
      </c>
      <c r="O11" s="967"/>
      <c r="P11" s="966">
        <v>8</v>
      </c>
      <c r="Q11" s="967"/>
      <c r="R11" s="966">
        <v>9</v>
      </c>
      <c r="S11" s="968"/>
      <c r="T11" s="969" t="s">
        <v>23</v>
      </c>
      <c r="U11" s="970"/>
      <c r="V11" s="17"/>
      <c r="W11" s="18"/>
      <c r="X11" s="18"/>
      <c r="Y11" s="18"/>
      <c r="Z11" s="18"/>
      <c r="AA11" s="969">
        <v>10</v>
      </c>
      <c r="AB11" s="967"/>
      <c r="AC11" s="966">
        <v>11</v>
      </c>
      <c r="AD11" s="967"/>
      <c r="AE11" s="966">
        <v>12</v>
      </c>
      <c r="AF11" s="967"/>
      <c r="AG11" s="966">
        <v>1</v>
      </c>
      <c r="AH11" s="967"/>
      <c r="AI11" s="966">
        <v>2</v>
      </c>
      <c r="AJ11" s="967"/>
      <c r="AK11" s="966">
        <v>3</v>
      </c>
      <c r="AL11" s="968"/>
      <c r="AM11" s="903" t="s">
        <v>1</v>
      </c>
      <c r="AN11" s="879"/>
      <c r="AO11" s="903" t="s">
        <v>2</v>
      </c>
      <c r="AP11" s="879"/>
      <c r="AQ11" s="477" t="s">
        <v>33</v>
      </c>
      <c r="AR11" s="478" t="s">
        <v>33</v>
      </c>
      <c r="AS11" s="492" t="s">
        <v>163</v>
      </c>
      <c r="AT11" s="492">
        <v>6.49</v>
      </c>
      <c r="AU11" s="492">
        <v>4.9000000000000004</v>
      </c>
      <c r="AV11" s="492">
        <v>4.4000000000000004</v>
      </c>
      <c r="AW11" s="492"/>
    </row>
    <row r="12" spans="1:49" s="16" customFormat="1" ht="21.95" customHeight="1">
      <c r="A12" s="19"/>
      <c r="B12" s="20"/>
      <c r="C12" s="20"/>
      <c r="D12" s="20"/>
      <c r="E12" s="20"/>
      <c r="F12" s="281"/>
      <c r="G12" s="281"/>
      <c r="H12" s="282" t="s">
        <v>28</v>
      </c>
      <c r="I12" s="283" t="s">
        <v>27</v>
      </c>
      <c r="J12" s="283" t="s">
        <v>28</v>
      </c>
      <c r="K12" s="283" t="s">
        <v>27</v>
      </c>
      <c r="L12" s="283" t="s">
        <v>28</v>
      </c>
      <c r="M12" s="283" t="s">
        <v>27</v>
      </c>
      <c r="N12" s="283" t="s">
        <v>28</v>
      </c>
      <c r="O12" s="283" t="s">
        <v>27</v>
      </c>
      <c r="P12" s="283" t="s">
        <v>28</v>
      </c>
      <c r="Q12" s="283" t="s">
        <v>27</v>
      </c>
      <c r="R12" s="283" t="s">
        <v>28</v>
      </c>
      <c r="S12" s="283" t="s">
        <v>27</v>
      </c>
      <c r="T12" s="284" t="s">
        <v>28</v>
      </c>
      <c r="U12" s="285" t="s">
        <v>27</v>
      </c>
      <c r="V12" s="19"/>
      <c r="W12" s="20"/>
      <c r="X12" s="20"/>
      <c r="Y12" s="20"/>
      <c r="Z12" s="20"/>
      <c r="AA12" s="286" t="s">
        <v>28</v>
      </c>
      <c r="AB12" s="283" t="s">
        <v>27</v>
      </c>
      <c r="AC12" s="283" t="s">
        <v>28</v>
      </c>
      <c r="AD12" s="283" t="s">
        <v>27</v>
      </c>
      <c r="AE12" s="283" t="s">
        <v>28</v>
      </c>
      <c r="AF12" s="283" t="s">
        <v>27</v>
      </c>
      <c r="AG12" s="283" t="s">
        <v>28</v>
      </c>
      <c r="AH12" s="283" t="s">
        <v>27</v>
      </c>
      <c r="AI12" s="283" t="s">
        <v>28</v>
      </c>
      <c r="AJ12" s="283" t="s">
        <v>27</v>
      </c>
      <c r="AK12" s="283" t="s">
        <v>28</v>
      </c>
      <c r="AL12" s="283" t="s">
        <v>27</v>
      </c>
      <c r="AM12" s="284" t="s">
        <v>28</v>
      </c>
      <c r="AN12" s="287" t="s">
        <v>27</v>
      </c>
      <c r="AO12" s="288" t="s">
        <v>28</v>
      </c>
      <c r="AP12" s="282" t="s">
        <v>27</v>
      </c>
      <c r="AQ12" s="479"/>
      <c r="AR12" s="480"/>
      <c r="AS12" s="492"/>
      <c r="AT12" s="492"/>
      <c r="AU12" s="492"/>
      <c r="AV12" s="492"/>
      <c r="AW12" s="492"/>
    </row>
    <row r="13" spans="1:49" s="290" customFormat="1" ht="27.75" customHeight="1">
      <c r="A13" s="14" t="s">
        <v>34</v>
      </c>
      <c r="B13" s="21"/>
      <c r="C13" s="21"/>
      <c r="D13" s="22"/>
      <c r="E13" s="22"/>
      <c r="F13" s="289"/>
      <c r="G13" s="355">
        <f>'[4]2021 Quality Business Plan'!AP13</f>
        <v>75752</v>
      </c>
      <c r="H13" s="330">
        <f>SUM(H14:H15)</f>
        <v>4941</v>
      </c>
      <c r="I13" s="588">
        <f t="shared" ref="I13:S13" si="0">SUM(I14:I15)</f>
        <v>0</v>
      </c>
      <c r="J13" s="330">
        <f t="shared" si="0"/>
        <v>5212</v>
      </c>
      <c r="K13" s="331">
        <f t="shared" si="0"/>
        <v>0</v>
      </c>
      <c r="L13" s="330">
        <f t="shared" si="0"/>
        <v>4623</v>
      </c>
      <c r="M13" s="331">
        <f t="shared" si="0"/>
        <v>0</v>
      </c>
      <c r="N13" s="330">
        <f t="shared" si="0"/>
        <v>5091</v>
      </c>
      <c r="O13" s="331">
        <f t="shared" si="0"/>
        <v>0</v>
      </c>
      <c r="P13" s="330">
        <f t="shared" si="0"/>
        <v>5095</v>
      </c>
      <c r="Q13" s="331">
        <f t="shared" si="0"/>
        <v>0</v>
      </c>
      <c r="R13" s="330">
        <f t="shared" si="0"/>
        <v>5991</v>
      </c>
      <c r="S13" s="332">
        <f t="shared" si="0"/>
        <v>0</v>
      </c>
      <c r="T13" s="333">
        <f>H13+J13+L13+N13+P13+R13</f>
        <v>30953</v>
      </c>
      <c r="U13" s="334">
        <f>I13+K13+M13+O13+Q13+S13</f>
        <v>0</v>
      </c>
      <c r="V13" s="14" t="s">
        <v>63</v>
      </c>
      <c r="W13" s="21"/>
      <c r="X13" s="21"/>
      <c r="Y13" s="22"/>
      <c r="Z13" s="22"/>
      <c r="AA13" s="330">
        <f t="shared" ref="AA13:AL13" si="1">SUM(AA14:AA15)</f>
        <v>6391</v>
      </c>
      <c r="AB13" s="331">
        <f t="shared" si="1"/>
        <v>0</v>
      </c>
      <c r="AC13" s="330">
        <f t="shared" si="1"/>
        <v>6248</v>
      </c>
      <c r="AD13" s="331">
        <f t="shared" si="1"/>
        <v>0</v>
      </c>
      <c r="AE13" s="330">
        <f t="shared" si="1"/>
        <v>5532</v>
      </c>
      <c r="AF13" s="331">
        <f t="shared" si="1"/>
        <v>0</v>
      </c>
      <c r="AG13" s="330">
        <f t="shared" si="1"/>
        <v>4241</v>
      </c>
      <c r="AH13" s="331">
        <f t="shared" si="1"/>
        <v>0</v>
      </c>
      <c r="AI13" s="330">
        <f t="shared" si="1"/>
        <v>4315</v>
      </c>
      <c r="AJ13" s="331">
        <f t="shared" si="1"/>
        <v>0</v>
      </c>
      <c r="AK13" s="330">
        <f t="shared" si="1"/>
        <v>5261</v>
      </c>
      <c r="AL13" s="330">
        <f t="shared" si="1"/>
        <v>0</v>
      </c>
      <c r="AM13" s="330">
        <f>AA13+AC13+AE13+AG13+AI13+AK13</f>
        <v>31988</v>
      </c>
      <c r="AN13" s="332">
        <f>AB13+AD13+AF13+AH13+AJ13+AL13</f>
        <v>0</v>
      </c>
      <c r="AO13" s="354">
        <f>T13+AM13</f>
        <v>62941</v>
      </c>
      <c r="AP13" s="355">
        <f>U13+AN13</f>
        <v>0</v>
      </c>
      <c r="AQ13" s="329">
        <f>AQ14+AQ15</f>
        <v>69235.100000000006</v>
      </c>
      <c r="AR13" s="334">
        <f>SUM(AR14,AR15)</f>
        <v>76158.610000000015</v>
      </c>
      <c r="AS13" s="500" t="s">
        <v>158</v>
      </c>
      <c r="AT13" s="501">
        <f>AQ13/AO13</f>
        <v>1.1000000000000001</v>
      </c>
      <c r="AU13" s="500"/>
      <c r="AV13" s="500"/>
      <c r="AW13" s="500"/>
    </row>
    <row r="14" spans="1:49" s="290" customFormat="1" ht="27.75" customHeight="1">
      <c r="A14" s="25"/>
      <c r="B14" s="23"/>
      <c r="C14" s="878" t="s">
        <v>35</v>
      </c>
      <c r="D14" s="883"/>
      <c r="E14" s="883"/>
      <c r="F14" s="291"/>
      <c r="G14" s="357">
        <f>'[4]2021 Quality Business Plan'!AP14</f>
        <v>71561</v>
      </c>
      <c r="H14" s="336">
        <f>'Detail Table(Forecast)'!G4</f>
        <v>4644</v>
      </c>
      <c r="I14" s="589">
        <f>'Detail Table(Input this !)'!G4</f>
        <v>0</v>
      </c>
      <c r="J14" s="336">
        <f>'Detail Table(Forecast)'!H4</f>
        <v>4915</v>
      </c>
      <c r="K14" s="337">
        <f>'Detail Table(Input this !)'!H4</f>
        <v>0</v>
      </c>
      <c r="L14" s="336">
        <f>'Detail Table(Forecast)'!I4</f>
        <v>4328</v>
      </c>
      <c r="M14" s="337">
        <f>'Detail Table(Input this !)'!I4</f>
        <v>0</v>
      </c>
      <c r="N14" s="336">
        <f>'Detail Table(Forecast)'!J4</f>
        <v>4786</v>
      </c>
      <c r="O14" s="337">
        <f>'Detail Table(Input this !)'!J4</f>
        <v>0</v>
      </c>
      <c r="P14" s="336">
        <f>'Detail Table(Forecast)'!K4</f>
        <v>4790</v>
      </c>
      <c r="Q14" s="337">
        <f>'Detail Table(Input this !)'!K4</f>
        <v>0</v>
      </c>
      <c r="R14" s="336">
        <f>'Detail Table(Forecast)'!L4</f>
        <v>5631</v>
      </c>
      <c r="S14" s="338">
        <f>'Detail Table(Input this !)'!L4</f>
        <v>0</v>
      </c>
      <c r="T14" s="339">
        <f>H14+J14+L14+N14+P14+R14</f>
        <v>29094</v>
      </c>
      <c r="U14" s="340">
        <f>I14+K14+M14+O14+Q14+S14</f>
        <v>0</v>
      </c>
      <c r="V14" s="25"/>
      <c r="W14" s="23"/>
      <c r="X14" s="878" t="s">
        <v>35</v>
      </c>
      <c r="Y14" s="883"/>
      <c r="Z14" s="883"/>
      <c r="AA14" s="336">
        <f>'Detail Table(Forecast)'!N4</f>
        <v>6023</v>
      </c>
      <c r="AB14" s="485">
        <f>'Detail Table(Input this !)'!N4</f>
        <v>0</v>
      </c>
      <c r="AC14" s="336">
        <f>'Detail Table(Forecast)'!O4</f>
        <v>5880</v>
      </c>
      <c r="AD14" s="337">
        <f>'Detail Table(Input this !)'!O4</f>
        <v>0</v>
      </c>
      <c r="AE14" s="336">
        <f>'Detail Table(Forecast)'!P4</f>
        <v>5172</v>
      </c>
      <c r="AF14" s="337">
        <f>'Detail Table(Input this !)'!P4</f>
        <v>0</v>
      </c>
      <c r="AG14" s="336">
        <f>'Detail Table(Forecast)'!Q4</f>
        <v>3985</v>
      </c>
      <c r="AH14" s="337">
        <f>'Detail Table(Input this !)'!Q4</f>
        <v>0</v>
      </c>
      <c r="AI14" s="336">
        <f>'Detail Table(Forecast)'!R4</f>
        <v>4055</v>
      </c>
      <c r="AJ14" s="337">
        <f>'Detail Table(Input this !)'!R4</f>
        <v>0</v>
      </c>
      <c r="AK14" s="336">
        <f>'Detail Table(Forecast)'!S4</f>
        <v>4945</v>
      </c>
      <c r="AL14" s="337">
        <f>'Detail Table(Input this !)'!S4</f>
        <v>0</v>
      </c>
      <c r="AM14" s="339">
        <f>AA14+AC14+AE14+AG14+AI14+AK14</f>
        <v>30060</v>
      </c>
      <c r="AN14" s="338">
        <f>AB14+AD14+AF14+AH14+AJ14+AL14</f>
        <v>0</v>
      </c>
      <c r="AO14" s="356">
        <f t="shared" ref="AO14:AP28" si="2">T14+AM14</f>
        <v>59154</v>
      </c>
      <c r="AP14" s="357">
        <f t="shared" si="2"/>
        <v>0</v>
      </c>
      <c r="AQ14" s="335">
        <f>AO14*1.1</f>
        <v>65069.400000000009</v>
      </c>
      <c r="AR14" s="358">
        <f>AQ14*1.1</f>
        <v>71576.340000000011</v>
      </c>
      <c r="AS14" s="500" t="s">
        <v>160</v>
      </c>
      <c r="AT14" s="501">
        <f>AQ14/AO14</f>
        <v>1.1000000000000001</v>
      </c>
      <c r="AU14" s="500"/>
      <c r="AV14" s="500"/>
      <c r="AW14" s="500"/>
    </row>
    <row r="15" spans="1:49" s="290" customFormat="1" ht="27.75" customHeight="1">
      <c r="A15" s="17"/>
      <c r="B15" s="23"/>
      <c r="C15" s="884" t="s">
        <v>36</v>
      </c>
      <c r="D15" s="946"/>
      <c r="E15" s="946"/>
      <c r="F15" s="292"/>
      <c r="G15" s="362">
        <f>'[4]2021 Quality Business Plan'!AP15</f>
        <v>4191</v>
      </c>
      <c r="H15" s="341">
        <f>'Detail Table(Forecast)'!G5</f>
        <v>297</v>
      </c>
      <c r="I15" s="590">
        <f>'Detail Table(Input this !)'!G5</f>
        <v>0</v>
      </c>
      <c r="J15" s="341">
        <f>'Detail Table(Forecast)'!H5</f>
        <v>297</v>
      </c>
      <c r="K15" s="342">
        <f>'Detail Table(Input this !)'!H5</f>
        <v>0</v>
      </c>
      <c r="L15" s="341">
        <f>'Detail Table(Forecast)'!I5</f>
        <v>295</v>
      </c>
      <c r="M15" s="342">
        <f>'Detail Table(Input this !)'!I5</f>
        <v>0</v>
      </c>
      <c r="N15" s="341">
        <f>'Detail Table(Forecast)'!J5</f>
        <v>305</v>
      </c>
      <c r="O15" s="342">
        <f>'Detail Table(Input this !)'!J5</f>
        <v>0</v>
      </c>
      <c r="P15" s="341">
        <f>'Detail Table(Forecast)'!K5</f>
        <v>305</v>
      </c>
      <c r="Q15" s="342">
        <f>'Detail Table(Input this !)'!K5</f>
        <v>0</v>
      </c>
      <c r="R15" s="341">
        <f>'Detail Table(Forecast)'!L5</f>
        <v>360</v>
      </c>
      <c r="S15" s="343">
        <f>'Detail Table(Input this !)'!L5</f>
        <v>0</v>
      </c>
      <c r="T15" s="344">
        <f t="shared" ref="T15:U28" si="3">H15+J15+L15+N15+P15+R15</f>
        <v>1859</v>
      </c>
      <c r="U15" s="345">
        <f t="shared" si="3"/>
        <v>0</v>
      </c>
      <c r="V15" s="17"/>
      <c r="W15" s="23"/>
      <c r="X15" s="884" t="s">
        <v>64</v>
      </c>
      <c r="Y15" s="946"/>
      <c r="Z15" s="946"/>
      <c r="AA15" s="341">
        <f>'Detail Table(Forecast)'!N5</f>
        <v>368</v>
      </c>
      <c r="AB15" s="486">
        <f>'Detail Table(Input this !)'!N5</f>
        <v>0</v>
      </c>
      <c r="AC15" s="341">
        <f>'Detail Table(Forecast)'!O5</f>
        <v>368</v>
      </c>
      <c r="AD15" s="342">
        <f>'Detail Table(Input this !)'!O5</f>
        <v>0</v>
      </c>
      <c r="AE15" s="341">
        <f>'Detail Table(Forecast)'!P5</f>
        <v>360</v>
      </c>
      <c r="AF15" s="342">
        <f>'Detail Table(Input this !)'!P5</f>
        <v>0</v>
      </c>
      <c r="AG15" s="341">
        <f>'Detail Table(Forecast)'!Q5</f>
        <v>256</v>
      </c>
      <c r="AH15" s="342">
        <f>'Detail Table(Input this !)'!Q5</f>
        <v>0</v>
      </c>
      <c r="AI15" s="341">
        <f>'Detail Table(Forecast)'!R5</f>
        <v>260</v>
      </c>
      <c r="AJ15" s="342">
        <f>'Detail Table(Input this !)'!R5</f>
        <v>0</v>
      </c>
      <c r="AK15" s="341">
        <f>'Detail Table(Forecast)'!S5</f>
        <v>316</v>
      </c>
      <c r="AL15" s="342">
        <f>'Detail Table(Input this !)'!S5</f>
        <v>0</v>
      </c>
      <c r="AM15" s="359">
        <f t="shared" ref="AM15:AN28" si="4">AA15+AC15+AE15+AG15+AI15+AK15</f>
        <v>1928</v>
      </c>
      <c r="AN15" s="360">
        <f t="shared" si="4"/>
        <v>0</v>
      </c>
      <c r="AO15" s="361">
        <f t="shared" si="2"/>
        <v>3787</v>
      </c>
      <c r="AP15" s="362">
        <f t="shared" si="2"/>
        <v>0</v>
      </c>
      <c r="AQ15" s="363">
        <f>AO15*1.1</f>
        <v>4165.7000000000007</v>
      </c>
      <c r="AR15" s="364">
        <f>AQ15*1.1</f>
        <v>4582.2700000000013</v>
      </c>
      <c r="AS15" s="500" t="s">
        <v>161</v>
      </c>
      <c r="AT15" s="501">
        <f>AQ15/AO15</f>
        <v>1.1000000000000001</v>
      </c>
      <c r="AU15" s="500"/>
      <c r="AV15" s="500"/>
      <c r="AW15" s="500"/>
    </row>
    <row r="16" spans="1:49" s="290" customFormat="1" ht="27.75" customHeight="1">
      <c r="A16" s="941" t="s">
        <v>45</v>
      </c>
      <c r="B16" s="24"/>
      <c r="C16" s="873" t="s">
        <v>37</v>
      </c>
      <c r="D16" s="873"/>
      <c r="E16" s="874"/>
      <c r="F16" s="293"/>
      <c r="G16" s="739">
        <f>'[4]2021 Quality Business Plan'!AP16</f>
        <v>0</v>
      </c>
      <c r="H16" s="703"/>
      <c r="I16" s="704">
        <f>'Detail Table(Input this !)'!G7</f>
        <v>0</v>
      </c>
      <c r="J16" s="703"/>
      <c r="K16" s="704">
        <f>'Detail Table(Input this !)'!H7</f>
        <v>0</v>
      </c>
      <c r="L16" s="703"/>
      <c r="M16" s="704">
        <f>'Detail Table(Input this !)'!I7</f>
        <v>0</v>
      </c>
      <c r="N16" s="703"/>
      <c r="O16" s="704">
        <f>'Detail Table(Input this !)'!J7</f>
        <v>0</v>
      </c>
      <c r="P16" s="703"/>
      <c r="Q16" s="704">
        <f>'Detail Table(Input this !)'!K7</f>
        <v>0</v>
      </c>
      <c r="R16" s="703"/>
      <c r="S16" s="704">
        <f>'Detail Table(Input this !)'!L7</f>
        <v>0</v>
      </c>
      <c r="T16" s="376">
        <f t="shared" si="3"/>
        <v>0</v>
      </c>
      <c r="U16" s="582">
        <f t="shared" si="3"/>
        <v>0</v>
      </c>
      <c r="V16" s="941" t="s">
        <v>45</v>
      </c>
      <c r="W16" s="24"/>
      <c r="X16" s="873" t="s">
        <v>37</v>
      </c>
      <c r="Y16" s="873"/>
      <c r="Z16" s="874"/>
      <c r="AA16" s="703"/>
      <c r="AB16" s="704">
        <f>'Detail Table(Input this !)'!N7</f>
        <v>0</v>
      </c>
      <c r="AC16" s="703"/>
      <c r="AD16" s="704">
        <f>'Detail Table(Input this !)'!O7</f>
        <v>0</v>
      </c>
      <c r="AE16" s="703"/>
      <c r="AF16" s="704">
        <f>'Detail Table(Input this !)'!P7</f>
        <v>0</v>
      </c>
      <c r="AG16" s="703"/>
      <c r="AH16" s="704">
        <f>'Detail Table(Input this !)'!Q7</f>
        <v>0</v>
      </c>
      <c r="AI16" s="703"/>
      <c r="AJ16" s="704">
        <f>'Detail Table(Input this !)'!R7</f>
        <v>0</v>
      </c>
      <c r="AK16" s="703"/>
      <c r="AL16" s="704">
        <f>'Detail Table(Input this !)'!S7</f>
        <v>0</v>
      </c>
      <c r="AM16" s="720">
        <f t="shared" si="4"/>
        <v>0</v>
      </c>
      <c r="AN16" s="704">
        <f t="shared" si="4"/>
        <v>0</v>
      </c>
      <c r="AO16" s="720">
        <f t="shared" si="2"/>
        <v>0</v>
      </c>
      <c r="AP16" s="704">
        <f t="shared" si="2"/>
        <v>0</v>
      </c>
      <c r="AQ16" s="721">
        <v>0</v>
      </c>
      <c r="AR16" s="722"/>
      <c r="AS16" s="500"/>
      <c r="AT16" s="500"/>
      <c r="AU16" s="500"/>
      <c r="AV16" s="500"/>
      <c r="AW16" s="500"/>
    </row>
    <row r="17" spans="1:49" s="290" customFormat="1" ht="27.75" customHeight="1">
      <c r="A17" s="942"/>
      <c r="B17" s="944" t="s">
        <v>39</v>
      </c>
      <c r="C17" s="948" t="s">
        <v>38</v>
      </c>
      <c r="D17" s="949"/>
      <c r="E17" s="950"/>
      <c r="F17" s="294"/>
      <c r="G17" s="740">
        <f>'[4]2021 Quality Business Plan'!AP17</f>
        <v>1185.2067202240189</v>
      </c>
      <c r="H17" s="705">
        <f t="shared" ref="H17:S17" si="5">SUM(H18:H22)</f>
        <v>69.575664855900698</v>
      </c>
      <c r="I17" s="741">
        <f t="shared" si="5"/>
        <v>0</v>
      </c>
      <c r="J17" s="705">
        <f>SUM(J18:J22)</f>
        <v>73.3916950473496</v>
      </c>
      <c r="K17" s="741">
        <f t="shared" si="5"/>
        <v>0</v>
      </c>
      <c r="L17" s="705">
        <f>SUM(L18:L22)</f>
        <v>65.097813930141456</v>
      </c>
      <c r="M17" s="706">
        <f t="shared" si="5"/>
        <v>0</v>
      </c>
      <c r="N17" s="705">
        <f>SUM(N18:N22)</f>
        <v>71.687858688806003</v>
      </c>
      <c r="O17" s="706">
        <f t="shared" si="5"/>
        <v>0</v>
      </c>
      <c r="P17" s="705">
        <f>SUM(P18:P22)</f>
        <v>71.744183857683467</v>
      </c>
      <c r="Q17" s="706">
        <f t="shared" si="5"/>
        <v>0</v>
      </c>
      <c r="R17" s="705">
        <f>SUM(R18:R22)</f>
        <v>84.361021686237819</v>
      </c>
      <c r="S17" s="706">
        <f t="shared" si="5"/>
        <v>0</v>
      </c>
      <c r="T17" s="723">
        <f t="shared" si="3"/>
        <v>435.85823806611904</v>
      </c>
      <c r="U17" s="583">
        <f t="shared" si="3"/>
        <v>0</v>
      </c>
      <c r="V17" s="942"/>
      <c r="W17" s="944" t="s">
        <v>39</v>
      </c>
      <c r="X17" s="948" t="s">
        <v>65</v>
      </c>
      <c r="Y17" s="949"/>
      <c r="Z17" s="950"/>
      <c r="AA17" s="705">
        <f t="shared" ref="AA17:AF17" si="6">SUM(AA18:AA22)</f>
        <v>89.993538573985305</v>
      </c>
      <c r="AB17" s="706">
        <f t="shared" si="6"/>
        <v>0</v>
      </c>
      <c r="AC17" s="705">
        <f t="shared" si="6"/>
        <v>87.979913786615583</v>
      </c>
      <c r="AD17" s="706">
        <f t="shared" si="6"/>
        <v>0</v>
      </c>
      <c r="AE17" s="705">
        <f t="shared" si="6"/>
        <v>77.897708557547588</v>
      </c>
      <c r="AF17" s="706">
        <f t="shared" si="6"/>
        <v>0</v>
      </c>
      <c r="AG17" s="705">
        <f t="shared" ref="AG17:AL17" si="7">SUM(AG18:AG22)</f>
        <v>59.718760302342616</v>
      </c>
      <c r="AH17" s="706">
        <f t="shared" si="7"/>
        <v>0</v>
      </c>
      <c r="AI17" s="705">
        <f t="shared" si="7"/>
        <v>60.760775926575903</v>
      </c>
      <c r="AJ17" s="706">
        <f t="shared" si="7"/>
        <v>0</v>
      </c>
      <c r="AK17" s="705">
        <f t="shared" si="7"/>
        <v>74.081678366098672</v>
      </c>
      <c r="AL17" s="706">
        <f t="shared" si="7"/>
        <v>0</v>
      </c>
      <c r="AM17" s="723">
        <f t="shared" si="4"/>
        <v>450.43237551316565</v>
      </c>
      <c r="AN17" s="706">
        <f>AB17+AD17+AF17+AH17+AJ17+AL17</f>
        <v>0</v>
      </c>
      <c r="AO17" s="723">
        <f t="shared" si="2"/>
        <v>886.2906135792847</v>
      </c>
      <c r="AP17" s="706">
        <f t="shared" si="2"/>
        <v>0</v>
      </c>
      <c r="AQ17" s="724">
        <f>SUM(AQ18:AQ22)</f>
        <v>1013.9164619347018</v>
      </c>
      <c r="AR17" s="725">
        <f>SUM(AR18:AR22)</f>
        <v>1159.9204324532991</v>
      </c>
      <c r="AS17" s="500"/>
      <c r="AT17" s="500"/>
      <c r="AU17" s="500"/>
      <c r="AV17" s="500"/>
      <c r="AW17" s="500"/>
    </row>
    <row r="18" spans="1:49" s="290" customFormat="1" ht="27.75" customHeight="1">
      <c r="A18" s="942"/>
      <c r="B18" s="881"/>
      <c r="C18" s="27"/>
      <c r="D18" s="878" t="s">
        <v>40</v>
      </c>
      <c r="E18" s="879"/>
      <c r="F18" s="294"/>
      <c r="G18" s="584">
        <f>'[4]2021 Quality Business Plan'!AP18</f>
        <v>1185.2067202240189</v>
      </c>
      <c r="H18" s="707">
        <f>'Detail Table(Forecast)'!G11</f>
        <v>69.575664855900698</v>
      </c>
      <c r="I18" s="708">
        <f>'Detail Table(Input this !)'!G10</f>
        <v>0</v>
      </c>
      <c r="J18" s="707">
        <f>'Detail Table(Forecast)'!H11</f>
        <v>73.3916950473496</v>
      </c>
      <c r="K18" s="708">
        <f>'Detail Table(Input this !)'!H11</f>
        <v>0</v>
      </c>
      <c r="L18" s="707">
        <f>'Detail Table(Forecast)'!I11</f>
        <v>65.097813930141456</v>
      </c>
      <c r="M18" s="708">
        <f>'Detail Table(Input this !)'!I11</f>
        <v>0</v>
      </c>
      <c r="N18" s="707">
        <f>'Detail Table(Forecast)'!J11</f>
        <v>71.687858688806003</v>
      </c>
      <c r="O18" s="708">
        <f>'Detail Table(Input this !)'!J11</f>
        <v>0</v>
      </c>
      <c r="P18" s="707">
        <f>'Detail Table(Forecast)'!K11</f>
        <v>71.744183857683467</v>
      </c>
      <c r="Q18" s="708">
        <f>'Detail Table(Input this !)'!K11</f>
        <v>0</v>
      </c>
      <c r="R18" s="707">
        <f>'Detail Table(Forecast)'!L11</f>
        <v>84.361021686237819</v>
      </c>
      <c r="S18" s="708">
        <f>'Detail Table(Input this !)'!L11</f>
        <v>0</v>
      </c>
      <c r="T18" s="723">
        <f t="shared" si="3"/>
        <v>435.85823806611904</v>
      </c>
      <c r="U18" s="584">
        <f t="shared" si="3"/>
        <v>0</v>
      </c>
      <c r="V18" s="942"/>
      <c r="W18" s="881"/>
      <c r="X18" s="27"/>
      <c r="Y18" s="878" t="s">
        <v>40</v>
      </c>
      <c r="Z18" s="879"/>
      <c r="AA18" s="707">
        <f>'Detail Table(Forecast)'!N11</f>
        <v>89.993538573985305</v>
      </c>
      <c r="AB18" s="708">
        <f>'Detail Table(Input this !)'!N11</f>
        <v>0</v>
      </c>
      <c r="AC18" s="707">
        <f>'Detail Table(Forecast)'!O11</f>
        <v>87.979913786615583</v>
      </c>
      <c r="AD18" s="708">
        <f>'Detail Table(Input this !)'!O11</f>
        <v>0</v>
      </c>
      <c r="AE18" s="707">
        <f>'Detail Table(Forecast)'!P11</f>
        <v>77.897708557547588</v>
      </c>
      <c r="AF18" s="708">
        <f>'Detail Table(Input this !)'!P11</f>
        <v>0</v>
      </c>
      <c r="AG18" s="707">
        <f>'Detail Table(Forecast)'!Q11</f>
        <v>59.718760302342616</v>
      </c>
      <c r="AH18" s="708">
        <f>'Detail Table(Input this !)'!Q11</f>
        <v>0</v>
      </c>
      <c r="AI18" s="707">
        <f>'Detail Table(Forecast)'!R11</f>
        <v>60.760775926575903</v>
      </c>
      <c r="AJ18" s="708">
        <f>'Detail Table(Input this !)'!R11</f>
        <v>0</v>
      </c>
      <c r="AK18" s="707">
        <f>'Detail Table(Forecast)'!S11</f>
        <v>74.081678366098672</v>
      </c>
      <c r="AL18" s="708">
        <f>'Detail Table(Input this !)'!S11</f>
        <v>0</v>
      </c>
      <c r="AM18" s="723">
        <f t="shared" si="4"/>
        <v>450.43237551316565</v>
      </c>
      <c r="AN18" s="708">
        <f t="shared" si="4"/>
        <v>0</v>
      </c>
      <c r="AO18" s="723">
        <f t="shared" si="2"/>
        <v>886.2906135792847</v>
      </c>
      <c r="AP18" s="708">
        <f t="shared" si="2"/>
        <v>0</v>
      </c>
      <c r="AQ18" s="726">
        <f>AO18*1.1*1.04</f>
        <v>1013.9164619347018</v>
      </c>
      <c r="AR18" s="727">
        <f>AQ18*1.1*1.04</f>
        <v>1159.9204324532991</v>
      </c>
      <c r="AS18" s="500"/>
      <c r="AT18" s="500"/>
      <c r="AU18" s="500"/>
      <c r="AV18" s="500"/>
      <c r="AW18" s="500"/>
    </row>
    <row r="19" spans="1:49" s="290" customFormat="1" ht="27.75" customHeight="1">
      <c r="A19" s="942"/>
      <c r="B19" s="881"/>
      <c r="C19" s="27"/>
      <c r="D19" s="878" t="s">
        <v>41</v>
      </c>
      <c r="E19" s="879"/>
      <c r="F19" s="294"/>
      <c r="G19" s="584">
        <f>'[4]2021 Quality Business Plan'!AP19</f>
        <v>0</v>
      </c>
      <c r="H19" s="709">
        <f>'Detail Table(Forecast)'!G17</f>
        <v>0</v>
      </c>
      <c r="I19" s="708">
        <f>'Detail Table(Input this !)'!G17</f>
        <v>0</v>
      </c>
      <c r="J19" s="709">
        <f>'Detail Table(Forecast)'!H17</f>
        <v>0</v>
      </c>
      <c r="K19" s="708">
        <f>'Detail Table(Input this !)'!H17</f>
        <v>0</v>
      </c>
      <c r="L19" s="709">
        <f>'Detail Table(Forecast)'!I17</f>
        <v>0</v>
      </c>
      <c r="M19" s="708">
        <f>'Detail Table(Input this !)'!I17</f>
        <v>0</v>
      </c>
      <c r="N19" s="709">
        <f>'Detail Table(Forecast)'!J17</f>
        <v>0</v>
      </c>
      <c r="O19" s="708">
        <f>'Detail Table(Input this !)'!J17</f>
        <v>0</v>
      </c>
      <c r="P19" s="709">
        <f>'Detail Table(Forecast)'!K17</f>
        <v>0</v>
      </c>
      <c r="Q19" s="708">
        <f>'Detail Table(Input this !)'!K17</f>
        <v>0</v>
      </c>
      <c r="R19" s="709">
        <f>'Detail Table(Forecast)'!L17</f>
        <v>0</v>
      </c>
      <c r="S19" s="708">
        <f>'Detail Table(Input this !)'!L17</f>
        <v>0</v>
      </c>
      <c r="T19" s="723">
        <f t="shared" si="3"/>
        <v>0</v>
      </c>
      <c r="U19" s="584">
        <f t="shared" si="3"/>
        <v>0</v>
      </c>
      <c r="V19" s="942"/>
      <c r="W19" s="881"/>
      <c r="X19" s="27"/>
      <c r="Y19" s="878" t="s">
        <v>41</v>
      </c>
      <c r="Z19" s="879"/>
      <c r="AA19" s="709">
        <f>'Detail Table(Forecast)'!N17</f>
        <v>0</v>
      </c>
      <c r="AB19" s="708">
        <f>'Detail Table(Input this !)'!N17</f>
        <v>0</v>
      </c>
      <c r="AC19" s="709">
        <f>'Detail Table(Forecast)'!O17</f>
        <v>0</v>
      </c>
      <c r="AD19" s="708">
        <f>'Detail Table(Input this !)'!O17</f>
        <v>0</v>
      </c>
      <c r="AE19" s="709">
        <f>'Detail Table(Forecast)'!P17</f>
        <v>0</v>
      </c>
      <c r="AF19" s="708">
        <f>'Detail Table(Input this !)'!P17</f>
        <v>0</v>
      </c>
      <c r="AG19" s="709">
        <f>'Detail Table(Forecast)'!Q17</f>
        <v>0</v>
      </c>
      <c r="AH19" s="708">
        <f>'Detail Table(Input this !)'!Q17</f>
        <v>0</v>
      </c>
      <c r="AI19" s="709">
        <f>'Detail Table(Forecast)'!R17</f>
        <v>0</v>
      </c>
      <c r="AJ19" s="708">
        <f>'Detail Table(Input this !)'!R17</f>
        <v>0</v>
      </c>
      <c r="AK19" s="709">
        <f>'Detail Table(Forecast)'!S17</f>
        <v>0</v>
      </c>
      <c r="AL19" s="708">
        <f>'Detail Table(Input this !)'!S17</f>
        <v>0</v>
      </c>
      <c r="AM19" s="723">
        <f t="shared" si="4"/>
        <v>0</v>
      </c>
      <c r="AN19" s="708">
        <f t="shared" si="4"/>
        <v>0</v>
      </c>
      <c r="AO19" s="723">
        <f t="shared" si="2"/>
        <v>0</v>
      </c>
      <c r="AP19" s="708">
        <f t="shared" si="2"/>
        <v>0</v>
      </c>
      <c r="AQ19" s="726">
        <f>AO19/AO13*AQ13*1.044</f>
        <v>0</v>
      </c>
      <c r="AR19" s="727">
        <f>AQ19/AQ13*AR13*1.044</f>
        <v>0</v>
      </c>
      <c r="AS19" s="500" t="s">
        <v>159</v>
      </c>
      <c r="AT19" s="501">
        <f>AO13/G13*(1+AT11/100)</f>
        <v>0.88480661764705881</v>
      </c>
      <c r="AU19" s="500"/>
      <c r="AV19" s="500"/>
      <c r="AW19" s="500"/>
    </row>
    <row r="20" spans="1:49" s="290" customFormat="1" ht="27.75" customHeight="1">
      <c r="A20" s="942"/>
      <c r="B20" s="881"/>
      <c r="C20" s="27"/>
      <c r="D20" s="878" t="s">
        <v>42</v>
      </c>
      <c r="E20" s="879"/>
      <c r="F20" s="294"/>
      <c r="G20" s="584">
        <f>'[4]2021 Quality Business Plan'!AP20</f>
        <v>0</v>
      </c>
      <c r="H20" s="707">
        <f>'Detail Table(Forecast)'!G18</f>
        <v>0</v>
      </c>
      <c r="I20" s="708">
        <f>'Detail Table(Input this !)'!G18</f>
        <v>0</v>
      </c>
      <c r="J20" s="707">
        <f>'Detail Table(Forecast)'!H18</f>
        <v>0</v>
      </c>
      <c r="K20" s="708">
        <f>'Detail Table(Input this !)'!H18</f>
        <v>0</v>
      </c>
      <c r="L20" s="707">
        <f>'Detail Table(Forecast)'!I18</f>
        <v>0</v>
      </c>
      <c r="M20" s="708">
        <f>'Detail Table(Input this !)'!I18</f>
        <v>0</v>
      </c>
      <c r="N20" s="707">
        <f>'Detail Table(Forecast)'!J18</f>
        <v>0</v>
      </c>
      <c r="O20" s="708">
        <f>'Detail Table(Input this !)'!J18</f>
        <v>0</v>
      </c>
      <c r="P20" s="707">
        <f>'Detail Table(Forecast)'!K18</f>
        <v>0</v>
      </c>
      <c r="Q20" s="708">
        <f>'Detail Table(Input this !)'!K18</f>
        <v>0</v>
      </c>
      <c r="R20" s="707">
        <f>'Detail Table(Forecast)'!L18</f>
        <v>0</v>
      </c>
      <c r="S20" s="708">
        <f>'Detail Table(Input this !)'!L18</f>
        <v>0</v>
      </c>
      <c r="T20" s="723">
        <f t="shared" si="3"/>
        <v>0</v>
      </c>
      <c r="U20" s="584">
        <f t="shared" si="3"/>
        <v>0</v>
      </c>
      <c r="V20" s="942"/>
      <c r="W20" s="881"/>
      <c r="X20" s="27"/>
      <c r="Y20" s="878" t="s">
        <v>42</v>
      </c>
      <c r="Z20" s="879"/>
      <c r="AA20" s="707">
        <f>'Detail Table(Forecast)'!N18</f>
        <v>0</v>
      </c>
      <c r="AB20" s="708">
        <f>'Detail Table(Input this !)'!N18</f>
        <v>0</v>
      </c>
      <c r="AC20" s="707">
        <f>'Detail Table(Forecast)'!O18</f>
        <v>0</v>
      </c>
      <c r="AD20" s="708">
        <f>'Detail Table(Input this !)'!O18</f>
        <v>0</v>
      </c>
      <c r="AE20" s="707">
        <f>'Detail Table(Forecast)'!P18</f>
        <v>0</v>
      </c>
      <c r="AF20" s="708">
        <f>'Detail Table(Input this !)'!P18</f>
        <v>0</v>
      </c>
      <c r="AG20" s="707">
        <f>'Detail Table(Forecast)'!Q18</f>
        <v>0</v>
      </c>
      <c r="AH20" s="708">
        <f>'Detail Table(Input this !)'!Q18</f>
        <v>0</v>
      </c>
      <c r="AI20" s="707">
        <f>'Detail Table(Forecast)'!R18</f>
        <v>0</v>
      </c>
      <c r="AJ20" s="708">
        <f>'Detail Table(Input this !)'!R18</f>
        <v>0</v>
      </c>
      <c r="AK20" s="707">
        <f>'Detail Table(Forecast)'!S18</f>
        <v>0</v>
      </c>
      <c r="AL20" s="708">
        <f>'Detail Table(Input this !)'!S18</f>
        <v>0</v>
      </c>
      <c r="AM20" s="723">
        <f t="shared" si="4"/>
        <v>0</v>
      </c>
      <c r="AN20" s="708">
        <f t="shared" si="4"/>
        <v>0</v>
      </c>
      <c r="AO20" s="723">
        <f t="shared" si="2"/>
        <v>0</v>
      </c>
      <c r="AP20" s="708">
        <f t="shared" si="2"/>
        <v>0</v>
      </c>
      <c r="AQ20" s="726">
        <v>0</v>
      </c>
      <c r="AR20" s="727">
        <v>0</v>
      </c>
      <c r="AS20" s="500"/>
      <c r="AT20" s="500"/>
      <c r="AU20" s="500"/>
      <c r="AV20" s="500"/>
      <c r="AW20" s="500"/>
    </row>
    <row r="21" spans="1:49" s="290" customFormat="1" ht="27.75" customHeight="1">
      <c r="A21" s="942"/>
      <c r="B21" s="881"/>
      <c r="C21" s="27"/>
      <c r="D21" s="878" t="s">
        <v>43</v>
      </c>
      <c r="E21" s="879"/>
      <c r="F21" s="294"/>
      <c r="G21" s="584">
        <f>'[4]2021 Quality Business Plan'!AP21</f>
        <v>0</v>
      </c>
      <c r="H21" s="707">
        <f>'Detail Table(Forecast)'!G19</f>
        <v>0</v>
      </c>
      <c r="I21" s="708">
        <f>'Detail Table(Input this !)'!G19</f>
        <v>0</v>
      </c>
      <c r="J21" s="707">
        <f>'Detail Table(Forecast)'!H19</f>
        <v>0</v>
      </c>
      <c r="K21" s="708">
        <f>'Detail Table(Input this !)'!H19</f>
        <v>0</v>
      </c>
      <c r="L21" s="707">
        <f>'Detail Table(Forecast)'!I19</f>
        <v>0</v>
      </c>
      <c r="M21" s="708">
        <f>'Detail Table(Input this !)'!I19</f>
        <v>0</v>
      </c>
      <c r="N21" s="707">
        <f>'Detail Table(Forecast)'!J19</f>
        <v>0</v>
      </c>
      <c r="O21" s="708">
        <f>'Detail Table(Input this !)'!J19</f>
        <v>0</v>
      </c>
      <c r="P21" s="707">
        <f>'Detail Table(Forecast)'!K19</f>
        <v>0</v>
      </c>
      <c r="Q21" s="708">
        <f>'Detail Table(Input this !)'!K19</f>
        <v>0</v>
      </c>
      <c r="R21" s="707">
        <f>'Detail Table(Forecast)'!L19</f>
        <v>0</v>
      </c>
      <c r="S21" s="708">
        <f>'Detail Table(Input this !)'!L19</f>
        <v>0</v>
      </c>
      <c r="T21" s="723">
        <f t="shared" si="3"/>
        <v>0</v>
      </c>
      <c r="U21" s="584">
        <f t="shared" si="3"/>
        <v>0</v>
      </c>
      <c r="V21" s="942"/>
      <c r="W21" s="881"/>
      <c r="X21" s="27"/>
      <c r="Y21" s="878" t="s">
        <v>43</v>
      </c>
      <c r="Z21" s="879"/>
      <c r="AA21" s="707">
        <f>'Detail Table(Forecast)'!N19</f>
        <v>0</v>
      </c>
      <c r="AB21" s="708">
        <f>'Detail Table(Input this !)'!N19</f>
        <v>0</v>
      </c>
      <c r="AC21" s="707">
        <f>'Detail Table(Forecast)'!O19</f>
        <v>0</v>
      </c>
      <c r="AD21" s="708">
        <f>'Detail Table(Input this !)'!O19</f>
        <v>0</v>
      </c>
      <c r="AE21" s="707">
        <f>'Detail Table(Forecast)'!P19</f>
        <v>0</v>
      </c>
      <c r="AF21" s="708">
        <f>'Detail Table(Input this !)'!P19</f>
        <v>0</v>
      </c>
      <c r="AG21" s="707">
        <f>'Detail Table(Forecast)'!Q19</f>
        <v>0</v>
      </c>
      <c r="AH21" s="708">
        <f>'Detail Table(Input this !)'!Q19</f>
        <v>0</v>
      </c>
      <c r="AI21" s="707">
        <f>'Detail Table(Forecast)'!R19</f>
        <v>0</v>
      </c>
      <c r="AJ21" s="708">
        <f>'Detail Table(Input this !)'!R19</f>
        <v>0</v>
      </c>
      <c r="AK21" s="707">
        <f>'Detail Table(Forecast)'!S19</f>
        <v>0</v>
      </c>
      <c r="AL21" s="708">
        <f>'Detail Table(Input this !)'!S19</f>
        <v>0</v>
      </c>
      <c r="AM21" s="723">
        <f t="shared" si="4"/>
        <v>0</v>
      </c>
      <c r="AN21" s="708">
        <f t="shared" si="4"/>
        <v>0</v>
      </c>
      <c r="AO21" s="723">
        <f t="shared" si="2"/>
        <v>0</v>
      </c>
      <c r="AP21" s="708">
        <f t="shared" si="2"/>
        <v>0</v>
      </c>
      <c r="AQ21" s="726">
        <v>0</v>
      </c>
      <c r="AR21" s="727">
        <v>0</v>
      </c>
      <c r="AS21" s="500"/>
      <c r="AT21" s="500"/>
      <c r="AU21" s="500"/>
      <c r="AV21" s="500"/>
      <c r="AW21" s="500"/>
    </row>
    <row r="22" spans="1:49" s="290" customFormat="1" ht="27.75" customHeight="1">
      <c r="A22" s="942"/>
      <c r="B22" s="882"/>
      <c r="C22" s="27"/>
      <c r="D22" s="884" t="s">
        <v>44</v>
      </c>
      <c r="E22" s="885"/>
      <c r="F22" s="294"/>
      <c r="G22" s="584">
        <f>'[4]2021 Quality Business Plan'!AP22</f>
        <v>0</v>
      </c>
      <c r="H22" s="710">
        <f>'Detail Table(Forecast)'!G17</f>
        <v>0</v>
      </c>
      <c r="I22" s="708">
        <f>'Detail Table(Input this !)'!G20</f>
        <v>0</v>
      </c>
      <c r="J22" s="710">
        <f>'Detail Table(Forecast)'!H17</f>
        <v>0</v>
      </c>
      <c r="K22" s="708">
        <f>'Detail Table(Input this !)'!H20</f>
        <v>0</v>
      </c>
      <c r="L22" s="710">
        <f>'Detail Table(Forecast)'!I17</f>
        <v>0</v>
      </c>
      <c r="M22" s="708">
        <f>'Detail Table(Input this !)'!I20</f>
        <v>0</v>
      </c>
      <c r="N22" s="710">
        <f>'Detail Table(Forecast)'!J17</f>
        <v>0</v>
      </c>
      <c r="O22" s="708">
        <f>'Detail Table(Input this !)'!J20</f>
        <v>0</v>
      </c>
      <c r="P22" s="710">
        <f>'Detail Table(Forecast)'!K17</f>
        <v>0</v>
      </c>
      <c r="Q22" s="708">
        <f>'Detail Table(Input this !)'!K20</f>
        <v>0</v>
      </c>
      <c r="R22" s="710">
        <f>'Detail Table(Forecast)'!L17</f>
        <v>0</v>
      </c>
      <c r="S22" s="708">
        <f>'Detail Table(Input this !)'!L20</f>
        <v>0</v>
      </c>
      <c r="T22" s="723">
        <f t="shared" si="3"/>
        <v>0</v>
      </c>
      <c r="U22" s="584">
        <f t="shared" si="3"/>
        <v>0</v>
      </c>
      <c r="V22" s="942"/>
      <c r="W22" s="882"/>
      <c r="X22" s="27"/>
      <c r="Y22" s="884" t="s">
        <v>44</v>
      </c>
      <c r="Z22" s="885"/>
      <c r="AA22" s="710">
        <f>'Detail Table(Forecast)'!N17</f>
        <v>0</v>
      </c>
      <c r="AB22" s="708">
        <f>'Detail Table(Input this !)'!N20</f>
        <v>0</v>
      </c>
      <c r="AC22" s="710">
        <f>'Detail Table(Forecast)'!O17</f>
        <v>0</v>
      </c>
      <c r="AD22" s="708">
        <f>'Detail Table(Input this !)'!O20</f>
        <v>0</v>
      </c>
      <c r="AE22" s="710">
        <f>'Detail Table(Forecast)'!P17</f>
        <v>0</v>
      </c>
      <c r="AF22" s="708">
        <f>'Detail Table(Input this !)'!P20</f>
        <v>0</v>
      </c>
      <c r="AG22" s="710">
        <f>'Detail Table(Forecast)'!Q17</f>
        <v>0</v>
      </c>
      <c r="AH22" s="708">
        <f>'Detail Table(Input this !)'!Q20</f>
        <v>0</v>
      </c>
      <c r="AI22" s="710">
        <f>'Detail Table(Forecast)'!R17</f>
        <v>0</v>
      </c>
      <c r="AJ22" s="708">
        <f>'Detail Table(Input this !)'!R20</f>
        <v>0</v>
      </c>
      <c r="AK22" s="710">
        <f>'Detail Table(Forecast)'!S17</f>
        <v>0</v>
      </c>
      <c r="AL22" s="708">
        <f>'Detail Table(Input this !)'!S20</f>
        <v>0</v>
      </c>
      <c r="AM22" s="723">
        <f t="shared" si="4"/>
        <v>0</v>
      </c>
      <c r="AN22" s="708">
        <f t="shared" si="4"/>
        <v>0</v>
      </c>
      <c r="AO22" s="723">
        <f t="shared" si="2"/>
        <v>0</v>
      </c>
      <c r="AP22" s="708">
        <f t="shared" si="2"/>
        <v>0</v>
      </c>
      <c r="AQ22" s="726">
        <v>0</v>
      </c>
      <c r="AR22" s="727">
        <v>0</v>
      </c>
      <c r="AS22" s="500"/>
      <c r="AT22" s="500"/>
      <c r="AU22" s="500"/>
      <c r="AV22" s="500"/>
      <c r="AW22" s="500"/>
    </row>
    <row r="23" spans="1:49" s="290" customFormat="1" ht="27.75" customHeight="1">
      <c r="A23" s="942"/>
      <c r="B23" s="880" t="s">
        <v>153</v>
      </c>
      <c r="C23" s="897" t="s">
        <v>155</v>
      </c>
      <c r="D23" s="898"/>
      <c r="E23" s="898"/>
      <c r="F23" s="295"/>
      <c r="G23" s="585">
        <f>'[4]2021 Quality Business Plan'!AP23</f>
        <v>2691.1335119775849</v>
      </c>
      <c r="H23" s="742">
        <f t="shared" ref="H23:S23" si="8">SUM(H24:H27)</f>
        <v>157.42884321841333</v>
      </c>
      <c r="I23" s="712">
        <f t="shared" si="8"/>
        <v>0</v>
      </c>
      <c r="J23" s="742">
        <f t="shared" si="8"/>
        <v>166.06337398388388</v>
      </c>
      <c r="K23" s="712">
        <f t="shared" si="8"/>
        <v>0</v>
      </c>
      <c r="L23" s="742">
        <f t="shared" si="8"/>
        <v>147.29681080727076</v>
      </c>
      <c r="M23" s="712">
        <f t="shared" si="8"/>
        <v>0</v>
      </c>
      <c r="N23" s="742">
        <f t="shared" si="8"/>
        <v>162.208103789707</v>
      </c>
      <c r="O23" s="712">
        <f t="shared" si="8"/>
        <v>0</v>
      </c>
      <c r="P23" s="742">
        <f t="shared" si="8"/>
        <v>162.3355507382748</v>
      </c>
      <c r="Q23" s="712">
        <f t="shared" si="8"/>
        <v>0</v>
      </c>
      <c r="R23" s="742">
        <f t="shared" si="8"/>
        <v>190.88366721746897</v>
      </c>
      <c r="S23" s="712">
        <f t="shared" si="8"/>
        <v>0</v>
      </c>
      <c r="T23" s="728">
        <f t="shared" si="3"/>
        <v>986.21634975501877</v>
      </c>
      <c r="U23" s="585">
        <f t="shared" si="3"/>
        <v>0</v>
      </c>
      <c r="V23" s="942"/>
      <c r="W23" s="880" t="s">
        <v>46</v>
      </c>
      <c r="X23" s="897" t="s">
        <v>46</v>
      </c>
      <c r="Y23" s="898"/>
      <c r="Z23" s="898"/>
      <c r="AA23" s="711">
        <f t="shared" ref="AA23:AL23" si="9">SUM(AA24:AA27)</f>
        <v>203.6283620742521</v>
      </c>
      <c r="AB23" s="712">
        <f t="shared" si="9"/>
        <v>0</v>
      </c>
      <c r="AC23" s="711">
        <f t="shared" si="9"/>
        <v>199.07213366295213</v>
      </c>
      <c r="AD23" s="712">
        <f t="shared" si="9"/>
        <v>0</v>
      </c>
      <c r="AE23" s="711">
        <f t="shared" si="9"/>
        <v>176.25912986931036</v>
      </c>
      <c r="AF23" s="712">
        <f t="shared" si="9"/>
        <v>0</v>
      </c>
      <c r="AG23" s="711">
        <f t="shared" si="9"/>
        <v>135.12562721904288</v>
      </c>
      <c r="AH23" s="712">
        <f t="shared" si="9"/>
        <v>0</v>
      </c>
      <c r="AI23" s="711">
        <f t="shared" si="9"/>
        <v>137.48339576754776</v>
      </c>
      <c r="AJ23" s="712">
        <f t="shared" si="9"/>
        <v>0</v>
      </c>
      <c r="AK23" s="711">
        <f t="shared" si="9"/>
        <v>167.62459910383981</v>
      </c>
      <c r="AL23" s="712">
        <f t="shared" si="9"/>
        <v>0</v>
      </c>
      <c r="AM23" s="728">
        <f t="shared" si="4"/>
        <v>1019.1932476969451</v>
      </c>
      <c r="AN23" s="712">
        <f t="shared" si="4"/>
        <v>0</v>
      </c>
      <c r="AO23" s="728">
        <f t="shared" si="2"/>
        <v>2005.4095974519639</v>
      </c>
      <c r="AP23" s="712">
        <f t="shared" si="2"/>
        <v>0</v>
      </c>
      <c r="AQ23" s="729">
        <f>SUM(AQ24:AQ27)</f>
        <v>2007.4150070494161</v>
      </c>
      <c r="AR23" s="730">
        <f>SUM(AR24:AR27)</f>
        <v>1965.2592919013784</v>
      </c>
      <c r="AS23" s="500"/>
      <c r="AT23" s="500"/>
      <c r="AU23" s="500"/>
      <c r="AV23" s="500"/>
      <c r="AW23" s="500"/>
    </row>
    <row r="24" spans="1:49" s="290" customFormat="1" ht="27.75" customHeight="1">
      <c r="A24" s="942"/>
      <c r="B24" s="881"/>
      <c r="C24" s="28"/>
      <c r="D24" s="899" t="s">
        <v>47</v>
      </c>
      <c r="E24" s="900"/>
      <c r="F24" s="296"/>
      <c r="G24" s="586">
        <f>'[4]2021 Quality Business Plan'!AP24</f>
        <v>0</v>
      </c>
      <c r="H24" s="713">
        <f>'Detail Table(Forecast)'!G22</f>
        <v>0</v>
      </c>
      <c r="I24" s="714">
        <f>'Detail Table(Input this !)'!G22</f>
        <v>0</v>
      </c>
      <c r="J24" s="713">
        <f>'Detail Table(Forecast)'!H22</f>
        <v>0</v>
      </c>
      <c r="K24" s="714">
        <f>'Detail Table(Input this !)'!H22</f>
        <v>0</v>
      </c>
      <c r="L24" s="713">
        <f>'Detail Table(Forecast)'!I22</f>
        <v>0</v>
      </c>
      <c r="M24" s="714">
        <f>'Detail Table(Input this !)'!I22</f>
        <v>0</v>
      </c>
      <c r="N24" s="713">
        <f>'Detail Table(Forecast)'!J22</f>
        <v>0</v>
      </c>
      <c r="O24" s="714">
        <f>'Detail Table(Input this !)'!J22</f>
        <v>0</v>
      </c>
      <c r="P24" s="713">
        <f>'Detail Table(Forecast)'!K22</f>
        <v>0</v>
      </c>
      <c r="Q24" s="714">
        <f>'Detail Table(Input this !)'!K22</f>
        <v>0</v>
      </c>
      <c r="R24" s="713">
        <f>'Detail Table(Forecast)'!L22</f>
        <v>0</v>
      </c>
      <c r="S24" s="714">
        <f>'Detail Table(Input this !)'!L22</f>
        <v>0</v>
      </c>
      <c r="T24" s="731">
        <f t="shared" si="3"/>
        <v>0</v>
      </c>
      <c r="U24" s="586">
        <f t="shared" si="3"/>
        <v>0</v>
      </c>
      <c r="V24" s="942"/>
      <c r="W24" s="881"/>
      <c r="X24" s="28"/>
      <c r="Y24" s="899" t="s">
        <v>47</v>
      </c>
      <c r="Z24" s="900"/>
      <c r="AA24" s="713">
        <f>'Detail Table(Forecast)'!N22</f>
        <v>0</v>
      </c>
      <c r="AB24" s="714">
        <f>'Detail Table(Input this !)'!N22</f>
        <v>0</v>
      </c>
      <c r="AC24" s="713">
        <f>'Detail Table(Forecast)'!O22</f>
        <v>0</v>
      </c>
      <c r="AD24" s="714">
        <f>'Detail Table(Input this !)'!O22</f>
        <v>0</v>
      </c>
      <c r="AE24" s="713">
        <f>'Detail Table(Forecast)'!P22</f>
        <v>0</v>
      </c>
      <c r="AF24" s="714">
        <f>'Detail Table(Input this !)'!P22</f>
        <v>0</v>
      </c>
      <c r="AG24" s="713">
        <f>'Detail Table(Forecast)'!Q22</f>
        <v>0</v>
      </c>
      <c r="AH24" s="714">
        <f>'Detail Table(Input this !)'!Q22</f>
        <v>0</v>
      </c>
      <c r="AI24" s="713">
        <f>'Detail Table(Forecast)'!R22</f>
        <v>0</v>
      </c>
      <c r="AJ24" s="714">
        <f>'Detail Table(Input this !)'!R22</f>
        <v>0</v>
      </c>
      <c r="AK24" s="713">
        <f>'Detail Table(Forecast)'!S22</f>
        <v>0</v>
      </c>
      <c r="AL24" s="714">
        <f>'Detail Table(Input this !)'!S22</f>
        <v>0</v>
      </c>
      <c r="AM24" s="731">
        <f t="shared" si="4"/>
        <v>0</v>
      </c>
      <c r="AN24" s="714">
        <f t="shared" si="4"/>
        <v>0</v>
      </c>
      <c r="AO24" s="731">
        <f t="shared" si="2"/>
        <v>0</v>
      </c>
      <c r="AP24" s="714">
        <f t="shared" si="2"/>
        <v>0</v>
      </c>
      <c r="AQ24" s="732">
        <f>AO24/$AO$13*$AQ$13*0.92</f>
        <v>0</v>
      </c>
      <c r="AR24" s="733">
        <f>AQ24/$AQ$13*$AR$13*0.9</f>
        <v>0</v>
      </c>
      <c r="AS24" s="500"/>
      <c r="AT24" s="500"/>
      <c r="AU24" s="500"/>
      <c r="AV24" s="500"/>
      <c r="AW24" s="500"/>
    </row>
    <row r="25" spans="1:49" s="290" customFormat="1" ht="27.75" customHeight="1">
      <c r="A25" s="942"/>
      <c r="B25" s="881"/>
      <c r="C25" s="28"/>
      <c r="D25" s="899" t="s">
        <v>48</v>
      </c>
      <c r="E25" s="900"/>
      <c r="F25" s="297"/>
      <c r="G25" s="587">
        <f>'[4]2021 Quality Business Plan'!AP25</f>
        <v>2413.5903119775849</v>
      </c>
      <c r="H25" s="717">
        <f>'Detail Table(Forecast)'!G28</f>
        <v>157.42884321841333</v>
      </c>
      <c r="I25" s="716">
        <f>'Detail Table(Input this !)'!G28</f>
        <v>0</v>
      </c>
      <c r="J25" s="717">
        <f>'Detail Table(Forecast)'!H28</f>
        <v>166.06337398388388</v>
      </c>
      <c r="K25" s="716">
        <f>'Detail Table(Input this !)'!H28</f>
        <v>0</v>
      </c>
      <c r="L25" s="717">
        <f>'Detail Table(Forecast)'!I28</f>
        <v>147.29681080727076</v>
      </c>
      <c r="M25" s="716">
        <f>'Detail Table(Input this !)'!I28</f>
        <v>0</v>
      </c>
      <c r="N25" s="717">
        <f>'Detail Table(Forecast)'!J28</f>
        <v>162.208103789707</v>
      </c>
      <c r="O25" s="716">
        <f>'Detail Table(Input this !)'!J28</f>
        <v>0</v>
      </c>
      <c r="P25" s="717">
        <f>'Detail Table(Forecast)'!K28</f>
        <v>162.3355507382748</v>
      </c>
      <c r="Q25" s="716">
        <f>'Detail Table(Input this !)'!K28</f>
        <v>0</v>
      </c>
      <c r="R25" s="717">
        <f>'Detail Table(Forecast)'!L28</f>
        <v>190.88366721746897</v>
      </c>
      <c r="S25" s="716">
        <f>'Detail Table(Input this !)'!L28</f>
        <v>0</v>
      </c>
      <c r="T25" s="734">
        <f t="shared" si="3"/>
        <v>986.21634975501877</v>
      </c>
      <c r="U25" s="587">
        <f t="shared" si="3"/>
        <v>0</v>
      </c>
      <c r="V25" s="942"/>
      <c r="W25" s="881"/>
      <c r="X25" s="28"/>
      <c r="Y25" s="899" t="s">
        <v>48</v>
      </c>
      <c r="Z25" s="900"/>
      <c r="AA25" s="715">
        <f>'Detail Table(Forecast)'!N28</f>
        <v>203.6283620742521</v>
      </c>
      <c r="AB25" s="716">
        <f>'Detail Table(Input this !)'!N28</f>
        <v>0</v>
      </c>
      <c r="AC25" s="715">
        <f>'Detail Table(Forecast)'!O28</f>
        <v>199.07213366295213</v>
      </c>
      <c r="AD25" s="716">
        <f>'Detail Table(Input this !)'!O28</f>
        <v>0</v>
      </c>
      <c r="AE25" s="715">
        <f>'Detail Table(Forecast)'!P28</f>
        <v>176.25912986931036</v>
      </c>
      <c r="AF25" s="716">
        <f>'Detail Table(Input this !)'!P28</f>
        <v>0</v>
      </c>
      <c r="AG25" s="715">
        <f>'Detail Table(Forecast)'!Q28</f>
        <v>135.12562721904288</v>
      </c>
      <c r="AH25" s="716">
        <f>'Detail Table(Input this !)'!Q28</f>
        <v>0</v>
      </c>
      <c r="AI25" s="715">
        <f>'Detail Table(Forecast)'!R28</f>
        <v>137.48339576754776</v>
      </c>
      <c r="AJ25" s="716">
        <f>'Detail Table(Input this !)'!R28</f>
        <v>0</v>
      </c>
      <c r="AK25" s="715">
        <f>'Detail Table(Forecast)'!S28</f>
        <v>167.62459910383981</v>
      </c>
      <c r="AL25" s="716">
        <f>'Detail Table(Input this !)'!S28</f>
        <v>0</v>
      </c>
      <c r="AM25" s="734">
        <f t="shared" si="4"/>
        <v>1019.1932476969451</v>
      </c>
      <c r="AN25" s="716">
        <f t="shared" si="4"/>
        <v>0</v>
      </c>
      <c r="AO25" s="734">
        <f t="shared" si="2"/>
        <v>2005.4095974519639</v>
      </c>
      <c r="AP25" s="716">
        <f t="shared" si="2"/>
        <v>0</v>
      </c>
      <c r="AQ25" s="732">
        <f>AO25/$AO$13*$AQ$13*0.91</f>
        <v>2007.4150070494161</v>
      </c>
      <c r="AR25" s="735">
        <f>AQ25/$AQ$13*$AR$13*0.89</f>
        <v>1965.2592919013784</v>
      </c>
      <c r="AS25" s="500"/>
      <c r="AT25" s="500"/>
      <c r="AU25" s="500"/>
      <c r="AV25" s="500"/>
      <c r="AW25" s="500"/>
    </row>
    <row r="26" spans="1:49" s="290" customFormat="1" ht="27.75" customHeight="1">
      <c r="A26" s="942"/>
      <c r="B26" s="881"/>
      <c r="C26" s="28"/>
      <c r="D26" s="901" t="s">
        <v>49</v>
      </c>
      <c r="E26" s="902"/>
      <c r="F26" s="294"/>
      <c r="G26" s="586">
        <f>'[4]2021 Quality Business Plan'!AP26</f>
        <v>0</v>
      </c>
      <c r="H26" s="717">
        <f>'Detail Table(Forecast)'!G31</f>
        <v>0</v>
      </c>
      <c r="I26" s="714">
        <f>'Detail Table(Input this !)'!G31</f>
        <v>0</v>
      </c>
      <c r="J26" s="717">
        <f>'Detail Table(Forecast)'!H31</f>
        <v>0</v>
      </c>
      <c r="K26" s="714">
        <f>'Detail Table(Input this !)'!H31</f>
        <v>0</v>
      </c>
      <c r="L26" s="717">
        <f>'Detail Table(Forecast)'!I31</f>
        <v>0</v>
      </c>
      <c r="M26" s="714">
        <f>'Detail Table(Input this !)'!I31</f>
        <v>0</v>
      </c>
      <c r="N26" s="717">
        <f>'Detail Table(Forecast)'!J31</f>
        <v>0</v>
      </c>
      <c r="O26" s="714">
        <f>'Detail Table(Input this !)'!J31</f>
        <v>0</v>
      </c>
      <c r="P26" s="717">
        <f>'Detail Table(Forecast)'!K31</f>
        <v>0</v>
      </c>
      <c r="Q26" s="714">
        <f>'Detail Table(Input this !)'!K31</f>
        <v>0</v>
      </c>
      <c r="R26" s="717">
        <f>'Detail Table(Forecast)'!L31</f>
        <v>0</v>
      </c>
      <c r="S26" s="714">
        <f>'Detail Table(Input this !)'!L31</f>
        <v>0</v>
      </c>
      <c r="T26" s="731">
        <f t="shared" si="3"/>
        <v>0</v>
      </c>
      <c r="U26" s="586">
        <f t="shared" si="3"/>
        <v>0</v>
      </c>
      <c r="V26" s="942"/>
      <c r="W26" s="881"/>
      <c r="X26" s="28"/>
      <c r="Y26" s="901" t="s">
        <v>49</v>
      </c>
      <c r="Z26" s="902"/>
      <c r="AA26" s="717">
        <f>'Detail Table(Forecast)'!N31</f>
        <v>0</v>
      </c>
      <c r="AB26" s="714">
        <f>'Detail Table(Input this !)'!N31</f>
        <v>0</v>
      </c>
      <c r="AC26" s="717">
        <f>'Detail Table(Forecast)'!O31</f>
        <v>0</v>
      </c>
      <c r="AD26" s="714">
        <f>'Detail Table(Input this !)'!O31</f>
        <v>0</v>
      </c>
      <c r="AE26" s="717">
        <f>'Detail Table(Forecast)'!P31</f>
        <v>0</v>
      </c>
      <c r="AF26" s="714">
        <f>'Detail Table(Input this !)'!P31</f>
        <v>0</v>
      </c>
      <c r="AG26" s="717">
        <f>'Detail Table(Forecast)'!Q31</f>
        <v>0</v>
      </c>
      <c r="AH26" s="714">
        <f>'Detail Table(Input this !)'!Q31</f>
        <v>0</v>
      </c>
      <c r="AI26" s="717">
        <f>'Detail Table(Forecast)'!R31</f>
        <v>0</v>
      </c>
      <c r="AJ26" s="714">
        <f>'Detail Table(Input this !)'!R31</f>
        <v>0</v>
      </c>
      <c r="AK26" s="717">
        <f>'Detail Table(Forecast)'!S31</f>
        <v>0</v>
      </c>
      <c r="AL26" s="714">
        <f>'Detail Table(Input this !)'!S31</f>
        <v>0</v>
      </c>
      <c r="AM26" s="731">
        <f t="shared" si="4"/>
        <v>0</v>
      </c>
      <c r="AN26" s="714">
        <f t="shared" si="4"/>
        <v>0</v>
      </c>
      <c r="AO26" s="731">
        <f t="shared" si="2"/>
        <v>0</v>
      </c>
      <c r="AP26" s="714">
        <f t="shared" si="2"/>
        <v>0</v>
      </c>
      <c r="AQ26" s="732">
        <f>AO26/$AO$13*$AQ$13*0.92</f>
        <v>0</v>
      </c>
      <c r="AR26" s="735">
        <f>AQ26/AQ13*AR13*0.9</f>
        <v>0</v>
      </c>
      <c r="AS26" s="500"/>
      <c r="AT26" s="500"/>
      <c r="AU26" s="500"/>
      <c r="AV26" s="500"/>
      <c r="AW26" s="500"/>
    </row>
    <row r="27" spans="1:49" s="290" customFormat="1" ht="27.75" customHeight="1">
      <c r="A27" s="942"/>
      <c r="B27" s="882"/>
      <c r="C27" s="29"/>
      <c r="D27" s="884" t="s">
        <v>44</v>
      </c>
      <c r="E27" s="885"/>
      <c r="F27" s="294"/>
      <c r="G27" s="584">
        <f>'[4]2021 Quality Business Plan'!AP27</f>
        <v>277.54320000000001</v>
      </c>
      <c r="H27" s="717">
        <f>'Detail Table(Forecast)'!G32</f>
        <v>0</v>
      </c>
      <c r="I27" s="708">
        <f>'Detail Table(Input this !)'!G32</f>
        <v>0</v>
      </c>
      <c r="J27" s="717">
        <f>'Detail Table(Forecast)'!H32</f>
        <v>0</v>
      </c>
      <c r="K27" s="708">
        <f>'Detail Table(Input this !)'!H32</f>
        <v>0</v>
      </c>
      <c r="L27" s="717">
        <f>'Detail Table(Forecast)'!I32</f>
        <v>0</v>
      </c>
      <c r="M27" s="708">
        <f>'Detail Table(Input this !)'!I32</f>
        <v>0</v>
      </c>
      <c r="N27" s="717">
        <f>'Detail Table(Forecast)'!J32</f>
        <v>0</v>
      </c>
      <c r="O27" s="708">
        <f>'Detail Table(Input this !)'!J32</f>
        <v>0</v>
      </c>
      <c r="P27" s="717">
        <f>'Detail Table(Forecast)'!K32</f>
        <v>0</v>
      </c>
      <c r="Q27" s="708">
        <f>'Detail Table(Input this !)'!K32</f>
        <v>0</v>
      </c>
      <c r="R27" s="743">
        <f>'Detail Table(Forecast)'!L32</f>
        <v>0</v>
      </c>
      <c r="S27" s="708">
        <f>'Detail Table(Input this !)'!L32</f>
        <v>0</v>
      </c>
      <c r="T27" s="736">
        <f t="shared" si="3"/>
        <v>0</v>
      </c>
      <c r="U27" s="584">
        <f t="shared" si="3"/>
        <v>0</v>
      </c>
      <c r="V27" s="942"/>
      <c r="W27" s="882"/>
      <c r="X27" s="29"/>
      <c r="Y27" s="884" t="s">
        <v>44</v>
      </c>
      <c r="Z27" s="885"/>
      <c r="AA27" s="717">
        <f>'Detail Table(Forecast)'!N32</f>
        <v>0</v>
      </c>
      <c r="AB27" s="708">
        <f>'Detail Table(Input this !)'!N32</f>
        <v>0</v>
      </c>
      <c r="AC27" s="717">
        <f>'Detail Table(Forecast)'!O32</f>
        <v>0</v>
      </c>
      <c r="AD27" s="708">
        <f>'Detail Table(Input this !)'!O32</f>
        <v>0</v>
      </c>
      <c r="AE27" s="717">
        <f>'Detail Table(Forecast)'!P32</f>
        <v>0</v>
      </c>
      <c r="AF27" s="708">
        <f>'Detail Table(Input this !)'!P32</f>
        <v>0</v>
      </c>
      <c r="AG27" s="717">
        <f>'Detail Table(Forecast)'!Q32</f>
        <v>0</v>
      </c>
      <c r="AH27" s="708">
        <f>'Detail Table(Input this !)'!Q32</f>
        <v>0</v>
      </c>
      <c r="AI27" s="717">
        <f>'Detail Table(Forecast)'!R32</f>
        <v>0</v>
      </c>
      <c r="AJ27" s="708">
        <f>'Detail Table(Input this !)'!R32</f>
        <v>0</v>
      </c>
      <c r="AK27" s="717">
        <f>'Detail Table(Forecast)'!S32</f>
        <v>0</v>
      </c>
      <c r="AL27" s="708">
        <f>'Detail Table(Input this !)'!S32</f>
        <v>0</v>
      </c>
      <c r="AM27" s="736">
        <f t="shared" si="4"/>
        <v>0</v>
      </c>
      <c r="AN27" s="708">
        <f t="shared" si="4"/>
        <v>0</v>
      </c>
      <c r="AO27" s="736">
        <f t="shared" si="2"/>
        <v>0</v>
      </c>
      <c r="AP27" s="708">
        <f t="shared" si="2"/>
        <v>0</v>
      </c>
      <c r="AQ27" s="737">
        <f>AO27/$AO$13*$AQ$13*0.9</f>
        <v>0</v>
      </c>
      <c r="AR27" s="738">
        <f>AQ27/AQ13*AR13*0.82</f>
        <v>0</v>
      </c>
      <c r="AS27" s="500"/>
      <c r="AT27" s="500"/>
      <c r="AU27" s="500"/>
      <c r="AV27" s="500"/>
      <c r="AW27" s="500"/>
    </row>
    <row r="28" spans="1:49" s="290" customFormat="1" ht="27.75" customHeight="1">
      <c r="A28" s="942"/>
      <c r="B28" s="30"/>
      <c r="C28" s="895" t="s">
        <v>50</v>
      </c>
      <c r="D28" s="898"/>
      <c r="E28" s="898"/>
      <c r="F28" s="295"/>
      <c r="G28" s="588">
        <f>'[4]2021 Quality Business Plan'!AP28</f>
        <v>3876.3402322016036</v>
      </c>
      <c r="H28" s="718">
        <f>H16+H17+H23</f>
        <v>227.00450807431403</v>
      </c>
      <c r="I28" s="712">
        <f>I16+I17+I23</f>
        <v>0</v>
      </c>
      <c r="J28" s="742">
        <f t="shared" ref="J28:R28" si="10">J16+J17+J23</f>
        <v>239.45506903123348</v>
      </c>
      <c r="K28" s="712">
        <f>K16+K17+K23</f>
        <v>0</v>
      </c>
      <c r="L28" s="742">
        <f t="shared" si="10"/>
        <v>212.39462473741222</v>
      </c>
      <c r="M28" s="712">
        <f t="shared" si="10"/>
        <v>0</v>
      </c>
      <c r="N28" s="742">
        <f t="shared" si="10"/>
        <v>233.89596247851301</v>
      </c>
      <c r="O28" s="712">
        <f t="shared" si="10"/>
        <v>0</v>
      </c>
      <c r="P28" s="742">
        <f t="shared" si="10"/>
        <v>234.07973459595826</v>
      </c>
      <c r="Q28" s="712">
        <f t="shared" si="10"/>
        <v>0</v>
      </c>
      <c r="R28" s="742">
        <f t="shared" si="10"/>
        <v>275.24468890370679</v>
      </c>
      <c r="S28" s="719">
        <f>S16+S17+S23</f>
        <v>0</v>
      </c>
      <c r="T28" s="723">
        <f t="shared" si="3"/>
        <v>1422.0745878211378</v>
      </c>
      <c r="U28" s="588">
        <f t="shared" si="3"/>
        <v>0</v>
      </c>
      <c r="V28" s="942"/>
      <c r="W28" s="30"/>
      <c r="X28" s="895" t="s">
        <v>50</v>
      </c>
      <c r="Y28" s="898"/>
      <c r="Z28" s="898"/>
      <c r="AA28" s="718">
        <f>AA16+AA17+AA23</f>
        <v>293.62190064823739</v>
      </c>
      <c r="AB28" s="712">
        <f>AB16+AB17+AB23</f>
        <v>0</v>
      </c>
      <c r="AC28" s="742">
        <f t="shared" ref="AC28:AK28" si="11">AC16+AC17+AC23</f>
        <v>287.05204744956768</v>
      </c>
      <c r="AD28" s="712">
        <f t="shared" si="11"/>
        <v>0</v>
      </c>
      <c r="AE28" s="742">
        <f t="shared" si="11"/>
        <v>254.15683842685795</v>
      </c>
      <c r="AF28" s="712">
        <f>AF16+AF17+AF23</f>
        <v>0</v>
      </c>
      <c r="AG28" s="742">
        <f t="shared" si="11"/>
        <v>194.8443875213855</v>
      </c>
      <c r="AH28" s="712">
        <f>AH16+AH17+AH23</f>
        <v>0</v>
      </c>
      <c r="AI28" s="742">
        <f t="shared" si="11"/>
        <v>198.24417169412368</v>
      </c>
      <c r="AJ28" s="712">
        <f>AJ16+AJ17+AJ23</f>
        <v>0</v>
      </c>
      <c r="AK28" s="742">
        <f t="shared" si="11"/>
        <v>241.70627746993847</v>
      </c>
      <c r="AL28" s="719">
        <f>AL16+AL17+AL23</f>
        <v>0</v>
      </c>
      <c r="AM28" s="728">
        <f t="shared" si="4"/>
        <v>1469.6256232101107</v>
      </c>
      <c r="AN28" s="588">
        <f t="shared" si="4"/>
        <v>0</v>
      </c>
      <c r="AO28" s="728">
        <f t="shared" si="2"/>
        <v>2891.7002110312487</v>
      </c>
      <c r="AP28" s="588">
        <f t="shared" si="2"/>
        <v>0</v>
      </c>
      <c r="AQ28" s="729">
        <f>AQ16+AQ17+AQ23</f>
        <v>3021.3314689841181</v>
      </c>
      <c r="AR28" s="730">
        <f>AR16+AR17+AR23</f>
        <v>3125.1797243546775</v>
      </c>
      <c r="AS28" s="500"/>
      <c r="AT28" s="502"/>
      <c r="AU28" s="500"/>
      <c r="AV28" s="500"/>
      <c r="AW28" s="500"/>
    </row>
    <row r="29" spans="1:49" s="290" customFormat="1" ht="27.75" customHeight="1" thickBot="1">
      <c r="A29" s="943"/>
      <c r="B29" s="31"/>
      <c r="C29" s="945" t="s">
        <v>51</v>
      </c>
      <c r="D29" s="946"/>
      <c r="E29" s="946"/>
      <c r="F29" s="298"/>
      <c r="G29" s="365">
        <f>'[4]2021 Quality Business Plan'!AP29</f>
        <v>5.1171457284317295E-2</v>
      </c>
      <c r="H29" s="346">
        <f>(H28/H13)/1000</f>
        <v>4.5943029361326457E-5</v>
      </c>
      <c r="I29" s="744" t="e">
        <f>(I28/I13/1000)</f>
        <v>#DIV/0!</v>
      </c>
      <c r="J29" s="369">
        <f>(J28/J13)/1000</f>
        <v>4.594302936132645E-5</v>
      </c>
      <c r="K29" s="744" t="e">
        <f>(K28/K13/1000)</f>
        <v>#DIV/0!</v>
      </c>
      <c r="L29" s="369">
        <f>(L28/L13)/1000</f>
        <v>4.5943029361326457E-5</v>
      </c>
      <c r="M29" s="744" t="e">
        <f>(M28/M13/1000)</f>
        <v>#DIV/0!</v>
      </c>
      <c r="N29" s="369">
        <f>(N28/N13)/1000</f>
        <v>4.5943029361326457E-5</v>
      </c>
      <c r="O29" s="744" t="e">
        <f>(O28/O13/1000)</f>
        <v>#DIV/0!</v>
      </c>
      <c r="P29" s="369">
        <f>(P28/P13)/1000</f>
        <v>4.594302936132645E-5</v>
      </c>
      <c r="Q29" s="744" t="e">
        <f>(Q28/Q13/1000)</f>
        <v>#DIV/0!</v>
      </c>
      <c r="R29" s="369">
        <f>(R28/R13)/1000</f>
        <v>4.594302936132645E-5</v>
      </c>
      <c r="S29" s="348" t="e">
        <f>(S28/S13/1000)</f>
        <v>#DIV/0!</v>
      </c>
      <c r="T29" s="346">
        <f>(T28/T13)/1000</f>
        <v>4.5943029361326457E-5</v>
      </c>
      <c r="U29" s="349" t="e">
        <f>(U28/U13)</f>
        <v>#DIV/0!</v>
      </c>
      <c r="V29" s="943"/>
      <c r="W29" s="31"/>
      <c r="X29" s="945" t="s">
        <v>51</v>
      </c>
      <c r="Y29" s="946"/>
      <c r="Z29" s="946"/>
      <c r="AA29" s="346">
        <f>(AA28/AA13)/1000</f>
        <v>4.5943029361326457E-5</v>
      </c>
      <c r="AB29" s="744" t="e">
        <f>(AB28/AB13)/1000</f>
        <v>#DIV/0!</v>
      </c>
      <c r="AC29" s="369">
        <f>(AC28/AC13)/1000</f>
        <v>4.594302936132645E-5</v>
      </c>
      <c r="AD29" s="744" t="e">
        <f>(AD28/AD13)/1000</f>
        <v>#DIV/0!</v>
      </c>
      <c r="AE29" s="369">
        <f>(AE28/AE13)/1000</f>
        <v>4.594302936132645E-5</v>
      </c>
      <c r="AF29" s="744" t="e">
        <f>(AF28/AF13)</f>
        <v>#DIV/0!</v>
      </c>
      <c r="AG29" s="369">
        <f>(AG28/AG13)/1000</f>
        <v>4.5943029361326457E-5</v>
      </c>
      <c r="AH29" s="744" t="e">
        <f>(AH28/AH13)</f>
        <v>#DIV/0!</v>
      </c>
      <c r="AI29" s="369">
        <f>(AI28/AI13)/1000</f>
        <v>4.5943029361326457E-5</v>
      </c>
      <c r="AJ29" s="744" t="e">
        <f>(AJ28/AJ13)</f>
        <v>#DIV/0!</v>
      </c>
      <c r="AK29" s="369">
        <f>(AK28/AK13)/1000</f>
        <v>4.594302936132645E-5</v>
      </c>
      <c r="AL29" s="348" t="e">
        <f>(AL28/AL13)</f>
        <v>#DIV/0!</v>
      </c>
      <c r="AM29" s="347">
        <f>(AM28/AM13)/1000</f>
        <v>4.5943029361326457E-5</v>
      </c>
      <c r="AN29" s="365" t="e">
        <f>(AN28/AN13)</f>
        <v>#DIV/0!</v>
      </c>
      <c r="AO29" s="347">
        <f>(AO28/AO13)/1000</f>
        <v>4.5943029361326457E-5</v>
      </c>
      <c r="AP29" s="365" t="e">
        <f>(AP28/AP13)</f>
        <v>#DIV/0!</v>
      </c>
      <c r="AQ29" s="347">
        <f>(AQ28/AQ13)/1000</f>
        <v>4.3638724707325012E-5</v>
      </c>
      <c r="AR29" s="366">
        <f>(AR28/AR13)</f>
        <v>4.1035146575740769E-2</v>
      </c>
      <c r="AS29" s="500"/>
      <c r="AT29" s="500"/>
      <c r="AU29" s="500"/>
      <c r="AV29" s="500"/>
      <c r="AW29" s="500"/>
    </row>
    <row r="30" spans="1:49" s="290" customFormat="1" ht="27.75" customHeight="1" thickBot="1">
      <c r="A30" s="870" t="s">
        <v>66</v>
      </c>
      <c r="B30" s="871"/>
      <c r="C30" s="871"/>
      <c r="D30" s="871"/>
      <c r="E30" s="872"/>
      <c r="F30" s="299"/>
      <c r="G30" s="350"/>
      <c r="H30" s="350"/>
      <c r="I30" s="350"/>
      <c r="J30" s="350"/>
      <c r="K30" s="350"/>
      <c r="L30" s="350"/>
      <c r="M30" s="351"/>
      <c r="N30" s="351"/>
      <c r="O30" s="351"/>
      <c r="P30" s="350"/>
      <c r="Q30" s="350"/>
      <c r="R30" s="351"/>
      <c r="S30" s="351"/>
      <c r="T30" s="351"/>
      <c r="U30" s="351"/>
      <c r="V30" s="870" t="s">
        <v>66</v>
      </c>
      <c r="W30" s="871"/>
      <c r="X30" s="871"/>
      <c r="Y30" s="871"/>
      <c r="Z30" s="872"/>
      <c r="AA30" s="350"/>
      <c r="AB30" s="350"/>
      <c r="AC30" s="350"/>
      <c r="AD30" s="350"/>
      <c r="AE30" s="350"/>
      <c r="AF30" s="350"/>
      <c r="AG30" s="350"/>
      <c r="AH30" s="350"/>
      <c r="AI30" s="350"/>
      <c r="AJ30" s="350"/>
      <c r="AK30" s="350"/>
      <c r="AL30" s="350"/>
      <c r="AM30" s="493"/>
      <c r="AN30" s="494" t="s">
        <v>168</v>
      </c>
      <c r="AO30" s="495">
        <f>(AO29-G29)/G29</f>
        <v>-0.99910217469269913</v>
      </c>
      <c r="AP30" s="494" t="s">
        <v>168</v>
      </c>
      <c r="AQ30" s="496">
        <f>(AO29-G29)/G29</f>
        <v>-0.99910217469269913</v>
      </c>
      <c r="AR30" s="497">
        <f>(AR29-AQ29)/AQ29</f>
        <v>939.33789600759758</v>
      </c>
      <c r="AS30" s="500"/>
      <c r="AT30" s="500"/>
      <c r="AU30" s="500"/>
      <c r="AV30" s="500"/>
      <c r="AW30" s="500"/>
    </row>
    <row r="31" spans="1:49" s="290" customFormat="1" ht="24" customHeight="1">
      <c r="A31" s="2"/>
      <c r="B31" s="3"/>
      <c r="C31" s="4"/>
      <c r="D31" s="4"/>
      <c r="E31" s="5"/>
      <c r="F31" s="300"/>
      <c r="G31" s="508" t="s">
        <v>209</v>
      </c>
      <c r="H31" s="474" t="s">
        <v>151</v>
      </c>
      <c r="I31" s="475" t="s">
        <v>152</v>
      </c>
      <c r="J31" s="352" t="s">
        <v>28</v>
      </c>
      <c r="K31" s="352" t="s">
        <v>27</v>
      </c>
      <c r="L31" s="352" t="s">
        <v>28</v>
      </c>
      <c r="M31" s="352" t="s">
        <v>27</v>
      </c>
      <c r="N31" s="352" t="s">
        <v>28</v>
      </c>
      <c r="O31" s="352" t="s">
        <v>27</v>
      </c>
      <c r="P31" s="352" t="s">
        <v>28</v>
      </c>
      <c r="Q31" s="352" t="s">
        <v>27</v>
      </c>
      <c r="R31" s="352" t="s">
        <v>28</v>
      </c>
      <c r="S31" s="352" t="s">
        <v>27</v>
      </c>
      <c r="T31" s="306" t="s">
        <v>28</v>
      </c>
      <c r="U31" s="307" t="s">
        <v>27</v>
      </c>
      <c r="V31" s="2"/>
      <c r="W31" s="3"/>
      <c r="X31" s="4"/>
      <c r="Y31" s="4"/>
      <c r="Z31" s="5"/>
      <c r="AA31" s="306" t="s">
        <v>69</v>
      </c>
      <c r="AB31" s="352" t="s">
        <v>27</v>
      </c>
      <c r="AC31" s="352" t="s">
        <v>28</v>
      </c>
      <c r="AD31" s="352" t="s">
        <v>27</v>
      </c>
      <c r="AE31" s="352" t="s">
        <v>28</v>
      </c>
      <c r="AF31" s="352" t="s">
        <v>27</v>
      </c>
      <c r="AG31" s="352" t="s">
        <v>28</v>
      </c>
      <c r="AH31" s="352" t="s">
        <v>27</v>
      </c>
      <c r="AI31" s="352" t="s">
        <v>28</v>
      </c>
      <c r="AJ31" s="352" t="s">
        <v>27</v>
      </c>
      <c r="AK31" s="352" t="s">
        <v>28</v>
      </c>
      <c r="AL31" s="352" t="s">
        <v>27</v>
      </c>
      <c r="AM31" s="306" t="s">
        <v>28</v>
      </c>
      <c r="AN31" s="367" t="s">
        <v>27</v>
      </c>
      <c r="AO31" s="306" t="s">
        <v>28</v>
      </c>
      <c r="AP31" s="367" t="s">
        <v>27</v>
      </c>
      <c r="AQ31" s="305" t="s">
        <v>33</v>
      </c>
      <c r="AR31" s="368" t="s">
        <v>33</v>
      </c>
      <c r="AS31" s="500"/>
      <c r="AT31" s="500"/>
      <c r="AU31" s="500"/>
      <c r="AV31" s="500"/>
      <c r="AW31" s="500"/>
    </row>
    <row r="32" spans="1:49" s="290" customFormat="1" ht="27.75" customHeight="1">
      <c r="A32" s="935" t="s">
        <v>52</v>
      </c>
      <c r="B32" s="936"/>
      <c r="C32" s="894" t="s">
        <v>53</v>
      </c>
      <c r="D32" s="895"/>
      <c r="E32" s="896"/>
      <c r="F32" s="301"/>
      <c r="G32" s="465">
        <f>'[4]2021 Quality Business Plan'!AP32</f>
        <v>53559</v>
      </c>
      <c r="H32" s="466">
        <f>'Detail Table(Forecast)'!G57</f>
        <v>4941</v>
      </c>
      <c r="I32" s="489">
        <f>'Detail Table(Input this !)'!G57</f>
        <v>5939</v>
      </c>
      <c r="J32" s="466">
        <f>'Detail Table(Forecast)'!H57</f>
        <v>5212</v>
      </c>
      <c r="K32" s="428">
        <f>'Detail Table(Input this !)'!H57</f>
        <v>5952</v>
      </c>
      <c r="L32" s="466">
        <f>'Detail Table(Forecast)'!I57</f>
        <v>4623</v>
      </c>
      <c r="M32" s="428">
        <f>'Detail Table(Input this !)'!I57</f>
        <v>4178</v>
      </c>
      <c r="N32" s="466">
        <f>'Detail Table(Forecast)'!J57</f>
        <v>5091</v>
      </c>
      <c r="O32" s="428">
        <f>'Detail Table(Input this !)'!J57</f>
        <v>4436</v>
      </c>
      <c r="P32" s="466">
        <f>'Detail Table(Forecast)'!K57</f>
        <v>5095</v>
      </c>
      <c r="Q32" s="428">
        <f>'Detail Table(Input this !)'!K57</f>
        <v>5709</v>
      </c>
      <c r="R32" s="466">
        <f>'Detail Table(Forecast)'!L57</f>
        <v>5991</v>
      </c>
      <c r="S32" s="487">
        <f>'Detail Table(Input this !)'!L57</f>
        <v>6023</v>
      </c>
      <c r="T32" s="429">
        <f>SUM(H32,J32,L32,N32,P32,R32)</f>
        <v>30953</v>
      </c>
      <c r="U32" s="430">
        <f>SUM(I32,K32,M32,O32,Q32,S32)</f>
        <v>32237</v>
      </c>
      <c r="V32" s="935" t="s">
        <v>52</v>
      </c>
      <c r="W32" s="936"/>
      <c r="X32" s="894" t="s">
        <v>53</v>
      </c>
      <c r="Y32" s="895"/>
      <c r="Z32" s="896"/>
      <c r="AA32" s="466">
        <f>'Detail Table(Forecast)'!N57</f>
        <v>6391</v>
      </c>
      <c r="AB32" s="428">
        <f>'Detail Table(Input this !)'!N57</f>
        <v>3836</v>
      </c>
      <c r="AC32" s="466">
        <f>'Detail Table(Forecast)'!O57</f>
        <v>6248</v>
      </c>
      <c r="AD32" s="428">
        <f>'Detail Table(Input this !)'!O57</f>
        <v>2296</v>
      </c>
      <c r="AE32" s="466">
        <f>'Detail Table(Forecast)'!P57</f>
        <v>5532</v>
      </c>
      <c r="AF32" s="428">
        <f>'Detail Table(Input this !)'!P57</f>
        <v>1373</v>
      </c>
      <c r="AG32" s="466">
        <f>'Detail Table(Forecast)'!Q57</f>
        <v>4241</v>
      </c>
      <c r="AH32" s="428">
        <f>'Detail Table(Input this !)'!Q57</f>
        <v>0</v>
      </c>
      <c r="AI32" s="466">
        <f>'Detail Table(Forecast)'!R57</f>
        <v>4315</v>
      </c>
      <c r="AJ32" s="428">
        <f>'Detail Table(Input this !)'!R57</f>
        <v>0</v>
      </c>
      <c r="AK32" s="466">
        <f>'Detail Table(Forecast)'!S57</f>
        <v>5261</v>
      </c>
      <c r="AL32" s="487">
        <f>'Detail Table(Input this !)'!S57</f>
        <v>0</v>
      </c>
      <c r="AM32" s="429">
        <f>SUM(AA32,AC32,AE32,AG32,AI32,AK32)</f>
        <v>31988</v>
      </c>
      <c r="AN32" s="446">
        <f>SUM(AB32,AD32,AF32,AH32,AJ32,AL32)</f>
        <v>7505</v>
      </c>
      <c r="AO32" s="429">
        <f>T32+AM32</f>
        <v>62941</v>
      </c>
      <c r="AP32" s="446">
        <f>U32+AN32</f>
        <v>39742</v>
      </c>
      <c r="AQ32" s="447">
        <f>AO32/AO13*AQ13*0.9</f>
        <v>62311.590000000004</v>
      </c>
      <c r="AR32" s="448">
        <f>AQ32*1.1</f>
        <v>68542.749000000011</v>
      </c>
      <c r="AS32" s="500"/>
      <c r="AT32" s="500"/>
      <c r="AU32" s="500"/>
      <c r="AV32" s="500"/>
      <c r="AW32" s="500"/>
    </row>
    <row r="33" spans="1:49" s="290" customFormat="1" ht="39" customHeight="1">
      <c r="A33" s="937"/>
      <c r="B33" s="936"/>
      <c r="C33" s="891" t="s">
        <v>54</v>
      </c>
      <c r="D33" s="892"/>
      <c r="E33" s="893"/>
      <c r="F33" s="302"/>
      <c r="G33" s="431">
        <f>'[4]2021 Quality Business Plan'!AP33</f>
        <v>0</v>
      </c>
      <c r="H33" s="467">
        <f>'Detail Table(Forecast)'!G41</f>
        <v>0</v>
      </c>
      <c r="I33" s="490">
        <f>'Detail Table(Input this !)'!G41</f>
        <v>0</v>
      </c>
      <c r="J33" s="467">
        <f>'Detail Table(Forecast)'!H41</f>
        <v>0</v>
      </c>
      <c r="K33" s="432">
        <v>0</v>
      </c>
      <c r="L33" s="467">
        <f>'Detail Table(Forecast)'!I41</f>
        <v>0</v>
      </c>
      <c r="M33" s="432">
        <v>0</v>
      </c>
      <c r="N33" s="467">
        <f>'Detail Table(Forecast)'!J41</f>
        <v>0</v>
      </c>
      <c r="O33" s="432">
        <v>0</v>
      </c>
      <c r="P33" s="467">
        <f>'Detail Table(Forecast)'!K41</f>
        <v>0</v>
      </c>
      <c r="Q33" s="432">
        <v>0</v>
      </c>
      <c r="R33" s="467">
        <f>'Detail Table(Forecast)'!L41</f>
        <v>0</v>
      </c>
      <c r="S33" s="488">
        <v>0</v>
      </c>
      <c r="T33" s="433">
        <f>SUM(H33,J33,L33,N33,P33,R33)</f>
        <v>0</v>
      </c>
      <c r="U33" s="434">
        <f>SUM(I33,K33,M33,O33,Q33,S33)</f>
        <v>0</v>
      </c>
      <c r="V33" s="937"/>
      <c r="W33" s="936"/>
      <c r="X33" s="891" t="s">
        <v>54</v>
      </c>
      <c r="Y33" s="892"/>
      <c r="Z33" s="893"/>
      <c r="AA33" s="467">
        <f>'Detail Table(Forecast)'!N41</f>
        <v>0</v>
      </c>
      <c r="AB33" s="432">
        <v>0</v>
      </c>
      <c r="AC33" s="467">
        <f>'Detail Table(Forecast)'!O41</f>
        <v>0</v>
      </c>
      <c r="AD33" s="432">
        <v>0</v>
      </c>
      <c r="AE33" s="467">
        <f>'Detail Table(Forecast)'!P41</f>
        <v>0</v>
      </c>
      <c r="AF33" s="432">
        <v>0</v>
      </c>
      <c r="AG33" s="467">
        <f>'Detail Table(Forecast)'!Q41</f>
        <v>0</v>
      </c>
      <c r="AH33" s="432">
        <v>0</v>
      </c>
      <c r="AI33" s="467">
        <f>'Detail Table(Forecast)'!R41</f>
        <v>0</v>
      </c>
      <c r="AJ33" s="432">
        <v>0</v>
      </c>
      <c r="AK33" s="467">
        <f>'Detail Table(Forecast)'!S41</f>
        <v>0</v>
      </c>
      <c r="AL33" s="488">
        <v>0</v>
      </c>
      <c r="AM33" s="433">
        <f>SUM(AA33,AC33,AE33,AG33,AI33,AK33)</f>
        <v>0</v>
      </c>
      <c r="AN33" s="449">
        <f>SUM(AB33,AD33,AF33,AH33,AJ33,AL33)</f>
        <v>0</v>
      </c>
      <c r="AO33" s="433">
        <f>T33+AM33</f>
        <v>0</v>
      </c>
      <c r="AP33" s="449">
        <f>U33+AN33</f>
        <v>0</v>
      </c>
      <c r="AQ33" s="450">
        <f>AO33/AO13*AQ13*0.9</f>
        <v>0</v>
      </c>
      <c r="AR33" s="451">
        <f>AQ33*1.1</f>
        <v>0</v>
      </c>
      <c r="AS33" s="500"/>
      <c r="AT33" s="500"/>
      <c r="AU33" s="500"/>
      <c r="AV33" s="500"/>
      <c r="AW33" s="500"/>
    </row>
    <row r="34" spans="1:49" s="290" customFormat="1" ht="27.75" customHeight="1" thickBot="1">
      <c r="A34" s="938"/>
      <c r="B34" s="939"/>
      <c r="C34" s="888" t="s">
        <v>55</v>
      </c>
      <c r="D34" s="889"/>
      <c r="E34" s="890"/>
      <c r="F34" s="303"/>
      <c r="G34" s="353">
        <f>'[4]2021 Quality Business Plan'!AP34</f>
        <v>0</v>
      </c>
      <c r="H34" s="369">
        <f t="shared" ref="H34:U34" si="12">(H33/H32)</f>
        <v>0</v>
      </c>
      <c r="I34" s="370">
        <f t="shared" si="12"/>
        <v>0</v>
      </c>
      <c r="J34" s="370">
        <f t="shared" si="12"/>
        <v>0</v>
      </c>
      <c r="K34" s="370">
        <f t="shared" si="12"/>
        <v>0</v>
      </c>
      <c r="L34" s="370">
        <f t="shared" si="12"/>
        <v>0</v>
      </c>
      <c r="M34" s="370">
        <f t="shared" si="12"/>
        <v>0</v>
      </c>
      <c r="N34" s="370">
        <f t="shared" si="12"/>
        <v>0</v>
      </c>
      <c r="O34" s="370">
        <f t="shared" si="12"/>
        <v>0</v>
      </c>
      <c r="P34" s="370">
        <f t="shared" si="12"/>
        <v>0</v>
      </c>
      <c r="Q34" s="370">
        <f t="shared" si="12"/>
        <v>0</v>
      </c>
      <c r="R34" s="370">
        <f t="shared" si="12"/>
        <v>0</v>
      </c>
      <c r="S34" s="370">
        <f t="shared" si="12"/>
        <v>0</v>
      </c>
      <c r="T34" s="369">
        <f t="shared" si="12"/>
        <v>0</v>
      </c>
      <c r="U34" s="371">
        <f t="shared" si="12"/>
        <v>0</v>
      </c>
      <c r="V34" s="938"/>
      <c r="W34" s="939"/>
      <c r="X34" s="888" t="s">
        <v>55</v>
      </c>
      <c r="Y34" s="889"/>
      <c r="Z34" s="890"/>
      <c r="AA34" s="369">
        <f t="shared" ref="AA34:AO34" si="13">(AA33/AA32)</f>
        <v>0</v>
      </c>
      <c r="AB34" s="370">
        <f t="shared" si="13"/>
        <v>0</v>
      </c>
      <c r="AC34" s="370">
        <f t="shared" si="13"/>
        <v>0</v>
      </c>
      <c r="AD34" s="370">
        <f t="shared" si="13"/>
        <v>0</v>
      </c>
      <c r="AE34" s="370">
        <f t="shared" si="13"/>
        <v>0</v>
      </c>
      <c r="AF34" s="370">
        <f t="shared" si="13"/>
        <v>0</v>
      </c>
      <c r="AG34" s="370">
        <f t="shared" si="13"/>
        <v>0</v>
      </c>
      <c r="AH34" s="370" t="e">
        <f t="shared" si="13"/>
        <v>#DIV/0!</v>
      </c>
      <c r="AI34" s="370">
        <f t="shared" si="13"/>
        <v>0</v>
      </c>
      <c r="AJ34" s="370" t="e">
        <f t="shared" si="13"/>
        <v>#DIV/0!</v>
      </c>
      <c r="AK34" s="370">
        <f t="shared" si="13"/>
        <v>0</v>
      </c>
      <c r="AL34" s="370" t="e">
        <f t="shared" si="13"/>
        <v>#DIV/0!</v>
      </c>
      <c r="AM34" s="369">
        <f t="shared" si="13"/>
        <v>0</v>
      </c>
      <c r="AN34" s="372">
        <f t="shared" si="13"/>
        <v>0</v>
      </c>
      <c r="AO34" s="369">
        <f t="shared" si="13"/>
        <v>0</v>
      </c>
      <c r="AP34" s="372">
        <f>(AP33/AP32)*100</f>
        <v>0</v>
      </c>
      <c r="AQ34" s="373">
        <f>(AQ33/AQ32)</f>
        <v>0</v>
      </c>
      <c r="AR34" s="374">
        <f>(AR33/AR32)</f>
        <v>0</v>
      </c>
      <c r="AS34" s="500"/>
      <c r="AT34" s="500"/>
      <c r="AU34" s="500"/>
      <c r="AV34" s="500"/>
      <c r="AW34" s="500"/>
    </row>
    <row r="35" spans="1:49" s="290" customFormat="1" ht="27.75" customHeight="1" thickBot="1">
      <c r="A35" s="25" t="s">
        <v>56</v>
      </c>
      <c r="B35" s="6"/>
      <c r="C35" s="7"/>
      <c r="D35" s="8"/>
      <c r="E35" s="9"/>
      <c r="F35" s="304"/>
      <c r="G35" s="436">
        <f>'[4]2021 Quality Business Plan'!AP35</f>
        <v>3876.3402322016036</v>
      </c>
      <c r="H35" s="437">
        <f>H16+H17+H23+H33</f>
        <v>227.00450807431403</v>
      </c>
      <c r="I35" s="595">
        <f t="shared" ref="I35:U35" si="14">I16+I17+I23+I33</f>
        <v>0</v>
      </c>
      <c r="J35" s="437">
        <f t="shared" si="14"/>
        <v>239.45506903123348</v>
      </c>
      <c r="K35" s="595">
        <f t="shared" si="14"/>
        <v>0</v>
      </c>
      <c r="L35" s="437">
        <f t="shared" si="14"/>
        <v>212.39462473741222</v>
      </c>
      <c r="M35" s="595">
        <f t="shared" si="14"/>
        <v>0</v>
      </c>
      <c r="N35" s="437">
        <f t="shared" si="14"/>
        <v>233.89596247851301</v>
      </c>
      <c r="O35" s="595">
        <f t="shared" si="14"/>
        <v>0</v>
      </c>
      <c r="P35" s="437">
        <f t="shared" si="14"/>
        <v>234.07973459595826</v>
      </c>
      <c r="Q35" s="595">
        <f t="shared" si="14"/>
        <v>0</v>
      </c>
      <c r="R35" s="437">
        <f t="shared" si="14"/>
        <v>275.24468890370679</v>
      </c>
      <c r="S35" s="595">
        <f t="shared" si="14"/>
        <v>0</v>
      </c>
      <c r="T35" s="437">
        <f t="shared" si="14"/>
        <v>1422.0745878211378</v>
      </c>
      <c r="U35" s="438">
        <f t="shared" si="14"/>
        <v>0</v>
      </c>
      <c r="V35" s="25" t="s">
        <v>67</v>
      </c>
      <c r="W35" s="6"/>
      <c r="X35" s="7"/>
      <c r="Y35" s="8"/>
      <c r="Z35" s="9"/>
      <c r="AA35" s="435">
        <f>AA16+AA17+AA23+AA33</f>
        <v>293.62190064823739</v>
      </c>
      <c r="AB35" s="595">
        <f t="shared" ref="AB35:AP35" si="15">AB16+AB17+AB23+AB33</f>
        <v>0</v>
      </c>
      <c r="AC35" s="435">
        <f t="shared" si="15"/>
        <v>287.05204744956768</v>
      </c>
      <c r="AD35" s="595">
        <f t="shared" si="15"/>
        <v>0</v>
      </c>
      <c r="AE35" s="435">
        <f t="shared" si="15"/>
        <v>254.15683842685795</v>
      </c>
      <c r="AF35" s="595">
        <f t="shared" si="15"/>
        <v>0</v>
      </c>
      <c r="AG35" s="435">
        <f t="shared" si="15"/>
        <v>194.8443875213855</v>
      </c>
      <c r="AH35" s="595">
        <f t="shared" si="15"/>
        <v>0</v>
      </c>
      <c r="AI35" s="435">
        <f t="shared" si="15"/>
        <v>198.24417169412368</v>
      </c>
      <c r="AJ35" s="595">
        <f t="shared" si="15"/>
        <v>0</v>
      </c>
      <c r="AK35" s="435">
        <f t="shared" si="15"/>
        <v>241.70627746993847</v>
      </c>
      <c r="AL35" s="595">
        <f t="shared" si="15"/>
        <v>0</v>
      </c>
      <c r="AM35" s="436">
        <f t="shared" si="15"/>
        <v>1469.6256232101109</v>
      </c>
      <c r="AN35" s="595">
        <f t="shared" si="15"/>
        <v>0</v>
      </c>
      <c r="AO35" s="596">
        <f t="shared" si="15"/>
        <v>2891.7002110312487</v>
      </c>
      <c r="AP35" s="595">
        <f t="shared" si="15"/>
        <v>0</v>
      </c>
      <c r="AQ35" s="452">
        <f>AQ16+AQ17+AQ23+AQ33</f>
        <v>3021.3314689841181</v>
      </c>
      <c r="AR35" s="453">
        <f>AR16+AR17+AR23+AR33</f>
        <v>3125.1797243546775</v>
      </c>
      <c r="AS35" s="500"/>
      <c r="AT35" s="500"/>
      <c r="AU35" s="500"/>
      <c r="AV35" s="500"/>
      <c r="AW35" s="500"/>
    </row>
    <row r="36" spans="1:49" s="290" customFormat="1" ht="24" customHeight="1">
      <c r="A36" s="32"/>
      <c r="B36" s="33"/>
      <c r="C36" s="34"/>
      <c r="D36" s="34"/>
      <c r="E36" s="34"/>
      <c r="F36" s="305"/>
      <c r="G36" s="305" t="str">
        <f>'[4]2021 Quality Business Plan'!AP36</f>
        <v>Actual</v>
      </c>
      <c r="H36" s="940" t="s">
        <v>27</v>
      </c>
      <c r="I36" s="926"/>
      <c r="J36" s="925" t="s">
        <v>27</v>
      </c>
      <c r="K36" s="926"/>
      <c r="L36" s="925" t="s">
        <v>27</v>
      </c>
      <c r="M36" s="926"/>
      <c r="N36" s="925" t="s">
        <v>27</v>
      </c>
      <c r="O36" s="926"/>
      <c r="P36" s="925" t="s">
        <v>27</v>
      </c>
      <c r="Q36" s="926"/>
      <c r="R36" s="925" t="s">
        <v>27</v>
      </c>
      <c r="S36" s="933"/>
      <c r="T36" s="306" t="s">
        <v>28</v>
      </c>
      <c r="U36" s="307" t="s">
        <v>27</v>
      </c>
      <c r="V36" s="32"/>
      <c r="W36" s="33"/>
      <c r="X36" s="34"/>
      <c r="Y36" s="34"/>
      <c r="Z36" s="34"/>
      <c r="AA36" s="918" t="s">
        <v>27</v>
      </c>
      <c r="AB36" s="919"/>
      <c r="AC36" s="886" t="s">
        <v>27</v>
      </c>
      <c r="AD36" s="887"/>
      <c r="AE36" s="886" t="s">
        <v>27</v>
      </c>
      <c r="AF36" s="887"/>
      <c r="AG36" s="886" t="s">
        <v>27</v>
      </c>
      <c r="AH36" s="887"/>
      <c r="AI36" s="886" t="s">
        <v>27</v>
      </c>
      <c r="AJ36" s="887"/>
      <c r="AK36" s="886" t="s">
        <v>27</v>
      </c>
      <c r="AL36" s="913"/>
      <c r="AM36" s="308" t="s">
        <v>28</v>
      </c>
      <c r="AN36" s="309" t="s">
        <v>27</v>
      </c>
      <c r="AO36" s="310" t="s">
        <v>28</v>
      </c>
      <c r="AP36" s="311" t="s">
        <v>27</v>
      </c>
      <c r="AQ36" s="311" t="s">
        <v>33</v>
      </c>
      <c r="AR36" s="312" t="s">
        <v>33</v>
      </c>
      <c r="AS36" s="500"/>
      <c r="AT36" s="500"/>
      <c r="AU36" s="500"/>
      <c r="AV36" s="500"/>
      <c r="AW36" s="500"/>
    </row>
    <row r="37" spans="1:49" s="290" customFormat="1" ht="27.75" customHeight="1">
      <c r="A37" s="928" t="s">
        <v>57</v>
      </c>
      <c r="B37" s="929"/>
      <c r="C37" s="894" t="s">
        <v>58</v>
      </c>
      <c r="D37" s="923"/>
      <c r="E37" s="924"/>
      <c r="F37" s="313"/>
      <c r="G37" s="439">
        <f>'[4]2021 Quality Business Plan'!AP37</f>
        <v>35998000</v>
      </c>
      <c r="H37" s="927">
        <f>'[3]G3323 - GRUPO PILHAS IMP'!$B$26*1000</f>
        <v>5743000</v>
      </c>
      <c r="I37" s="927"/>
      <c r="J37" s="927">
        <f>'[3]G3323 - GRUPO PILHAS IMP'!$D$26*1000</f>
        <v>4526000</v>
      </c>
      <c r="K37" s="927"/>
      <c r="L37" s="927">
        <f>'[3]G3323 - GRUPO PILHAS IMP'!$F$26*1000</f>
        <v>4549000</v>
      </c>
      <c r="M37" s="927"/>
      <c r="N37" s="927">
        <f>'[3]G3323 - GRUPO PILHAS IMP'!$H$26*1000</f>
        <v>4288000</v>
      </c>
      <c r="O37" s="927"/>
      <c r="P37" s="927">
        <f>'[3]G3323 - GRUPO PILHAS IMP'!$J$26*1000</f>
        <v>4946000</v>
      </c>
      <c r="Q37" s="927"/>
      <c r="R37" s="927">
        <f>'[3]G3323 - GRUPO PILHAS IMP'!$L$26*1000</f>
        <v>3979000</v>
      </c>
      <c r="S37" s="927"/>
      <c r="T37" s="440"/>
      <c r="U37" s="441">
        <f>+H37+J37+L37+N37+P37+R37</f>
        <v>28031000</v>
      </c>
      <c r="V37" s="928" t="s">
        <v>57</v>
      </c>
      <c r="W37" s="929"/>
      <c r="X37" s="894" t="s">
        <v>58</v>
      </c>
      <c r="Y37" s="923"/>
      <c r="Z37" s="924"/>
      <c r="AA37" s="916">
        <f>'[3]G3323 - GRUPO PILHAS IMP'!$P$26*1000</f>
        <v>4275000</v>
      </c>
      <c r="AB37" s="917"/>
      <c r="AC37" s="916">
        <f>'[3]G3323 - GRUPO PILHAS IMP'!$R$26*1000</f>
        <v>3692000</v>
      </c>
      <c r="AD37" s="917"/>
      <c r="AE37" s="917"/>
      <c r="AF37" s="917"/>
      <c r="AG37" s="914"/>
      <c r="AH37" s="934"/>
      <c r="AI37" s="917"/>
      <c r="AJ37" s="917"/>
      <c r="AK37" s="914"/>
      <c r="AL37" s="915"/>
      <c r="AM37" s="454"/>
      <c r="AN37" s="455">
        <f>+AA37+AC37+AE37+AG37+AI37+AK37</f>
        <v>7967000</v>
      </c>
      <c r="AO37" s="454"/>
      <c r="AP37" s="456">
        <f>U37+AN37</f>
        <v>35998000</v>
      </c>
      <c r="AQ37" s="457">
        <f>AP37*1.1</f>
        <v>39597800</v>
      </c>
      <c r="AR37" s="458">
        <f>AQ37*1.1</f>
        <v>43557580</v>
      </c>
      <c r="AS37" s="500" t="s">
        <v>162</v>
      </c>
      <c r="AT37" s="501">
        <v>0.67</v>
      </c>
      <c r="AU37" s="500">
        <v>0.6</v>
      </c>
      <c r="AV37" s="500"/>
      <c r="AW37" s="500"/>
    </row>
    <row r="38" spans="1:49" s="290" customFormat="1" ht="27.75" customHeight="1">
      <c r="A38" s="930"/>
      <c r="B38" s="929"/>
      <c r="C38" s="906" t="s">
        <v>59</v>
      </c>
      <c r="D38" s="907"/>
      <c r="E38" s="908"/>
      <c r="F38" s="314"/>
      <c r="G38" s="442">
        <f>'[4]2021 Quality Business Plan'!AP38</f>
        <v>35998000</v>
      </c>
      <c r="H38" s="877">
        <f>G38-INDEX('[5]2020 Quality Business Plan'!$H$37:$S$37,1,MATCH(H11,'[5]2020 Quality Business Plan'!$H$11:$S$11,0))+H37</f>
        <v>39494000</v>
      </c>
      <c r="I38" s="875"/>
      <c r="J38" s="877">
        <f>H38-INDEX('[5]2020 Quality Business Plan'!$H$37:$S$37,1,MATCH(J11,'[5]2020 Quality Business Plan'!$H$11:$S$11,0))+J37</f>
        <v>41351000</v>
      </c>
      <c r="K38" s="875"/>
      <c r="L38" s="877">
        <f>J38-INDEX('[5]2020 Quality Business Plan'!$H$37:$S$37,1,MATCH(L11,'[5]2020 Quality Business Plan'!$H$11:$S$11,0))+L37</f>
        <v>42499000</v>
      </c>
      <c r="M38" s="875"/>
      <c r="N38" s="875">
        <f>L38-INDEX('[5]2020 Quality Business Plan'!$H$37:$S$37,1,MATCH(N11,'[5]2020 Quality Business Plan'!$H$11:$S$11,0))+N37</f>
        <v>42329000</v>
      </c>
      <c r="O38" s="875"/>
      <c r="P38" s="875">
        <f>N38-INDEX('[5]2020 Quality Business Plan'!$H$37:$S$37,1,MATCH(P11,'[5]2020 Quality Business Plan'!$H$11:$S$11,0))+P37</f>
        <v>42112000</v>
      </c>
      <c r="Q38" s="875"/>
      <c r="R38" s="875">
        <f>P38-INDEX('[5]2020 Quality Business Plan'!$H$37:$S$37,1,MATCH(R11,'[5]2020 Quality Business Plan'!$H$11:$S$11,0))+R37</f>
        <v>40454000</v>
      </c>
      <c r="S38" s="875"/>
      <c r="T38" s="443"/>
      <c r="U38" s="444">
        <f>SUM(H37:S37)</f>
        <v>28031000</v>
      </c>
      <c r="V38" s="930"/>
      <c r="W38" s="929"/>
      <c r="X38" s="906" t="s">
        <v>59</v>
      </c>
      <c r="Y38" s="907"/>
      <c r="Z38" s="908"/>
      <c r="AA38" s="877">
        <f>R38-INDEX('[5]2020 Quality Business Plan'!$AA$37:$AL$37,1,MATCH(AA11,'[5]2020 Quality Business Plan'!$AA$11:$AL$11,0))+AA37</f>
        <v>40992000</v>
      </c>
      <c r="AB38" s="875"/>
      <c r="AC38" s="877">
        <f>AA38-INDEX('[5]2020 Quality Business Plan'!$AA$37:$AL$37,1,MATCH(AC11,'[5]2020 Quality Business Plan'!$AA$11:$AL$11,0))+AC37</f>
        <v>39512000</v>
      </c>
      <c r="AD38" s="875"/>
      <c r="AE38" s="877">
        <f>AC38-INDEX('[5]2020 Quality Business Plan'!$AA$37:$AL$37,1,MATCH(AE11,'[5]2020 Quality Business Plan'!$AA$11:$AL$11,0))+AE37</f>
        <v>35462000</v>
      </c>
      <c r="AF38" s="875"/>
      <c r="AG38" s="875">
        <f>AE38-INDEX('[5]2020 Quality Business Plan'!$AA$37:$AL$37,1,MATCH(AG11,'[5]2020 Quality Business Plan'!$AA$11:$AL$11,0))+AG37</f>
        <v>34515000</v>
      </c>
      <c r="AH38" s="875"/>
      <c r="AI38" s="875">
        <f>AG38-INDEX('[5]2020 Quality Business Plan'!$AA$37:$AL$37,1,MATCH(AI11,'[5]2020 Quality Business Plan'!$AA$11:$AL$11,0))+AI37</f>
        <v>30077000</v>
      </c>
      <c r="AJ38" s="875"/>
      <c r="AK38" s="875">
        <f>AI38-INDEX('[5]2020 Quality Business Plan'!$AA$37:$AL$37,1,MATCH(AK11,'[5]2020 Quality Business Plan'!$AA$11:$AL$11,0))+AK37</f>
        <v>22894000</v>
      </c>
      <c r="AL38" s="875"/>
      <c r="AM38" s="445"/>
      <c r="AN38" s="459">
        <f>SUM(AA37:AL37)</f>
        <v>7967000</v>
      </c>
      <c r="AO38" s="445"/>
      <c r="AP38" s="460">
        <f>U38+AN38</f>
        <v>35998000</v>
      </c>
      <c r="AQ38" s="461">
        <f>AQ37</f>
        <v>39597800</v>
      </c>
      <c r="AR38" s="462">
        <f>AR37</f>
        <v>43557580</v>
      </c>
      <c r="AS38" s="500"/>
      <c r="AT38" s="500"/>
      <c r="AU38" s="500"/>
      <c r="AV38" s="500"/>
      <c r="AW38" s="500"/>
    </row>
    <row r="39" spans="1:49" s="290" customFormat="1" ht="27.75" customHeight="1">
      <c r="A39" s="930"/>
      <c r="B39" s="929"/>
      <c r="C39" s="903" t="s">
        <v>60</v>
      </c>
      <c r="D39" s="904"/>
      <c r="E39" s="905"/>
      <c r="F39" s="315"/>
      <c r="G39" s="335">
        <f>'[4]2021 Quality Business Plan'!AP39</f>
        <v>12</v>
      </c>
      <c r="H39" s="877">
        <v>1</v>
      </c>
      <c r="I39" s="875"/>
      <c r="J39" s="909">
        <v>2</v>
      </c>
      <c r="K39" s="947"/>
      <c r="L39" s="875">
        <v>1</v>
      </c>
      <c r="M39" s="875"/>
      <c r="N39" s="875">
        <v>3</v>
      </c>
      <c r="O39" s="875"/>
      <c r="P39" s="875">
        <v>1</v>
      </c>
      <c r="Q39" s="875"/>
      <c r="R39" s="875">
        <v>1</v>
      </c>
      <c r="S39" s="876"/>
      <c r="T39" s="445"/>
      <c r="U39" s="444">
        <f>+H39+J39+L39+N39+P39+R39</f>
        <v>9</v>
      </c>
      <c r="V39" s="930"/>
      <c r="W39" s="929"/>
      <c r="X39" s="903" t="s">
        <v>60</v>
      </c>
      <c r="Y39" s="904"/>
      <c r="Z39" s="905"/>
      <c r="AA39" s="877">
        <v>0</v>
      </c>
      <c r="AB39" s="875"/>
      <c r="AC39" s="875">
        <v>3</v>
      </c>
      <c r="AD39" s="875"/>
      <c r="AE39" s="875"/>
      <c r="AF39" s="875"/>
      <c r="AG39" s="875"/>
      <c r="AH39" s="875"/>
      <c r="AI39" s="875"/>
      <c r="AJ39" s="875"/>
      <c r="AK39" s="875"/>
      <c r="AL39" s="909"/>
      <c r="AM39" s="445"/>
      <c r="AN39" s="459">
        <f>+AA39+AC39+AE39+AG39+AI39+AK39</f>
        <v>3</v>
      </c>
      <c r="AO39" s="445"/>
      <c r="AP39" s="460">
        <f>U39+AN39</f>
        <v>12</v>
      </c>
      <c r="AQ39" s="461">
        <v>0</v>
      </c>
      <c r="AR39" s="462">
        <v>0</v>
      </c>
      <c r="AS39" s="500"/>
      <c r="AT39" s="500"/>
      <c r="AU39" s="500"/>
      <c r="AV39" s="500"/>
      <c r="AW39" s="500"/>
    </row>
    <row r="40" spans="1:49" s="290" customFormat="1" ht="27.75" customHeight="1" thickBot="1">
      <c r="A40" s="931"/>
      <c r="B40" s="932"/>
      <c r="C40" s="920" t="s">
        <v>61</v>
      </c>
      <c r="D40" s="921"/>
      <c r="E40" s="922"/>
      <c r="F40" s="316"/>
      <c r="G40" s="823">
        <f>'[4]2021 Quality Business Plan'!AP40</f>
        <v>0.33335185288071556</v>
      </c>
      <c r="H40" s="910">
        <f>H39/H37*1000000</f>
        <v>0.17412502176562772</v>
      </c>
      <c r="I40" s="911" t="e">
        <f t="shared" ref="I40:S40" si="16">(I39/I38)*12*1000000</f>
        <v>#DIV/0!</v>
      </c>
      <c r="J40" s="910">
        <f>J39/J37*1000000</f>
        <v>0.44189129474149358</v>
      </c>
      <c r="K40" s="911" t="e">
        <f t="shared" si="16"/>
        <v>#DIV/0!</v>
      </c>
      <c r="L40" s="910">
        <f>L39/L37*1000000</f>
        <v>0.21982853374367992</v>
      </c>
      <c r="M40" s="911" t="e">
        <f t="shared" si="16"/>
        <v>#DIV/0!</v>
      </c>
      <c r="N40" s="910">
        <f>N39/N37*1000000</f>
        <v>0.6996268656716419</v>
      </c>
      <c r="O40" s="911" t="e">
        <f t="shared" si="16"/>
        <v>#DIV/0!</v>
      </c>
      <c r="P40" s="910">
        <f>P39/P37*1000000</f>
        <v>0.20218358269308531</v>
      </c>
      <c r="Q40" s="911" t="e">
        <f t="shared" si="16"/>
        <v>#DIV/0!</v>
      </c>
      <c r="R40" s="910">
        <f>R39/R37*1000000</f>
        <v>0.25131942699170645</v>
      </c>
      <c r="S40" s="912" t="e">
        <f t="shared" si="16"/>
        <v>#DIV/0!</v>
      </c>
      <c r="T40" s="377"/>
      <c r="U40" s="554">
        <f>(U39/U37)*1000000</f>
        <v>0.32107309764189645</v>
      </c>
      <c r="V40" s="931"/>
      <c r="W40" s="932"/>
      <c r="X40" s="920" t="s">
        <v>68</v>
      </c>
      <c r="Y40" s="921"/>
      <c r="Z40" s="922"/>
      <c r="AA40" s="910">
        <f>AA39/AA37*1000000</f>
        <v>0</v>
      </c>
      <c r="AB40" s="911" t="e">
        <f t="shared" ref="AB40:AL40" si="17">(AB39/AB38)*12*1000000</f>
        <v>#DIV/0!</v>
      </c>
      <c r="AC40" s="910">
        <f>AC39/AC37*1000000</f>
        <v>0.81256771397616467</v>
      </c>
      <c r="AD40" s="911" t="e">
        <f t="shared" si="17"/>
        <v>#DIV/0!</v>
      </c>
      <c r="AE40" s="910" t="e">
        <f>AE39/AE37*1000000</f>
        <v>#DIV/0!</v>
      </c>
      <c r="AF40" s="911" t="e">
        <f t="shared" si="17"/>
        <v>#DIV/0!</v>
      </c>
      <c r="AG40" s="910" t="e">
        <f>AG39/AG37*1000000</f>
        <v>#DIV/0!</v>
      </c>
      <c r="AH40" s="911" t="e">
        <f t="shared" si="17"/>
        <v>#DIV/0!</v>
      </c>
      <c r="AI40" s="910" t="e">
        <f>AI39/AI37*1000000</f>
        <v>#DIV/0!</v>
      </c>
      <c r="AJ40" s="911" t="e">
        <f t="shared" si="17"/>
        <v>#DIV/0!</v>
      </c>
      <c r="AK40" s="910" t="e">
        <f>AK39/AK37*1000000</f>
        <v>#DIV/0!</v>
      </c>
      <c r="AL40" s="912" t="e">
        <f t="shared" si="17"/>
        <v>#DIV/0!</v>
      </c>
      <c r="AM40" s="377"/>
      <c r="AN40" s="822">
        <f>(AN39/AN37)*1000000</f>
        <v>0.37655328228944396</v>
      </c>
      <c r="AO40" s="377"/>
      <c r="AP40" s="822">
        <f>(AP39/AP37)*1000000</f>
        <v>0.33335185288071556</v>
      </c>
      <c r="AQ40" s="822">
        <f>(AQ39/AQ37)*1000000</f>
        <v>0</v>
      </c>
      <c r="AR40" s="822">
        <f>(AR39/AR37)*1000000</f>
        <v>0</v>
      </c>
      <c r="AS40" s="500"/>
      <c r="AT40" s="500"/>
      <c r="AU40" s="500"/>
      <c r="AV40" s="500"/>
      <c r="AW40" s="500"/>
    </row>
    <row r="41" spans="1:49" ht="8.4499999999999993" customHeight="1" thickBot="1">
      <c r="A41" s="317"/>
      <c r="B41" s="317"/>
      <c r="C41" s="317"/>
      <c r="D41" s="317"/>
      <c r="E41" s="317"/>
      <c r="F41" s="318"/>
      <c r="G41" s="318"/>
      <c r="H41" s="318"/>
      <c r="I41" s="318"/>
      <c r="J41" s="318"/>
      <c r="K41" s="318"/>
      <c r="L41" s="318"/>
      <c r="M41" s="318"/>
      <c r="N41" s="318"/>
      <c r="O41" s="318"/>
      <c r="P41" s="318"/>
      <c r="Q41" s="318"/>
      <c r="R41" s="318"/>
      <c r="S41" s="318"/>
      <c r="T41" s="318"/>
      <c r="U41" s="318"/>
      <c r="V41" s="317"/>
      <c r="W41" s="317"/>
      <c r="X41" s="317"/>
      <c r="Y41" s="317"/>
      <c r="Z41" s="317"/>
      <c r="AA41" s="318"/>
      <c r="AB41" s="318"/>
      <c r="AC41" s="318"/>
      <c r="AD41" s="318"/>
      <c r="AE41" s="318"/>
      <c r="AF41" s="318"/>
      <c r="AG41" s="318"/>
      <c r="AH41" s="318"/>
      <c r="AI41" s="318"/>
      <c r="AJ41" s="318"/>
      <c r="AK41" s="318"/>
      <c r="AL41" s="318"/>
      <c r="AM41" s="318"/>
      <c r="AN41" s="318"/>
      <c r="AO41" s="318"/>
      <c r="AP41" s="318"/>
      <c r="AQ41" s="318"/>
      <c r="AR41" s="318"/>
      <c r="AS41" s="499"/>
      <c r="AT41" s="499"/>
      <c r="AU41" s="499"/>
      <c r="AV41" s="499"/>
    </row>
    <row r="42" spans="1:49" ht="24" customHeight="1">
      <c r="A42" s="324" t="s">
        <v>62</v>
      </c>
      <c r="B42" s="325"/>
      <c r="C42" s="325"/>
      <c r="D42" s="325"/>
      <c r="E42" s="325"/>
      <c r="F42" s="325"/>
      <c r="G42" s="325"/>
      <c r="H42" s="469"/>
      <c r="I42" s="469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4" t="s">
        <v>70</v>
      </c>
      <c r="W42" s="378"/>
      <c r="X42" s="378"/>
      <c r="Y42" s="378"/>
      <c r="Z42" s="378"/>
      <c r="AA42" s="378"/>
      <c r="AB42" s="378"/>
      <c r="AC42" s="378"/>
      <c r="AD42" s="378"/>
      <c r="AE42" s="378"/>
      <c r="AF42" s="378"/>
      <c r="AG42" s="378"/>
      <c r="AH42" s="378"/>
      <c r="AI42" s="378"/>
      <c r="AJ42" s="378"/>
      <c r="AK42" s="378"/>
      <c r="AL42" s="378"/>
      <c r="AM42" s="378"/>
      <c r="AN42" s="378"/>
      <c r="AO42" s="378"/>
      <c r="AP42" s="378"/>
      <c r="AQ42" s="378"/>
      <c r="AR42" s="379"/>
      <c r="AS42" s="499"/>
      <c r="AT42" s="499"/>
      <c r="AU42" s="499"/>
      <c r="AV42" s="499"/>
    </row>
    <row r="43" spans="1:49" ht="24" customHeight="1">
      <c r="A43" s="25" t="s">
        <v>174</v>
      </c>
      <c r="B43" s="16"/>
      <c r="C43" s="16"/>
      <c r="D43" s="16"/>
      <c r="E43" s="16"/>
      <c r="F43" s="16"/>
      <c r="G43" s="16"/>
      <c r="H43" s="470"/>
      <c r="I43" s="471"/>
      <c r="J43" s="16"/>
      <c r="K43" s="464"/>
      <c r="L43" s="464"/>
      <c r="M43" s="16"/>
      <c r="N43" s="16"/>
      <c r="O43" s="16"/>
      <c r="P43" s="16"/>
      <c r="Q43" s="16"/>
      <c r="R43" s="16"/>
      <c r="S43" s="16"/>
      <c r="T43" s="16"/>
      <c r="U43" s="16"/>
      <c r="V43" s="380"/>
      <c r="W43" s="381"/>
      <c r="X43" s="381"/>
      <c r="Y43" s="381"/>
      <c r="Z43" s="381"/>
      <c r="AA43" s="381"/>
      <c r="AB43" s="381"/>
      <c r="AC43" s="381"/>
      <c r="AD43" s="381"/>
      <c r="AE43" s="381"/>
      <c r="AF43" s="381"/>
      <c r="AG43" s="381"/>
      <c r="AH43" s="381"/>
      <c r="AI43" s="381"/>
      <c r="AJ43" s="381"/>
      <c r="AK43" s="381"/>
      <c r="AL43" s="381"/>
      <c r="AM43" s="381"/>
      <c r="AN43" s="381"/>
      <c r="AO43" s="381"/>
      <c r="AP43" s="381"/>
      <c r="AQ43" s="381"/>
      <c r="AR43" s="382"/>
      <c r="AS43" s="499"/>
      <c r="AT43" s="499"/>
      <c r="AU43" s="499"/>
      <c r="AV43" s="499"/>
    </row>
    <row r="44" spans="1:49" ht="24" customHeight="1">
      <c r="A44" s="25" t="s">
        <v>175</v>
      </c>
      <c r="B44" s="16"/>
      <c r="C44" s="16"/>
      <c r="D44" s="16"/>
      <c r="E44" s="16"/>
      <c r="F44" s="16"/>
      <c r="G44" s="16"/>
      <c r="H44" s="470"/>
      <c r="I44" s="471"/>
      <c r="J44" s="16"/>
      <c r="K44" s="464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380"/>
      <c r="W44" s="381"/>
      <c r="X44" s="381"/>
      <c r="Y44" s="381"/>
      <c r="Z44" s="381"/>
      <c r="AA44" s="381"/>
      <c r="AB44" s="381"/>
      <c r="AC44" s="381"/>
      <c r="AD44" s="381"/>
      <c r="AE44" s="381"/>
      <c r="AF44" s="381"/>
      <c r="AG44" s="381"/>
      <c r="AH44" s="381"/>
      <c r="AI44" s="381"/>
      <c r="AJ44" s="381"/>
      <c r="AK44" s="381"/>
      <c r="AL44" s="381"/>
      <c r="AM44" s="381"/>
      <c r="AN44" s="381"/>
      <c r="AO44" s="381"/>
      <c r="AP44" s="381"/>
      <c r="AQ44" s="381"/>
      <c r="AR44" s="382"/>
      <c r="AS44" s="499"/>
      <c r="AT44" s="499"/>
      <c r="AU44" s="499"/>
      <c r="AV44" s="499"/>
    </row>
    <row r="45" spans="1:49" ht="24" customHeight="1">
      <c r="A45" s="267" t="s">
        <v>176</v>
      </c>
      <c r="B45" s="16"/>
      <c r="C45" s="16"/>
      <c r="D45" s="16"/>
      <c r="E45" s="16"/>
      <c r="F45" s="16"/>
      <c r="G45" s="16"/>
      <c r="H45" s="470"/>
      <c r="I45" s="471"/>
      <c r="J45" s="16"/>
      <c r="K45" s="468"/>
      <c r="L45" s="16"/>
      <c r="M45" s="16"/>
      <c r="N45" s="326"/>
      <c r="O45" s="16"/>
      <c r="P45" s="16"/>
      <c r="Q45" s="16"/>
      <c r="R45" s="16"/>
      <c r="S45" s="16"/>
      <c r="T45" s="16"/>
      <c r="U45" s="16"/>
      <c r="V45" s="380"/>
      <c r="W45" s="381"/>
      <c r="X45" s="381"/>
      <c r="Y45" s="381"/>
      <c r="Z45" s="381"/>
      <c r="AA45" s="381"/>
      <c r="AB45" s="381"/>
      <c r="AC45" s="381"/>
      <c r="AD45" s="381"/>
      <c r="AE45" s="381"/>
      <c r="AF45" s="381"/>
      <c r="AG45" s="381"/>
      <c r="AH45" s="381"/>
      <c r="AI45" s="381"/>
      <c r="AJ45" s="381"/>
      <c r="AK45" s="381"/>
      <c r="AL45" s="381"/>
      <c r="AM45" s="381"/>
      <c r="AN45" s="381"/>
      <c r="AO45" s="381"/>
      <c r="AP45" s="381"/>
      <c r="AQ45" s="381"/>
      <c r="AR45" s="382"/>
      <c r="AS45" s="499"/>
      <c r="AT45" s="499"/>
      <c r="AU45" s="499"/>
      <c r="AV45" s="499"/>
    </row>
    <row r="46" spans="1:49" s="290" customFormat="1" ht="25.15" customHeight="1" thickBot="1">
      <c r="A46" s="327"/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83"/>
      <c r="W46" s="384"/>
      <c r="X46" s="384"/>
      <c r="Y46" s="384"/>
      <c r="Z46" s="384"/>
      <c r="AA46" s="384"/>
      <c r="AB46" s="384"/>
      <c r="AC46" s="384"/>
      <c r="AD46" s="384"/>
      <c r="AE46" s="384"/>
      <c r="AF46" s="384"/>
      <c r="AG46" s="384"/>
      <c r="AH46" s="384"/>
      <c r="AI46" s="384"/>
      <c r="AJ46" s="384"/>
      <c r="AK46" s="384"/>
      <c r="AL46" s="384"/>
      <c r="AM46" s="384"/>
      <c r="AN46" s="384"/>
      <c r="AO46" s="384"/>
      <c r="AP46" s="384"/>
      <c r="AQ46" s="384"/>
      <c r="AR46" s="385"/>
      <c r="AS46" s="498"/>
      <c r="AT46" s="498"/>
      <c r="AU46" s="498"/>
      <c r="AV46" s="498"/>
    </row>
    <row r="47" spans="1:49" ht="11.1" customHeight="1">
      <c r="AS47" s="499"/>
      <c r="AT47" s="499"/>
      <c r="AU47" s="499"/>
      <c r="AV47" s="499"/>
    </row>
    <row r="48" spans="1:49">
      <c r="AO48" s="319"/>
    </row>
    <row r="49" spans="7:26" ht="45.75" customHeight="1">
      <c r="G49" s="503"/>
      <c r="N49" s="322"/>
    </row>
    <row r="50" spans="7:26">
      <c r="I50" s="504"/>
    </row>
    <row r="51" spans="7:26">
      <c r="H51" s="505">
        <f>((K28+I28)/(J28+H28)-1)*100</f>
        <v>-100</v>
      </c>
    </row>
    <row r="54" spans="7:26">
      <c r="Z54" s="320"/>
    </row>
  </sheetData>
  <mergeCells count="159">
    <mergeCell ref="C14:E14"/>
    <mergeCell ref="X15:Z15"/>
    <mergeCell ref="AO11:AP11"/>
    <mergeCell ref="H11:I11"/>
    <mergeCell ref="J11:K11"/>
    <mergeCell ref="L11:M11"/>
    <mergeCell ref="N11:O11"/>
    <mergeCell ref="P11:Q11"/>
    <mergeCell ref="AE11:AF11"/>
    <mergeCell ref="R11:S11"/>
    <mergeCell ref="T11:U11"/>
    <mergeCell ref="AG11:AH11"/>
    <mergeCell ref="AI11:AJ11"/>
    <mergeCell ref="AK11:AL11"/>
    <mergeCell ref="AM11:AN11"/>
    <mergeCell ref="AA11:AB11"/>
    <mergeCell ref="AC11:AD11"/>
    <mergeCell ref="AM6:AO6"/>
    <mergeCell ref="AM7:AO7"/>
    <mergeCell ref="P3:R3"/>
    <mergeCell ref="P4:R4"/>
    <mergeCell ref="P5:R5"/>
    <mergeCell ref="P6:R6"/>
    <mergeCell ref="P7:R7"/>
    <mergeCell ref="AK5:AL5"/>
    <mergeCell ref="AK6:AL6"/>
    <mergeCell ref="AK7:AL7"/>
    <mergeCell ref="AO1:AP2"/>
    <mergeCell ref="AM3:AO3"/>
    <mergeCell ref="AM4:AO4"/>
    <mergeCell ref="AM5:AO5"/>
    <mergeCell ref="N3:O3"/>
    <mergeCell ref="AK3:AL3"/>
    <mergeCell ref="AK4:AL4"/>
    <mergeCell ref="AD3:AG3"/>
    <mergeCell ref="AE5:AF5"/>
    <mergeCell ref="R1:S2"/>
    <mergeCell ref="AE36:AF36"/>
    <mergeCell ref="C17:E17"/>
    <mergeCell ref="D19:E19"/>
    <mergeCell ref="J36:K36"/>
    <mergeCell ref="C23:E23"/>
    <mergeCell ref="R37:S37"/>
    <mergeCell ref="H3:K3"/>
    <mergeCell ref="N4:O4"/>
    <mergeCell ref="N5:O5"/>
    <mergeCell ref="N6:O6"/>
    <mergeCell ref="N7:O7"/>
    <mergeCell ref="I5:J5"/>
    <mergeCell ref="C15:E15"/>
    <mergeCell ref="X17:Z17"/>
    <mergeCell ref="D18:E18"/>
    <mergeCell ref="D26:E26"/>
    <mergeCell ref="C16:E16"/>
    <mergeCell ref="D20:E20"/>
    <mergeCell ref="D24:E24"/>
    <mergeCell ref="D25:E25"/>
    <mergeCell ref="D21:E21"/>
    <mergeCell ref="D22:E22"/>
    <mergeCell ref="L37:M37"/>
    <mergeCell ref="L36:M36"/>
    <mergeCell ref="A30:E30"/>
    <mergeCell ref="C28:E28"/>
    <mergeCell ref="V16:V29"/>
    <mergeCell ref="W17:W22"/>
    <mergeCell ref="B17:B22"/>
    <mergeCell ref="X29:Z29"/>
    <mergeCell ref="C29:E29"/>
    <mergeCell ref="D27:E27"/>
    <mergeCell ref="A37:B40"/>
    <mergeCell ref="C40:E40"/>
    <mergeCell ref="A32:B34"/>
    <mergeCell ref="P40:Q40"/>
    <mergeCell ref="N40:O40"/>
    <mergeCell ref="H40:I40"/>
    <mergeCell ref="L38:M38"/>
    <mergeCell ref="J39:K39"/>
    <mergeCell ref="L39:M39"/>
    <mergeCell ref="J40:K40"/>
    <mergeCell ref="L40:M40"/>
    <mergeCell ref="H38:I38"/>
    <mergeCell ref="J37:K37"/>
    <mergeCell ref="B23:B27"/>
    <mergeCell ref="A16:A29"/>
    <mergeCell ref="C39:E39"/>
    <mergeCell ref="N37:O37"/>
    <mergeCell ref="P38:Q38"/>
    <mergeCell ref="AA38:AB38"/>
    <mergeCell ref="P39:Q39"/>
    <mergeCell ref="C34:E34"/>
    <mergeCell ref="C38:E38"/>
    <mergeCell ref="C37:E37"/>
    <mergeCell ref="V32:W34"/>
    <mergeCell ref="C33:E33"/>
    <mergeCell ref="C32:E32"/>
    <mergeCell ref="H36:I36"/>
    <mergeCell ref="H37:I37"/>
    <mergeCell ref="H39:I39"/>
    <mergeCell ref="J38:K38"/>
    <mergeCell ref="AK36:AL36"/>
    <mergeCell ref="AK37:AL37"/>
    <mergeCell ref="AA37:AB37"/>
    <mergeCell ref="AC37:AD37"/>
    <mergeCell ref="AE37:AF37"/>
    <mergeCell ref="AA36:AB36"/>
    <mergeCell ref="N39:O39"/>
    <mergeCell ref="X40:Z40"/>
    <mergeCell ref="R40:S40"/>
    <mergeCell ref="R38:S38"/>
    <mergeCell ref="X37:Z37"/>
    <mergeCell ref="P36:Q36"/>
    <mergeCell ref="P37:Q37"/>
    <mergeCell ref="V37:W40"/>
    <mergeCell ref="N38:O38"/>
    <mergeCell ref="N36:O36"/>
    <mergeCell ref="R36:S36"/>
    <mergeCell ref="AG37:AH37"/>
    <mergeCell ref="AG38:AH38"/>
    <mergeCell ref="AG39:AH39"/>
    <mergeCell ref="AI38:AJ38"/>
    <mergeCell ref="AG36:AH36"/>
    <mergeCell ref="AI36:AJ36"/>
    <mergeCell ref="AI37:AJ37"/>
    <mergeCell ref="AK38:AL38"/>
    <mergeCell ref="AK39:AL39"/>
    <mergeCell ref="AE39:AF39"/>
    <mergeCell ref="AE38:AF38"/>
    <mergeCell ref="AI39:AJ39"/>
    <mergeCell ref="AA39:AB39"/>
    <mergeCell ref="AE40:AF40"/>
    <mergeCell ref="AC40:AD40"/>
    <mergeCell ref="AK40:AL40"/>
    <mergeCell ref="AI40:AJ40"/>
    <mergeCell ref="AG40:AH40"/>
    <mergeCell ref="AA40:AB40"/>
    <mergeCell ref="V30:Z30"/>
    <mergeCell ref="X16:Z16"/>
    <mergeCell ref="R39:S39"/>
    <mergeCell ref="AC39:AD39"/>
    <mergeCell ref="AC38:AD38"/>
    <mergeCell ref="Y19:Z19"/>
    <mergeCell ref="W23:W27"/>
    <mergeCell ref="X14:Z14"/>
    <mergeCell ref="Y27:Z27"/>
    <mergeCell ref="AC36:AD36"/>
    <mergeCell ref="X34:Z34"/>
    <mergeCell ref="X33:Z33"/>
    <mergeCell ref="X32:Z32"/>
    <mergeCell ref="Y21:Z21"/>
    <mergeCell ref="X23:Z23"/>
    <mergeCell ref="Y25:Z25"/>
    <mergeCell ref="Y20:Z20"/>
    <mergeCell ref="X28:Z28"/>
    <mergeCell ref="Y22:Z22"/>
    <mergeCell ref="Y18:Z18"/>
    <mergeCell ref="Y24:Z24"/>
    <mergeCell ref="Y26:Z26"/>
    <mergeCell ref="X39:Z39"/>
    <mergeCell ref="X38:Z38"/>
  </mergeCells>
  <phoneticPr fontId="3"/>
  <hyperlinks>
    <hyperlink ref="P7" r:id="rId1" xr:uid="{00000000-0004-0000-0300-000000000000}"/>
  </hyperlinks>
  <printOptions horizontalCentered="1" verticalCentered="1"/>
  <pageMargins left="0.39370078740157483" right="0.39370078740157483" top="0.78740157480314965" bottom="0.39370078740157483" header="0.59055118110236227" footer="0.31496062992125984"/>
  <pageSetup paperSize="9" scale="47" fitToWidth="2" orientation="landscape" r:id="rId2"/>
  <headerFooter alignWithMargins="0"/>
  <colBreaks count="1" manualBreakCount="1">
    <brk id="21" max="4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71"/>
  <sheetViews>
    <sheetView topLeftCell="G10" zoomScaleNormal="100" zoomScaleSheetLayoutView="75" workbookViewId="0">
      <selection activeCell="P21" sqref="P21:R21"/>
    </sheetView>
  </sheetViews>
  <sheetFormatPr defaultRowHeight="14.25"/>
  <cols>
    <col min="1" max="1" width="3.125" style="35" customWidth="1"/>
    <col min="2" max="2" width="5.125" style="36" customWidth="1"/>
    <col min="3" max="3" width="5.625" style="37" customWidth="1"/>
    <col min="4" max="4" width="6.625" style="38" customWidth="1"/>
    <col min="5" max="5" width="12.625" style="38" customWidth="1"/>
    <col min="6" max="6" width="46.75" style="38" customWidth="1"/>
    <col min="7" max="7" width="9.875" style="36" bestFit="1" customWidth="1"/>
    <col min="8" max="14" width="9.125" style="36" customWidth="1"/>
    <col min="15" max="15" width="10.625" style="36" customWidth="1"/>
    <col min="16" max="23" width="9.125" style="36" customWidth="1"/>
    <col min="24" max="25" width="10.625" style="36" customWidth="1"/>
    <col min="26" max="16384" width="9" style="36"/>
  </cols>
  <sheetData>
    <row r="1" spans="1:25" ht="13.5" customHeight="1" thickBot="1"/>
    <row r="2" spans="1:25" s="48" customFormat="1" ht="21" customHeight="1">
      <c r="A2" s="39"/>
      <c r="B2" s="40"/>
      <c r="C2" s="41"/>
      <c r="D2" s="42"/>
      <c r="E2" s="43" t="s">
        <v>3</v>
      </c>
      <c r="F2" s="44" t="s">
        <v>26</v>
      </c>
      <c r="G2" s="45"/>
      <c r="H2" s="45" t="s">
        <v>4</v>
      </c>
      <c r="I2" s="45"/>
      <c r="J2" s="524" t="s">
        <v>172</v>
      </c>
      <c r="K2" s="45"/>
      <c r="L2" s="45" t="s">
        <v>5</v>
      </c>
      <c r="M2" s="45"/>
      <c r="N2" s="524" t="s">
        <v>172</v>
      </c>
      <c r="O2" s="834" t="s">
        <v>6</v>
      </c>
      <c r="P2" s="45"/>
      <c r="Q2" s="45" t="s">
        <v>7</v>
      </c>
      <c r="R2" s="47"/>
      <c r="S2" s="524" t="s">
        <v>172</v>
      </c>
      <c r="T2" s="45"/>
      <c r="U2" s="45" t="s">
        <v>8</v>
      </c>
      <c r="V2" s="45"/>
      <c r="W2" s="524" t="s">
        <v>172</v>
      </c>
      <c r="X2" s="834" t="s">
        <v>9</v>
      </c>
      <c r="Y2" s="834" t="s">
        <v>164</v>
      </c>
    </row>
    <row r="3" spans="1:25" s="48" customFormat="1" ht="21" customHeight="1" thickBot="1">
      <c r="A3" s="39"/>
      <c r="B3" s="49"/>
      <c r="C3" s="50"/>
      <c r="D3" s="51"/>
      <c r="E3" s="52" t="s">
        <v>10</v>
      </c>
      <c r="F3" s="391" t="s">
        <v>72</v>
      </c>
      <c r="G3" s="53" t="s">
        <v>11</v>
      </c>
      <c r="H3" s="54" t="s">
        <v>12</v>
      </c>
      <c r="I3" s="55" t="s">
        <v>13</v>
      </c>
      <c r="J3" s="525" t="s">
        <v>173</v>
      </c>
      <c r="K3" s="53" t="s">
        <v>14</v>
      </c>
      <c r="L3" s="54" t="s">
        <v>15</v>
      </c>
      <c r="M3" s="55" t="s">
        <v>16</v>
      </c>
      <c r="N3" s="525" t="s">
        <v>173</v>
      </c>
      <c r="O3" s="835"/>
      <c r="P3" s="53" t="s">
        <v>17</v>
      </c>
      <c r="Q3" s="54" t="s">
        <v>18</v>
      </c>
      <c r="R3" s="56" t="s">
        <v>19</v>
      </c>
      <c r="S3" s="525" t="s">
        <v>173</v>
      </c>
      <c r="T3" s="53" t="s">
        <v>20</v>
      </c>
      <c r="U3" s="54" t="s">
        <v>21</v>
      </c>
      <c r="V3" s="55" t="s">
        <v>22</v>
      </c>
      <c r="W3" s="525" t="s">
        <v>173</v>
      </c>
      <c r="X3" s="835"/>
      <c r="Y3" s="835"/>
    </row>
    <row r="4" spans="1:25" s="48" customFormat="1" ht="18.75" customHeight="1">
      <c r="A4" s="39"/>
      <c r="B4" s="57"/>
      <c r="C4" s="838" t="s">
        <v>34</v>
      </c>
      <c r="D4" s="839"/>
      <c r="E4" s="392" t="s">
        <v>35</v>
      </c>
      <c r="F4" s="58"/>
      <c r="G4" s="59">
        <v>3804</v>
      </c>
      <c r="H4" s="60">
        <v>3712</v>
      </c>
      <c r="I4" s="61">
        <v>4136</v>
      </c>
      <c r="J4" s="526">
        <f>SUM(G4:I4)</f>
        <v>11652</v>
      </c>
      <c r="K4" s="59">
        <v>3918</v>
      </c>
      <c r="L4" s="60">
        <v>4079</v>
      </c>
      <c r="M4" s="61">
        <v>4275</v>
      </c>
      <c r="N4" s="526">
        <f>SUM(K4:M4)</f>
        <v>12272</v>
      </c>
      <c r="O4" s="62">
        <f>J4+N4</f>
        <v>23924</v>
      </c>
      <c r="P4" s="59">
        <v>4325</v>
      </c>
      <c r="Q4" s="60">
        <v>4766</v>
      </c>
      <c r="R4" s="63">
        <v>4665</v>
      </c>
      <c r="S4" s="526">
        <f>SUM(P4:R4)</f>
        <v>13756</v>
      </c>
      <c r="T4" s="59">
        <v>3119</v>
      </c>
      <c r="U4" s="481">
        <v>3418</v>
      </c>
      <c r="V4" s="482">
        <v>4495</v>
      </c>
      <c r="W4" s="526">
        <f>SUM(T4:V4)</f>
        <v>11032</v>
      </c>
      <c r="X4" s="62">
        <f>S4+W4</f>
        <v>24788</v>
      </c>
      <c r="Y4" s="62">
        <f>O4+X4</f>
        <v>48712</v>
      </c>
    </row>
    <row r="5" spans="1:25" s="48" customFormat="1" ht="18.75" customHeight="1">
      <c r="A5" s="39"/>
      <c r="B5" s="57"/>
      <c r="C5" s="840"/>
      <c r="D5" s="841"/>
      <c r="E5" s="393" t="s">
        <v>36</v>
      </c>
      <c r="F5" s="64"/>
      <c r="G5" s="65">
        <v>231</v>
      </c>
      <c r="H5" s="66">
        <v>225</v>
      </c>
      <c r="I5" s="67">
        <v>251</v>
      </c>
      <c r="J5" s="527">
        <f>SUM(G5:I5)</f>
        <v>707</v>
      </c>
      <c r="K5" s="65">
        <v>238</v>
      </c>
      <c r="L5" s="66">
        <v>248</v>
      </c>
      <c r="M5" s="67">
        <v>259</v>
      </c>
      <c r="N5" s="527">
        <f>SUM(K5:M5)</f>
        <v>745</v>
      </c>
      <c r="O5" s="68">
        <f t="shared" ref="O5:O57" si="0">J5+N5</f>
        <v>1452</v>
      </c>
      <c r="P5" s="65">
        <v>262</v>
      </c>
      <c r="Q5" s="66">
        <v>289</v>
      </c>
      <c r="R5" s="69">
        <v>283</v>
      </c>
      <c r="S5" s="527">
        <f>SUM(P5:R5)</f>
        <v>834</v>
      </c>
      <c r="T5" s="65">
        <v>189</v>
      </c>
      <c r="U5" s="483">
        <v>207</v>
      </c>
      <c r="V5" s="484">
        <v>273</v>
      </c>
      <c r="W5" s="527">
        <f>SUM(T5:V5)</f>
        <v>669</v>
      </c>
      <c r="X5" s="68">
        <f t="shared" ref="X5:X57" si="1">S5+W5</f>
        <v>1503</v>
      </c>
      <c r="Y5" s="68">
        <f>O5+X5</f>
        <v>2955</v>
      </c>
    </row>
    <row r="6" spans="1:25" s="48" customFormat="1" ht="21" customHeight="1" thickBot="1">
      <c r="A6" s="39"/>
      <c r="B6" s="57"/>
      <c r="C6" s="842"/>
      <c r="D6" s="843"/>
      <c r="E6" s="70"/>
      <c r="F6" s="394"/>
      <c r="G6" s="71">
        <f t="shared" ref="G6:M6" si="2">SUM(G4:G5)</f>
        <v>4035</v>
      </c>
      <c r="H6" s="71">
        <f t="shared" si="2"/>
        <v>3937</v>
      </c>
      <c r="I6" s="519">
        <f t="shared" si="2"/>
        <v>4387</v>
      </c>
      <c r="J6" s="74">
        <f>SUM(G6:I6)</f>
        <v>12359</v>
      </c>
      <c r="K6" s="71">
        <f t="shared" si="2"/>
        <v>4156</v>
      </c>
      <c r="L6" s="71">
        <f t="shared" si="2"/>
        <v>4327</v>
      </c>
      <c r="M6" s="71">
        <f t="shared" si="2"/>
        <v>4534</v>
      </c>
      <c r="N6" s="74">
        <f>SUM(K6:M6)</f>
        <v>13017</v>
      </c>
      <c r="O6" s="74">
        <f t="shared" si="0"/>
        <v>25376</v>
      </c>
      <c r="P6" s="71">
        <f t="shared" ref="P6:V6" si="3">SUM(P4:P5)</f>
        <v>4587</v>
      </c>
      <c r="Q6" s="72">
        <f t="shared" si="3"/>
        <v>5055</v>
      </c>
      <c r="R6" s="75">
        <f t="shared" si="3"/>
        <v>4948</v>
      </c>
      <c r="S6" s="74">
        <f>SUM(P6:R6)</f>
        <v>14590</v>
      </c>
      <c r="T6" s="71">
        <f t="shared" si="3"/>
        <v>3308</v>
      </c>
      <c r="U6" s="72">
        <f t="shared" si="3"/>
        <v>3625</v>
      </c>
      <c r="V6" s="73">
        <f t="shared" si="3"/>
        <v>4768</v>
      </c>
      <c r="W6" s="74">
        <f>SUM(T6:V6)</f>
        <v>11701</v>
      </c>
      <c r="X6" s="74">
        <f t="shared" si="1"/>
        <v>26291</v>
      </c>
      <c r="Y6" s="74">
        <f>O6+X6</f>
        <v>51667</v>
      </c>
    </row>
    <row r="7" spans="1:25" ht="21" customHeight="1" thickBot="1">
      <c r="A7" s="76">
        <v>1</v>
      </c>
      <c r="B7" s="824" t="s">
        <v>71</v>
      </c>
      <c r="C7" s="825" t="s">
        <v>156</v>
      </c>
      <c r="D7" s="395" t="s">
        <v>73</v>
      </c>
      <c r="E7" s="396"/>
      <c r="F7" s="77"/>
      <c r="G7" s="78">
        <f>'Detail Table(Forecast)'!G7</f>
        <v>0</v>
      </c>
      <c r="H7" s="79">
        <f>'Detail Table(Forecast)'!H7</f>
        <v>0</v>
      </c>
      <c r="I7" s="80">
        <f>'Detail Table(Forecast)'!I7</f>
        <v>0</v>
      </c>
      <c r="J7" s="528"/>
      <c r="K7" s="78">
        <f>'Detail Table(Forecast)'!J7</f>
        <v>0</v>
      </c>
      <c r="L7" s="79">
        <f>'Detail Table(Forecast)'!K7</f>
        <v>0</v>
      </c>
      <c r="M7" s="80">
        <f>'Detail Table(Forecast)'!L7</f>
        <v>0</v>
      </c>
      <c r="N7" s="528"/>
      <c r="O7" s="81">
        <f t="shared" si="0"/>
        <v>0</v>
      </c>
      <c r="P7" s="78">
        <f>'Detail Table(Forecast)'!N7</f>
        <v>0</v>
      </c>
      <c r="Q7" s="79">
        <f>'Detail Table(Forecast)'!O7</f>
        <v>0</v>
      </c>
      <c r="R7" s="82">
        <f>'Detail Table(Forecast)'!P7</f>
        <v>0</v>
      </c>
      <c r="S7" s="528"/>
      <c r="T7" s="78">
        <f>'Detail Table(Forecast)'!Q7</f>
        <v>0</v>
      </c>
      <c r="U7" s="79">
        <f>'Detail Table(Forecast)'!R7</f>
        <v>0</v>
      </c>
      <c r="V7" s="80">
        <f>'Detail Table(Forecast)'!S7</f>
        <v>0</v>
      </c>
      <c r="W7" s="528"/>
      <c r="X7" s="81">
        <f t="shared" si="1"/>
        <v>0</v>
      </c>
      <c r="Y7" s="81">
        <f>O7+X7</f>
        <v>0</v>
      </c>
    </row>
    <row r="8" spans="1:25" ht="16.5" customHeight="1" thickTop="1">
      <c r="A8" s="76">
        <v>2</v>
      </c>
      <c r="B8" s="824"/>
      <c r="C8" s="826"/>
      <c r="D8" s="828" t="s">
        <v>74</v>
      </c>
      <c r="E8" s="121" t="s">
        <v>75</v>
      </c>
      <c r="F8" s="397" t="s">
        <v>78</v>
      </c>
      <c r="G8" s="83">
        <f>'Detail Table(Forecast)'!G8</f>
        <v>0</v>
      </c>
      <c r="H8" s="84">
        <f>'Detail Table(Forecast)'!H8</f>
        <v>0</v>
      </c>
      <c r="I8" s="85">
        <f>'Detail Table(Forecast)'!I8</f>
        <v>0</v>
      </c>
      <c r="J8" s="529"/>
      <c r="K8" s="83">
        <f>'Detail Table(Forecast)'!J8</f>
        <v>0</v>
      </c>
      <c r="L8" s="84">
        <f>'Detail Table(Forecast)'!K8</f>
        <v>0</v>
      </c>
      <c r="M8" s="85">
        <f>'Detail Table(Forecast)'!L8</f>
        <v>0</v>
      </c>
      <c r="N8" s="529"/>
      <c r="O8" s="86">
        <f t="shared" si="0"/>
        <v>0</v>
      </c>
      <c r="P8" s="87">
        <f>'Detail Table(Forecast)'!N8</f>
        <v>0</v>
      </c>
      <c r="Q8" s="88">
        <f>'Detail Table(Forecast)'!O8</f>
        <v>0</v>
      </c>
      <c r="R8" s="89">
        <f>'Detail Table(Forecast)'!P8</f>
        <v>0</v>
      </c>
      <c r="S8" s="529"/>
      <c r="T8" s="87">
        <f>'Detail Table(Forecast)'!Q8</f>
        <v>0</v>
      </c>
      <c r="U8" s="88">
        <f>'Detail Table(Forecast)'!R8</f>
        <v>0</v>
      </c>
      <c r="V8" s="90">
        <f>'Detail Table(Forecast)'!S8</f>
        <v>0</v>
      </c>
      <c r="W8" s="529"/>
      <c r="X8" s="86">
        <f t="shared" si="1"/>
        <v>0</v>
      </c>
      <c r="Y8" s="86"/>
    </row>
    <row r="9" spans="1:25" ht="16.5" customHeight="1">
      <c r="A9" s="76">
        <v>3</v>
      </c>
      <c r="B9" s="824"/>
      <c r="C9" s="826"/>
      <c r="D9" s="828"/>
      <c r="E9" s="121" t="s">
        <v>76</v>
      </c>
      <c r="F9" s="398" t="s">
        <v>79</v>
      </c>
      <c r="G9" s="91">
        <f>'Detail Table(Forecast)'!G9</f>
        <v>0</v>
      </c>
      <c r="H9" s="92">
        <f>'Detail Table(Forecast)'!H9</f>
        <v>0</v>
      </c>
      <c r="I9" s="93">
        <f>'Detail Table(Forecast)'!I9</f>
        <v>0</v>
      </c>
      <c r="J9" s="530"/>
      <c r="K9" s="91">
        <f>'Detail Table(Forecast)'!J9</f>
        <v>0</v>
      </c>
      <c r="L9" s="92">
        <f>'Detail Table(Forecast)'!K9</f>
        <v>0</v>
      </c>
      <c r="M9" s="93">
        <f>'Detail Table(Forecast)'!L9</f>
        <v>0</v>
      </c>
      <c r="N9" s="530"/>
      <c r="O9" s="94">
        <f t="shared" si="0"/>
        <v>0</v>
      </c>
      <c r="P9" s="95">
        <f>'Detail Table(Forecast)'!N9</f>
        <v>0</v>
      </c>
      <c r="Q9" s="96">
        <f>'Detail Table(Forecast)'!O9</f>
        <v>0</v>
      </c>
      <c r="R9" s="97">
        <f>'Detail Table(Forecast)'!P9</f>
        <v>0</v>
      </c>
      <c r="S9" s="530"/>
      <c r="T9" s="95">
        <f>'Detail Table(Forecast)'!Q9</f>
        <v>0</v>
      </c>
      <c r="U9" s="96">
        <f>'Detail Table(Forecast)'!R9</f>
        <v>0</v>
      </c>
      <c r="V9" s="98">
        <f>'Detail Table(Forecast)'!S9</f>
        <v>0</v>
      </c>
      <c r="W9" s="530"/>
      <c r="X9" s="94">
        <f t="shared" si="1"/>
        <v>0</v>
      </c>
      <c r="Y9" s="94"/>
    </row>
    <row r="10" spans="1:25" ht="16.5" customHeight="1">
      <c r="A10" s="76">
        <v>4</v>
      </c>
      <c r="B10" s="824"/>
      <c r="C10" s="826"/>
      <c r="D10" s="828"/>
      <c r="E10" s="99" t="s">
        <v>77</v>
      </c>
      <c r="F10" s="399" t="s">
        <v>80</v>
      </c>
      <c r="G10" s="100">
        <f>'Detail Table(Forecast)'!G10</f>
        <v>69.575664855900698</v>
      </c>
      <c r="H10" s="100">
        <f>'Detail Table(Forecast)'!H10</f>
        <v>73.3916950473496</v>
      </c>
      <c r="I10" s="518">
        <f>'Detail Table(Forecast)'!I10</f>
        <v>65.097813930141456</v>
      </c>
      <c r="J10" s="531">
        <f>SUM(G10:I10)</f>
        <v>208.06517383339175</v>
      </c>
      <c r="K10" s="100">
        <f>'Detail Table(Forecast)'!J10</f>
        <v>71.687858688806003</v>
      </c>
      <c r="L10" s="100">
        <f>'Detail Table(Forecast)'!K10</f>
        <v>71.744183857683467</v>
      </c>
      <c r="M10" s="100">
        <f>'Detail Table(Forecast)'!L10</f>
        <v>84.361021686237819</v>
      </c>
      <c r="N10" s="531">
        <f>SUM(K10:M10)</f>
        <v>227.79306423272729</v>
      </c>
      <c r="O10" s="103">
        <f t="shared" si="0"/>
        <v>435.85823806611904</v>
      </c>
      <c r="P10" s="100">
        <f>'Detail Table(Forecast)'!N10</f>
        <v>89.993538573985305</v>
      </c>
      <c r="Q10" s="100">
        <f>'Detail Table(Forecast)'!O10</f>
        <v>87.979913786615583</v>
      </c>
      <c r="R10" s="100">
        <f>'Detail Table(Forecast)'!P10</f>
        <v>77.897708557547588</v>
      </c>
      <c r="S10" s="531">
        <f>SUM(P10:R10)</f>
        <v>255.87116091814849</v>
      </c>
      <c r="T10" s="100">
        <f>'Detail Table(Forecast)'!Q10</f>
        <v>59.718760302342616</v>
      </c>
      <c r="U10" s="100">
        <f>'Detail Table(Forecast)'!R10</f>
        <v>60.760775926575903</v>
      </c>
      <c r="V10" s="100">
        <f>'Detail Table(Forecast)'!S10</f>
        <v>74.081678366098672</v>
      </c>
      <c r="W10" s="531">
        <f>SUM(T10:V10)</f>
        <v>194.56121459501719</v>
      </c>
      <c r="X10" s="103">
        <f t="shared" si="1"/>
        <v>450.43237551316565</v>
      </c>
      <c r="Y10" s="103">
        <f>O10+X10</f>
        <v>886.2906135792847</v>
      </c>
    </row>
    <row r="11" spans="1:25" ht="19.5" customHeight="1">
      <c r="B11" s="824"/>
      <c r="C11" s="826"/>
      <c r="D11" s="828"/>
      <c r="E11" s="105"/>
      <c r="F11" s="400" t="s">
        <v>81</v>
      </c>
      <c r="G11" s="106">
        <f>'Detail Table(Forecast)'!G11</f>
        <v>69.575664855900698</v>
      </c>
      <c r="H11" s="107">
        <f>'Detail Table(Forecast)'!H11</f>
        <v>73.3916950473496</v>
      </c>
      <c r="I11" s="108">
        <f>'Detail Table(Forecast)'!I11</f>
        <v>65.097813930141456</v>
      </c>
      <c r="J11" s="532">
        <f>SUM(G11:I11)</f>
        <v>208.06517383339175</v>
      </c>
      <c r="K11" s="106">
        <f>'Detail Table(Forecast)'!J11</f>
        <v>71.687858688806003</v>
      </c>
      <c r="L11" s="107">
        <f>'Detail Table(Forecast)'!K11</f>
        <v>71.744183857683467</v>
      </c>
      <c r="M11" s="108">
        <f>'Detail Table(Forecast)'!L11</f>
        <v>84.361021686237819</v>
      </c>
      <c r="N11" s="532">
        <f>SUM(K11:M11)</f>
        <v>227.79306423272729</v>
      </c>
      <c r="O11" s="109">
        <f t="shared" si="0"/>
        <v>435.85823806611904</v>
      </c>
      <c r="P11" s="106">
        <f>'Detail Table(Forecast)'!N11</f>
        <v>89.993538573985305</v>
      </c>
      <c r="Q11" s="107">
        <f>'Detail Table(Forecast)'!O11</f>
        <v>87.979913786615583</v>
      </c>
      <c r="R11" s="110">
        <f>'Detail Table(Forecast)'!P11</f>
        <v>77.897708557547588</v>
      </c>
      <c r="S11" s="532">
        <f>SUM(P11:R11)</f>
        <v>255.87116091814849</v>
      </c>
      <c r="T11" s="106">
        <f>'Detail Table(Forecast)'!Q11</f>
        <v>59.718760302342616</v>
      </c>
      <c r="U11" s="107">
        <f>'Detail Table(Forecast)'!R11</f>
        <v>60.760775926575903</v>
      </c>
      <c r="V11" s="108">
        <f>'Detail Table(Forecast)'!S11</f>
        <v>74.081678366098672</v>
      </c>
      <c r="W11" s="532">
        <f>SUM(T11:V11)</f>
        <v>194.56121459501719</v>
      </c>
      <c r="X11" s="109">
        <f t="shared" si="1"/>
        <v>450.43237551316565</v>
      </c>
      <c r="Y11" s="109">
        <f>O11+X11</f>
        <v>886.2906135792847</v>
      </c>
    </row>
    <row r="12" spans="1:25" ht="16.5" customHeight="1">
      <c r="A12" s="76">
        <v>5</v>
      </c>
      <c r="B12" s="824"/>
      <c r="C12" s="826"/>
      <c r="D12" s="828"/>
      <c r="E12" s="121" t="s">
        <v>82</v>
      </c>
      <c r="F12" s="423" t="s">
        <v>84</v>
      </c>
      <c r="G12" s="111">
        <f>'Detail Table(Forecast)'!G12</f>
        <v>0</v>
      </c>
      <c r="H12" s="112">
        <f>'Detail Table(Forecast)'!H12</f>
        <v>0</v>
      </c>
      <c r="I12" s="113">
        <f>'Detail Table(Forecast)'!I12</f>
        <v>0</v>
      </c>
      <c r="J12" s="533"/>
      <c r="K12" s="111">
        <f>'Detail Table(Forecast)'!J12</f>
        <v>0</v>
      </c>
      <c r="L12" s="112">
        <f>'Detail Table(Forecast)'!K12</f>
        <v>0</v>
      </c>
      <c r="M12" s="113">
        <f>'Detail Table(Forecast)'!L12</f>
        <v>0</v>
      </c>
      <c r="N12" s="533"/>
      <c r="O12" s="114">
        <f t="shared" si="0"/>
        <v>0</v>
      </c>
      <c r="P12" s="111">
        <f>'Detail Table(Forecast)'!N12</f>
        <v>0</v>
      </c>
      <c r="Q12" s="112">
        <f>'Detail Table(Forecast)'!O12</f>
        <v>0</v>
      </c>
      <c r="R12" s="115">
        <f>'Detail Table(Forecast)'!P12</f>
        <v>0</v>
      </c>
      <c r="S12" s="533"/>
      <c r="T12" s="111">
        <f>'Detail Table(Forecast)'!Q12</f>
        <v>0</v>
      </c>
      <c r="U12" s="112">
        <f>'Detail Table(Forecast)'!R12</f>
        <v>0</v>
      </c>
      <c r="V12" s="113">
        <f>'Detail Table(Forecast)'!S12</f>
        <v>0</v>
      </c>
      <c r="W12" s="533"/>
      <c r="X12" s="114">
        <f t="shared" si="1"/>
        <v>0</v>
      </c>
      <c r="Y12" s="114">
        <f t="shared" ref="Y12:Y20" si="4">O12+X12</f>
        <v>0</v>
      </c>
    </row>
    <row r="13" spans="1:25" ht="16.5" customHeight="1">
      <c r="A13" s="76">
        <v>6</v>
      </c>
      <c r="B13" s="824"/>
      <c r="C13" s="826"/>
      <c r="D13" s="828"/>
      <c r="E13" s="121" t="s">
        <v>83</v>
      </c>
      <c r="F13" s="402" t="s">
        <v>85</v>
      </c>
      <c r="G13" s="119">
        <f>'Detail Table(Forecast)'!G13</f>
        <v>0</v>
      </c>
      <c r="H13" s="116">
        <f>'Detail Table(Forecast)'!H13</f>
        <v>0</v>
      </c>
      <c r="I13" s="117">
        <f>'Detail Table(Forecast)'!I13</f>
        <v>0</v>
      </c>
      <c r="J13" s="534"/>
      <c r="K13" s="119">
        <f>'Detail Table(Forecast)'!J13</f>
        <v>0</v>
      </c>
      <c r="L13" s="116">
        <f>'Detail Table(Forecast)'!K13</f>
        <v>0</v>
      </c>
      <c r="M13" s="117">
        <f>'Detail Table(Forecast)'!L13</f>
        <v>0</v>
      </c>
      <c r="N13" s="534"/>
      <c r="O13" s="118">
        <f t="shared" si="0"/>
        <v>0</v>
      </c>
      <c r="P13" s="119">
        <f>'Detail Table(Forecast)'!N13</f>
        <v>0</v>
      </c>
      <c r="Q13" s="116">
        <f>'Detail Table(Forecast)'!O13</f>
        <v>0</v>
      </c>
      <c r="R13" s="120">
        <f>'Detail Table(Forecast)'!P13</f>
        <v>0</v>
      </c>
      <c r="S13" s="534"/>
      <c r="T13" s="119">
        <f>'Detail Table(Forecast)'!Q13</f>
        <v>0</v>
      </c>
      <c r="U13" s="116">
        <f>'Detail Table(Forecast)'!R13</f>
        <v>0</v>
      </c>
      <c r="V13" s="117">
        <f>'Detail Table(Forecast)'!S13</f>
        <v>0</v>
      </c>
      <c r="W13" s="534"/>
      <c r="X13" s="118">
        <f t="shared" si="1"/>
        <v>0</v>
      </c>
      <c r="Y13" s="118">
        <f t="shared" si="4"/>
        <v>0</v>
      </c>
    </row>
    <row r="14" spans="1:25" ht="16.5" customHeight="1">
      <c r="A14" s="76">
        <v>7</v>
      </c>
      <c r="B14" s="824"/>
      <c r="C14" s="826"/>
      <c r="D14" s="828"/>
      <c r="E14" s="121"/>
      <c r="F14" s="427" t="s">
        <v>86</v>
      </c>
      <c r="G14" s="122">
        <f>'Detail Table(Forecast)'!G14</f>
        <v>0</v>
      </c>
      <c r="H14" s="123">
        <f>'Detail Table(Forecast)'!H14</f>
        <v>0</v>
      </c>
      <c r="I14" s="124">
        <f>'Detail Table(Forecast)'!I14</f>
        <v>0</v>
      </c>
      <c r="J14" s="535"/>
      <c r="K14" s="122">
        <f>'Detail Table(Forecast)'!J14</f>
        <v>0</v>
      </c>
      <c r="L14" s="123">
        <f>'Detail Table(Forecast)'!K14</f>
        <v>0</v>
      </c>
      <c r="M14" s="124">
        <f>'Detail Table(Forecast)'!L14</f>
        <v>0</v>
      </c>
      <c r="N14" s="535"/>
      <c r="O14" s="125">
        <f t="shared" si="0"/>
        <v>0</v>
      </c>
      <c r="P14" s="122">
        <f>'Detail Table(Forecast)'!N14</f>
        <v>0</v>
      </c>
      <c r="Q14" s="123">
        <f>'Detail Table(Forecast)'!O14</f>
        <v>0</v>
      </c>
      <c r="R14" s="126">
        <f>'Detail Table(Forecast)'!P14</f>
        <v>0</v>
      </c>
      <c r="S14" s="535"/>
      <c r="T14" s="122">
        <f>'Detail Table(Forecast)'!Q14</f>
        <v>0</v>
      </c>
      <c r="U14" s="123">
        <f>'Detail Table(Forecast)'!R14</f>
        <v>0</v>
      </c>
      <c r="V14" s="124">
        <f>'Detail Table(Forecast)'!S14</f>
        <v>0</v>
      </c>
      <c r="W14" s="535"/>
      <c r="X14" s="125">
        <f t="shared" si="1"/>
        <v>0</v>
      </c>
      <c r="Y14" s="125"/>
    </row>
    <row r="15" spans="1:25" ht="16.5" customHeight="1">
      <c r="A15" s="76">
        <v>8</v>
      </c>
      <c r="B15" s="824"/>
      <c r="C15" s="826"/>
      <c r="D15" s="828"/>
      <c r="E15" s="121"/>
      <c r="F15" s="426" t="s">
        <v>87</v>
      </c>
      <c r="G15" s="119">
        <f>'Detail Table(Forecast)'!G15</f>
        <v>0</v>
      </c>
      <c r="H15" s="116">
        <f>'Detail Table(Forecast)'!H15</f>
        <v>0</v>
      </c>
      <c r="I15" s="117">
        <f>'Detail Table(Forecast)'!I15</f>
        <v>0</v>
      </c>
      <c r="J15" s="534"/>
      <c r="K15" s="119">
        <f>'Detail Table(Forecast)'!J15</f>
        <v>0</v>
      </c>
      <c r="L15" s="116">
        <f>'Detail Table(Forecast)'!K15</f>
        <v>0</v>
      </c>
      <c r="M15" s="117">
        <f>'Detail Table(Forecast)'!L15</f>
        <v>0</v>
      </c>
      <c r="N15" s="534"/>
      <c r="O15" s="118">
        <f t="shared" si="0"/>
        <v>0</v>
      </c>
      <c r="P15" s="119">
        <f>'Detail Table(Forecast)'!N15</f>
        <v>0</v>
      </c>
      <c r="Q15" s="116">
        <f>'Detail Table(Forecast)'!O15</f>
        <v>0</v>
      </c>
      <c r="R15" s="120">
        <f>'Detail Table(Forecast)'!P15</f>
        <v>0</v>
      </c>
      <c r="S15" s="534"/>
      <c r="T15" s="119">
        <f>'Detail Table(Forecast)'!Q15</f>
        <v>0</v>
      </c>
      <c r="U15" s="116">
        <f>'Detail Table(Forecast)'!R15</f>
        <v>0</v>
      </c>
      <c r="V15" s="117">
        <f>'Detail Table(Forecast)'!S15</f>
        <v>0</v>
      </c>
      <c r="W15" s="534"/>
      <c r="X15" s="118">
        <f t="shared" si="1"/>
        <v>0</v>
      </c>
      <c r="Y15" s="118">
        <f t="shared" si="4"/>
        <v>0</v>
      </c>
    </row>
    <row r="16" spans="1:25" ht="16.5" customHeight="1">
      <c r="A16" s="76">
        <v>9</v>
      </c>
      <c r="B16" s="824"/>
      <c r="C16" s="826"/>
      <c r="D16" s="828"/>
      <c r="E16" s="121"/>
      <c r="F16" s="401" t="s">
        <v>118</v>
      </c>
      <c r="G16" s="100">
        <f>'Detail Table(Forecast)'!G16</f>
        <v>0</v>
      </c>
      <c r="H16" s="100">
        <f>'Detail Table(Forecast)'!H16</f>
        <v>0</v>
      </c>
      <c r="I16" s="102">
        <f>'Detail Table(Forecast)'!I16</f>
        <v>0</v>
      </c>
      <c r="J16" s="531"/>
      <c r="K16" s="518">
        <f>'Detail Table(Forecast)'!J16</f>
        <v>0</v>
      </c>
      <c r="L16" s="101">
        <f>'Detail Table(Forecast)'!K16</f>
        <v>0</v>
      </c>
      <c r="M16" s="101">
        <f>'Detail Table(Forecast)'!L16</f>
        <v>0</v>
      </c>
      <c r="N16" s="531"/>
      <c r="O16" s="127">
        <f t="shared" si="0"/>
        <v>0</v>
      </c>
      <c r="P16" s="101">
        <f>'Detail Table(Forecast)'!N16</f>
        <v>0</v>
      </c>
      <c r="Q16" s="101">
        <f>'Detail Table(Forecast)'!O16</f>
        <v>0</v>
      </c>
      <c r="R16" s="104">
        <f>'Detail Table(Forecast)'!P16</f>
        <v>0</v>
      </c>
      <c r="S16" s="531"/>
      <c r="T16" s="100">
        <f>'Detail Table(Forecast)'!Q16</f>
        <v>0</v>
      </c>
      <c r="U16" s="101">
        <f>'Detail Table(Forecast)'!R16</f>
        <v>0</v>
      </c>
      <c r="V16" s="102">
        <f>'Detail Table(Forecast)'!S16</f>
        <v>0</v>
      </c>
      <c r="W16" s="531"/>
      <c r="X16" s="127">
        <f t="shared" si="1"/>
        <v>0</v>
      </c>
      <c r="Y16" s="127">
        <f t="shared" si="4"/>
        <v>0</v>
      </c>
    </row>
    <row r="17" spans="1:25" ht="19.5" customHeight="1">
      <c r="B17" s="824"/>
      <c r="C17" s="826"/>
      <c r="D17" s="828"/>
      <c r="E17" s="121"/>
      <c r="F17" s="400" t="s">
        <v>88</v>
      </c>
      <c r="G17" s="266">
        <f>'Detail Table(Forecast)'!G17</f>
        <v>0</v>
      </c>
      <c r="H17" s="129">
        <f>'Detail Table(Forecast)'!H17</f>
        <v>0</v>
      </c>
      <c r="I17" s="130">
        <f>'Detail Table(Forecast)'!I17</f>
        <v>0</v>
      </c>
      <c r="J17" s="536">
        <f>SUM(G17:I17)</f>
        <v>0</v>
      </c>
      <c r="K17" s="128">
        <f>'Detail Table(Forecast)'!J17</f>
        <v>0</v>
      </c>
      <c r="L17" s="129">
        <f>'Detail Table(Forecast)'!K17</f>
        <v>0</v>
      </c>
      <c r="M17" s="130">
        <f>'Detail Table(Forecast)'!L17</f>
        <v>0</v>
      </c>
      <c r="N17" s="536">
        <f>SUM(K17:M17)</f>
        <v>0</v>
      </c>
      <c r="O17" s="103">
        <f t="shared" si="0"/>
        <v>0</v>
      </c>
      <c r="P17" s="128">
        <f>'Detail Table(Forecast)'!N17</f>
        <v>0</v>
      </c>
      <c r="Q17" s="129">
        <f>'Detail Table(Forecast)'!O17</f>
        <v>0</v>
      </c>
      <c r="R17" s="131">
        <f>'Detail Table(Forecast)'!P17</f>
        <v>0</v>
      </c>
      <c r="S17" s="536">
        <f>SUM(P17:R17)</f>
        <v>0</v>
      </c>
      <c r="T17" s="128">
        <f>'Detail Table(Forecast)'!Q17</f>
        <v>0</v>
      </c>
      <c r="U17" s="129">
        <f>'Detail Table(Forecast)'!R17</f>
        <v>0</v>
      </c>
      <c r="V17" s="130">
        <f>'Detail Table(Forecast)'!S17</f>
        <v>0</v>
      </c>
      <c r="W17" s="536">
        <f>SUM(T17:V17)</f>
        <v>0</v>
      </c>
      <c r="X17" s="103">
        <f t="shared" si="1"/>
        <v>0</v>
      </c>
      <c r="Y17" s="103">
        <f t="shared" si="4"/>
        <v>0</v>
      </c>
    </row>
    <row r="18" spans="1:25" ht="19.5" customHeight="1">
      <c r="A18" s="76">
        <v>10</v>
      </c>
      <c r="B18" s="824"/>
      <c r="C18" s="826"/>
      <c r="D18" s="828"/>
      <c r="E18" s="403" t="s">
        <v>89</v>
      </c>
      <c r="F18" s="132"/>
      <c r="G18" s="133">
        <f>'Detail Table(Forecast)'!G18</f>
        <v>0</v>
      </c>
      <c r="H18" s="134">
        <f>'Detail Table(Forecast)'!H18</f>
        <v>0</v>
      </c>
      <c r="I18" s="135">
        <f>'Detail Table(Forecast)'!I18</f>
        <v>0</v>
      </c>
      <c r="J18" s="537"/>
      <c r="K18" s="133">
        <f>'Detail Table(Forecast)'!J18</f>
        <v>0</v>
      </c>
      <c r="L18" s="134">
        <f>'Detail Table(Forecast)'!K18</f>
        <v>0</v>
      </c>
      <c r="M18" s="135">
        <f>'Detail Table(Forecast)'!L18</f>
        <v>0</v>
      </c>
      <c r="N18" s="537"/>
      <c r="O18" s="136">
        <f t="shared" si="0"/>
        <v>0</v>
      </c>
      <c r="P18" s="133">
        <f>'Detail Table(Forecast)'!N18</f>
        <v>0</v>
      </c>
      <c r="Q18" s="134">
        <f>'Detail Table(Forecast)'!O18</f>
        <v>0</v>
      </c>
      <c r="R18" s="137">
        <f>'Detail Table(Forecast)'!P18</f>
        <v>0</v>
      </c>
      <c r="S18" s="537"/>
      <c r="T18" s="133">
        <f>'Detail Table(Forecast)'!Q18</f>
        <v>0</v>
      </c>
      <c r="U18" s="134">
        <f>'Detail Table(Forecast)'!R18</f>
        <v>0</v>
      </c>
      <c r="V18" s="135">
        <f>'Detail Table(Forecast)'!S18</f>
        <v>0</v>
      </c>
      <c r="W18" s="537"/>
      <c r="X18" s="136">
        <f t="shared" si="1"/>
        <v>0</v>
      </c>
      <c r="Y18" s="136">
        <f t="shared" si="4"/>
        <v>0</v>
      </c>
    </row>
    <row r="19" spans="1:25" ht="19.5" customHeight="1">
      <c r="A19" s="76">
        <v>11</v>
      </c>
      <c r="B19" s="824"/>
      <c r="C19" s="826"/>
      <c r="D19" s="828"/>
      <c r="E19" s="403" t="s">
        <v>90</v>
      </c>
      <c r="F19" s="132"/>
      <c r="G19" s="133">
        <f>'Detail Table(Forecast)'!G19</f>
        <v>0</v>
      </c>
      <c r="H19" s="134">
        <f>'Detail Table(Forecast)'!H19</f>
        <v>0</v>
      </c>
      <c r="I19" s="135">
        <f>'Detail Table(Forecast)'!I19</f>
        <v>0</v>
      </c>
      <c r="J19" s="537"/>
      <c r="K19" s="133">
        <f>'Detail Table(Forecast)'!J19</f>
        <v>0</v>
      </c>
      <c r="L19" s="134">
        <f>'Detail Table(Forecast)'!K19</f>
        <v>0</v>
      </c>
      <c r="M19" s="135">
        <f>'Detail Table(Forecast)'!L19</f>
        <v>0</v>
      </c>
      <c r="N19" s="537"/>
      <c r="O19" s="136">
        <f t="shared" si="0"/>
        <v>0</v>
      </c>
      <c r="P19" s="133">
        <f>'Detail Table(Forecast)'!N19</f>
        <v>0</v>
      </c>
      <c r="Q19" s="134">
        <f>'Detail Table(Forecast)'!O19</f>
        <v>0</v>
      </c>
      <c r="R19" s="137">
        <f>'Detail Table(Forecast)'!P19</f>
        <v>0</v>
      </c>
      <c r="S19" s="537"/>
      <c r="T19" s="133">
        <f>'Detail Table(Forecast)'!Q19</f>
        <v>0</v>
      </c>
      <c r="U19" s="134">
        <f>'Detail Table(Forecast)'!R19</f>
        <v>0</v>
      </c>
      <c r="V19" s="135">
        <f>'Detail Table(Forecast)'!S19</f>
        <v>0</v>
      </c>
      <c r="W19" s="537"/>
      <c r="X19" s="136">
        <f t="shared" si="1"/>
        <v>0</v>
      </c>
      <c r="Y19" s="136">
        <f t="shared" si="4"/>
        <v>0</v>
      </c>
    </row>
    <row r="20" spans="1:25" ht="19.5" customHeight="1">
      <c r="A20" s="76">
        <v>12</v>
      </c>
      <c r="B20" s="824"/>
      <c r="C20" s="826"/>
      <c r="D20" s="828"/>
      <c r="E20" s="403" t="s">
        <v>91</v>
      </c>
      <c r="F20" s="138"/>
      <c r="G20" s="133">
        <f>'Detail Table(Forecast)'!G20</f>
        <v>0</v>
      </c>
      <c r="H20" s="134">
        <f>'Detail Table(Forecast)'!H20</f>
        <v>0</v>
      </c>
      <c r="I20" s="135">
        <f>'Detail Table(Forecast)'!I20</f>
        <v>0</v>
      </c>
      <c r="J20" s="537"/>
      <c r="K20" s="133">
        <f>'Detail Table(Forecast)'!J20</f>
        <v>0</v>
      </c>
      <c r="L20" s="134">
        <f>'Detail Table(Forecast)'!K20</f>
        <v>0</v>
      </c>
      <c r="M20" s="135">
        <f>'Detail Table(Forecast)'!L20</f>
        <v>0</v>
      </c>
      <c r="N20" s="537"/>
      <c r="O20" s="136">
        <f t="shared" si="0"/>
        <v>0</v>
      </c>
      <c r="P20" s="133">
        <f>'Detail Table(Forecast)'!N20</f>
        <v>0</v>
      </c>
      <c r="Q20" s="134">
        <f>'Detail Table(Forecast)'!O20</f>
        <v>0</v>
      </c>
      <c r="R20" s="137">
        <f>'Detail Table(Forecast)'!P20</f>
        <v>0</v>
      </c>
      <c r="S20" s="537"/>
      <c r="T20" s="133">
        <f>'Detail Table(Forecast)'!Q20</f>
        <v>0</v>
      </c>
      <c r="U20" s="134">
        <f>'Detail Table(Forecast)'!R20</f>
        <v>0</v>
      </c>
      <c r="V20" s="135">
        <f>'Detail Table(Forecast)'!S20</f>
        <v>0</v>
      </c>
      <c r="W20" s="537"/>
      <c r="X20" s="136">
        <f t="shared" si="1"/>
        <v>0</v>
      </c>
      <c r="Y20" s="136">
        <f t="shared" si="4"/>
        <v>0</v>
      </c>
    </row>
    <row r="21" spans="1:25" ht="21" customHeight="1" thickBot="1">
      <c r="B21" s="824"/>
      <c r="C21" s="826"/>
      <c r="D21" s="829"/>
      <c r="E21" s="830" t="s">
        <v>92</v>
      </c>
      <c r="F21" s="831"/>
      <c r="G21" s="142">
        <f>'Detail Table(Forecast)'!G21</f>
        <v>139.1513297118014</v>
      </c>
      <c r="H21" s="139">
        <f>'Detail Table(Forecast)'!H21</f>
        <v>146.7833900946992</v>
      </c>
      <c r="I21" s="140">
        <f>'Detail Table(Forecast)'!I21</f>
        <v>130.19562786028291</v>
      </c>
      <c r="J21" s="538">
        <f>SUM(G21:I21)</f>
        <v>416.13034766678351</v>
      </c>
      <c r="K21" s="142">
        <f>'Detail Table(Forecast)'!J21</f>
        <v>143.37571737761201</v>
      </c>
      <c r="L21" s="139">
        <f>'Detail Table(Forecast)'!K21</f>
        <v>143.48836771536693</v>
      </c>
      <c r="M21" s="140">
        <f>'Detail Table(Forecast)'!L21</f>
        <v>168.72204337247564</v>
      </c>
      <c r="N21" s="538">
        <f>SUM(K21:M21)</f>
        <v>455.58612846545458</v>
      </c>
      <c r="O21" s="141">
        <f t="shared" si="0"/>
        <v>871.71647613223809</v>
      </c>
      <c r="P21" s="142">
        <f>'Detail Table(Forecast)'!N21</f>
        <v>179.98707714797061</v>
      </c>
      <c r="Q21" s="139">
        <f>'Detail Table(Forecast)'!O21</f>
        <v>175.95982757323117</v>
      </c>
      <c r="R21" s="143">
        <f>'Detail Table(Forecast)'!P21</f>
        <v>155.79541711509518</v>
      </c>
      <c r="S21" s="538">
        <f>SUM(P21:R21)</f>
        <v>511.74232183629698</v>
      </c>
      <c r="T21" s="142">
        <f>'Detail Table(Forecast)'!Q21</f>
        <v>119.43752060468523</v>
      </c>
      <c r="U21" s="139">
        <f>'Detail Table(Forecast)'!R21</f>
        <v>121.52155185315181</v>
      </c>
      <c r="V21" s="140">
        <f>'Detail Table(Forecast)'!S21</f>
        <v>148.16335673219734</v>
      </c>
      <c r="W21" s="538">
        <f>SUM(T21:V21)</f>
        <v>389.12242919003438</v>
      </c>
      <c r="X21" s="141">
        <f t="shared" si="1"/>
        <v>900.86475102633131</v>
      </c>
      <c r="Y21" s="141">
        <f>O21+X21</f>
        <v>1772.5812271585694</v>
      </c>
    </row>
    <row r="22" spans="1:25" ht="18" customHeight="1" thickTop="1">
      <c r="A22" s="76">
        <v>13</v>
      </c>
      <c r="B22" s="824"/>
      <c r="C22" s="826"/>
      <c r="D22" s="832" t="s">
        <v>153</v>
      </c>
      <c r="E22" s="404" t="s">
        <v>93</v>
      </c>
      <c r="F22" s="144"/>
      <c r="G22" s="507">
        <f>'Detail Table(Forecast)'!G22</f>
        <v>0</v>
      </c>
      <c r="H22" s="507">
        <f>'Detail Table(Forecast)'!H22</f>
        <v>0</v>
      </c>
      <c r="I22" s="520">
        <f>'Detail Table(Forecast)'!I22</f>
        <v>0</v>
      </c>
      <c r="J22" s="539">
        <f>SUM(G22:I22)</f>
        <v>0</v>
      </c>
      <c r="K22" s="507">
        <f>'Detail Table(Forecast)'!J22</f>
        <v>0</v>
      </c>
      <c r="L22" s="507">
        <f>'Detail Table(Forecast)'!K22</f>
        <v>0</v>
      </c>
      <c r="M22" s="507">
        <f>'Detail Table(Forecast)'!L22</f>
        <v>0</v>
      </c>
      <c r="N22" s="539">
        <f>SUM(K22:M22)</f>
        <v>0</v>
      </c>
      <c r="O22" s="148">
        <f t="shared" si="0"/>
        <v>0</v>
      </c>
      <c r="P22" s="507">
        <f>'Detail Table(Forecast)'!N22</f>
        <v>0</v>
      </c>
      <c r="Q22" s="507">
        <f>'Detail Table(Forecast)'!O22</f>
        <v>0</v>
      </c>
      <c r="R22" s="507">
        <f>'Detail Table(Forecast)'!P22</f>
        <v>0</v>
      </c>
      <c r="S22" s="539">
        <f>SUM(P22:R22)</f>
        <v>0</v>
      </c>
      <c r="T22" s="507">
        <f>'Detail Table(Forecast)'!Q22</f>
        <v>0</v>
      </c>
      <c r="U22" s="507">
        <f>'Detail Table(Forecast)'!R22</f>
        <v>0</v>
      </c>
      <c r="V22" s="507">
        <f>'Detail Table(Forecast)'!S22</f>
        <v>0</v>
      </c>
      <c r="W22" s="539">
        <f>SUM(T22:V22)</f>
        <v>0</v>
      </c>
      <c r="X22" s="148">
        <f t="shared" si="1"/>
        <v>0</v>
      </c>
      <c r="Y22" s="148">
        <f>O22+X22</f>
        <v>0</v>
      </c>
    </row>
    <row r="23" spans="1:25" ht="16.5" customHeight="1">
      <c r="A23" s="76">
        <v>14</v>
      </c>
      <c r="B23" s="824"/>
      <c r="C23" s="826"/>
      <c r="D23" s="833"/>
      <c r="E23" s="405" t="s">
        <v>94</v>
      </c>
      <c r="F23" s="425" t="s">
        <v>96</v>
      </c>
      <c r="G23" s="111">
        <f>'Detail Table(Forecast)'!G23</f>
        <v>157.42884321841333</v>
      </c>
      <c r="H23" s="111">
        <f>'Detail Table(Forecast)'!H23</f>
        <v>166.06337398388388</v>
      </c>
      <c r="I23" s="111">
        <f>'Detail Table(Forecast)'!I23</f>
        <v>147.29681080727076</v>
      </c>
      <c r="J23" s="533">
        <f>SUM(G23:I23)</f>
        <v>470.78902800956791</v>
      </c>
      <c r="K23" s="111">
        <f>'Detail Table(Forecast)'!J23</f>
        <v>162.208103789707</v>
      </c>
      <c r="L23" s="111">
        <f>'Detail Table(Forecast)'!K23</f>
        <v>162.3355507382748</v>
      </c>
      <c r="M23" s="111">
        <f>'Detail Table(Forecast)'!L23</f>
        <v>190.88366721746897</v>
      </c>
      <c r="N23" s="533">
        <f>SUM(K23:M23)</f>
        <v>515.42732174545074</v>
      </c>
      <c r="O23" s="114">
        <f t="shared" si="0"/>
        <v>986.21634975501865</v>
      </c>
      <c r="P23" s="111">
        <f>'Detail Table(Forecast)'!N23</f>
        <v>203.6283620742521</v>
      </c>
      <c r="Q23" s="111">
        <f>'Detail Table(Forecast)'!O23</f>
        <v>199.07213366295213</v>
      </c>
      <c r="R23" s="111">
        <f>'Detail Table(Forecast)'!P23</f>
        <v>176.25912986931036</v>
      </c>
      <c r="S23" s="533">
        <f>SUM(P23:R23)</f>
        <v>578.95962560651458</v>
      </c>
      <c r="T23" s="111">
        <f>'Detail Table(Forecast)'!Q23</f>
        <v>135.12562721904288</v>
      </c>
      <c r="U23" s="111">
        <f>'Detail Table(Forecast)'!R23</f>
        <v>137.48339576754776</v>
      </c>
      <c r="V23" s="111">
        <f>'Detail Table(Forecast)'!S23</f>
        <v>167.62459910383981</v>
      </c>
      <c r="W23" s="533">
        <f>SUM(T23:V23)</f>
        <v>440.23362209043046</v>
      </c>
      <c r="X23" s="114">
        <f t="shared" si="1"/>
        <v>1019.193247696945</v>
      </c>
      <c r="Y23" s="114">
        <f>O23+X23</f>
        <v>2005.4095974519637</v>
      </c>
    </row>
    <row r="24" spans="1:25" ht="16.5" customHeight="1">
      <c r="A24" s="76">
        <v>15</v>
      </c>
      <c r="B24" s="824"/>
      <c r="C24" s="826"/>
      <c r="D24" s="833"/>
      <c r="E24" s="99" t="s">
        <v>95</v>
      </c>
      <c r="F24" s="398" t="s">
        <v>97</v>
      </c>
      <c r="G24" s="122">
        <f>'Detail Table(Forecast)'!G24</f>
        <v>0</v>
      </c>
      <c r="H24" s="123">
        <f>'Detail Table(Forecast)'!H24</f>
        <v>0</v>
      </c>
      <c r="I24" s="124">
        <f>'Detail Table(Forecast)'!I24</f>
        <v>0</v>
      </c>
      <c r="J24" s="535"/>
      <c r="K24" s="122">
        <f>'Detail Table(Forecast)'!J24</f>
        <v>0</v>
      </c>
      <c r="L24" s="123">
        <f>'Detail Table(Forecast)'!K24</f>
        <v>0</v>
      </c>
      <c r="M24" s="124">
        <f>'Detail Table(Forecast)'!L24</f>
        <v>0</v>
      </c>
      <c r="N24" s="535"/>
      <c r="O24" s="125">
        <f t="shared" si="0"/>
        <v>0</v>
      </c>
      <c r="P24" s="122">
        <f>'Detail Table(Forecast)'!N24</f>
        <v>0</v>
      </c>
      <c r="Q24" s="123">
        <f>'Detail Table(Forecast)'!O24</f>
        <v>0</v>
      </c>
      <c r="R24" s="126">
        <f>'Detail Table(Forecast)'!P24</f>
        <v>0</v>
      </c>
      <c r="S24" s="535"/>
      <c r="T24" s="122">
        <f>'Detail Table(Forecast)'!Q24</f>
        <v>0</v>
      </c>
      <c r="U24" s="123">
        <f>'Detail Table(Forecast)'!R24</f>
        <v>0</v>
      </c>
      <c r="V24" s="124">
        <f>'Detail Table(Forecast)'!S24</f>
        <v>0</v>
      </c>
      <c r="W24" s="535"/>
      <c r="X24" s="125">
        <f t="shared" si="1"/>
        <v>0</v>
      </c>
      <c r="Y24" s="125"/>
    </row>
    <row r="25" spans="1:25" ht="16.5" customHeight="1">
      <c r="A25" s="76">
        <v>16</v>
      </c>
      <c r="B25" s="824"/>
      <c r="C25" s="826"/>
      <c r="D25" s="833"/>
      <c r="E25" s="99"/>
      <c r="F25" s="424" t="s">
        <v>98</v>
      </c>
      <c r="G25" s="119">
        <f>'Detail Table(Forecast)'!G25</f>
        <v>0</v>
      </c>
      <c r="H25" s="116">
        <f>'Detail Table(Forecast)'!H25</f>
        <v>0</v>
      </c>
      <c r="I25" s="117">
        <f>'Detail Table(Forecast)'!I25</f>
        <v>0</v>
      </c>
      <c r="J25" s="534"/>
      <c r="K25" s="119">
        <f>'Detail Table(Forecast)'!J25</f>
        <v>0</v>
      </c>
      <c r="L25" s="116">
        <f>'Detail Table(Forecast)'!K25</f>
        <v>0</v>
      </c>
      <c r="M25" s="117">
        <f>'Detail Table(Forecast)'!L25</f>
        <v>0</v>
      </c>
      <c r="N25" s="534"/>
      <c r="O25" s="118">
        <f t="shared" si="0"/>
        <v>0</v>
      </c>
      <c r="P25" s="119">
        <f>'Detail Table(Forecast)'!N25</f>
        <v>0</v>
      </c>
      <c r="Q25" s="116">
        <f>'Detail Table(Forecast)'!O25</f>
        <v>0</v>
      </c>
      <c r="R25" s="120">
        <f>'Detail Table(Forecast)'!P25</f>
        <v>0</v>
      </c>
      <c r="S25" s="534"/>
      <c r="T25" s="119">
        <f>'Detail Table(Forecast)'!Q25</f>
        <v>0</v>
      </c>
      <c r="U25" s="116">
        <f>'Detail Table(Forecast)'!R25</f>
        <v>0</v>
      </c>
      <c r="V25" s="117">
        <f>'Detail Table(Forecast)'!S25</f>
        <v>0</v>
      </c>
      <c r="W25" s="534"/>
      <c r="X25" s="118">
        <f t="shared" si="1"/>
        <v>0</v>
      </c>
      <c r="Y25" s="118">
        <f>O25+X25</f>
        <v>0</v>
      </c>
    </row>
    <row r="26" spans="1:25" ht="16.5" customHeight="1">
      <c r="A26" s="76">
        <v>17</v>
      </c>
      <c r="B26" s="824"/>
      <c r="C26" s="826"/>
      <c r="D26" s="833"/>
      <c r="E26" s="99"/>
      <c r="F26" s="398" t="s">
        <v>99</v>
      </c>
      <c r="G26" s="122">
        <f>'Detail Table(Forecast)'!G26</f>
        <v>0</v>
      </c>
      <c r="H26" s="123">
        <f>'Detail Table(Forecast)'!H26</f>
        <v>0</v>
      </c>
      <c r="I26" s="124">
        <f>'Detail Table(Forecast)'!I26</f>
        <v>0</v>
      </c>
      <c r="J26" s="535"/>
      <c r="K26" s="122">
        <f>'Detail Table(Forecast)'!J26</f>
        <v>0</v>
      </c>
      <c r="L26" s="123">
        <f>'Detail Table(Forecast)'!K26</f>
        <v>0</v>
      </c>
      <c r="M26" s="124">
        <f>'Detail Table(Forecast)'!L26</f>
        <v>0</v>
      </c>
      <c r="N26" s="535"/>
      <c r="O26" s="125">
        <f t="shared" si="0"/>
        <v>0</v>
      </c>
      <c r="P26" s="122">
        <f>'Detail Table(Forecast)'!N26</f>
        <v>0</v>
      </c>
      <c r="Q26" s="123">
        <f>'Detail Table(Forecast)'!O26</f>
        <v>0</v>
      </c>
      <c r="R26" s="126">
        <f>'Detail Table(Forecast)'!P26</f>
        <v>0</v>
      </c>
      <c r="S26" s="535"/>
      <c r="T26" s="122">
        <f>'Detail Table(Forecast)'!Q26</f>
        <v>0</v>
      </c>
      <c r="U26" s="123">
        <f>'Detail Table(Forecast)'!R26</f>
        <v>0</v>
      </c>
      <c r="V26" s="124">
        <f>'Detail Table(Forecast)'!S26</f>
        <v>0</v>
      </c>
      <c r="W26" s="535"/>
      <c r="X26" s="125">
        <f t="shared" si="1"/>
        <v>0</v>
      </c>
      <c r="Y26" s="125"/>
    </row>
    <row r="27" spans="1:25" ht="16.5" customHeight="1">
      <c r="A27" s="76">
        <v>18</v>
      </c>
      <c r="B27" s="824"/>
      <c r="C27" s="826"/>
      <c r="D27" s="833"/>
      <c r="E27" s="149"/>
      <c r="F27" s="406" t="s">
        <v>44</v>
      </c>
      <c r="G27" s="100">
        <f>'Detail Table(Forecast)'!G27</f>
        <v>0</v>
      </c>
      <c r="H27" s="100">
        <f>'Detail Table(Forecast)'!H27</f>
        <v>0</v>
      </c>
      <c r="I27" s="102">
        <f>'Detail Table(Forecast)'!I27</f>
        <v>0</v>
      </c>
      <c r="J27" s="531"/>
      <c r="K27" s="100">
        <f>'Detail Table(Forecast)'!J27</f>
        <v>0</v>
      </c>
      <c r="L27" s="101">
        <f>'Detail Table(Forecast)'!K27</f>
        <v>0</v>
      </c>
      <c r="M27" s="102">
        <f>'Detail Table(Forecast)'!L27</f>
        <v>0</v>
      </c>
      <c r="N27" s="531"/>
      <c r="O27" s="127">
        <f t="shared" si="0"/>
        <v>0</v>
      </c>
      <c r="P27" s="100">
        <f>'Detail Table(Forecast)'!N27</f>
        <v>0</v>
      </c>
      <c r="Q27" s="101">
        <f>'Detail Table(Forecast)'!O27</f>
        <v>0</v>
      </c>
      <c r="R27" s="104">
        <f>'Detail Table(Forecast)'!P27</f>
        <v>0</v>
      </c>
      <c r="S27" s="531"/>
      <c r="T27" s="100">
        <f>'Detail Table(Forecast)'!Q27</f>
        <v>0</v>
      </c>
      <c r="U27" s="101">
        <f>'Detail Table(Forecast)'!R27</f>
        <v>0</v>
      </c>
      <c r="V27" s="102">
        <f>'Detail Table(Forecast)'!S27</f>
        <v>0</v>
      </c>
      <c r="W27" s="531"/>
      <c r="X27" s="127">
        <f t="shared" si="1"/>
        <v>0</v>
      </c>
      <c r="Y27" s="127">
        <f t="shared" ref="Y27:Y34" si="5">O27+X27</f>
        <v>0</v>
      </c>
    </row>
    <row r="28" spans="1:25" ht="18" customHeight="1">
      <c r="B28" s="824"/>
      <c r="C28" s="826"/>
      <c r="D28" s="833"/>
      <c r="E28" s="150"/>
      <c r="F28" s="407" t="s">
        <v>100</v>
      </c>
      <c r="G28" s="106">
        <f>'Detail Table(Forecast)'!G28</f>
        <v>157.42884321841333</v>
      </c>
      <c r="H28" s="106">
        <f>'Detail Table(Forecast)'!H28</f>
        <v>166.06337398388388</v>
      </c>
      <c r="I28" s="517">
        <f>'Detail Table(Forecast)'!I28</f>
        <v>147.29681080727076</v>
      </c>
      <c r="J28" s="532">
        <f>SUM(G28:I28)</f>
        <v>470.78902800956791</v>
      </c>
      <c r="K28" s="106">
        <f>'Detail Table(Forecast)'!J28</f>
        <v>162.208103789707</v>
      </c>
      <c r="L28" s="106">
        <f>'Detail Table(Forecast)'!K28</f>
        <v>162.3355507382748</v>
      </c>
      <c r="M28" s="106">
        <f>'Detail Table(Forecast)'!L28</f>
        <v>190.88366721746897</v>
      </c>
      <c r="N28" s="532">
        <f>SUM(K28:M28)</f>
        <v>515.42732174545074</v>
      </c>
      <c r="O28" s="109">
        <f t="shared" si="0"/>
        <v>986.21634975501865</v>
      </c>
      <c r="P28" s="106">
        <f>'Detail Table(Forecast)'!N28</f>
        <v>203.6283620742521</v>
      </c>
      <c r="Q28" s="107">
        <f>'Detail Table(Forecast)'!O28</f>
        <v>199.07213366295213</v>
      </c>
      <c r="R28" s="110">
        <f>'Detail Table(Forecast)'!P28</f>
        <v>176.25912986931036</v>
      </c>
      <c r="S28" s="532">
        <f>SUM(P28:R28)</f>
        <v>578.95962560651458</v>
      </c>
      <c r="T28" s="106">
        <f>'Detail Table(Forecast)'!Q28</f>
        <v>135.12562721904288</v>
      </c>
      <c r="U28" s="107">
        <f>'Detail Table(Forecast)'!R28</f>
        <v>137.48339576754776</v>
      </c>
      <c r="V28" s="108">
        <f>'Detail Table(Forecast)'!S28</f>
        <v>167.62459910383981</v>
      </c>
      <c r="W28" s="532">
        <f>SUM(T28:V28)</f>
        <v>440.23362209043046</v>
      </c>
      <c r="X28" s="109">
        <f t="shared" si="1"/>
        <v>1019.193247696945</v>
      </c>
      <c r="Y28" s="109">
        <f t="shared" si="5"/>
        <v>2005.4095974519637</v>
      </c>
    </row>
    <row r="29" spans="1:25" ht="16.5" customHeight="1">
      <c r="A29" s="76">
        <v>19</v>
      </c>
      <c r="B29" s="824"/>
      <c r="C29" s="826"/>
      <c r="D29" s="833"/>
      <c r="E29" s="405" t="s">
        <v>101</v>
      </c>
      <c r="F29" s="425" t="s">
        <v>103</v>
      </c>
      <c r="G29" s="258">
        <f>'Detail Table(Forecast)'!G29</f>
        <v>0</v>
      </c>
      <c r="H29" s="258">
        <f>'Detail Table(Forecast)'!H29</f>
        <v>0</v>
      </c>
      <c r="I29" s="521">
        <f>'Detail Table(Forecast)'!I29</f>
        <v>0</v>
      </c>
      <c r="J29" s="540"/>
      <c r="K29" s="258">
        <f>'Detail Table(Forecast)'!J29</f>
        <v>0</v>
      </c>
      <c r="L29" s="258">
        <f>'Detail Table(Forecast)'!K29</f>
        <v>0</v>
      </c>
      <c r="M29" s="258">
        <f>'Detail Table(Forecast)'!L29</f>
        <v>0</v>
      </c>
      <c r="N29" s="540"/>
      <c r="O29" s="114">
        <f t="shared" si="0"/>
        <v>0</v>
      </c>
      <c r="P29" s="258">
        <f>'Detail Table(Forecast)'!N29</f>
        <v>0</v>
      </c>
      <c r="Q29" s="258">
        <f>'Detail Table(Forecast)'!O29</f>
        <v>0</v>
      </c>
      <c r="R29" s="258">
        <f>'Detail Table(Forecast)'!P29</f>
        <v>0</v>
      </c>
      <c r="S29" s="540"/>
      <c r="T29" s="258">
        <f>'Detail Table(Forecast)'!Q29</f>
        <v>0</v>
      </c>
      <c r="U29" s="258">
        <f>'Detail Table(Forecast)'!R29</f>
        <v>0</v>
      </c>
      <c r="V29" s="258">
        <f>'Detail Table(Forecast)'!S29</f>
        <v>0</v>
      </c>
      <c r="W29" s="540"/>
      <c r="X29" s="114">
        <f t="shared" si="1"/>
        <v>0</v>
      </c>
      <c r="Y29" s="114">
        <f t="shared" si="5"/>
        <v>0</v>
      </c>
    </row>
    <row r="30" spans="1:25" ht="16.5" customHeight="1">
      <c r="A30" s="76">
        <v>20</v>
      </c>
      <c r="B30" s="824"/>
      <c r="C30" s="826"/>
      <c r="D30" s="833"/>
      <c r="E30" s="99" t="s">
        <v>102</v>
      </c>
      <c r="F30" s="402" t="s">
        <v>119</v>
      </c>
      <c r="G30" s="259">
        <f>'Detail Table(Forecast)'!G30</f>
        <v>0</v>
      </c>
      <c r="H30" s="260">
        <f>'Detail Table(Forecast)'!H30</f>
        <v>0</v>
      </c>
      <c r="I30" s="261">
        <f>'Detail Table(Forecast)'!I30</f>
        <v>0</v>
      </c>
      <c r="J30" s="541"/>
      <c r="K30" s="263">
        <f>'Detail Table(Forecast)'!J30</f>
        <v>0</v>
      </c>
      <c r="L30" s="260">
        <f>'Detail Table(Forecast)'!K30</f>
        <v>0</v>
      </c>
      <c r="M30" s="261">
        <f>'Detail Table(Forecast)'!L30</f>
        <v>0</v>
      </c>
      <c r="N30" s="541"/>
      <c r="O30" s="151">
        <f t="shared" si="0"/>
        <v>0</v>
      </c>
      <c r="P30" s="261">
        <f>'Detail Table(Forecast)'!N30</f>
        <v>0</v>
      </c>
      <c r="Q30" s="260">
        <f>'Detail Table(Forecast)'!O30</f>
        <v>0</v>
      </c>
      <c r="R30" s="262">
        <f>'Detail Table(Forecast)'!P30</f>
        <v>0</v>
      </c>
      <c r="S30" s="541"/>
      <c r="T30" s="263">
        <f>'Detail Table(Forecast)'!Q30</f>
        <v>0</v>
      </c>
      <c r="U30" s="260">
        <f>'Detail Table(Forecast)'!R30</f>
        <v>0</v>
      </c>
      <c r="V30" s="261">
        <f>'Detail Table(Forecast)'!S30</f>
        <v>0</v>
      </c>
      <c r="W30" s="541"/>
      <c r="X30" s="151">
        <f t="shared" si="1"/>
        <v>0</v>
      </c>
      <c r="Y30" s="151">
        <f t="shared" si="5"/>
        <v>0</v>
      </c>
    </row>
    <row r="31" spans="1:25" ht="18" customHeight="1">
      <c r="B31" s="824"/>
      <c r="C31" s="826"/>
      <c r="D31" s="828"/>
      <c r="E31" s="105"/>
      <c r="F31" s="407" t="s">
        <v>104</v>
      </c>
      <c r="G31" s="128">
        <f>'Detail Table(Forecast)'!G31</f>
        <v>0</v>
      </c>
      <c r="H31" s="129">
        <f>'Detail Table(Forecast)'!H31</f>
        <v>0</v>
      </c>
      <c r="I31" s="130">
        <f>'Detail Table(Forecast)'!I31</f>
        <v>0</v>
      </c>
      <c r="J31" s="536">
        <f>SUM(G31:I31)</f>
        <v>0</v>
      </c>
      <c r="K31" s="128">
        <f>'Detail Table(Forecast)'!J31</f>
        <v>0</v>
      </c>
      <c r="L31" s="129">
        <f>'Detail Table(Forecast)'!K31</f>
        <v>0</v>
      </c>
      <c r="M31" s="130">
        <f>'Detail Table(Forecast)'!L31</f>
        <v>0</v>
      </c>
      <c r="N31" s="536">
        <f>SUM(K31:M31)</f>
        <v>0</v>
      </c>
      <c r="O31" s="103">
        <f t="shared" si="0"/>
        <v>0</v>
      </c>
      <c r="P31" s="128">
        <f>'Detail Table(Forecast)'!N31</f>
        <v>0</v>
      </c>
      <c r="Q31" s="129">
        <f>'Detail Table(Forecast)'!O31</f>
        <v>0</v>
      </c>
      <c r="R31" s="131">
        <f>'Detail Table(Forecast)'!P31</f>
        <v>0</v>
      </c>
      <c r="S31" s="536">
        <f>SUM(P31:R31)</f>
        <v>0</v>
      </c>
      <c r="T31" s="128">
        <f>'Detail Table(Forecast)'!Q31</f>
        <v>0</v>
      </c>
      <c r="U31" s="129">
        <f>'Detail Table(Forecast)'!R31</f>
        <v>0</v>
      </c>
      <c r="V31" s="130">
        <f>'Detail Table(Forecast)'!S31</f>
        <v>0</v>
      </c>
      <c r="W31" s="536">
        <f>SUM(T31:V31)</f>
        <v>0</v>
      </c>
      <c r="X31" s="103">
        <f t="shared" si="1"/>
        <v>0</v>
      </c>
      <c r="Y31" s="103">
        <f t="shared" si="5"/>
        <v>0</v>
      </c>
    </row>
    <row r="32" spans="1:25" ht="18" customHeight="1">
      <c r="A32" s="76">
        <v>21</v>
      </c>
      <c r="B32" s="824"/>
      <c r="C32" s="826"/>
      <c r="D32" s="828"/>
      <c r="E32" s="403" t="s">
        <v>105</v>
      </c>
      <c r="F32" s="138"/>
      <c r="G32" s="506">
        <f>'Detail Table(Forecast)'!G32</f>
        <v>0</v>
      </c>
      <c r="H32" s="506">
        <f>'Detail Table(Forecast)'!H32</f>
        <v>0</v>
      </c>
      <c r="I32" s="523">
        <f>'Detail Table(Forecast)'!I32</f>
        <v>0</v>
      </c>
      <c r="J32" s="542"/>
      <c r="K32" s="152">
        <f>'Detail Table(Forecast)'!J32</f>
        <v>0</v>
      </c>
      <c r="L32" s="152">
        <f>'Detail Table(Forecast)'!K32</f>
        <v>0</v>
      </c>
      <c r="M32" s="264">
        <f>'Detail Table(Forecast)'!L32</f>
        <v>0</v>
      </c>
      <c r="N32" s="542"/>
      <c r="O32" s="127">
        <f t="shared" si="0"/>
        <v>0</v>
      </c>
      <c r="P32" s="152">
        <f>'Detail Table(Forecast)'!N32</f>
        <v>0</v>
      </c>
      <c r="Q32" s="265">
        <f>'Detail Table(Forecast)'!O32</f>
        <v>0</v>
      </c>
      <c r="R32" s="155">
        <f>'Detail Table(Forecast)'!P32</f>
        <v>0</v>
      </c>
      <c r="S32" s="542"/>
      <c r="T32" s="152">
        <f>'Detail Table(Forecast)'!Q32</f>
        <v>0</v>
      </c>
      <c r="U32" s="153">
        <f>'Detail Table(Forecast)'!R32</f>
        <v>0</v>
      </c>
      <c r="V32" s="154">
        <f>'Detail Table(Forecast)'!S32</f>
        <v>0</v>
      </c>
      <c r="W32" s="542"/>
      <c r="X32" s="127">
        <f t="shared" si="1"/>
        <v>0</v>
      </c>
      <c r="Y32" s="127">
        <f t="shared" si="5"/>
        <v>0</v>
      </c>
    </row>
    <row r="33" spans="1:25" ht="21" customHeight="1" thickBot="1">
      <c r="B33" s="824"/>
      <c r="C33" s="826"/>
      <c r="D33" s="829"/>
      <c r="E33" s="830" t="s">
        <v>106</v>
      </c>
      <c r="F33" s="831"/>
      <c r="G33" s="142">
        <f>'Detail Table(Forecast)'!G33</f>
        <v>157.42884321841333</v>
      </c>
      <c r="H33" s="139">
        <f>'Detail Table(Forecast)'!H33</f>
        <v>166.06337398388388</v>
      </c>
      <c r="I33" s="140">
        <f>'Detail Table(Forecast)'!I33</f>
        <v>147.29681080727076</v>
      </c>
      <c r="J33" s="538">
        <f>SUM(G33:I33)</f>
        <v>470.78902800956791</v>
      </c>
      <c r="K33" s="142">
        <f>'Detail Table(Forecast)'!J33</f>
        <v>162.208103789707</v>
      </c>
      <c r="L33" s="139">
        <f>'Detail Table(Forecast)'!K33</f>
        <v>162.3355507382748</v>
      </c>
      <c r="M33" s="140">
        <f>'Detail Table(Forecast)'!L33</f>
        <v>190.88366721746897</v>
      </c>
      <c r="N33" s="538">
        <f>SUM(K33:M33)</f>
        <v>515.42732174545074</v>
      </c>
      <c r="O33" s="141">
        <f t="shared" si="0"/>
        <v>986.21634975501865</v>
      </c>
      <c r="P33" s="142">
        <f>'Detail Table(Forecast)'!N33</f>
        <v>203.6283620742521</v>
      </c>
      <c r="Q33" s="139">
        <f>'Detail Table(Forecast)'!O33</f>
        <v>199.07213366295213</v>
      </c>
      <c r="R33" s="143">
        <f>'Detail Table(Forecast)'!P33</f>
        <v>176.25912986931036</v>
      </c>
      <c r="S33" s="538">
        <f>SUM(P33:R33)</f>
        <v>578.95962560651458</v>
      </c>
      <c r="T33" s="142">
        <f>'Detail Table(Forecast)'!Q33</f>
        <v>135.12562721904288</v>
      </c>
      <c r="U33" s="139">
        <f>'Detail Table(Forecast)'!R33</f>
        <v>137.48339576754776</v>
      </c>
      <c r="V33" s="140">
        <f>'Detail Table(Forecast)'!S33</f>
        <v>167.62459910383981</v>
      </c>
      <c r="W33" s="538">
        <f>SUM(T33:V33)</f>
        <v>440.23362209043046</v>
      </c>
      <c r="X33" s="141">
        <f t="shared" si="1"/>
        <v>1019.193247696945</v>
      </c>
      <c r="Y33" s="141">
        <f t="shared" si="5"/>
        <v>2005.4095974519637</v>
      </c>
    </row>
    <row r="34" spans="1:25" ht="21" customHeight="1" thickTop="1" thickBot="1">
      <c r="B34" s="824"/>
      <c r="C34" s="827"/>
      <c r="D34" s="854" t="s">
        <v>107</v>
      </c>
      <c r="E34" s="854"/>
      <c r="F34" s="855"/>
      <c r="G34" s="156">
        <f>'Detail Table(Forecast)'!G34</f>
        <v>296.58017293021476</v>
      </c>
      <c r="H34" s="157">
        <f>'Detail Table(Forecast)'!H34</f>
        <v>312.84676407858308</v>
      </c>
      <c r="I34" s="158">
        <f>'Detail Table(Forecast)'!I34</f>
        <v>277.49243866755364</v>
      </c>
      <c r="J34" s="543">
        <f>SUM(G34:I34)</f>
        <v>886.91937567635148</v>
      </c>
      <c r="K34" s="156">
        <f>'Detail Table(Forecast)'!J34</f>
        <v>305.583821167319</v>
      </c>
      <c r="L34" s="157">
        <f>'Detail Table(Forecast)'!K34</f>
        <v>305.82391845364174</v>
      </c>
      <c r="M34" s="158">
        <f>'Detail Table(Forecast)'!L34</f>
        <v>359.60571058994458</v>
      </c>
      <c r="N34" s="543">
        <f>SUM(K34:M34)</f>
        <v>971.01345021090526</v>
      </c>
      <c r="O34" s="159">
        <f t="shared" si="0"/>
        <v>1857.9328258872567</v>
      </c>
      <c r="P34" s="156">
        <f>'Detail Table(Forecast)'!N34</f>
        <v>383.61543922222268</v>
      </c>
      <c r="Q34" s="157">
        <f>'Detail Table(Forecast)'!O34</f>
        <v>375.03196123618329</v>
      </c>
      <c r="R34" s="160">
        <f>'Detail Table(Forecast)'!P34</f>
        <v>332.05454698440553</v>
      </c>
      <c r="S34" s="543">
        <f>SUM(P34:R34)</f>
        <v>1090.7019474428116</v>
      </c>
      <c r="T34" s="156">
        <f>'Detail Table(Forecast)'!Q34</f>
        <v>254.56314782372812</v>
      </c>
      <c r="U34" s="157">
        <f>'Detail Table(Forecast)'!R34</f>
        <v>259.00494762069957</v>
      </c>
      <c r="V34" s="158">
        <f>'Detail Table(Forecast)'!S34</f>
        <v>315.78795583603716</v>
      </c>
      <c r="W34" s="543">
        <f>SUM(T34:V34)</f>
        <v>829.35605128046473</v>
      </c>
      <c r="X34" s="159">
        <f t="shared" si="1"/>
        <v>1920.0579987232763</v>
      </c>
      <c r="Y34" s="159">
        <f t="shared" si="5"/>
        <v>3777.9908246105333</v>
      </c>
    </row>
    <row r="35" spans="1:25" ht="16.5" customHeight="1">
      <c r="A35" s="35">
        <v>22</v>
      </c>
      <c r="B35" s="824"/>
      <c r="C35" s="856" t="s">
        <v>52</v>
      </c>
      <c r="D35" s="858" t="s">
        <v>108</v>
      </c>
      <c r="E35" s="408" t="s">
        <v>109</v>
      </c>
      <c r="F35" s="409" t="s">
        <v>110</v>
      </c>
      <c r="G35" s="161">
        <f>'Detail Table(Forecast)'!G35</f>
        <v>0</v>
      </c>
      <c r="H35" s="162">
        <f>'Detail Table(Forecast)'!H35</f>
        <v>0</v>
      </c>
      <c r="I35" s="163">
        <f>'Detail Table(Forecast)'!I35</f>
        <v>0</v>
      </c>
      <c r="J35" s="544"/>
      <c r="K35" s="161">
        <f>'Detail Table(Forecast)'!J35</f>
        <v>0</v>
      </c>
      <c r="L35" s="162">
        <f>'Detail Table(Forecast)'!K35</f>
        <v>0</v>
      </c>
      <c r="M35" s="163">
        <f>'Detail Table(Forecast)'!L35</f>
        <v>0</v>
      </c>
      <c r="N35" s="544"/>
      <c r="O35" s="164">
        <f t="shared" si="0"/>
        <v>0</v>
      </c>
      <c r="P35" s="161">
        <f>'Detail Table(Forecast)'!N35</f>
        <v>0</v>
      </c>
      <c r="Q35" s="162">
        <f>'Detail Table(Forecast)'!O35</f>
        <v>0</v>
      </c>
      <c r="R35" s="165">
        <f>'Detail Table(Forecast)'!P35</f>
        <v>0</v>
      </c>
      <c r="S35" s="544"/>
      <c r="T35" s="161">
        <f>'Detail Table(Forecast)'!Q35</f>
        <v>0</v>
      </c>
      <c r="U35" s="162">
        <f>'Detail Table(Forecast)'!R35</f>
        <v>0</v>
      </c>
      <c r="V35" s="163">
        <f>'Detail Table(Forecast)'!S35</f>
        <v>0</v>
      </c>
      <c r="W35" s="544"/>
      <c r="X35" s="164">
        <f t="shared" si="1"/>
        <v>0</v>
      </c>
      <c r="Y35" s="164"/>
    </row>
    <row r="36" spans="1:25" ht="16.5" customHeight="1">
      <c r="A36" s="35">
        <v>23</v>
      </c>
      <c r="B36" s="824"/>
      <c r="C36" s="857"/>
      <c r="D36" s="859"/>
      <c r="E36" s="166"/>
      <c r="F36" s="410" t="s">
        <v>111</v>
      </c>
      <c r="G36" s="167">
        <f>'Detail Table(Forecast)'!G36</f>
        <v>0</v>
      </c>
      <c r="H36" s="168">
        <f>'Detail Table(Forecast)'!H36</f>
        <v>0</v>
      </c>
      <c r="I36" s="169">
        <f>'Detail Table(Forecast)'!I36</f>
        <v>0</v>
      </c>
      <c r="J36" s="545"/>
      <c r="K36" s="167">
        <f>'Detail Table(Forecast)'!J36</f>
        <v>0</v>
      </c>
      <c r="L36" s="168">
        <f>'Detail Table(Forecast)'!K36</f>
        <v>0</v>
      </c>
      <c r="M36" s="169">
        <f>'Detail Table(Forecast)'!L36</f>
        <v>0</v>
      </c>
      <c r="N36" s="545"/>
      <c r="O36" s="170">
        <f t="shared" si="0"/>
        <v>0</v>
      </c>
      <c r="P36" s="167">
        <f>'Detail Table(Forecast)'!N36</f>
        <v>0</v>
      </c>
      <c r="Q36" s="168">
        <f>'Detail Table(Forecast)'!O36</f>
        <v>0</v>
      </c>
      <c r="R36" s="171">
        <f>'Detail Table(Forecast)'!P36</f>
        <v>0</v>
      </c>
      <c r="S36" s="545"/>
      <c r="T36" s="167">
        <f>'Detail Table(Forecast)'!Q36</f>
        <v>0</v>
      </c>
      <c r="U36" s="168">
        <f>'Detail Table(Forecast)'!R36</f>
        <v>0</v>
      </c>
      <c r="V36" s="169">
        <f>'Detail Table(Forecast)'!S36</f>
        <v>0</v>
      </c>
      <c r="W36" s="545"/>
      <c r="X36" s="170">
        <f t="shared" si="1"/>
        <v>0</v>
      </c>
      <c r="Y36" s="170"/>
    </row>
    <row r="37" spans="1:25" ht="16.5" customHeight="1">
      <c r="A37" s="35">
        <v>24</v>
      </c>
      <c r="B37" s="824"/>
      <c r="C37" s="857"/>
      <c r="D37" s="859"/>
      <c r="E37" s="861" t="s">
        <v>117</v>
      </c>
      <c r="F37" s="410" t="s">
        <v>120</v>
      </c>
      <c r="G37" s="172">
        <f>'Detail Table(Forecast)'!G37</f>
        <v>0</v>
      </c>
      <c r="H37" s="172">
        <f>'Detail Table(Forecast)'!H37</f>
        <v>0</v>
      </c>
      <c r="I37" s="522">
        <f>'Detail Table(Forecast)'!I37</f>
        <v>0</v>
      </c>
      <c r="J37" s="546"/>
      <c r="K37" s="172">
        <f>'Detail Table(Forecast)'!J37</f>
        <v>0</v>
      </c>
      <c r="L37" s="172">
        <f>'Detail Table(Forecast)'!K37</f>
        <v>0</v>
      </c>
      <c r="M37" s="172">
        <f>'Detail Table(Forecast)'!L37</f>
        <v>0</v>
      </c>
      <c r="N37" s="546"/>
      <c r="O37" s="173">
        <f t="shared" si="0"/>
        <v>0</v>
      </c>
      <c r="P37" s="172">
        <f>'Detail Table(Forecast)'!N37</f>
        <v>0</v>
      </c>
      <c r="Q37" s="172">
        <f>'Detail Table(Forecast)'!O37</f>
        <v>0</v>
      </c>
      <c r="R37" s="172">
        <f>'Detail Table(Forecast)'!P37</f>
        <v>0</v>
      </c>
      <c r="S37" s="546"/>
      <c r="T37" s="172">
        <f>'Detail Table(Forecast)'!Q37</f>
        <v>0</v>
      </c>
      <c r="U37" s="172">
        <f>'Detail Table(Forecast)'!R37</f>
        <v>0</v>
      </c>
      <c r="V37" s="172">
        <f>'Detail Table(Forecast)'!S37</f>
        <v>0</v>
      </c>
      <c r="W37" s="546"/>
      <c r="X37" s="173">
        <f t="shared" si="1"/>
        <v>0</v>
      </c>
      <c r="Y37" s="173">
        <f>O37+X37</f>
        <v>0</v>
      </c>
    </row>
    <row r="38" spans="1:25" ht="16.5" customHeight="1">
      <c r="A38" s="35">
        <v>25</v>
      </c>
      <c r="B38" s="824"/>
      <c r="C38" s="857"/>
      <c r="D38" s="859"/>
      <c r="E38" s="861"/>
      <c r="F38" s="410" t="s">
        <v>112</v>
      </c>
      <c r="G38" s="172">
        <f>'Detail Table(Forecast)'!G38</f>
        <v>0</v>
      </c>
      <c r="H38" s="172">
        <f>'Detail Table(Forecast)'!H38</f>
        <v>0</v>
      </c>
      <c r="I38" s="522">
        <f>'Detail Table(Forecast)'!I38</f>
        <v>0</v>
      </c>
      <c r="J38" s="546"/>
      <c r="K38" s="172">
        <f>'Detail Table(Forecast)'!J38</f>
        <v>0</v>
      </c>
      <c r="L38" s="172">
        <f>'Detail Table(Forecast)'!K38</f>
        <v>0</v>
      </c>
      <c r="M38" s="172">
        <f>'Detail Table(Forecast)'!L38</f>
        <v>0</v>
      </c>
      <c r="N38" s="546"/>
      <c r="O38" s="173">
        <f t="shared" si="0"/>
        <v>0</v>
      </c>
      <c r="P38" s="172">
        <f>'Detail Table(Forecast)'!N38</f>
        <v>0</v>
      </c>
      <c r="Q38" s="172">
        <f>'Detail Table(Forecast)'!O38</f>
        <v>0</v>
      </c>
      <c r="R38" s="172">
        <f>'Detail Table(Forecast)'!P38</f>
        <v>0</v>
      </c>
      <c r="S38" s="546"/>
      <c r="T38" s="172">
        <f>'Detail Table(Forecast)'!Q38</f>
        <v>0</v>
      </c>
      <c r="U38" s="172">
        <f>'Detail Table(Forecast)'!R38</f>
        <v>0</v>
      </c>
      <c r="V38" s="172">
        <f>'Detail Table(Forecast)'!S38</f>
        <v>0</v>
      </c>
      <c r="W38" s="546"/>
      <c r="X38" s="173">
        <f t="shared" si="1"/>
        <v>0</v>
      </c>
      <c r="Y38" s="173">
        <f>O38+X38</f>
        <v>0</v>
      </c>
    </row>
    <row r="39" spans="1:25" ht="16.5" customHeight="1">
      <c r="A39" s="35">
        <v>26</v>
      </c>
      <c r="B39" s="824"/>
      <c r="C39" s="857"/>
      <c r="D39" s="859"/>
      <c r="E39" s="166"/>
      <c r="F39" s="410" t="s">
        <v>113</v>
      </c>
      <c r="G39" s="167">
        <f>'Detail Table(Forecast)'!G39</f>
        <v>0</v>
      </c>
      <c r="H39" s="168">
        <f>'Detail Table(Forecast)'!H39</f>
        <v>0</v>
      </c>
      <c r="I39" s="169">
        <f>'Detail Table(Forecast)'!I39</f>
        <v>0</v>
      </c>
      <c r="J39" s="545"/>
      <c r="K39" s="167">
        <f>'Detail Table(Forecast)'!J39</f>
        <v>0</v>
      </c>
      <c r="L39" s="168">
        <f>'Detail Table(Forecast)'!K39</f>
        <v>0</v>
      </c>
      <c r="M39" s="169">
        <f>'Detail Table(Forecast)'!L39</f>
        <v>0</v>
      </c>
      <c r="N39" s="545"/>
      <c r="O39" s="170">
        <f t="shared" si="0"/>
        <v>0</v>
      </c>
      <c r="P39" s="167">
        <f>'Detail Table(Forecast)'!N39</f>
        <v>0</v>
      </c>
      <c r="Q39" s="168">
        <f>'Detail Table(Forecast)'!O39</f>
        <v>0</v>
      </c>
      <c r="R39" s="171">
        <f>'Detail Table(Forecast)'!P39</f>
        <v>0</v>
      </c>
      <c r="S39" s="545"/>
      <c r="T39" s="167">
        <f>'Detail Table(Forecast)'!Q39</f>
        <v>0</v>
      </c>
      <c r="U39" s="168">
        <f>'Detail Table(Forecast)'!R39</f>
        <v>0</v>
      </c>
      <c r="V39" s="169">
        <f>'Detail Table(Forecast)'!S39</f>
        <v>0</v>
      </c>
      <c r="W39" s="545"/>
      <c r="X39" s="170">
        <f t="shared" si="1"/>
        <v>0</v>
      </c>
      <c r="Y39" s="170"/>
    </row>
    <row r="40" spans="1:25" ht="16.5" customHeight="1">
      <c r="A40" s="35">
        <v>27</v>
      </c>
      <c r="B40" s="824"/>
      <c r="C40" s="857"/>
      <c r="D40" s="859"/>
      <c r="E40" s="174"/>
      <c r="F40" s="411" t="s">
        <v>44</v>
      </c>
      <c r="G40" s="175">
        <f>'Detail Table(Forecast)'!G40</f>
        <v>0</v>
      </c>
      <c r="H40" s="176">
        <f>'Detail Table(Forecast)'!H40</f>
        <v>0</v>
      </c>
      <c r="I40" s="177">
        <f>'Detail Table(Forecast)'!I40</f>
        <v>0</v>
      </c>
      <c r="J40" s="547"/>
      <c r="K40" s="175">
        <f>'Detail Table(Forecast)'!J40</f>
        <v>0</v>
      </c>
      <c r="L40" s="176">
        <f>'Detail Table(Forecast)'!K40</f>
        <v>0</v>
      </c>
      <c r="M40" s="177">
        <f>'Detail Table(Forecast)'!L40</f>
        <v>0</v>
      </c>
      <c r="N40" s="547"/>
      <c r="O40" s="178">
        <f t="shared" si="0"/>
        <v>0</v>
      </c>
      <c r="P40" s="175">
        <f>'Detail Table(Forecast)'!N40</f>
        <v>0</v>
      </c>
      <c r="Q40" s="176">
        <f>'Detail Table(Forecast)'!O40</f>
        <v>0</v>
      </c>
      <c r="R40" s="179">
        <f>'Detail Table(Forecast)'!P40</f>
        <v>0</v>
      </c>
      <c r="S40" s="547"/>
      <c r="T40" s="175">
        <f>'Detail Table(Forecast)'!Q40</f>
        <v>0</v>
      </c>
      <c r="U40" s="176">
        <f>'Detail Table(Forecast)'!R40</f>
        <v>0</v>
      </c>
      <c r="V40" s="177">
        <f>'Detail Table(Forecast)'!S40</f>
        <v>0</v>
      </c>
      <c r="W40" s="547"/>
      <c r="X40" s="178">
        <f t="shared" si="1"/>
        <v>0</v>
      </c>
      <c r="Y40" s="178">
        <f>O40+X40</f>
        <v>0</v>
      </c>
    </row>
    <row r="41" spans="1:25" ht="18" customHeight="1" thickBot="1">
      <c r="B41" s="824"/>
      <c r="C41" s="857"/>
      <c r="D41" s="859"/>
      <c r="E41" s="180"/>
      <c r="F41" s="407" t="s">
        <v>114</v>
      </c>
      <c r="G41" s="181">
        <f>'Detail Table(Forecast)'!G41</f>
        <v>0</v>
      </c>
      <c r="H41" s="182">
        <f>'Detail Table(Forecast)'!H41</f>
        <v>0</v>
      </c>
      <c r="I41" s="183">
        <f>'Detail Table(Forecast)'!I41</f>
        <v>0</v>
      </c>
      <c r="J41" s="184">
        <f t="shared" ref="J41:J57" si="6">SUM(G41:I41)</f>
        <v>0</v>
      </c>
      <c r="K41" s="181">
        <f>'Detail Table(Forecast)'!J41</f>
        <v>0</v>
      </c>
      <c r="L41" s="182">
        <f>'Detail Table(Forecast)'!K41</f>
        <v>0</v>
      </c>
      <c r="M41" s="183">
        <f>'Detail Table(Forecast)'!L41</f>
        <v>0</v>
      </c>
      <c r="N41" s="184">
        <f t="shared" ref="N41:N57" si="7">SUM(K41:M41)</f>
        <v>0</v>
      </c>
      <c r="O41" s="184">
        <f t="shared" si="0"/>
        <v>0</v>
      </c>
      <c r="P41" s="181">
        <f>'Detail Table(Forecast)'!N41</f>
        <v>0</v>
      </c>
      <c r="Q41" s="182">
        <f>'Detail Table(Forecast)'!O41</f>
        <v>0</v>
      </c>
      <c r="R41" s="185">
        <f>'Detail Table(Forecast)'!P41</f>
        <v>0</v>
      </c>
      <c r="S41" s="184">
        <f t="shared" ref="S41:S57" si="8">SUM(P41:R41)</f>
        <v>0</v>
      </c>
      <c r="T41" s="181">
        <f>'Detail Table(Forecast)'!Q41</f>
        <v>0</v>
      </c>
      <c r="U41" s="182">
        <f>'Detail Table(Forecast)'!R41</f>
        <v>0</v>
      </c>
      <c r="V41" s="183">
        <f>'Detail Table(Forecast)'!S41</f>
        <v>0</v>
      </c>
      <c r="W41" s="184">
        <f t="shared" ref="W41:W57" si="9">SUM(T41:V41)</f>
        <v>0</v>
      </c>
      <c r="X41" s="184">
        <f t="shared" si="1"/>
        <v>0</v>
      </c>
      <c r="Y41" s="184">
        <f>O41+X41</f>
        <v>0</v>
      </c>
    </row>
    <row r="42" spans="1:25" ht="16.5" hidden="1" customHeight="1">
      <c r="A42" s="35">
        <v>29</v>
      </c>
      <c r="B42" s="824"/>
      <c r="C42" s="857"/>
      <c r="D42" s="859"/>
      <c r="E42" s="412" t="s">
        <v>121</v>
      </c>
      <c r="F42" s="413"/>
      <c r="G42" s="186">
        <f>'Detail Table(Forecast)'!G42</f>
        <v>0</v>
      </c>
      <c r="H42" s="187">
        <f>'Detail Table(Forecast)'!H42</f>
        <v>0</v>
      </c>
      <c r="I42" s="188">
        <f>'Detail Table(Forecast)'!I42</f>
        <v>0</v>
      </c>
      <c r="J42" s="192">
        <f t="shared" si="6"/>
        <v>0</v>
      </c>
      <c r="K42" s="186">
        <f>'Detail Table(Forecast)'!J42</f>
        <v>0</v>
      </c>
      <c r="L42" s="187">
        <f>'Detail Table(Forecast)'!K42</f>
        <v>0</v>
      </c>
      <c r="M42" s="188">
        <f>'Detail Table(Forecast)'!L42</f>
        <v>0</v>
      </c>
      <c r="N42" s="192">
        <f t="shared" si="7"/>
        <v>0</v>
      </c>
      <c r="O42" s="190">
        <f t="shared" si="0"/>
        <v>0</v>
      </c>
      <c r="P42" s="186">
        <f>'Detail Table(Forecast)'!N42</f>
        <v>0</v>
      </c>
      <c r="Q42" s="187">
        <f>'Detail Table(Forecast)'!O42</f>
        <v>0</v>
      </c>
      <c r="R42" s="191">
        <f>'Detail Table(Forecast)'!P42</f>
        <v>0</v>
      </c>
      <c r="S42" s="192">
        <f t="shared" si="8"/>
        <v>0</v>
      </c>
      <c r="T42" s="186">
        <f>'Detail Table(Forecast)'!Q42</f>
        <v>0</v>
      </c>
      <c r="U42" s="187">
        <f>'Detail Table(Forecast)'!R42</f>
        <v>0</v>
      </c>
      <c r="V42" s="188">
        <f>'Detail Table(Forecast)'!S42</f>
        <v>0</v>
      </c>
      <c r="W42" s="192">
        <f t="shared" si="9"/>
        <v>0</v>
      </c>
      <c r="X42" s="190">
        <f t="shared" si="1"/>
        <v>0</v>
      </c>
      <c r="Y42" s="192"/>
    </row>
    <row r="43" spans="1:25" ht="16.5" hidden="1" customHeight="1">
      <c r="A43" s="35">
        <v>30</v>
      </c>
      <c r="B43" s="824"/>
      <c r="C43" s="857"/>
      <c r="D43" s="859"/>
      <c r="E43" s="166" t="s">
        <v>122</v>
      </c>
      <c r="F43" s="414" t="s">
        <v>123</v>
      </c>
      <c r="G43" s="193">
        <f>'Detail Table(Forecast)'!G43</f>
        <v>0</v>
      </c>
      <c r="H43" s="194">
        <f>'Detail Table(Forecast)'!H43</f>
        <v>0</v>
      </c>
      <c r="I43" s="195">
        <f>'Detail Table(Forecast)'!I43</f>
        <v>0</v>
      </c>
      <c r="J43" s="548">
        <f t="shared" si="6"/>
        <v>0</v>
      </c>
      <c r="K43" s="193">
        <f>'Detail Table(Forecast)'!J43</f>
        <v>0</v>
      </c>
      <c r="L43" s="194">
        <f>'Detail Table(Forecast)'!K43</f>
        <v>0</v>
      </c>
      <c r="M43" s="195">
        <f>'Detail Table(Forecast)'!L43</f>
        <v>0</v>
      </c>
      <c r="N43" s="548">
        <f t="shared" si="7"/>
        <v>0</v>
      </c>
      <c r="O43" s="196">
        <f t="shared" si="0"/>
        <v>0</v>
      </c>
      <c r="P43" s="193">
        <f>'Detail Table(Forecast)'!N43</f>
        <v>0</v>
      </c>
      <c r="Q43" s="194">
        <f>'Detail Table(Forecast)'!O43</f>
        <v>0</v>
      </c>
      <c r="R43" s="197">
        <f>'Detail Table(Forecast)'!P43</f>
        <v>0</v>
      </c>
      <c r="S43" s="548">
        <f t="shared" si="8"/>
        <v>0</v>
      </c>
      <c r="T43" s="193">
        <f>'Detail Table(Forecast)'!Q43</f>
        <v>0</v>
      </c>
      <c r="U43" s="194">
        <f>'Detail Table(Forecast)'!R43</f>
        <v>0</v>
      </c>
      <c r="V43" s="195">
        <f>'Detail Table(Forecast)'!S43</f>
        <v>0</v>
      </c>
      <c r="W43" s="548">
        <f t="shared" si="9"/>
        <v>0</v>
      </c>
      <c r="X43" s="196">
        <f t="shared" si="1"/>
        <v>0</v>
      </c>
      <c r="Y43" s="198"/>
    </row>
    <row r="44" spans="1:25" ht="16.5" hidden="1" customHeight="1">
      <c r="A44" s="35">
        <v>31</v>
      </c>
      <c r="B44" s="824"/>
      <c r="C44" s="857"/>
      <c r="D44" s="859"/>
      <c r="E44" s="166" t="s">
        <v>124</v>
      </c>
      <c r="F44" s="410" t="s">
        <v>125</v>
      </c>
      <c r="G44" s="199">
        <f>'Detail Table(Forecast)'!G44</f>
        <v>0</v>
      </c>
      <c r="H44" s="200">
        <f>'Detail Table(Forecast)'!H44</f>
        <v>0</v>
      </c>
      <c r="I44" s="201">
        <f>'Detail Table(Forecast)'!I44</f>
        <v>0</v>
      </c>
      <c r="J44" s="196">
        <f t="shared" si="6"/>
        <v>0</v>
      </c>
      <c r="K44" s="199">
        <f>'Detail Table(Forecast)'!J44</f>
        <v>0</v>
      </c>
      <c r="L44" s="200">
        <f>'Detail Table(Forecast)'!K44</f>
        <v>0</v>
      </c>
      <c r="M44" s="201">
        <f>'Detail Table(Forecast)'!L44</f>
        <v>0</v>
      </c>
      <c r="N44" s="196">
        <f t="shared" si="7"/>
        <v>0</v>
      </c>
      <c r="O44" s="196">
        <f t="shared" si="0"/>
        <v>0</v>
      </c>
      <c r="P44" s="199">
        <f>'Detail Table(Forecast)'!N44</f>
        <v>0</v>
      </c>
      <c r="Q44" s="200">
        <f>'Detail Table(Forecast)'!O44</f>
        <v>0</v>
      </c>
      <c r="R44" s="202">
        <f>'Detail Table(Forecast)'!P44</f>
        <v>0</v>
      </c>
      <c r="S44" s="196">
        <f t="shared" si="8"/>
        <v>0</v>
      </c>
      <c r="T44" s="199">
        <f>'Detail Table(Forecast)'!Q44</f>
        <v>0</v>
      </c>
      <c r="U44" s="200">
        <f>'Detail Table(Forecast)'!R44</f>
        <v>0</v>
      </c>
      <c r="V44" s="201">
        <f>'Detail Table(Forecast)'!S44</f>
        <v>0</v>
      </c>
      <c r="W44" s="196">
        <f t="shared" si="9"/>
        <v>0</v>
      </c>
      <c r="X44" s="196">
        <f t="shared" si="1"/>
        <v>0</v>
      </c>
      <c r="Y44" s="196"/>
    </row>
    <row r="45" spans="1:25" ht="16.5" hidden="1" customHeight="1">
      <c r="A45" s="35">
        <v>32</v>
      </c>
      <c r="B45" s="824"/>
      <c r="C45" s="857"/>
      <c r="D45" s="859"/>
      <c r="E45" s="166"/>
      <c r="F45" s="415" t="s">
        <v>126</v>
      </c>
      <c r="G45" s="193">
        <f>'Detail Table(Forecast)'!G45</f>
        <v>0</v>
      </c>
      <c r="H45" s="194">
        <f>'Detail Table(Forecast)'!H45</f>
        <v>0</v>
      </c>
      <c r="I45" s="195">
        <f>'Detail Table(Forecast)'!I45</f>
        <v>0</v>
      </c>
      <c r="J45" s="548">
        <f t="shared" si="6"/>
        <v>0</v>
      </c>
      <c r="K45" s="193">
        <f>'Detail Table(Forecast)'!J45</f>
        <v>0</v>
      </c>
      <c r="L45" s="194">
        <f>'Detail Table(Forecast)'!K45</f>
        <v>0</v>
      </c>
      <c r="M45" s="195">
        <f>'Detail Table(Forecast)'!L45</f>
        <v>0</v>
      </c>
      <c r="N45" s="548">
        <f t="shared" si="7"/>
        <v>0</v>
      </c>
      <c r="O45" s="203">
        <f t="shared" si="0"/>
        <v>0</v>
      </c>
      <c r="P45" s="193">
        <f>'Detail Table(Forecast)'!N45</f>
        <v>0</v>
      </c>
      <c r="Q45" s="194">
        <f>'Detail Table(Forecast)'!O45</f>
        <v>0</v>
      </c>
      <c r="R45" s="197">
        <f>'Detail Table(Forecast)'!P45</f>
        <v>0</v>
      </c>
      <c r="S45" s="548">
        <f t="shared" si="8"/>
        <v>0</v>
      </c>
      <c r="T45" s="193">
        <f>'Detail Table(Forecast)'!Q45</f>
        <v>0</v>
      </c>
      <c r="U45" s="194">
        <f>'Detail Table(Forecast)'!R45</f>
        <v>0</v>
      </c>
      <c r="V45" s="195">
        <f>'Detail Table(Forecast)'!S45</f>
        <v>0</v>
      </c>
      <c r="W45" s="548">
        <f t="shared" si="9"/>
        <v>0</v>
      </c>
      <c r="X45" s="203">
        <f t="shared" si="1"/>
        <v>0</v>
      </c>
      <c r="Y45" s="203"/>
    </row>
    <row r="46" spans="1:25" ht="16.5" hidden="1" customHeight="1">
      <c r="B46" s="824"/>
      <c r="C46" s="857"/>
      <c r="D46" s="859"/>
      <c r="E46" s="166"/>
      <c r="F46" s="407" t="s">
        <v>127</v>
      </c>
      <c r="G46" s="186">
        <f>'Detail Table(Forecast)'!G46</f>
        <v>0</v>
      </c>
      <c r="H46" s="187">
        <f>'Detail Table(Forecast)'!H46</f>
        <v>0</v>
      </c>
      <c r="I46" s="188">
        <f>'Detail Table(Forecast)'!I46</f>
        <v>0</v>
      </c>
      <c r="J46" s="192">
        <f t="shared" si="6"/>
        <v>0</v>
      </c>
      <c r="K46" s="186">
        <f>'Detail Table(Forecast)'!J46</f>
        <v>0</v>
      </c>
      <c r="L46" s="187">
        <f>'Detail Table(Forecast)'!K46</f>
        <v>0</v>
      </c>
      <c r="M46" s="188">
        <f>'Detail Table(Forecast)'!L46</f>
        <v>0</v>
      </c>
      <c r="N46" s="192">
        <f t="shared" si="7"/>
        <v>0</v>
      </c>
      <c r="O46" s="190">
        <f t="shared" si="0"/>
        <v>0</v>
      </c>
      <c r="P46" s="186">
        <f>'Detail Table(Forecast)'!N46</f>
        <v>0</v>
      </c>
      <c r="Q46" s="187">
        <f>'Detail Table(Forecast)'!O46</f>
        <v>0</v>
      </c>
      <c r="R46" s="188">
        <f>'Detail Table(Forecast)'!P46</f>
        <v>0</v>
      </c>
      <c r="S46" s="192">
        <f t="shared" si="8"/>
        <v>0</v>
      </c>
      <c r="T46" s="189">
        <f>'Detail Table(Forecast)'!Q46</f>
        <v>0</v>
      </c>
      <c r="U46" s="187">
        <f>'Detail Table(Forecast)'!R46</f>
        <v>0</v>
      </c>
      <c r="V46" s="188">
        <f>'Detail Table(Forecast)'!S46</f>
        <v>0</v>
      </c>
      <c r="W46" s="192">
        <f t="shared" si="9"/>
        <v>0</v>
      </c>
      <c r="X46" s="190">
        <f t="shared" si="1"/>
        <v>0</v>
      </c>
      <c r="Y46" s="190"/>
    </row>
    <row r="47" spans="1:25" ht="18.75" hidden="1" customHeight="1" thickBot="1">
      <c r="B47" s="824"/>
      <c r="C47" s="857"/>
      <c r="D47" s="860"/>
      <c r="E47" s="844" t="s">
        <v>128</v>
      </c>
      <c r="F47" s="845"/>
      <c r="G47" s="204">
        <f>'Detail Table(Forecast)'!G47</f>
        <v>0</v>
      </c>
      <c r="H47" s="205">
        <f>'Detail Table(Forecast)'!H47</f>
        <v>0</v>
      </c>
      <c r="I47" s="206">
        <f>'Detail Table(Forecast)'!I47</f>
        <v>0</v>
      </c>
      <c r="J47" s="207">
        <f t="shared" si="6"/>
        <v>0</v>
      </c>
      <c r="K47" s="204">
        <f>'Detail Table(Forecast)'!J47</f>
        <v>0</v>
      </c>
      <c r="L47" s="205">
        <f>'Detail Table(Forecast)'!K47</f>
        <v>0</v>
      </c>
      <c r="M47" s="206">
        <f>'Detail Table(Forecast)'!L47</f>
        <v>0</v>
      </c>
      <c r="N47" s="207">
        <f t="shared" si="7"/>
        <v>0</v>
      </c>
      <c r="O47" s="207">
        <f t="shared" si="0"/>
        <v>0</v>
      </c>
      <c r="P47" s="204">
        <f>'Detail Table(Forecast)'!N47</f>
        <v>0</v>
      </c>
      <c r="Q47" s="205">
        <f>'Detail Table(Forecast)'!O47</f>
        <v>0</v>
      </c>
      <c r="R47" s="208">
        <f>'Detail Table(Forecast)'!P47</f>
        <v>0</v>
      </c>
      <c r="S47" s="207">
        <f t="shared" si="8"/>
        <v>0</v>
      </c>
      <c r="T47" s="204">
        <f>'Detail Table(Forecast)'!Q47</f>
        <v>0</v>
      </c>
      <c r="U47" s="205">
        <f>'Detail Table(Forecast)'!R47</f>
        <v>0</v>
      </c>
      <c r="V47" s="206">
        <f>'Detail Table(Forecast)'!S47</f>
        <v>0</v>
      </c>
      <c r="W47" s="207">
        <f t="shared" si="9"/>
        <v>0</v>
      </c>
      <c r="X47" s="207">
        <f t="shared" si="1"/>
        <v>0</v>
      </c>
      <c r="Y47" s="207"/>
    </row>
    <row r="48" spans="1:25" ht="16.5" hidden="1" customHeight="1" thickTop="1">
      <c r="A48" s="35">
        <v>33</v>
      </c>
      <c r="B48" s="209"/>
      <c r="C48" s="857"/>
      <c r="D48" s="862" t="s">
        <v>129</v>
      </c>
      <c r="E48" s="863"/>
      <c r="F48" s="416" t="s">
        <v>130</v>
      </c>
      <c r="G48" s="210">
        <f>'Detail Table(Forecast)'!G48</f>
        <v>0</v>
      </c>
      <c r="H48" s="211">
        <f>'Detail Table(Forecast)'!H48</f>
        <v>0</v>
      </c>
      <c r="I48" s="212">
        <f>'Detail Table(Forecast)'!I48</f>
        <v>0</v>
      </c>
      <c r="J48" s="190">
        <f t="shared" si="6"/>
        <v>0</v>
      </c>
      <c r="K48" s="210">
        <f>'Detail Table(Forecast)'!J48</f>
        <v>0</v>
      </c>
      <c r="L48" s="211">
        <f>'Detail Table(Forecast)'!K48</f>
        <v>0</v>
      </c>
      <c r="M48" s="212">
        <f>'Detail Table(Forecast)'!L48</f>
        <v>0</v>
      </c>
      <c r="N48" s="190">
        <f t="shared" si="7"/>
        <v>0</v>
      </c>
      <c r="O48" s="190">
        <f t="shared" si="0"/>
        <v>0</v>
      </c>
      <c r="P48" s="210">
        <f>'Detail Table(Forecast)'!N48</f>
        <v>0</v>
      </c>
      <c r="Q48" s="211">
        <f>'Detail Table(Forecast)'!O48</f>
        <v>0</v>
      </c>
      <c r="R48" s="213">
        <f>'Detail Table(Forecast)'!P48</f>
        <v>0</v>
      </c>
      <c r="S48" s="190">
        <f t="shared" si="8"/>
        <v>0</v>
      </c>
      <c r="T48" s="210">
        <f>'Detail Table(Forecast)'!Q48</f>
        <v>0</v>
      </c>
      <c r="U48" s="211">
        <f>'Detail Table(Forecast)'!R48</f>
        <v>0</v>
      </c>
      <c r="V48" s="212">
        <f>'Detail Table(Forecast)'!S48</f>
        <v>0</v>
      </c>
      <c r="W48" s="190">
        <f t="shared" si="9"/>
        <v>0</v>
      </c>
      <c r="X48" s="190">
        <f t="shared" si="1"/>
        <v>0</v>
      </c>
      <c r="Y48" s="190"/>
    </row>
    <row r="49" spans="1:25" ht="16.5" hidden="1" customHeight="1">
      <c r="A49" s="35">
        <v>34</v>
      </c>
      <c r="B49" s="209"/>
      <c r="C49" s="857"/>
      <c r="D49" s="864"/>
      <c r="E49" s="865"/>
      <c r="F49" s="417" t="s">
        <v>131</v>
      </c>
      <c r="G49" s="210">
        <f>'Detail Table(Forecast)'!G49</f>
        <v>0</v>
      </c>
      <c r="H49" s="211">
        <f>'Detail Table(Forecast)'!H49</f>
        <v>0</v>
      </c>
      <c r="I49" s="212">
        <f>'Detail Table(Forecast)'!I49</f>
        <v>0</v>
      </c>
      <c r="J49" s="190">
        <f t="shared" si="6"/>
        <v>0</v>
      </c>
      <c r="K49" s="210">
        <f>'Detail Table(Forecast)'!J49</f>
        <v>0</v>
      </c>
      <c r="L49" s="211">
        <f>'Detail Table(Forecast)'!K49</f>
        <v>0</v>
      </c>
      <c r="M49" s="212">
        <f>'Detail Table(Forecast)'!L49</f>
        <v>0</v>
      </c>
      <c r="N49" s="190">
        <f t="shared" si="7"/>
        <v>0</v>
      </c>
      <c r="O49" s="190">
        <f t="shared" si="0"/>
        <v>0</v>
      </c>
      <c r="P49" s="210">
        <f>'Detail Table(Forecast)'!N49</f>
        <v>0</v>
      </c>
      <c r="Q49" s="211">
        <f>'Detail Table(Forecast)'!O49</f>
        <v>0</v>
      </c>
      <c r="R49" s="213">
        <f>'Detail Table(Forecast)'!P49</f>
        <v>0</v>
      </c>
      <c r="S49" s="190">
        <f t="shared" si="8"/>
        <v>0</v>
      </c>
      <c r="T49" s="210">
        <f>'Detail Table(Forecast)'!Q49</f>
        <v>0</v>
      </c>
      <c r="U49" s="211">
        <f>'Detail Table(Forecast)'!R49</f>
        <v>0</v>
      </c>
      <c r="V49" s="212">
        <f>'Detail Table(Forecast)'!S49</f>
        <v>0</v>
      </c>
      <c r="W49" s="190">
        <f t="shared" si="9"/>
        <v>0</v>
      </c>
      <c r="X49" s="190">
        <f t="shared" si="1"/>
        <v>0</v>
      </c>
      <c r="Y49" s="190"/>
    </row>
    <row r="50" spans="1:25" ht="16.5" hidden="1" customHeight="1">
      <c r="B50" s="209"/>
      <c r="C50" s="857"/>
      <c r="D50" s="418"/>
      <c r="E50" s="419"/>
      <c r="F50" s="407" t="s">
        <v>132</v>
      </c>
      <c r="G50" s="210">
        <f>'Detail Table(Forecast)'!G50</f>
        <v>0</v>
      </c>
      <c r="H50" s="211">
        <f>'Detail Table(Forecast)'!H50</f>
        <v>0</v>
      </c>
      <c r="I50" s="212">
        <f>'Detail Table(Forecast)'!I50</f>
        <v>0</v>
      </c>
      <c r="J50" s="190">
        <f t="shared" si="6"/>
        <v>0</v>
      </c>
      <c r="K50" s="210">
        <f>'Detail Table(Forecast)'!J50</f>
        <v>0</v>
      </c>
      <c r="L50" s="211">
        <f>'Detail Table(Forecast)'!K50</f>
        <v>0</v>
      </c>
      <c r="M50" s="212">
        <f>'Detail Table(Forecast)'!L50</f>
        <v>0</v>
      </c>
      <c r="N50" s="190">
        <f t="shared" si="7"/>
        <v>0</v>
      </c>
      <c r="O50" s="190">
        <f t="shared" si="0"/>
        <v>0</v>
      </c>
      <c r="P50" s="210">
        <f>'Detail Table(Forecast)'!N50</f>
        <v>0</v>
      </c>
      <c r="Q50" s="211">
        <f>'Detail Table(Forecast)'!O50</f>
        <v>0</v>
      </c>
      <c r="R50" s="213">
        <f>'Detail Table(Forecast)'!P50</f>
        <v>0</v>
      </c>
      <c r="S50" s="190">
        <f t="shared" si="8"/>
        <v>0</v>
      </c>
      <c r="T50" s="210">
        <f>'Detail Table(Forecast)'!Q50</f>
        <v>0</v>
      </c>
      <c r="U50" s="211">
        <f>'Detail Table(Forecast)'!R50</f>
        <v>0</v>
      </c>
      <c r="V50" s="212">
        <f>'Detail Table(Forecast)'!S50</f>
        <v>0</v>
      </c>
      <c r="W50" s="190">
        <f t="shared" si="9"/>
        <v>0</v>
      </c>
      <c r="X50" s="190">
        <f t="shared" si="1"/>
        <v>0</v>
      </c>
      <c r="Y50" s="190"/>
    </row>
    <row r="51" spans="1:25" ht="16.5" hidden="1" customHeight="1">
      <c r="A51" s="35">
        <v>34</v>
      </c>
      <c r="B51" s="209"/>
      <c r="C51" s="857"/>
      <c r="D51" s="214" t="s">
        <v>133</v>
      </c>
      <c r="E51" s="214"/>
      <c r="F51" s="138"/>
      <c r="G51" s="215">
        <f>'Detail Table(Forecast)'!G51</f>
        <v>0</v>
      </c>
      <c r="H51" s="216">
        <f>'Detail Table(Forecast)'!H51</f>
        <v>0</v>
      </c>
      <c r="I51" s="217">
        <f>'Detail Table(Forecast)'!I51</f>
        <v>0</v>
      </c>
      <c r="J51" s="218">
        <f t="shared" si="6"/>
        <v>0</v>
      </c>
      <c r="K51" s="215">
        <f>'Detail Table(Forecast)'!J51</f>
        <v>0</v>
      </c>
      <c r="L51" s="216">
        <f>'Detail Table(Forecast)'!K51</f>
        <v>0</v>
      </c>
      <c r="M51" s="217">
        <f>'Detail Table(Forecast)'!L51</f>
        <v>0</v>
      </c>
      <c r="N51" s="218">
        <f t="shared" si="7"/>
        <v>0</v>
      </c>
      <c r="O51" s="218">
        <f t="shared" si="0"/>
        <v>0</v>
      </c>
      <c r="P51" s="215">
        <f>'Detail Table(Forecast)'!N51</f>
        <v>0</v>
      </c>
      <c r="Q51" s="216">
        <f>'Detail Table(Forecast)'!O51</f>
        <v>0</v>
      </c>
      <c r="R51" s="219">
        <f>'Detail Table(Forecast)'!P51</f>
        <v>0</v>
      </c>
      <c r="S51" s="218">
        <f t="shared" si="8"/>
        <v>0</v>
      </c>
      <c r="T51" s="215">
        <f>'Detail Table(Forecast)'!Q51</f>
        <v>0</v>
      </c>
      <c r="U51" s="216">
        <f>'Detail Table(Forecast)'!R51</f>
        <v>0</v>
      </c>
      <c r="V51" s="217">
        <f>'Detail Table(Forecast)'!S51</f>
        <v>0</v>
      </c>
      <c r="W51" s="218">
        <f t="shared" si="9"/>
        <v>0</v>
      </c>
      <c r="X51" s="218">
        <f t="shared" si="1"/>
        <v>0</v>
      </c>
      <c r="Y51" s="218"/>
    </row>
    <row r="52" spans="1:25" ht="18.75" hidden="1" customHeight="1" thickBot="1">
      <c r="B52" s="209"/>
      <c r="C52" s="827"/>
      <c r="D52" s="846" t="s">
        <v>134</v>
      </c>
      <c r="E52" s="846"/>
      <c r="F52" s="847"/>
      <c r="G52" s="220">
        <f>'Detail Table(Forecast)'!G52</f>
        <v>0</v>
      </c>
      <c r="H52" s="221">
        <f>'Detail Table(Forecast)'!H52</f>
        <v>0</v>
      </c>
      <c r="I52" s="222">
        <f>'Detail Table(Forecast)'!I52</f>
        <v>0</v>
      </c>
      <c r="J52" s="223">
        <f t="shared" si="6"/>
        <v>0</v>
      </c>
      <c r="K52" s="220">
        <f>'Detail Table(Forecast)'!J52</f>
        <v>0</v>
      </c>
      <c r="L52" s="221">
        <f>'Detail Table(Forecast)'!K52</f>
        <v>0</v>
      </c>
      <c r="M52" s="222">
        <f>'Detail Table(Forecast)'!L52</f>
        <v>0</v>
      </c>
      <c r="N52" s="223">
        <f t="shared" si="7"/>
        <v>0</v>
      </c>
      <c r="O52" s="223">
        <f t="shared" si="0"/>
        <v>0</v>
      </c>
      <c r="P52" s="220">
        <f>'Detail Table(Forecast)'!N52</f>
        <v>0</v>
      </c>
      <c r="Q52" s="221">
        <f>'Detail Table(Forecast)'!O52</f>
        <v>0</v>
      </c>
      <c r="R52" s="224">
        <f>'Detail Table(Forecast)'!P52</f>
        <v>0</v>
      </c>
      <c r="S52" s="223">
        <f t="shared" si="8"/>
        <v>0</v>
      </c>
      <c r="T52" s="220">
        <f>'Detail Table(Forecast)'!Q52</f>
        <v>0</v>
      </c>
      <c r="U52" s="221">
        <f>'Detail Table(Forecast)'!R52</f>
        <v>0</v>
      </c>
      <c r="V52" s="222">
        <f>'Detail Table(Forecast)'!S52</f>
        <v>0</v>
      </c>
      <c r="W52" s="223">
        <f t="shared" si="9"/>
        <v>0</v>
      </c>
      <c r="X52" s="223">
        <f t="shared" si="1"/>
        <v>0</v>
      </c>
      <c r="Y52" s="223">
        <f>SUM(Y41:Y41)</f>
        <v>0</v>
      </c>
    </row>
    <row r="53" spans="1:25" ht="18.75" hidden="1" customHeight="1">
      <c r="A53" s="35">
        <v>35</v>
      </c>
      <c r="B53" s="209"/>
      <c r="C53" s="856" t="s">
        <v>135</v>
      </c>
      <c r="D53" s="392" t="s">
        <v>136</v>
      </c>
      <c r="E53" s="420"/>
      <c r="F53" s="58"/>
      <c r="G53" s="225">
        <f>'Detail Table(Forecast)'!G53</f>
        <v>0</v>
      </c>
      <c r="H53" s="226">
        <f>'Detail Table(Forecast)'!H53</f>
        <v>0</v>
      </c>
      <c r="I53" s="227">
        <f>'Detail Table(Forecast)'!I53</f>
        <v>0</v>
      </c>
      <c r="J53" s="228">
        <f t="shared" si="6"/>
        <v>0</v>
      </c>
      <c r="K53" s="229">
        <f>'Detail Table(Forecast)'!J53</f>
        <v>0</v>
      </c>
      <c r="L53" s="226">
        <f>'Detail Table(Forecast)'!K53</f>
        <v>0</v>
      </c>
      <c r="M53" s="227">
        <f>'Detail Table(Forecast)'!L53</f>
        <v>0</v>
      </c>
      <c r="N53" s="228">
        <f t="shared" si="7"/>
        <v>0</v>
      </c>
      <c r="O53" s="228">
        <f t="shared" si="0"/>
        <v>0</v>
      </c>
      <c r="P53" s="229">
        <f>'Detail Table(Forecast)'!N53</f>
        <v>0</v>
      </c>
      <c r="Q53" s="226">
        <f>'Detail Table(Forecast)'!O53</f>
        <v>0</v>
      </c>
      <c r="R53" s="230">
        <f>'Detail Table(Forecast)'!P53</f>
        <v>0</v>
      </c>
      <c r="S53" s="228">
        <f t="shared" si="8"/>
        <v>0</v>
      </c>
      <c r="T53" s="229">
        <f>'Detail Table(Forecast)'!Q53</f>
        <v>0</v>
      </c>
      <c r="U53" s="226">
        <f>'Detail Table(Forecast)'!R53</f>
        <v>0</v>
      </c>
      <c r="V53" s="227">
        <f>'Detail Table(Forecast)'!S53</f>
        <v>0</v>
      </c>
      <c r="W53" s="228">
        <f t="shared" si="9"/>
        <v>0</v>
      </c>
      <c r="X53" s="228">
        <f t="shared" si="1"/>
        <v>0</v>
      </c>
      <c r="Y53" s="228">
        <f>O53+X53</f>
        <v>0</v>
      </c>
    </row>
    <row r="54" spans="1:25" ht="18.75" hidden="1" customHeight="1">
      <c r="A54" s="35">
        <v>36</v>
      </c>
      <c r="B54" s="209"/>
      <c r="C54" s="857"/>
      <c r="D54" s="393" t="s">
        <v>137</v>
      </c>
      <c r="E54" s="421"/>
      <c r="F54" s="64"/>
      <c r="G54" s="231">
        <f>'Detail Table(Forecast)'!G54</f>
        <v>0</v>
      </c>
      <c r="H54" s="232">
        <f>'Detail Table(Forecast)'!H54</f>
        <v>0</v>
      </c>
      <c r="I54" s="233">
        <f>'Detail Table(Forecast)'!I54</f>
        <v>0</v>
      </c>
      <c r="J54" s="234">
        <f t="shared" si="6"/>
        <v>0</v>
      </c>
      <c r="K54" s="235">
        <f>'Detail Table(Forecast)'!J54</f>
        <v>0</v>
      </c>
      <c r="L54" s="232">
        <f>'Detail Table(Forecast)'!K54</f>
        <v>0</v>
      </c>
      <c r="M54" s="233">
        <f>'Detail Table(Forecast)'!L54</f>
        <v>0</v>
      </c>
      <c r="N54" s="234">
        <f t="shared" si="7"/>
        <v>0</v>
      </c>
      <c r="O54" s="234">
        <f t="shared" si="0"/>
        <v>0</v>
      </c>
      <c r="P54" s="235">
        <f>'Detail Table(Forecast)'!N54</f>
        <v>0</v>
      </c>
      <c r="Q54" s="232">
        <f>'Detail Table(Forecast)'!O54</f>
        <v>0</v>
      </c>
      <c r="R54" s="236">
        <f>'Detail Table(Forecast)'!P54</f>
        <v>0</v>
      </c>
      <c r="S54" s="234">
        <f t="shared" si="8"/>
        <v>0</v>
      </c>
      <c r="T54" s="235">
        <f>'Detail Table(Forecast)'!Q54</f>
        <v>0</v>
      </c>
      <c r="U54" s="232">
        <f>'Detail Table(Forecast)'!R54</f>
        <v>0</v>
      </c>
      <c r="V54" s="233">
        <f>'Detail Table(Forecast)'!S54</f>
        <v>0</v>
      </c>
      <c r="W54" s="234">
        <f t="shared" si="9"/>
        <v>0</v>
      </c>
      <c r="X54" s="234">
        <f t="shared" si="1"/>
        <v>0</v>
      </c>
      <c r="Y54" s="234">
        <f>O54+X54</f>
        <v>0</v>
      </c>
    </row>
    <row r="55" spans="1:25" ht="18.75" hidden="1" customHeight="1" thickBot="1">
      <c r="B55" s="209"/>
      <c r="C55" s="827"/>
      <c r="D55" s="375"/>
      <c r="E55" s="375"/>
      <c r="F55" s="422" t="s">
        <v>138</v>
      </c>
      <c r="G55" s="237">
        <f>'Detail Table(Forecast)'!G55</f>
        <v>0</v>
      </c>
      <c r="H55" s="238">
        <f>'Detail Table(Forecast)'!H55</f>
        <v>0</v>
      </c>
      <c r="I55" s="239">
        <f>'Detail Table(Forecast)'!I55</f>
        <v>0</v>
      </c>
      <c r="J55" s="240">
        <f t="shared" si="6"/>
        <v>0</v>
      </c>
      <c r="K55" s="237">
        <f>'Detail Table(Forecast)'!J55</f>
        <v>0</v>
      </c>
      <c r="L55" s="238">
        <f>'Detail Table(Forecast)'!K55</f>
        <v>0</v>
      </c>
      <c r="M55" s="239">
        <f>'Detail Table(Forecast)'!L55</f>
        <v>0</v>
      </c>
      <c r="N55" s="240">
        <f t="shared" si="7"/>
        <v>0</v>
      </c>
      <c r="O55" s="240">
        <f t="shared" si="0"/>
        <v>0</v>
      </c>
      <c r="P55" s="237">
        <f>'Detail Table(Forecast)'!N55</f>
        <v>0</v>
      </c>
      <c r="Q55" s="238">
        <f>'Detail Table(Forecast)'!O55</f>
        <v>0</v>
      </c>
      <c r="R55" s="241">
        <f>'Detail Table(Forecast)'!P55</f>
        <v>0</v>
      </c>
      <c r="S55" s="240">
        <f t="shared" si="8"/>
        <v>0</v>
      </c>
      <c r="T55" s="237">
        <f>'Detail Table(Forecast)'!Q55</f>
        <v>0</v>
      </c>
      <c r="U55" s="238">
        <f>'Detail Table(Forecast)'!R55</f>
        <v>0</v>
      </c>
      <c r="V55" s="239">
        <f>'Detail Table(Forecast)'!S55</f>
        <v>0</v>
      </c>
      <c r="W55" s="240">
        <f t="shared" si="9"/>
        <v>0</v>
      </c>
      <c r="X55" s="240">
        <f t="shared" si="1"/>
        <v>0</v>
      </c>
      <c r="Y55" s="240">
        <f>SUM(Y53:Y54)</f>
        <v>0</v>
      </c>
    </row>
    <row r="56" spans="1:25" ht="18.75" hidden="1" customHeight="1" thickBot="1">
      <c r="B56" s="242"/>
      <c r="C56" s="836" t="s">
        <v>139</v>
      </c>
      <c r="D56" s="836"/>
      <c r="E56" s="836"/>
      <c r="F56" s="837"/>
      <c r="G56" s="243">
        <f>'Detail Table(Forecast)'!G56</f>
        <v>0</v>
      </c>
      <c r="H56" s="244">
        <f>'Detail Table(Forecast)'!H56</f>
        <v>0</v>
      </c>
      <c r="I56" s="245">
        <f>'Detail Table(Forecast)'!I56</f>
        <v>0</v>
      </c>
      <c r="J56" s="549">
        <f t="shared" si="6"/>
        <v>0</v>
      </c>
      <c r="K56" s="247">
        <f>'Detail Table(Forecast)'!J56</f>
        <v>0</v>
      </c>
      <c r="L56" s="244">
        <f>'Detail Table(Forecast)'!K56</f>
        <v>0</v>
      </c>
      <c r="M56" s="245">
        <f>'Detail Table(Forecast)'!L56</f>
        <v>0</v>
      </c>
      <c r="N56" s="549">
        <f t="shared" si="7"/>
        <v>0</v>
      </c>
      <c r="O56" s="246">
        <f t="shared" si="0"/>
        <v>0</v>
      </c>
      <c r="P56" s="247">
        <f>'Detail Table(Forecast)'!N56</f>
        <v>0</v>
      </c>
      <c r="Q56" s="244">
        <f>'Detail Table(Forecast)'!O56</f>
        <v>0</v>
      </c>
      <c r="R56" s="248">
        <f>'Detail Table(Forecast)'!P56</f>
        <v>0</v>
      </c>
      <c r="S56" s="549">
        <f t="shared" si="8"/>
        <v>0</v>
      </c>
      <c r="T56" s="247">
        <f>'Detail Table(Forecast)'!Q56</f>
        <v>0</v>
      </c>
      <c r="U56" s="244">
        <f>'Detail Table(Forecast)'!R56</f>
        <v>0</v>
      </c>
      <c r="V56" s="245">
        <f>'Detail Table(Forecast)'!S56</f>
        <v>0</v>
      </c>
      <c r="W56" s="549">
        <f t="shared" si="9"/>
        <v>0</v>
      </c>
      <c r="X56" s="246">
        <f t="shared" si="1"/>
        <v>0</v>
      </c>
      <c r="Y56" s="246">
        <f>Y34+Y52+Y55</f>
        <v>3777.9908246105333</v>
      </c>
    </row>
    <row r="57" spans="1:25" ht="21" customHeight="1" thickBot="1">
      <c r="B57" s="249"/>
      <c r="C57" s="848" t="s">
        <v>115</v>
      </c>
      <c r="D57" s="849"/>
      <c r="E57" s="849"/>
      <c r="F57" s="850"/>
      <c r="G57" s="250">
        <f>'Detail Table(Forecast)'!G57</f>
        <v>4941</v>
      </c>
      <c r="H57" s="251">
        <f>'Detail Table(Forecast)'!H57</f>
        <v>5212</v>
      </c>
      <c r="I57" s="252">
        <f>'Detail Table(Forecast)'!I57</f>
        <v>4623</v>
      </c>
      <c r="J57" s="550">
        <f t="shared" si="6"/>
        <v>14776</v>
      </c>
      <c r="K57" s="254">
        <f>'Detail Table(Forecast)'!J57</f>
        <v>5091</v>
      </c>
      <c r="L57" s="251">
        <f>'Detail Table(Forecast)'!K57</f>
        <v>5095</v>
      </c>
      <c r="M57" s="252">
        <f>'Detail Table(Forecast)'!L57</f>
        <v>5991</v>
      </c>
      <c r="N57" s="550">
        <f t="shared" si="7"/>
        <v>16177</v>
      </c>
      <c r="O57" s="253">
        <f t="shared" si="0"/>
        <v>30953</v>
      </c>
      <c r="P57" s="254">
        <f>'Detail Table(Forecast)'!N57</f>
        <v>6391</v>
      </c>
      <c r="Q57" s="251">
        <f>'Detail Table(Forecast)'!O57</f>
        <v>6248</v>
      </c>
      <c r="R57" s="255">
        <f>'Detail Table(Forecast)'!P57</f>
        <v>5532</v>
      </c>
      <c r="S57" s="550">
        <f t="shared" si="8"/>
        <v>18171</v>
      </c>
      <c r="T57" s="254">
        <f>'Detail Table(Forecast)'!Q57</f>
        <v>4241</v>
      </c>
      <c r="U57" s="256">
        <f>'Detail Table(Forecast)'!R57</f>
        <v>4315</v>
      </c>
      <c r="V57" s="257">
        <f>'Detail Table(Forecast)'!S57</f>
        <v>5261</v>
      </c>
      <c r="W57" s="550">
        <f t="shared" si="9"/>
        <v>13817</v>
      </c>
      <c r="X57" s="253">
        <f t="shared" si="1"/>
        <v>31988</v>
      </c>
      <c r="Y57" s="253">
        <f>O57+X57</f>
        <v>62941</v>
      </c>
    </row>
    <row r="58" spans="1:25" ht="9" customHeight="1"/>
    <row r="59" spans="1:25" ht="19.5" customHeight="1">
      <c r="E59" s="851" t="s">
        <v>116</v>
      </c>
      <c r="F59" s="852"/>
      <c r="G59" s="853"/>
      <c r="J59" s="551">
        <v>2.7299991067534481</v>
      </c>
      <c r="N59" s="551">
        <v>1.3318428595608571</v>
      </c>
      <c r="S59" s="551">
        <v>2.0882479868315498</v>
      </c>
      <c r="W59" s="551">
        <v>0.85788632919411134</v>
      </c>
      <c r="Y59" s="551">
        <v>1.4792922497844105</v>
      </c>
    </row>
    <row r="60" spans="1:25" ht="7.5" customHeight="1"/>
    <row r="61" spans="1:25" ht="19.5" customHeight="1">
      <c r="L61" s="321"/>
      <c r="O61" s="321"/>
    </row>
    <row r="62" spans="1:25" ht="19.5" customHeight="1">
      <c r="F62" s="509"/>
      <c r="G62" s="510">
        <v>21578702.015999995</v>
      </c>
      <c r="H62" s="510">
        <v>24410110.176000003</v>
      </c>
      <c r="I62" s="510">
        <v>25542673.440000001</v>
      </c>
      <c r="J62" s="510"/>
      <c r="K62" s="510">
        <v>25542673.440000001</v>
      </c>
      <c r="L62" s="510">
        <v>24693250.991999999</v>
      </c>
      <c r="M62" s="510">
        <v>24693250.991999999</v>
      </c>
      <c r="N62" s="510"/>
      <c r="O62" s="511"/>
      <c r="P62" s="510">
        <v>26675236.704000004</v>
      </c>
      <c r="Q62" s="510">
        <v>25259532.623999998</v>
      </c>
      <c r="R62" s="510">
        <v>24126969.359999999</v>
      </c>
      <c r="S62" s="510"/>
      <c r="T62" s="510">
        <v>19879857.120000001</v>
      </c>
      <c r="U62" s="510">
        <v>19879857.120000001</v>
      </c>
      <c r="V62" s="510">
        <v>21578702.015999995</v>
      </c>
      <c r="W62" s="510"/>
    </row>
    <row r="63" spans="1:25">
      <c r="F63" s="509"/>
      <c r="G63" s="510">
        <v>6266907.7879999988</v>
      </c>
      <c r="H63" s="510">
        <v>7091500.9179999996</v>
      </c>
      <c r="I63" s="510">
        <v>7421338.1699999999</v>
      </c>
      <c r="J63" s="510"/>
      <c r="K63" s="510">
        <v>6650419.1699999999</v>
      </c>
      <c r="L63" s="510">
        <v>7944879.2309999987</v>
      </c>
      <c r="M63" s="510">
        <v>7173960.2309999987</v>
      </c>
      <c r="N63" s="510"/>
      <c r="O63" s="511"/>
      <c r="P63" s="510">
        <v>7751175.4220000003</v>
      </c>
      <c r="Q63" s="510">
        <v>7338878.8569999998</v>
      </c>
      <c r="R63" s="510">
        <v>7009041.6050000004</v>
      </c>
      <c r="S63" s="510"/>
      <c r="T63" s="510">
        <v>5772151.9100000001</v>
      </c>
      <c r="U63" s="510">
        <v>5772151.9100000001</v>
      </c>
      <c r="V63" s="510">
        <v>6266907.7879999988</v>
      </c>
      <c r="W63" s="510"/>
    </row>
    <row r="64" spans="1:25">
      <c r="F64" s="509" t="s">
        <v>169</v>
      </c>
      <c r="G64" s="512">
        <f>SUM(G62:G63)</f>
        <v>27845609.803999994</v>
      </c>
      <c r="H64" s="512">
        <f t="shared" ref="H64:V64" si="10">SUM(H62:H63)</f>
        <v>31501611.094000004</v>
      </c>
      <c r="I64" s="512">
        <f t="shared" si="10"/>
        <v>32964011.609999999</v>
      </c>
      <c r="J64" s="512"/>
      <c r="K64" s="512">
        <f t="shared" si="10"/>
        <v>32193092.609999999</v>
      </c>
      <c r="L64" s="512">
        <f t="shared" si="10"/>
        <v>32638130.222999997</v>
      </c>
      <c r="M64" s="512">
        <f t="shared" si="10"/>
        <v>31867211.222999997</v>
      </c>
      <c r="N64" s="512"/>
      <c r="O64" s="512"/>
      <c r="P64" s="512">
        <f t="shared" si="10"/>
        <v>34426412.126000002</v>
      </c>
      <c r="Q64" s="512">
        <f t="shared" si="10"/>
        <v>32598411.480999999</v>
      </c>
      <c r="R64" s="512">
        <f t="shared" si="10"/>
        <v>31136010.965</v>
      </c>
      <c r="S64" s="512"/>
      <c r="T64" s="512">
        <f t="shared" si="10"/>
        <v>25652009.030000001</v>
      </c>
      <c r="U64" s="512">
        <f t="shared" si="10"/>
        <v>25652009.030000001</v>
      </c>
      <c r="V64" s="512">
        <f t="shared" si="10"/>
        <v>27845609.803999994</v>
      </c>
      <c r="W64" s="512"/>
    </row>
    <row r="65" spans="6:23">
      <c r="F65" s="509" t="s">
        <v>170</v>
      </c>
      <c r="G65" s="513">
        <v>0.98</v>
      </c>
      <c r="H65" s="513"/>
      <c r="I65" s="513"/>
      <c r="J65" s="513"/>
      <c r="K65" s="513"/>
      <c r="L65" s="513"/>
      <c r="M65" s="513"/>
      <c r="N65" s="513"/>
      <c r="O65" s="513"/>
      <c r="P65" s="513"/>
      <c r="Q65" s="513"/>
      <c r="R65" s="513"/>
      <c r="S65" s="513"/>
      <c r="T65" s="513"/>
      <c r="U65" s="513"/>
      <c r="V65" s="513"/>
      <c r="W65" s="513"/>
    </row>
    <row r="66" spans="6:23">
      <c r="F66" s="509" t="s">
        <v>165</v>
      </c>
      <c r="G66" s="514">
        <v>0.01</v>
      </c>
      <c r="H66" s="513"/>
      <c r="I66" s="513"/>
      <c r="J66" s="513"/>
      <c r="K66" s="513"/>
      <c r="L66" s="513"/>
      <c r="M66" s="513"/>
      <c r="N66" s="513"/>
      <c r="O66" s="513"/>
      <c r="P66" s="513"/>
      <c r="Q66" s="513"/>
      <c r="R66" s="513"/>
      <c r="S66" s="513"/>
      <c r="T66" s="513"/>
      <c r="U66" s="513"/>
      <c r="V66" s="513"/>
      <c r="W66" s="513"/>
    </row>
    <row r="67" spans="6:23">
      <c r="F67" s="509" t="s">
        <v>163</v>
      </c>
      <c r="G67" s="514">
        <v>3.9399999999999998E-2</v>
      </c>
      <c r="H67" s="513"/>
      <c r="I67" s="513"/>
      <c r="J67" s="513"/>
      <c r="K67" s="513"/>
      <c r="L67" s="513"/>
      <c r="M67" s="513"/>
      <c r="N67" s="513"/>
      <c r="O67" s="513"/>
      <c r="P67" s="513"/>
      <c r="Q67" s="513"/>
      <c r="R67" s="513"/>
      <c r="S67" s="513"/>
      <c r="T67" s="513"/>
      <c r="U67" s="513"/>
      <c r="V67" s="513"/>
      <c r="W67" s="513"/>
    </row>
    <row r="68" spans="6:23">
      <c r="F68" s="509" t="s">
        <v>166</v>
      </c>
      <c r="G68" s="515">
        <v>3.4</v>
      </c>
      <c r="H68" s="513"/>
      <c r="I68" s="513"/>
      <c r="J68" s="513"/>
      <c r="K68" s="513"/>
      <c r="L68" s="513"/>
      <c r="M68" s="513"/>
      <c r="N68" s="513"/>
      <c r="O68" s="513"/>
      <c r="P68" s="513"/>
      <c r="Q68" s="513"/>
      <c r="R68" s="513"/>
      <c r="S68" s="513"/>
      <c r="T68" s="513"/>
      <c r="U68" s="513"/>
      <c r="V68" s="513"/>
      <c r="W68" s="513"/>
    </row>
    <row r="69" spans="6:23">
      <c r="F69" s="509" t="s">
        <v>167</v>
      </c>
      <c r="G69" s="516">
        <v>0.1</v>
      </c>
      <c r="H69" s="513"/>
      <c r="I69" s="513"/>
      <c r="J69" s="513"/>
      <c r="K69" s="513"/>
      <c r="L69" s="513"/>
      <c r="M69" s="513"/>
      <c r="N69" s="513"/>
      <c r="O69" s="513"/>
      <c r="P69" s="513"/>
      <c r="Q69" s="513"/>
      <c r="R69" s="513"/>
      <c r="S69" s="513"/>
      <c r="T69" s="513"/>
      <c r="U69" s="513"/>
      <c r="V69" s="513"/>
      <c r="W69" s="513"/>
    </row>
    <row r="70" spans="6:23">
      <c r="F70" s="509"/>
      <c r="G70" s="513"/>
      <c r="H70" s="513"/>
      <c r="I70" s="513"/>
      <c r="J70" s="513"/>
      <c r="K70" s="513"/>
      <c r="L70" s="513"/>
      <c r="M70" s="513"/>
      <c r="N70" s="513"/>
      <c r="O70" s="513"/>
      <c r="P70" s="513"/>
      <c r="Q70" s="513"/>
      <c r="R70" s="513"/>
      <c r="S70" s="513"/>
      <c r="T70" s="513"/>
      <c r="U70" s="513"/>
      <c r="V70" s="513"/>
      <c r="W70" s="513"/>
    </row>
    <row r="71" spans="6:23">
      <c r="F71" s="509"/>
      <c r="G71" s="513"/>
      <c r="H71" s="513"/>
      <c r="I71" s="513"/>
      <c r="J71" s="513"/>
      <c r="K71" s="513"/>
      <c r="L71" s="513"/>
      <c r="M71" s="513"/>
      <c r="N71" s="513"/>
      <c r="O71" s="513"/>
      <c r="P71" s="513"/>
      <c r="Q71" s="513"/>
      <c r="R71" s="513"/>
      <c r="S71" s="513"/>
      <c r="T71" s="513"/>
      <c r="U71" s="513"/>
      <c r="V71" s="513"/>
      <c r="W71" s="513"/>
    </row>
  </sheetData>
  <sheetProtection formatCells="0" selectLockedCells="1"/>
  <mergeCells count="21">
    <mergeCell ref="C57:F57"/>
    <mergeCell ref="E33:F33"/>
    <mergeCell ref="E59:G59"/>
    <mergeCell ref="D34:F34"/>
    <mergeCell ref="C35:C52"/>
    <mergeCell ref="D35:D47"/>
    <mergeCell ref="E37:E38"/>
    <mergeCell ref="D48:E49"/>
    <mergeCell ref="C53:C55"/>
    <mergeCell ref="X2:X3"/>
    <mergeCell ref="C56:F56"/>
    <mergeCell ref="Y2:Y3"/>
    <mergeCell ref="C4:D6"/>
    <mergeCell ref="O2:O3"/>
    <mergeCell ref="E47:F47"/>
    <mergeCell ref="D52:F52"/>
    <mergeCell ref="B7:B47"/>
    <mergeCell ref="C7:C34"/>
    <mergeCell ref="D8:D21"/>
    <mergeCell ref="E21:F21"/>
    <mergeCell ref="D22:D33"/>
  </mergeCells>
  <pageMargins left="0.27559055118110237" right="0.27559055118110237" top="0.86614173228346458" bottom="0.39370078740157483" header="0.70866141732283472" footer="0.51181102362204722"/>
  <pageSetup paperSize="9" scale="65" orientation="landscape" r:id="rId1"/>
  <headerFooter alignWithMargins="0">
    <oddHeader>&amp;C&amp;18Forecast (Previsão)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Detail Table(Forecast)</vt:lpstr>
      <vt:lpstr>Detail Table(Input this !)</vt:lpstr>
      <vt:lpstr>2022 Quality Business Plan</vt:lpstr>
      <vt:lpstr>Imp - Asawa-san</vt:lpstr>
      <vt:lpstr>'2022 Quality Business Plan'!Area_de_impressao</vt:lpstr>
      <vt:lpstr>'Detail Table(Forecast)'!Area_de_impressao</vt:lpstr>
      <vt:lpstr>'Detail Table(Input this !)'!Area_de_impressao</vt:lpstr>
      <vt:lpstr>'Imp - Asawa-san'!Area_de_impressao</vt:lpstr>
    </vt:vector>
  </TitlesOfParts>
  <Company>??????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?????????</dc:creator>
  <cp:lastModifiedBy>Osvaldo Martins Torquati</cp:lastModifiedBy>
  <cp:lastPrinted>2021-07-21T18:41:22Z</cp:lastPrinted>
  <dcterms:created xsi:type="dcterms:W3CDTF">1997-01-14T06:45:54Z</dcterms:created>
  <dcterms:modified xsi:type="dcterms:W3CDTF">2022-01-31T20:41:13Z</dcterms:modified>
</cp:coreProperties>
</file>