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25B2A396-45B1-45C0-BD2F-55AAEFA72DF1}" xr6:coauthVersionLast="47" xr6:coauthVersionMax="47" xr10:uidLastSave="{00000000-0000-0000-0000-000000000000}"/>
  <bookViews>
    <workbookView xWindow="-120" yWindow="-120" windowWidth="29040" windowHeight="16440" tabRatio="603" activeTab="3" xr2:uid="{00000000-000D-0000-FFFF-FFFF00000000}"/>
  </bookViews>
  <sheets>
    <sheet name="Configuration" sheetId="13" r:id="rId1"/>
    <sheet name="Detail Table(Forecast)" sheetId="10" r:id="rId2"/>
    <sheet name="Detail Table(Input this !)" sheetId="8" r:id="rId3"/>
    <sheet name="2021 Quality Business Plan" sheetId="7" r:id="rId4"/>
    <sheet name="Quarter Results" sheetId="12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3">'2021 Quality Business Plan'!$A$1:$AR$46</definedName>
    <definedName name="_xlnm.Print_Area" localSheetId="1">'Detail Table(Forecast)'!$A$1:$U$60</definedName>
    <definedName name="_xlnm.Print_Area" localSheetId="2">'Detail Table(Input this !)'!$A$1:$U$60</definedName>
    <definedName name="_xlnm.Print_Area" localSheetId="4">'Quarter Results'!$A$1:$Y$60</definedName>
    <definedName name="Target">Configuration!$E$6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0" i="7" l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E6" i="13" s="1"/>
  <c r="G30" i="7"/>
  <c r="G31" i="7"/>
  <c r="G32" i="7"/>
  <c r="G33" i="7"/>
  <c r="G34" i="7"/>
  <c r="G35" i="7"/>
  <c r="G36" i="7"/>
  <c r="G37" i="7"/>
  <c r="G38" i="7"/>
  <c r="G39" i="7"/>
  <c r="G40" i="7"/>
  <c r="S40" i="8" l="1"/>
  <c r="R40" i="8"/>
  <c r="Q40" i="8"/>
  <c r="P40" i="8"/>
  <c r="O40" i="8"/>
  <c r="N40" i="8"/>
  <c r="L40" i="8"/>
  <c r="K40" i="8"/>
  <c r="J40" i="8"/>
  <c r="I40" i="8"/>
  <c r="H40" i="8"/>
  <c r="G40" i="8"/>
  <c r="S38" i="8"/>
  <c r="R38" i="8"/>
  <c r="Q38" i="8"/>
  <c r="P38" i="8"/>
  <c r="O38" i="8"/>
  <c r="N38" i="8"/>
  <c r="L38" i="8"/>
  <c r="K38" i="8"/>
  <c r="J38" i="8"/>
  <c r="I38" i="8"/>
  <c r="H38" i="8"/>
  <c r="G38" i="8"/>
  <c r="S37" i="8"/>
  <c r="R37" i="8"/>
  <c r="Q37" i="8"/>
  <c r="P37" i="8"/>
  <c r="O37" i="8"/>
  <c r="N37" i="8"/>
  <c r="L37" i="8"/>
  <c r="K37" i="8"/>
  <c r="J37" i="8"/>
  <c r="I37" i="8"/>
  <c r="H37" i="8"/>
  <c r="G37" i="8"/>
  <c r="S32" i="8"/>
  <c r="R32" i="8"/>
  <c r="Q32" i="8"/>
  <c r="P32" i="8"/>
  <c r="O32" i="8"/>
  <c r="N32" i="8"/>
  <c r="L32" i="8"/>
  <c r="K32" i="8"/>
  <c r="J32" i="8"/>
  <c r="I32" i="8"/>
  <c r="H32" i="8"/>
  <c r="G32" i="8"/>
  <c r="S30" i="8"/>
  <c r="R30" i="8"/>
  <c r="Q30" i="8"/>
  <c r="P30" i="8"/>
  <c r="O30" i="8"/>
  <c r="N30" i="8"/>
  <c r="L30" i="8"/>
  <c r="K30" i="8"/>
  <c r="J30" i="8"/>
  <c r="I30" i="8"/>
  <c r="H30" i="8"/>
  <c r="G30" i="8"/>
  <c r="S29" i="8"/>
  <c r="R29" i="8"/>
  <c r="Q29" i="8"/>
  <c r="P29" i="8"/>
  <c r="O29" i="8"/>
  <c r="N29" i="8"/>
  <c r="L29" i="8"/>
  <c r="K29" i="8"/>
  <c r="J29" i="8"/>
  <c r="I29" i="8"/>
  <c r="H29" i="8"/>
  <c r="G29" i="8"/>
  <c r="S27" i="8"/>
  <c r="R27" i="8"/>
  <c r="Q27" i="8"/>
  <c r="P27" i="8"/>
  <c r="O27" i="8"/>
  <c r="N27" i="8"/>
  <c r="L27" i="8"/>
  <c r="K27" i="8"/>
  <c r="J27" i="8"/>
  <c r="I27" i="8"/>
  <c r="H27" i="8"/>
  <c r="G27" i="8"/>
  <c r="S25" i="8"/>
  <c r="R25" i="8"/>
  <c r="Q25" i="8"/>
  <c r="P25" i="8"/>
  <c r="O25" i="8"/>
  <c r="N25" i="8"/>
  <c r="L25" i="8"/>
  <c r="K25" i="8"/>
  <c r="J25" i="8"/>
  <c r="I25" i="8"/>
  <c r="H25" i="8"/>
  <c r="G25" i="8"/>
  <c r="S23" i="8"/>
  <c r="R23" i="8"/>
  <c r="Q23" i="8"/>
  <c r="P23" i="8"/>
  <c r="O23" i="8"/>
  <c r="N23" i="8"/>
  <c r="L23" i="8"/>
  <c r="K23" i="8"/>
  <c r="J23" i="8"/>
  <c r="I23" i="8"/>
  <c r="H23" i="8"/>
  <c r="G23" i="8"/>
  <c r="S22" i="8"/>
  <c r="R22" i="8"/>
  <c r="Q22" i="8"/>
  <c r="P22" i="8"/>
  <c r="O22" i="8"/>
  <c r="N22" i="8"/>
  <c r="L22" i="8"/>
  <c r="K22" i="8"/>
  <c r="Q24" i="7" s="1"/>
  <c r="J22" i="8"/>
  <c r="I22" i="8"/>
  <c r="H22" i="8"/>
  <c r="G22" i="8"/>
  <c r="S20" i="8"/>
  <c r="R20" i="8"/>
  <c r="Q20" i="8"/>
  <c r="P20" i="8"/>
  <c r="O20" i="8"/>
  <c r="N20" i="8"/>
  <c r="L20" i="8"/>
  <c r="K20" i="8"/>
  <c r="J20" i="8"/>
  <c r="I20" i="8"/>
  <c r="H20" i="8"/>
  <c r="G20" i="8"/>
  <c r="S19" i="8"/>
  <c r="R19" i="8"/>
  <c r="Q19" i="8"/>
  <c r="P19" i="8"/>
  <c r="O19" i="8"/>
  <c r="N19" i="8"/>
  <c r="L19" i="8"/>
  <c r="K19" i="8"/>
  <c r="J19" i="8"/>
  <c r="I19" i="8"/>
  <c r="H19" i="8"/>
  <c r="G19" i="8"/>
  <c r="S18" i="8"/>
  <c r="R18" i="8"/>
  <c r="Q18" i="8"/>
  <c r="P18" i="8"/>
  <c r="O18" i="8"/>
  <c r="N18" i="8"/>
  <c r="L18" i="8"/>
  <c r="K18" i="8"/>
  <c r="J18" i="8"/>
  <c r="I18" i="8"/>
  <c r="H18" i="8"/>
  <c r="G18" i="8"/>
  <c r="S16" i="8"/>
  <c r="R16" i="8"/>
  <c r="Q16" i="8"/>
  <c r="P16" i="8"/>
  <c r="O16" i="8"/>
  <c r="N16" i="8"/>
  <c r="L16" i="8"/>
  <c r="K16" i="8"/>
  <c r="J16" i="8"/>
  <c r="I16" i="8"/>
  <c r="H16" i="8"/>
  <c r="G16" i="8"/>
  <c r="S15" i="8"/>
  <c r="R15" i="8"/>
  <c r="Q15" i="8"/>
  <c r="P15" i="8"/>
  <c r="O15" i="8"/>
  <c r="N15" i="8"/>
  <c r="L15" i="8"/>
  <c r="K15" i="8"/>
  <c r="J15" i="8"/>
  <c r="I15" i="8"/>
  <c r="H15" i="8"/>
  <c r="G15" i="8"/>
  <c r="S13" i="8"/>
  <c r="R13" i="8"/>
  <c r="Q13" i="8"/>
  <c r="P13" i="8"/>
  <c r="O13" i="8"/>
  <c r="N13" i="8"/>
  <c r="L13" i="8"/>
  <c r="K13" i="8"/>
  <c r="J13" i="8"/>
  <c r="I13" i="8"/>
  <c r="H13" i="8"/>
  <c r="G13" i="8"/>
  <c r="S12" i="8"/>
  <c r="R12" i="8"/>
  <c r="Q12" i="8"/>
  <c r="P12" i="8"/>
  <c r="O12" i="8"/>
  <c r="N12" i="8"/>
  <c r="L12" i="8"/>
  <c r="K12" i="8"/>
  <c r="J12" i="8"/>
  <c r="I12" i="8"/>
  <c r="H12" i="8"/>
  <c r="G12" i="8"/>
  <c r="S10" i="8"/>
  <c r="S11" i="8" s="1"/>
  <c r="R10" i="8"/>
  <c r="R11" i="8" s="1"/>
  <c r="Q10" i="8"/>
  <c r="Q11" i="8" s="1"/>
  <c r="P10" i="8"/>
  <c r="P11" i="8" s="1"/>
  <c r="O10" i="8"/>
  <c r="N10" i="8"/>
  <c r="L10" i="8"/>
  <c r="L11" i="8" s="1"/>
  <c r="K10" i="8"/>
  <c r="J10" i="8"/>
  <c r="J11" i="8" s="1"/>
  <c r="I10" i="8"/>
  <c r="I11" i="8" s="1"/>
  <c r="H10" i="8"/>
  <c r="H11" i="8" s="1"/>
  <c r="G10" i="8"/>
  <c r="S7" i="8"/>
  <c r="R7" i="8"/>
  <c r="Q7" i="8"/>
  <c r="P7" i="8"/>
  <c r="O7" i="8"/>
  <c r="N7" i="8"/>
  <c r="L7" i="8"/>
  <c r="K7" i="8"/>
  <c r="J7" i="8"/>
  <c r="I7" i="8"/>
  <c r="H7" i="8"/>
  <c r="G7" i="8"/>
  <c r="S40" i="10"/>
  <c r="R40" i="10"/>
  <c r="Q40" i="10"/>
  <c r="P40" i="10"/>
  <c r="O40" i="10"/>
  <c r="N40" i="10"/>
  <c r="L40" i="10"/>
  <c r="K40" i="10"/>
  <c r="J40" i="10"/>
  <c r="I40" i="10"/>
  <c r="H40" i="10"/>
  <c r="G40" i="10"/>
  <c r="S38" i="10"/>
  <c r="R38" i="10"/>
  <c r="Q38" i="10"/>
  <c r="P38" i="10"/>
  <c r="O38" i="10"/>
  <c r="N38" i="10"/>
  <c r="L38" i="10"/>
  <c r="K38" i="10"/>
  <c r="J38" i="10"/>
  <c r="I38" i="10"/>
  <c r="H38" i="10"/>
  <c r="G38" i="10"/>
  <c r="S37" i="10"/>
  <c r="R37" i="10"/>
  <c r="Q37" i="10"/>
  <c r="P37" i="10"/>
  <c r="O37" i="10"/>
  <c r="N37" i="10"/>
  <c r="L37" i="10"/>
  <c r="K37" i="10"/>
  <c r="J37" i="10"/>
  <c r="I37" i="10"/>
  <c r="H37" i="10"/>
  <c r="G37" i="10"/>
  <c r="S32" i="10"/>
  <c r="R32" i="10"/>
  <c r="Q32" i="10"/>
  <c r="P32" i="10"/>
  <c r="O32" i="10"/>
  <c r="N32" i="10"/>
  <c r="L32" i="10"/>
  <c r="K32" i="10"/>
  <c r="J32" i="10"/>
  <c r="I32" i="10"/>
  <c r="H32" i="10"/>
  <c r="G32" i="10"/>
  <c r="S30" i="10"/>
  <c r="R30" i="10"/>
  <c r="Q30" i="10"/>
  <c r="P30" i="10"/>
  <c r="O30" i="10"/>
  <c r="N30" i="10"/>
  <c r="L30" i="10"/>
  <c r="K30" i="10"/>
  <c r="J30" i="10"/>
  <c r="I30" i="10"/>
  <c r="H30" i="10"/>
  <c r="G30" i="10"/>
  <c r="S29" i="10"/>
  <c r="R29" i="10"/>
  <c r="Q29" i="10"/>
  <c r="P29" i="10"/>
  <c r="O29" i="10"/>
  <c r="N29" i="10"/>
  <c r="L29" i="10"/>
  <c r="K29" i="10"/>
  <c r="J29" i="10"/>
  <c r="I29" i="10"/>
  <c r="H29" i="10"/>
  <c r="G29" i="10"/>
  <c r="S25" i="10"/>
  <c r="R25" i="10"/>
  <c r="Q25" i="10"/>
  <c r="P25" i="10"/>
  <c r="O25" i="10"/>
  <c r="N25" i="10"/>
  <c r="L25" i="10"/>
  <c r="K25" i="10"/>
  <c r="J25" i="10"/>
  <c r="I25" i="10"/>
  <c r="H25" i="10"/>
  <c r="G25" i="10"/>
  <c r="S23" i="10"/>
  <c r="R23" i="10"/>
  <c r="Q23" i="10"/>
  <c r="P23" i="10"/>
  <c r="O23" i="10"/>
  <c r="N23" i="10"/>
  <c r="L23" i="10"/>
  <c r="K23" i="10"/>
  <c r="J23" i="10"/>
  <c r="I23" i="10"/>
  <c r="H23" i="10"/>
  <c r="G23" i="10"/>
  <c r="S20" i="10"/>
  <c r="R20" i="10"/>
  <c r="Q20" i="10"/>
  <c r="P20" i="10"/>
  <c r="O20" i="10"/>
  <c r="N20" i="10"/>
  <c r="L20" i="10"/>
  <c r="K20" i="10"/>
  <c r="J20" i="10"/>
  <c r="I20" i="10"/>
  <c r="H20" i="10"/>
  <c r="G20" i="10"/>
  <c r="S19" i="10"/>
  <c r="R19" i="10"/>
  <c r="Q19" i="10"/>
  <c r="P19" i="10"/>
  <c r="O19" i="10"/>
  <c r="N19" i="10"/>
  <c r="L19" i="10"/>
  <c r="K19" i="10"/>
  <c r="J19" i="10"/>
  <c r="I19" i="10"/>
  <c r="H19" i="10"/>
  <c r="G19" i="10"/>
  <c r="S18" i="10"/>
  <c r="R18" i="10"/>
  <c r="Q18" i="10"/>
  <c r="P18" i="10"/>
  <c r="O18" i="10"/>
  <c r="N18" i="10"/>
  <c r="L18" i="10"/>
  <c r="K18" i="10"/>
  <c r="J18" i="10"/>
  <c r="I18" i="10"/>
  <c r="H18" i="10"/>
  <c r="G18" i="10"/>
  <c r="S16" i="10"/>
  <c r="R16" i="10"/>
  <c r="Q16" i="10"/>
  <c r="P16" i="10"/>
  <c r="O16" i="10"/>
  <c r="N16" i="10"/>
  <c r="L16" i="10"/>
  <c r="K16" i="10"/>
  <c r="J16" i="10"/>
  <c r="I16" i="10"/>
  <c r="H16" i="10"/>
  <c r="G16" i="10"/>
  <c r="S15" i="10"/>
  <c r="R15" i="10"/>
  <c r="Q15" i="10"/>
  <c r="P15" i="10"/>
  <c r="O15" i="10"/>
  <c r="N15" i="10"/>
  <c r="L15" i="10"/>
  <c r="K15" i="10"/>
  <c r="J15" i="10"/>
  <c r="I15" i="10"/>
  <c r="H15" i="10"/>
  <c r="G15" i="10"/>
  <c r="S13" i="10"/>
  <c r="R13" i="10"/>
  <c r="Q13" i="10"/>
  <c r="P13" i="10"/>
  <c r="O13" i="10"/>
  <c r="N13" i="10"/>
  <c r="L13" i="10"/>
  <c r="K13" i="10"/>
  <c r="J13" i="10"/>
  <c r="I13" i="10"/>
  <c r="H13" i="10"/>
  <c r="G13" i="10"/>
  <c r="S12" i="10"/>
  <c r="R12" i="10"/>
  <c r="Q12" i="10"/>
  <c r="P12" i="10"/>
  <c r="O12" i="10"/>
  <c r="N12" i="10"/>
  <c r="L12" i="10"/>
  <c r="K12" i="10"/>
  <c r="J12" i="10"/>
  <c r="I12" i="10"/>
  <c r="H12" i="10"/>
  <c r="G12" i="10"/>
  <c r="S7" i="10"/>
  <c r="R7" i="10"/>
  <c r="Q7" i="10"/>
  <c r="P7" i="10"/>
  <c r="O7" i="10"/>
  <c r="N7" i="10"/>
  <c r="L7" i="10"/>
  <c r="K7" i="10"/>
  <c r="J7" i="10"/>
  <c r="I7" i="10"/>
  <c r="H7" i="10"/>
  <c r="G7" i="10"/>
  <c r="AL40" i="7"/>
  <c r="AJ40" i="7"/>
  <c r="AH40" i="7"/>
  <c r="AF40" i="7"/>
  <c r="AD40" i="7"/>
  <c r="AB40" i="7"/>
  <c r="AK39" i="7"/>
  <c r="AK40" i="7" s="1"/>
  <c r="AI39" i="7"/>
  <c r="AI40" i="7" s="1"/>
  <c r="AG39" i="7"/>
  <c r="AG40" i="7" s="1"/>
  <c r="AE39" i="7"/>
  <c r="AE40" i="7" s="1"/>
  <c r="AC39" i="7"/>
  <c r="AA39" i="7"/>
  <c r="J39" i="7"/>
  <c r="L39" i="7"/>
  <c r="N39" i="7"/>
  <c r="P39" i="7"/>
  <c r="R39" i="7"/>
  <c r="H39" i="7"/>
  <c r="AC37" i="7"/>
  <c r="AA37" i="7"/>
  <c r="N37" i="7"/>
  <c r="P37" i="7"/>
  <c r="R37" i="7"/>
  <c r="J37" i="7"/>
  <c r="L37" i="7"/>
  <c r="H37" i="7"/>
  <c r="H38" i="7" s="1"/>
  <c r="O11" i="8"/>
  <c r="K11" i="8"/>
  <c r="AA40" i="7" l="1"/>
  <c r="AC40" i="7"/>
  <c r="J38" i="7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P17" i="8"/>
  <c r="P21" i="8" s="1"/>
  <c r="S17" i="8"/>
  <c r="S21" i="8" s="1"/>
  <c r="N17" i="8"/>
  <c r="H17" i="8"/>
  <c r="H21" i="8" s="1"/>
  <c r="O17" i="8"/>
  <c r="O21" i="8" s="1"/>
  <c r="J17" i="8"/>
  <c r="Q17" i="8"/>
  <c r="Q21" i="8" s="1"/>
  <c r="K17" i="8"/>
  <c r="K21" i="8" s="1"/>
  <c r="I17" i="8"/>
  <c r="R17" i="8"/>
  <c r="R21" i="8" s="1"/>
  <c r="L17" i="8"/>
  <c r="L21" i="8" s="1"/>
  <c r="N11" i="8"/>
  <c r="N21" i="8" l="1"/>
  <c r="I21" i="8"/>
  <c r="J21" i="8"/>
  <c r="AT30" i="7" l="1"/>
  <c r="T27" i="12"/>
  <c r="V27" i="12"/>
  <c r="P27" i="12"/>
  <c r="M27" i="12"/>
  <c r="H27" i="12"/>
  <c r="V40" i="12"/>
  <c r="U40" i="12"/>
  <c r="T40" i="12"/>
  <c r="R40" i="12"/>
  <c r="Q40" i="12"/>
  <c r="M40" i="12"/>
  <c r="K40" i="12"/>
  <c r="H40" i="12"/>
  <c r="G40" i="12"/>
  <c r="U30" i="12"/>
  <c r="R30" i="12"/>
  <c r="P30" i="12"/>
  <c r="L30" i="12"/>
  <c r="K30" i="12"/>
  <c r="I30" i="12"/>
  <c r="H30" i="12"/>
  <c r="G30" i="12"/>
  <c r="M30" i="10"/>
  <c r="V25" i="12"/>
  <c r="U25" i="12"/>
  <c r="T25" i="12"/>
  <c r="R25" i="12"/>
  <c r="Q25" i="12"/>
  <c r="M25" i="12"/>
  <c r="L25" i="12"/>
  <c r="K25" i="12"/>
  <c r="M25" i="10"/>
  <c r="I25" i="12"/>
  <c r="H25" i="12"/>
  <c r="G25" i="12"/>
  <c r="V20" i="12"/>
  <c r="T20" i="12"/>
  <c r="R20" i="12"/>
  <c r="Q20" i="12"/>
  <c r="M20" i="12"/>
  <c r="L20" i="12"/>
  <c r="K20" i="12"/>
  <c r="T19" i="12"/>
  <c r="R19" i="12"/>
  <c r="L19" i="12"/>
  <c r="I19" i="12"/>
  <c r="M18" i="12"/>
  <c r="L18" i="12"/>
  <c r="V16" i="12"/>
  <c r="U16" i="12"/>
  <c r="T16" i="12"/>
  <c r="Q16" i="12"/>
  <c r="L16" i="12"/>
  <c r="H16" i="12"/>
  <c r="M16" i="10"/>
  <c r="V15" i="12"/>
  <c r="U15" i="12"/>
  <c r="R15" i="12"/>
  <c r="P15" i="12"/>
  <c r="M15" i="12"/>
  <c r="L15" i="12"/>
  <c r="J17" i="10"/>
  <c r="K17" i="12" s="1"/>
  <c r="K15" i="12"/>
  <c r="H15" i="12"/>
  <c r="G15" i="12"/>
  <c r="Q17" i="10"/>
  <c r="T13" i="12"/>
  <c r="R13" i="12"/>
  <c r="P13" i="12"/>
  <c r="L13" i="12"/>
  <c r="K13" i="12"/>
  <c r="G13" i="12"/>
  <c r="U12" i="12"/>
  <c r="P12" i="12"/>
  <c r="M12" i="12"/>
  <c r="K17" i="10"/>
  <c r="L17" i="12" s="1"/>
  <c r="K12" i="12"/>
  <c r="I17" i="10"/>
  <c r="G17" i="10"/>
  <c r="G17" i="12" s="1"/>
  <c r="Q7" i="12"/>
  <c r="M7" i="12"/>
  <c r="K7" i="12"/>
  <c r="H7" i="12"/>
  <c r="AL18" i="7"/>
  <c r="AH18" i="7"/>
  <c r="T11" i="8"/>
  <c r="G17" i="8"/>
  <c r="M17" i="8" s="1"/>
  <c r="Q18" i="7"/>
  <c r="G11" i="8"/>
  <c r="M11" i="8" s="1"/>
  <c r="T13" i="8"/>
  <c r="AD18" i="7"/>
  <c r="AD16" i="7"/>
  <c r="T40" i="8"/>
  <c r="T22" i="8"/>
  <c r="AB21" i="7"/>
  <c r="T18" i="8"/>
  <c r="T7" i="8"/>
  <c r="S16" i="7"/>
  <c r="M13" i="8"/>
  <c r="M15" i="8"/>
  <c r="M16" i="8"/>
  <c r="S20" i="7"/>
  <c r="S22" i="7"/>
  <c r="M30" i="8"/>
  <c r="Q16" i="7"/>
  <c r="Q19" i="7"/>
  <c r="Q20" i="7"/>
  <c r="O19" i="7"/>
  <c r="O20" i="7"/>
  <c r="O21" i="7"/>
  <c r="O22" i="7"/>
  <c r="M16" i="7"/>
  <c r="M20" i="7"/>
  <c r="M21" i="7"/>
  <c r="K20" i="7"/>
  <c r="I21" i="7"/>
  <c r="I20" i="7"/>
  <c r="AL24" i="7"/>
  <c r="AL22" i="7"/>
  <c r="AL21" i="7"/>
  <c r="AL20" i="7"/>
  <c r="AL19" i="7"/>
  <c r="AL16" i="7"/>
  <c r="AJ24" i="7"/>
  <c r="AJ22" i="7"/>
  <c r="AJ21" i="7"/>
  <c r="AJ20" i="7"/>
  <c r="AJ18" i="7"/>
  <c r="AJ16" i="7"/>
  <c r="AH24" i="7"/>
  <c r="AH22" i="7"/>
  <c r="AH21" i="7"/>
  <c r="AH20" i="7"/>
  <c r="AF24" i="7"/>
  <c r="AF22" i="7"/>
  <c r="AF21" i="7"/>
  <c r="AF20" i="7"/>
  <c r="AF19" i="7"/>
  <c r="AF18" i="7"/>
  <c r="AF16" i="7"/>
  <c r="T26" i="12"/>
  <c r="R26" i="12"/>
  <c r="Q26" i="12"/>
  <c r="P26" i="12"/>
  <c r="T24" i="12"/>
  <c r="R24" i="12"/>
  <c r="P24" i="12"/>
  <c r="V14" i="12"/>
  <c r="T14" i="12"/>
  <c r="Q14" i="12"/>
  <c r="P14" i="12"/>
  <c r="V9" i="12"/>
  <c r="U9" i="12"/>
  <c r="R9" i="12"/>
  <c r="V8" i="12"/>
  <c r="U8" i="12"/>
  <c r="T8" i="12"/>
  <c r="Q8" i="12"/>
  <c r="M26" i="12"/>
  <c r="I26" i="12"/>
  <c r="H26" i="12"/>
  <c r="M24" i="12"/>
  <c r="K24" i="12"/>
  <c r="H24" i="12"/>
  <c r="M14" i="12"/>
  <c r="L14" i="12"/>
  <c r="K14" i="12"/>
  <c r="H14" i="12"/>
  <c r="M9" i="12"/>
  <c r="K9" i="12"/>
  <c r="I9" i="12"/>
  <c r="H9" i="12"/>
  <c r="M8" i="12"/>
  <c r="L8" i="12"/>
  <c r="K8" i="12"/>
  <c r="H8" i="12"/>
  <c r="G26" i="12"/>
  <c r="G24" i="12"/>
  <c r="G16" i="12"/>
  <c r="G14" i="12"/>
  <c r="G9" i="12"/>
  <c r="G8" i="12"/>
  <c r="AA10" i="7"/>
  <c r="AG10" i="7" s="1"/>
  <c r="AQ10" i="7" s="1"/>
  <c r="AR10" i="7" s="1"/>
  <c r="AM10" i="7"/>
  <c r="AN39" i="7"/>
  <c r="R40" i="7"/>
  <c r="S40" i="7"/>
  <c r="Q40" i="7"/>
  <c r="O40" i="7"/>
  <c r="M40" i="7"/>
  <c r="K40" i="7"/>
  <c r="N40" i="7"/>
  <c r="L40" i="7"/>
  <c r="J40" i="7"/>
  <c r="I22" i="7"/>
  <c r="G35" i="12"/>
  <c r="H35" i="12"/>
  <c r="I35" i="12"/>
  <c r="G36" i="12"/>
  <c r="H36" i="12"/>
  <c r="I36" i="12"/>
  <c r="G39" i="12"/>
  <c r="H39" i="12"/>
  <c r="I39" i="12"/>
  <c r="G42" i="12"/>
  <c r="H42" i="12"/>
  <c r="J42" i="12"/>
  <c r="I42" i="12"/>
  <c r="G43" i="12"/>
  <c r="H43" i="12"/>
  <c r="J43" i="12"/>
  <c r="O43" i="12"/>
  <c r="I43" i="12"/>
  <c r="G44" i="12"/>
  <c r="H44" i="12"/>
  <c r="J44" i="12"/>
  <c r="I44" i="12"/>
  <c r="G45" i="12"/>
  <c r="H45" i="12"/>
  <c r="J45" i="12"/>
  <c r="O45" i="12"/>
  <c r="I45" i="12"/>
  <c r="G46" i="12"/>
  <c r="H46" i="12"/>
  <c r="J46" i="12"/>
  <c r="I46" i="12"/>
  <c r="G47" i="12"/>
  <c r="H47" i="12"/>
  <c r="J47" i="12"/>
  <c r="O47" i="12"/>
  <c r="I47" i="12"/>
  <c r="G48" i="12"/>
  <c r="H48" i="12"/>
  <c r="I48" i="12"/>
  <c r="G49" i="12"/>
  <c r="H49" i="12"/>
  <c r="I49" i="12"/>
  <c r="J49" i="12"/>
  <c r="G50" i="12"/>
  <c r="J50" i="12"/>
  <c r="O50" i="12"/>
  <c r="H50" i="12"/>
  <c r="I50" i="12"/>
  <c r="G51" i="12"/>
  <c r="H51" i="12"/>
  <c r="J51" i="12"/>
  <c r="I51" i="12"/>
  <c r="G52" i="12"/>
  <c r="J52" i="12"/>
  <c r="H52" i="12"/>
  <c r="I52" i="12"/>
  <c r="G53" i="12"/>
  <c r="H53" i="12"/>
  <c r="J53" i="12"/>
  <c r="O53" i="12"/>
  <c r="I53" i="12"/>
  <c r="G54" i="12"/>
  <c r="J54" i="12"/>
  <c r="O54" i="12"/>
  <c r="Y54" i="12"/>
  <c r="H54" i="12"/>
  <c r="I54" i="12"/>
  <c r="G55" i="12"/>
  <c r="H55" i="12"/>
  <c r="I55" i="12"/>
  <c r="G56" i="12"/>
  <c r="H56" i="12"/>
  <c r="I56" i="12"/>
  <c r="K35" i="12"/>
  <c r="L35" i="12"/>
  <c r="M35" i="12"/>
  <c r="K36" i="12"/>
  <c r="L36" i="12"/>
  <c r="M36" i="12"/>
  <c r="K39" i="12"/>
  <c r="L39" i="12"/>
  <c r="M39" i="12"/>
  <c r="K42" i="12"/>
  <c r="L42" i="12"/>
  <c r="N42" i="12"/>
  <c r="M42" i="12"/>
  <c r="K43" i="12"/>
  <c r="N43" i="12"/>
  <c r="L43" i="12"/>
  <c r="M43" i="12"/>
  <c r="K44" i="12"/>
  <c r="L44" i="12"/>
  <c r="N44" i="12"/>
  <c r="M44" i="12"/>
  <c r="K45" i="12"/>
  <c r="N45" i="12"/>
  <c r="L45" i="12"/>
  <c r="M45" i="12"/>
  <c r="K46" i="12"/>
  <c r="L46" i="12"/>
  <c r="N46" i="12"/>
  <c r="M46" i="12"/>
  <c r="K47" i="12"/>
  <c r="N47" i="12"/>
  <c r="L47" i="12"/>
  <c r="M47" i="12"/>
  <c r="K48" i="12"/>
  <c r="L48" i="12"/>
  <c r="M48" i="12"/>
  <c r="N48" i="12"/>
  <c r="K49" i="12"/>
  <c r="N49" i="12"/>
  <c r="L49" i="12"/>
  <c r="M49" i="12"/>
  <c r="K50" i="12"/>
  <c r="L50" i="12"/>
  <c r="M50" i="12"/>
  <c r="K51" i="12"/>
  <c r="N51" i="12"/>
  <c r="L51" i="12"/>
  <c r="M51" i="12"/>
  <c r="K52" i="12"/>
  <c r="L52" i="12"/>
  <c r="N52" i="12"/>
  <c r="M52" i="12"/>
  <c r="K53" i="12"/>
  <c r="N53" i="12"/>
  <c r="L53" i="12"/>
  <c r="M53" i="12"/>
  <c r="K54" i="12"/>
  <c r="N54" i="12"/>
  <c r="L54" i="12"/>
  <c r="M54" i="12"/>
  <c r="K55" i="12"/>
  <c r="N55" i="12"/>
  <c r="L55" i="12"/>
  <c r="M55" i="12"/>
  <c r="K56" i="12"/>
  <c r="L56" i="12"/>
  <c r="M56" i="12"/>
  <c r="N56" i="12"/>
  <c r="P8" i="12"/>
  <c r="Q9" i="12"/>
  <c r="P35" i="12"/>
  <c r="Q35" i="12"/>
  <c r="R35" i="12"/>
  <c r="P36" i="12"/>
  <c r="Q36" i="12"/>
  <c r="R36" i="12"/>
  <c r="P39" i="12"/>
  <c r="Q39" i="12"/>
  <c r="R39" i="12"/>
  <c r="P42" i="12"/>
  <c r="Q42" i="12"/>
  <c r="S42" i="12"/>
  <c r="X42" i="12"/>
  <c r="R42" i="12"/>
  <c r="P43" i="12"/>
  <c r="Q43" i="12"/>
  <c r="S43" i="12"/>
  <c r="R43" i="12"/>
  <c r="P44" i="12"/>
  <c r="Q44" i="12"/>
  <c r="R44" i="12"/>
  <c r="P45" i="12"/>
  <c r="S45" i="12"/>
  <c r="Q45" i="12"/>
  <c r="R45" i="12"/>
  <c r="P46" i="12"/>
  <c r="Q46" i="12"/>
  <c r="S46" i="12"/>
  <c r="R46" i="12"/>
  <c r="P47" i="12"/>
  <c r="S47" i="12"/>
  <c r="X47" i="12"/>
  <c r="Q47" i="12"/>
  <c r="R47" i="12"/>
  <c r="P48" i="12"/>
  <c r="S48" i="12"/>
  <c r="X48" i="12"/>
  <c r="Q48" i="12"/>
  <c r="R48" i="12"/>
  <c r="P49" i="12"/>
  <c r="Q49" i="12"/>
  <c r="S49" i="12"/>
  <c r="X49" i="12"/>
  <c r="R49" i="12"/>
  <c r="P50" i="12"/>
  <c r="S50" i="12"/>
  <c r="X50" i="12"/>
  <c r="Q50" i="12"/>
  <c r="R50" i="12"/>
  <c r="P51" i="12"/>
  <c r="Q51" i="12"/>
  <c r="S51" i="12"/>
  <c r="R51" i="12"/>
  <c r="P52" i="12"/>
  <c r="S52" i="12"/>
  <c r="X52" i="12"/>
  <c r="Q52" i="12"/>
  <c r="R52" i="12"/>
  <c r="P53" i="12"/>
  <c r="Q53" i="12"/>
  <c r="R53" i="12"/>
  <c r="S53" i="12"/>
  <c r="P54" i="12"/>
  <c r="Q54" i="12"/>
  <c r="R54" i="12"/>
  <c r="P55" i="12"/>
  <c r="S55" i="12"/>
  <c r="Q55" i="12"/>
  <c r="R55" i="12"/>
  <c r="P56" i="12"/>
  <c r="S56" i="12"/>
  <c r="X56" i="12"/>
  <c r="Q56" i="12"/>
  <c r="R56" i="12"/>
  <c r="X7" i="12"/>
  <c r="X8" i="12"/>
  <c r="X9" i="12"/>
  <c r="U24" i="12"/>
  <c r="T35" i="12"/>
  <c r="U35" i="12"/>
  <c r="V35" i="12"/>
  <c r="T36" i="12"/>
  <c r="U36" i="12"/>
  <c r="V36" i="12"/>
  <c r="T39" i="12"/>
  <c r="U39" i="12"/>
  <c r="V39" i="12"/>
  <c r="T42" i="12"/>
  <c r="W42" i="12"/>
  <c r="U42" i="12"/>
  <c r="V42" i="12"/>
  <c r="T43" i="12"/>
  <c r="W43" i="12"/>
  <c r="U43" i="12"/>
  <c r="V43" i="12"/>
  <c r="T44" i="12"/>
  <c r="W44" i="12"/>
  <c r="U44" i="12"/>
  <c r="V44" i="12"/>
  <c r="T45" i="12"/>
  <c r="W45" i="12"/>
  <c r="U45" i="12"/>
  <c r="V45" i="12"/>
  <c r="T46" i="12"/>
  <c r="W46" i="12"/>
  <c r="U46" i="12"/>
  <c r="V46" i="12"/>
  <c r="T47" i="12"/>
  <c r="U47" i="12"/>
  <c r="W47" i="12"/>
  <c r="V47" i="12"/>
  <c r="T48" i="12"/>
  <c r="W48" i="12"/>
  <c r="U48" i="12"/>
  <c r="V48" i="12"/>
  <c r="T49" i="12"/>
  <c r="U49" i="12"/>
  <c r="W49" i="12"/>
  <c r="V49" i="12"/>
  <c r="T50" i="12"/>
  <c r="W50" i="12"/>
  <c r="U50" i="12"/>
  <c r="V50" i="12"/>
  <c r="T51" i="12"/>
  <c r="W51" i="12"/>
  <c r="X51" i="12"/>
  <c r="U51" i="12"/>
  <c r="V51" i="12"/>
  <c r="T52" i="12"/>
  <c r="W52" i="12"/>
  <c r="U52" i="12"/>
  <c r="V52" i="12"/>
  <c r="T53" i="12"/>
  <c r="W53" i="12"/>
  <c r="U53" i="12"/>
  <c r="V53" i="12"/>
  <c r="T54" i="12"/>
  <c r="W54" i="12"/>
  <c r="U54" i="12"/>
  <c r="V54" i="12"/>
  <c r="T55" i="12"/>
  <c r="W55" i="12"/>
  <c r="X55" i="12"/>
  <c r="U55" i="12"/>
  <c r="V55" i="12"/>
  <c r="T56" i="12"/>
  <c r="W56" i="12"/>
  <c r="U56" i="12"/>
  <c r="V56" i="12"/>
  <c r="S54" i="12"/>
  <c r="X54" i="12"/>
  <c r="N50" i="12"/>
  <c r="X40" i="12"/>
  <c r="X39" i="12"/>
  <c r="X36" i="12"/>
  <c r="X35" i="12"/>
  <c r="X32" i="12"/>
  <c r="X30" i="12"/>
  <c r="X27" i="12"/>
  <c r="X26" i="12"/>
  <c r="X25" i="12"/>
  <c r="X24" i="12"/>
  <c r="X20" i="12"/>
  <c r="Y20" i="12"/>
  <c r="X19" i="12"/>
  <c r="Y19" i="12"/>
  <c r="X18" i="12"/>
  <c r="X16" i="12"/>
  <c r="Y16" i="12"/>
  <c r="X15" i="12"/>
  <c r="X14" i="12"/>
  <c r="X13" i="12"/>
  <c r="X12" i="12"/>
  <c r="O40" i="12"/>
  <c r="Y40" i="12"/>
  <c r="O39" i="12"/>
  <c r="O36" i="12"/>
  <c r="O35" i="12"/>
  <c r="O32" i="12"/>
  <c r="O30" i="12"/>
  <c r="O27" i="12"/>
  <c r="O26" i="12"/>
  <c r="O25" i="12"/>
  <c r="Y25" i="12"/>
  <c r="O24" i="12"/>
  <c r="O20" i="12"/>
  <c r="O19" i="12"/>
  <c r="O18" i="12"/>
  <c r="O16" i="12"/>
  <c r="O15" i="12"/>
  <c r="O14" i="12"/>
  <c r="O13" i="12"/>
  <c r="Y13" i="12"/>
  <c r="O12" i="12"/>
  <c r="Y12" i="12"/>
  <c r="O9" i="12"/>
  <c r="O8" i="12"/>
  <c r="O7" i="12"/>
  <c r="Y7" i="12"/>
  <c r="J55" i="12"/>
  <c r="O55" i="12"/>
  <c r="J48" i="12"/>
  <c r="O48" i="12"/>
  <c r="V64" i="12"/>
  <c r="U64" i="12"/>
  <c r="T64" i="12"/>
  <c r="R64" i="12"/>
  <c r="Q64" i="12"/>
  <c r="P64" i="12"/>
  <c r="M64" i="12"/>
  <c r="L64" i="12"/>
  <c r="K64" i="12"/>
  <c r="I64" i="12"/>
  <c r="H64" i="12"/>
  <c r="G64" i="12"/>
  <c r="Y15" i="12"/>
  <c r="AC3" i="7"/>
  <c r="I40" i="7"/>
  <c r="R1" i="7"/>
  <c r="AO1" i="7" s="1"/>
  <c r="T54" i="10"/>
  <c r="U54" i="10"/>
  <c r="T53" i="10"/>
  <c r="U53" i="10"/>
  <c r="U55" i="10"/>
  <c r="Z8" i="7"/>
  <c r="T54" i="8"/>
  <c r="T53" i="8"/>
  <c r="U53" i="8" s="1"/>
  <c r="U55" i="8" s="1"/>
  <c r="AM7" i="7"/>
  <c r="AM6" i="7"/>
  <c r="AM5" i="7"/>
  <c r="AM4" i="7"/>
  <c r="AM3" i="7"/>
  <c r="AM16" i="7"/>
  <c r="T16" i="7"/>
  <c r="AO16" i="7"/>
  <c r="Y27" i="12"/>
  <c r="Y30" i="12"/>
  <c r="Y18" i="12"/>
  <c r="Y32" i="12"/>
  <c r="I24" i="7"/>
  <c r="I16" i="7"/>
  <c r="U37" i="7"/>
  <c r="U38" i="7"/>
  <c r="AD22" i="7"/>
  <c r="Q21" i="7"/>
  <c r="P40" i="7"/>
  <c r="AN37" i="7"/>
  <c r="AD20" i="7"/>
  <c r="AN38" i="7"/>
  <c r="U39" i="7"/>
  <c r="H40" i="7"/>
  <c r="X46" i="12"/>
  <c r="T55" i="10"/>
  <c r="J56" i="12"/>
  <c r="O56" i="12"/>
  <c r="O52" i="12"/>
  <c r="U14" i="12"/>
  <c r="L26" i="12"/>
  <c r="P9" i="12"/>
  <c r="I8" i="12"/>
  <c r="Q24" i="12"/>
  <c r="I14" i="12"/>
  <c r="I24" i="12"/>
  <c r="V24" i="12"/>
  <c r="K26" i="12"/>
  <c r="R14" i="12"/>
  <c r="L9" i="12"/>
  <c r="T9" i="12"/>
  <c r="L24" i="12"/>
  <c r="U26" i="12"/>
  <c r="V26" i="12"/>
  <c r="R8" i="12"/>
  <c r="X45" i="12"/>
  <c r="O46" i="12"/>
  <c r="O51" i="12"/>
  <c r="X53" i="12"/>
  <c r="Y53" i="12"/>
  <c r="Y55" i="12"/>
  <c r="S44" i="12"/>
  <c r="X44" i="12"/>
  <c r="O42" i="12"/>
  <c r="X43" i="12"/>
  <c r="O49" i="12"/>
  <c r="O44" i="12"/>
  <c r="K16" i="7"/>
  <c r="M22" i="7"/>
  <c r="K22" i="7"/>
  <c r="O16" i="7"/>
  <c r="K21" i="7"/>
  <c r="M19" i="7"/>
  <c r="K19" i="7"/>
  <c r="K18" i="7"/>
  <c r="Q22" i="7"/>
  <c r="K24" i="7"/>
  <c r="O24" i="7"/>
  <c r="M24" i="7"/>
  <c r="M18" i="7"/>
  <c r="M12" i="8"/>
  <c r="M40" i="8"/>
  <c r="M22" i="8"/>
  <c r="M7" i="8"/>
  <c r="M18" i="8"/>
  <c r="M10" i="8"/>
  <c r="M20" i="8"/>
  <c r="M19" i="8"/>
  <c r="S21" i="7"/>
  <c r="S24" i="7"/>
  <c r="S18" i="7"/>
  <c r="U54" i="8"/>
  <c r="M25" i="8"/>
  <c r="S19" i="7"/>
  <c r="T30" i="8"/>
  <c r="T25" i="8"/>
  <c r="AB20" i="7"/>
  <c r="AB16" i="7"/>
  <c r="T16" i="8"/>
  <c r="AB24" i="7"/>
  <c r="AB22" i="7"/>
  <c r="T20" i="8"/>
  <c r="T23" i="8"/>
  <c r="T55" i="8"/>
  <c r="T10" i="8"/>
  <c r="AD19" i="7"/>
  <c r="T12" i="8"/>
  <c r="AB19" i="7"/>
  <c r="AD24" i="7"/>
  <c r="T19" i="8"/>
  <c r="AD21" i="7"/>
  <c r="T30" i="12"/>
  <c r="T15" i="8"/>
  <c r="AJ19" i="7"/>
  <c r="AH19" i="7"/>
  <c r="T17" i="8"/>
  <c r="O18" i="7"/>
  <c r="AB18" i="7"/>
  <c r="T21" i="8"/>
  <c r="K18" i="12"/>
  <c r="K19" i="12"/>
  <c r="M16" i="12"/>
  <c r="V18" i="12"/>
  <c r="M13" i="12"/>
  <c r="I18" i="12"/>
  <c r="I7" i="12"/>
  <c r="U20" i="12"/>
  <c r="P20" i="12"/>
  <c r="V30" i="12"/>
  <c r="V13" i="12"/>
  <c r="Q18" i="12"/>
  <c r="Q19" i="12"/>
  <c r="I15" i="12"/>
  <c r="T12" i="12"/>
  <c r="M19" i="12"/>
  <c r="G20" i="12"/>
  <c r="L7" i="12"/>
  <c r="P18" i="12"/>
  <c r="Q30" i="12"/>
  <c r="P40" i="12"/>
  <c r="AH16" i="7"/>
  <c r="T7" i="12"/>
  <c r="T19" i="10"/>
  <c r="V19" i="12"/>
  <c r="H13" i="12"/>
  <c r="T18" i="12"/>
  <c r="R17" i="10"/>
  <c r="U13" i="12"/>
  <c r="U18" i="12"/>
  <c r="K27" i="12"/>
  <c r="L12" i="12"/>
  <c r="L17" i="10"/>
  <c r="M17" i="12" s="1"/>
  <c r="U19" i="12"/>
  <c r="I13" i="12"/>
  <c r="M13" i="10"/>
  <c r="P19" i="12"/>
  <c r="I16" i="12"/>
  <c r="R16" i="12"/>
  <c r="M30" i="12"/>
  <c r="S17" i="10"/>
  <c r="V12" i="12"/>
  <c r="K16" i="12"/>
  <c r="T30" i="10"/>
  <c r="V7" i="12"/>
  <c r="I20" i="12"/>
  <c r="T40" i="10"/>
  <c r="T15" i="12"/>
  <c r="P7" i="12"/>
  <c r="M12" i="10"/>
  <c r="G12" i="12"/>
  <c r="I40" i="12"/>
  <c r="G7" i="12"/>
  <c r="M7" i="10"/>
  <c r="Q12" i="12"/>
  <c r="O17" i="10"/>
  <c r="Q17" i="12" s="1"/>
  <c r="Q13" i="12"/>
  <c r="T13" i="10"/>
  <c r="M15" i="10"/>
  <c r="T18" i="10"/>
  <c r="R12" i="12"/>
  <c r="T12" i="10"/>
  <c r="P17" i="10"/>
  <c r="T15" i="10"/>
  <c r="Q15" i="12"/>
  <c r="T7" i="10"/>
  <c r="R7" i="12"/>
  <c r="M20" i="10"/>
  <c r="H20" i="12"/>
  <c r="L40" i="12"/>
  <c r="H18" i="12"/>
  <c r="H19" i="12"/>
  <c r="M19" i="10"/>
  <c r="P25" i="12"/>
  <c r="T25" i="10"/>
  <c r="P16" i="12"/>
  <c r="N17" i="10"/>
  <c r="T16" i="10"/>
  <c r="G19" i="12"/>
  <c r="M40" i="10"/>
  <c r="U7" i="12"/>
  <c r="R18" i="12"/>
  <c r="H12" i="12"/>
  <c r="H17" i="10"/>
  <c r="T20" i="10"/>
  <c r="I12" i="12"/>
  <c r="M18" i="10"/>
  <c r="G18" i="12"/>
  <c r="AP39" i="7" l="1"/>
  <c r="AN40" i="7"/>
  <c r="AP37" i="7"/>
  <c r="AP38" i="7"/>
  <c r="U40" i="7"/>
  <c r="U18" i="8"/>
  <c r="U40" i="8"/>
  <c r="U7" i="8"/>
  <c r="U10" i="8"/>
  <c r="U30" i="8"/>
  <c r="AB17" i="7"/>
  <c r="U22" i="8"/>
  <c r="U20" i="7"/>
  <c r="U22" i="7"/>
  <c r="U15" i="8"/>
  <c r="K17" i="7"/>
  <c r="AN20" i="7"/>
  <c r="AJ17" i="7"/>
  <c r="Q17" i="7"/>
  <c r="M17" i="7"/>
  <c r="AF17" i="7"/>
  <c r="AL17" i="7"/>
  <c r="U16" i="8"/>
  <c r="AN21" i="7"/>
  <c r="AD17" i="7"/>
  <c r="AN18" i="7"/>
  <c r="S17" i="7"/>
  <c r="U40" i="10"/>
  <c r="AN22" i="7"/>
  <c r="AN19" i="7"/>
  <c r="AN24" i="7"/>
  <c r="O17" i="7"/>
  <c r="U25" i="8"/>
  <c r="U24" i="7"/>
  <c r="U13" i="8"/>
  <c r="U20" i="8"/>
  <c r="AH17" i="7"/>
  <c r="U11" i="8"/>
  <c r="U19" i="8"/>
  <c r="U12" i="8"/>
  <c r="U17" i="8"/>
  <c r="U21" i="7"/>
  <c r="U16" i="7"/>
  <c r="I19" i="7"/>
  <c r="U19" i="7" s="1"/>
  <c r="I18" i="7"/>
  <c r="G21" i="8"/>
  <c r="M21" i="8" s="1"/>
  <c r="U21" i="8" s="1"/>
  <c r="U25" i="10"/>
  <c r="I17" i="12"/>
  <c r="U18" i="10"/>
  <c r="T17" i="12"/>
  <c r="H17" i="12"/>
  <c r="U17" i="12"/>
  <c r="U16" i="10"/>
  <c r="V17" i="12"/>
  <c r="AN16" i="7"/>
  <c r="U30" i="10"/>
  <c r="U7" i="10"/>
  <c r="U20" i="10"/>
  <c r="U15" i="10"/>
  <c r="T17" i="10"/>
  <c r="U19" i="10"/>
  <c r="U13" i="10"/>
  <c r="R17" i="12"/>
  <c r="P17" i="12"/>
  <c r="U12" i="10"/>
  <c r="N17" i="12"/>
  <c r="M17" i="10"/>
  <c r="L27" i="12"/>
  <c r="Q27" i="12"/>
  <c r="I27" i="12"/>
  <c r="T27" i="10"/>
  <c r="U27" i="12"/>
  <c r="R27" i="12"/>
  <c r="G27" i="12"/>
  <c r="M27" i="10"/>
  <c r="AP40" i="7" l="1"/>
  <c r="AQ37" i="7"/>
  <c r="AQ40" i="7" s="1"/>
  <c r="AP21" i="7"/>
  <c r="AP20" i="7"/>
  <c r="AP24" i="7"/>
  <c r="AP19" i="7"/>
  <c r="AP22" i="7"/>
  <c r="AN17" i="7"/>
  <c r="I17" i="7"/>
  <c r="U18" i="7"/>
  <c r="AP18" i="7" s="1"/>
  <c r="J17" i="12"/>
  <c r="O17" i="12" s="1"/>
  <c r="W17" i="12"/>
  <c r="U17" i="10"/>
  <c r="AP16" i="7"/>
  <c r="S17" i="12"/>
  <c r="U27" i="10"/>
  <c r="AR37" i="7" l="1"/>
  <c r="AR40" i="7" s="1"/>
  <c r="AQ38" i="7"/>
  <c r="U17" i="7"/>
  <c r="X17" i="12"/>
  <c r="Y17" i="12" s="1"/>
  <c r="AR38" i="7" l="1"/>
  <c r="AP17" i="7"/>
  <c r="AS31" i="7" l="1"/>
  <c r="P28" i="10" l="1"/>
  <c r="R23" i="12"/>
  <c r="L23" i="12"/>
  <c r="K28" i="10"/>
  <c r="V23" i="12"/>
  <c r="S28" i="10"/>
  <c r="J28" i="10"/>
  <c r="K23" i="12"/>
  <c r="R28" i="10"/>
  <c r="U23" i="12"/>
  <c r="I23" i="12"/>
  <c r="I28" i="10"/>
  <c r="L28" i="10"/>
  <c r="M23" i="12"/>
  <c r="Q28" i="10"/>
  <c r="T23" i="12"/>
  <c r="H28" i="10"/>
  <c r="H23" i="12"/>
  <c r="M23" i="10"/>
  <c r="G28" i="10"/>
  <c r="G23" i="12"/>
  <c r="Q23" i="12"/>
  <c r="O28" i="10"/>
  <c r="W23" i="12" l="1"/>
  <c r="G28" i="12"/>
  <c r="I28" i="12"/>
  <c r="N23" i="12"/>
  <c r="L28" i="12"/>
  <c r="N28" i="10"/>
  <c r="P23" i="12"/>
  <c r="S23" i="12" s="1"/>
  <c r="T23" i="10"/>
  <c r="U23" i="10" s="1"/>
  <c r="H28" i="12"/>
  <c r="V28" i="12"/>
  <c r="Q28" i="12"/>
  <c r="M28" i="12"/>
  <c r="U28" i="12"/>
  <c r="K28" i="12"/>
  <c r="T28" i="12"/>
  <c r="J23" i="12"/>
  <c r="R28" i="12"/>
  <c r="X23" i="12" l="1"/>
  <c r="W28" i="12"/>
  <c r="P28" i="12"/>
  <c r="S28" i="12" s="1"/>
  <c r="T28" i="10"/>
  <c r="O23" i="12"/>
  <c r="J28" i="12"/>
  <c r="N28" i="12"/>
  <c r="Y23" i="12" l="1"/>
  <c r="X28" i="12"/>
  <c r="O28" i="12"/>
  <c r="Y28" i="12" l="1"/>
  <c r="M23" i="8" l="1"/>
  <c r="U23" i="8" s="1"/>
  <c r="AL27" i="7" l="1"/>
  <c r="AJ27" i="7"/>
  <c r="AH27" i="7"/>
  <c r="AF27" i="7"/>
  <c r="AD27" i="7"/>
  <c r="S27" i="7"/>
  <c r="Q27" i="7"/>
  <c r="O27" i="7"/>
  <c r="M27" i="7"/>
  <c r="K27" i="7"/>
  <c r="G29" i="12" l="1"/>
  <c r="M29" i="10"/>
  <c r="G31" i="10"/>
  <c r="I31" i="10"/>
  <c r="I29" i="12"/>
  <c r="L29" i="12"/>
  <c r="K31" i="10"/>
  <c r="P29" i="12"/>
  <c r="N31" i="10"/>
  <c r="T29" i="10"/>
  <c r="R29" i="12"/>
  <c r="P31" i="10"/>
  <c r="U29" i="12"/>
  <c r="R31" i="10"/>
  <c r="M37" i="10"/>
  <c r="G37" i="12"/>
  <c r="I37" i="12"/>
  <c r="L37" i="12"/>
  <c r="T37" i="10"/>
  <c r="P37" i="12"/>
  <c r="R37" i="12"/>
  <c r="U37" i="12"/>
  <c r="I27" i="7"/>
  <c r="U27" i="7" s="1"/>
  <c r="M32" i="8"/>
  <c r="AB27" i="7"/>
  <c r="AN27" i="7" s="1"/>
  <c r="T32" i="8"/>
  <c r="H29" i="12"/>
  <c r="H31" i="10"/>
  <c r="J31" i="10"/>
  <c r="K29" i="12"/>
  <c r="M29" i="12"/>
  <c r="L31" i="10"/>
  <c r="Q29" i="12"/>
  <c r="O31" i="10"/>
  <c r="T29" i="12"/>
  <c r="Q31" i="10"/>
  <c r="S31" i="10"/>
  <c r="V29" i="12"/>
  <c r="H37" i="12"/>
  <c r="K37" i="12"/>
  <c r="M37" i="12"/>
  <c r="Q37" i="12"/>
  <c r="T37" i="12"/>
  <c r="V37" i="12"/>
  <c r="S31" i="8"/>
  <c r="AL26" i="7" s="1"/>
  <c r="R31" i="8"/>
  <c r="AJ26" i="7" s="1"/>
  <c r="Q31" i="8"/>
  <c r="AH26" i="7" s="1"/>
  <c r="O31" i="8"/>
  <c r="AD26" i="7" s="1"/>
  <c r="K31" i="8"/>
  <c r="Q26" i="7" s="1"/>
  <c r="J31" i="8"/>
  <c r="O26" i="7" s="1"/>
  <c r="I31" i="8"/>
  <c r="M26" i="7" s="1"/>
  <c r="H31" i="8"/>
  <c r="K26" i="7" s="1"/>
  <c r="P41" i="8" l="1"/>
  <c r="W29" i="12"/>
  <c r="U37" i="10"/>
  <c r="W37" i="12"/>
  <c r="V31" i="12"/>
  <c r="K31" i="12"/>
  <c r="AP27" i="7"/>
  <c r="S37" i="12"/>
  <c r="P31" i="12"/>
  <c r="T31" i="10"/>
  <c r="L31" i="12"/>
  <c r="M31" i="10"/>
  <c r="U29" i="10"/>
  <c r="N37" i="12"/>
  <c r="T31" i="12"/>
  <c r="Q31" i="12"/>
  <c r="M31" i="12"/>
  <c r="N29" i="12"/>
  <c r="H31" i="12"/>
  <c r="U32" i="8"/>
  <c r="J37" i="12"/>
  <c r="U31" i="12"/>
  <c r="R31" i="12"/>
  <c r="S29" i="12"/>
  <c r="X29" i="12" s="1"/>
  <c r="I31" i="12"/>
  <c r="G31" i="12"/>
  <c r="J29" i="12"/>
  <c r="G31" i="8"/>
  <c r="N31" i="8"/>
  <c r="T29" i="8"/>
  <c r="P31" i="8"/>
  <c r="AF26" i="7"/>
  <c r="T37" i="8"/>
  <c r="G28" i="8"/>
  <c r="I28" i="8"/>
  <c r="M25" i="7" s="1"/>
  <c r="M23" i="7" s="1"/>
  <c r="K28" i="8"/>
  <c r="Q25" i="7" s="1"/>
  <c r="Q23" i="7" s="1"/>
  <c r="P28" i="8"/>
  <c r="AF25" i="7" s="1"/>
  <c r="R28" i="8"/>
  <c r="AJ25" i="7" s="1"/>
  <c r="AJ23" i="7" s="1"/>
  <c r="H28" i="8"/>
  <c r="K25" i="7" s="1"/>
  <c r="K23" i="7" s="1"/>
  <c r="J28" i="8"/>
  <c r="O25" i="7" s="1"/>
  <c r="O23" i="7" s="1"/>
  <c r="O28" i="8"/>
  <c r="AD25" i="7" s="1"/>
  <c r="AD23" i="7" s="1"/>
  <c r="Q28" i="8"/>
  <c r="AH25" i="7" s="1"/>
  <c r="AH23" i="7" s="1"/>
  <c r="S28" i="8"/>
  <c r="AL25" i="7" s="1"/>
  <c r="AL23" i="7" s="1"/>
  <c r="O29" i="12" l="1"/>
  <c r="Y29" i="12" s="1"/>
  <c r="G33" i="8"/>
  <c r="G34" i="8" s="1"/>
  <c r="AF23" i="7"/>
  <c r="AF28" i="7" s="1"/>
  <c r="X37" i="12"/>
  <c r="O37" i="12"/>
  <c r="J31" i="12"/>
  <c r="S33" i="8"/>
  <c r="S34" i="8" s="1"/>
  <c r="Q33" i="8"/>
  <c r="Q34" i="8" s="1"/>
  <c r="O33" i="8"/>
  <c r="O34" i="8" s="1"/>
  <c r="R33" i="8"/>
  <c r="R34" i="8" s="1"/>
  <c r="P33" i="8"/>
  <c r="P34" i="8" s="1"/>
  <c r="K33" i="8"/>
  <c r="K34" i="8" s="1"/>
  <c r="W31" i="12"/>
  <c r="U31" i="10"/>
  <c r="S31" i="12"/>
  <c r="N31" i="12"/>
  <c r="AB26" i="7"/>
  <c r="AN26" i="7" s="1"/>
  <c r="T31" i="8"/>
  <c r="I26" i="7"/>
  <c r="AL28" i="7"/>
  <c r="AH28" i="7"/>
  <c r="AD28" i="7"/>
  <c r="J33" i="8"/>
  <c r="J34" i="8" s="1"/>
  <c r="H33" i="8"/>
  <c r="H34" i="8" s="1"/>
  <c r="AJ28" i="7"/>
  <c r="Q28" i="7"/>
  <c r="I33" i="8"/>
  <c r="I34" i="8" s="1"/>
  <c r="O28" i="7"/>
  <c r="K28" i="7"/>
  <c r="N28" i="8"/>
  <c r="N33" i="8" s="1"/>
  <c r="T27" i="8"/>
  <c r="M28" i="7"/>
  <c r="I25" i="7"/>
  <c r="Y37" i="12" l="1"/>
  <c r="O31" i="12"/>
  <c r="T33" i="8"/>
  <c r="X31" i="12"/>
  <c r="N34" i="8"/>
  <c r="T34" i="8" s="1"/>
  <c r="AB25" i="7"/>
  <c r="T28" i="8"/>
  <c r="I23" i="7"/>
  <c r="Y31" i="12" l="1"/>
  <c r="I28" i="7"/>
  <c r="AB23" i="7"/>
  <c r="AN25" i="7"/>
  <c r="AB28" i="7" l="1"/>
  <c r="AN23" i="7"/>
  <c r="AN28" i="7" l="1"/>
  <c r="O41" i="8" l="1"/>
  <c r="AD33" i="7" l="1"/>
  <c r="AD35" i="7" s="1"/>
  <c r="N41" i="8" l="1"/>
  <c r="AB33" i="7" l="1"/>
  <c r="AB35" i="7" l="1"/>
  <c r="J41" i="8" l="1"/>
  <c r="O33" i="7" l="1"/>
  <c r="O35" i="7" s="1"/>
  <c r="I41" i="8" l="1"/>
  <c r="M33" i="7" l="1"/>
  <c r="M35" i="7" s="1"/>
  <c r="H41" i="8" l="1"/>
  <c r="K33" i="7" l="1"/>
  <c r="K35" i="7" s="1"/>
  <c r="R41" i="8"/>
  <c r="AJ33" i="7" l="1"/>
  <c r="AJ35" i="7" s="1"/>
  <c r="Q41" i="8"/>
  <c r="AF33" i="7" l="1"/>
  <c r="U38" i="12" l="1"/>
  <c r="R41" i="10"/>
  <c r="S41" i="8"/>
  <c r="T38" i="8"/>
  <c r="V38" i="12"/>
  <c r="S41" i="10"/>
  <c r="L32" i="12"/>
  <c r="AF35" i="7"/>
  <c r="K32" i="12" l="1"/>
  <c r="V32" i="12"/>
  <c r="R32" i="12"/>
  <c r="I32" i="12"/>
  <c r="AK33" i="7"/>
  <c r="V41" i="12"/>
  <c r="U41" i="12"/>
  <c r="AI33" i="7"/>
  <c r="H32" i="12"/>
  <c r="U32" i="12"/>
  <c r="M32" i="12"/>
  <c r="AH33" i="7"/>
  <c r="AL33" i="7"/>
  <c r="T41" i="8"/>
  <c r="T52" i="8" s="1"/>
  <c r="T56" i="8" s="1"/>
  <c r="H38" i="12" l="1"/>
  <c r="H41" i="10"/>
  <c r="G32" i="12"/>
  <c r="M32" i="10"/>
  <c r="Q32" i="12"/>
  <c r="AH35" i="7"/>
  <c r="AN33" i="7"/>
  <c r="T32" i="12"/>
  <c r="I38" i="12"/>
  <c r="I41" i="10"/>
  <c r="T32" i="10"/>
  <c r="P32" i="12"/>
  <c r="AL35" i="7"/>
  <c r="K38" i="12" l="1"/>
  <c r="J41" i="10"/>
  <c r="L38" i="12"/>
  <c r="K41" i="10"/>
  <c r="H41" i="12"/>
  <c r="J33" i="7"/>
  <c r="Q38" i="12"/>
  <c r="O41" i="10"/>
  <c r="G38" i="12"/>
  <c r="J38" i="12" s="1"/>
  <c r="M38" i="10"/>
  <c r="G41" i="10"/>
  <c r="M38" i="12"/>
  <c r="L41" i="10"/>
  <c r="I41" i="12"/>
  <c r="L33" i="7"/>
  <c r="AN35" i="7"/>
  <c r="U32" i="10"/>
  <c r="M41" i="12" l="1"/>
  <c r="R33" i="7"/>
  <c r="G41" i="12"/>
  <c r="J41" i="12" s="1"/>
  <c r="M41" i="10"/>
  <c r="H33" i="7"/>
  <c r="P33" i="7"/>
  <c r="L41" i="12"/>
  <c r="K41" i="12"/>
  <c r="N33" i="7"/>
  <c r="P38" i="12"/>
  <c r="N41" i="10"/>
  <c r="AC33" i="7"/>
  <c r="Q41" i="12"/>
  <c r="N38" i="12"/>
  <c r="O38" i="12" s="1"/>
  <c r="T33" i="7" l="1"/>
  <c r="P41" i="12"/>
  <c r="AA33" i="7"/>
  <c r="N41" i="12"/>
  <c r="O41" i="12" s="1"/>
  <c r="R38" i="12" l="1"/>
  <c r="S38" i="12" s="1"/>
  <c r="P41" i="10"/>
  <c r="AE33" i="7" l="1"/>
  <c r="R41" i="12"/>
  <c r="S41" i="12" s="1"/>
  <c r="T38" i="12"/>
  <c r="W38" i="12" s="1"/>
  <c r="X38" i="12" s="1"/>
  <c r="Y38" i="12" s="1"/>
  <c r="Q41" i="10"/>
  <c r="T38" i="10"/>
  <c r="U38" i="10" s="1"/>
  <c r="T41" i="12" l="1"/>
  <c r="W41" i="12" s="1"/>
  <c r="X41" i="12" s="1"/>
  <c r="Y41" i="12" s="1"/>
  <c r="Y52" i="12" s="1"/>
  <c r="AG33" i="7"/>
  <c r="AM33" i="7" s="1"/>
  <c r="T41" i="10"/>
  <c r="T52" i="10" l="1"/>
  <c r="U41" i="10"/>
  <c r="U52" i="10" s="1"/>
  <c r="AO33" i="7"/>
  <c r="G41" i="8" l="1"/>
  <c r="I33" i="7" l="1"/>
  <c r="I35" i="7" s="1"/>
  <c r="K41" i="8" l="1"/>
  <c r="M38" i="8"/>
  <c r="U38" i="8" s="1"/>
  <c r="Q33" i="7" l="1"/>
  <c r="Q35" i="7" l="1"/>
  <c r="L41" i="8" l="1"/>
  <c r="M37" i="8"/>
  <c r="U37" i="8" s="1"/>
  <c r="S33" i="7" l="1"/>
  <c r="M41" i="8"/>
  <c r="U41" i="8" s="1"/>
  <c r="U52" i="8" s="1"/>
  <c r="U33" i="7" l="1"/>
  <c r="AP33" i="7" l="1"/>
  <c r="L31" i="8" l="1"/>
  <c r="M29" i="8"/>
  <c r="U29" i="8" s="1"/>
  <c r="S26" i="7" l="1"/>
  <c r="U26" i="7" s="1"/>
  <c r="AP26" i="7" s="1"/>
  <c r="M31" i="8"/>
  <c r="U31" i="8" s="1"/>
  <c r="L28" i="8"/>
  <c r="L33" i="8" s="1"/>
  <c r="M27" i="8"/>
  <c r="U27" i="8" s="1"/>
  <c r="L34" i="8" l="1"/>
  <c r="M34" i="8" s="1"/>
  <c r="U34" i="8" s="1"/>
  <c r="U56" i="8" s="1"/>
  <c r="M33" i="8"/>
  <c r="U33" i="8" s="1"/>
  <c r="S25" i="7"/>
  <c r="M28" i="8"/>
  <c r="U28" i="8" s="1"/>
  <c r="S23" i="7" l="1"/>
  <c r="U25" i="7"/>
  <c r="AP25" i="7" s="1"/>
  <c r="S28" i="7" l="1"/>
  <c r="S35" i="7"/>
  <c r="U23" i="7"/>
  <c r="AP23" i="7" l="1"/>
  <c r="AP35" i="7" s="1"/>
  <c r="U35" i="7"/>
  <c r="U28" i="7"/>
  <c r="AP28" i="7" l="1"/>
  <c r="AL15" i="7" l="1"/>
  <c r="AJ15" i="7"/>
  <c r="AH15" i="7"/>
  <c r="AF15" i="7"/>
  <c r="AD15" i="7"/>
  <c r="S15" i="7"/>
  <c r="Q15" i="7"/>
  <c r="O15" i="7"/>
  <c r="M15" i="7"/>
  <c r="K15" i="7"/>
  <c r="M5" i="8" l="1"/>
  <c r="I15" i="7"/>
  <c r="U15" i="7" s="1"/>
  <c r="J6" i="8"/>
  <c r="O14" i="7"/>
  <c r="O13" i="7" s="1"/>
  <c r="O29" i="7" s="1"/>
  <c r="T5" i="8"/>
  <c r="AB15" i="7"/>
  <c r="AN15" i="7" s="1"/>
  <c r="P6" i="8"/>
  <c r="AF14" i="7"/>
  <c r="AF13" i="7" s="1"/>
  <c r="AF29" i="7" s="1"/>
  <c r="R6" i="8"/>
  <c r="AJ14" i="7"/>
  <c r="AJ13" i="7" s="1"/>
  <c r="AJ29" i="7" s="1"/>
  <c r="H6" i="8"/>
  <c r="K14" i="7"/>
  <c r="K13" i="7" s="1"/>
  <c r="K29" i="7" s="1"/>
  <c r="L6" i="8"/>
  <c r="S14" i="7"/>
  <c r="S13" i="7" s="1"/>
  <c r="S29" i="7" s="1"/>
  <c r="M4" i="8"/>
  <c r="G6" i="8"/>
  <c r="I14" i="7"/>
  <c r="I6" i="8"/>
  <c r="M14" i="7"/>
  <c r="M13" i="7" s="1"/>
  <c r="M29" i="7" s="1"/>
  <c r="Q14" i="7"/>
  <c r="Q13" i="7" s="1"/>
  <c r="Q29" i="7" s="1"/>
  <c r="K6" i="8"/>
  <c r="N6" i="8"/>
  <c r="AB14" i="7"/>
  <c r="T4" i="8"/>
  <c r="O6" i="8"/>
  <c r="AD14" i="7"/>
  <c r="AD13" i="7" s="1"/>
  <c r="AD29" i="7" s="1"/>
  <c r="Q6" i="8"/>
  <c r="AH14" i="7"/>
  <c r="AH13" i="7" s="1"/>
  <c r="AH29" i="7" s="1"/>
  <c r="S6" i="8"/>
  <c r="AL14" i="7"/>
  <c r="AL13" i="7" s="1"/>
  <c r="AL29" i="7" s="1"/>
  <c r="T6" i="8" l="1"/>
  <c r="M6" i="8"/>
  <c r="AP15" i="7"/>
  <c r="AN14" i="7"/>
  <c r="AB13" i="7"/>
  <c r="I13" i="7"/>
  <c r="U14" i="7"/>
  <c r="AP14" i="7" s="1"/>
  <c r="U4" i="8"/>
  <c r="U5" i="8"/>
  <c r="U6" i="8" l="1"/>
  <c r="I29" i="7"/>
  <c r="U13" i="7"/>
  <c r="AB29" i="7"/>
  <c r="AN13" i="7"/>
  <c r="AN29" i="7" s="1"/>
  <c r="AP13" i="7" l="1"/>
  <c r="AP29" i="7" s="1"/>
  <c r="U29" i="7"/>
  <c r="S57" i="8" l="1"/>
  <c r="R57" i="8"/>
  <c r="AJ32" i="7" s="1"/>
  <c r="AJ34" i="7" s="1"/>
  <c r="Q57" i="8"/>
  <c r="AF32" i="7" s="1"/>
  <c r="AF34" i="7" s="1"/>
  <c r="H57" i="8" l="1"/>
  <c r="K32" i="7" s="1"/>
  <c r="K34" i="7" s="1"/>
  <c r="J57" i="8"/>
  <c r="O32" i="7" s="1"/>
  <c r="O34" i="7" s="1"/>
  <c r="L57" i="8"/>
  <c r="S32" i="7" s="1"/>
  <c r="S34" i="7" s="1"/>
  <c r="O57" i="8"/>
  <c r="AD32" i="7" s="1"/>
  <c r="AD34" i="7" s="1"/>
  <c r="AL32" i="7"/>
  <c r="AL34" i="7" s="1"/>
  <c r="AH32" i="7"/>
  <c r="AH34" i="7" s="1"/>
  <c r="G57" i="8"/>
  <c r="I57" i="8"/>
  <c r="M32" i="7" s="1"/>
  <c r="M34" i="7" s="1"/>
  <c r="K57" i="8"/>
  <c r="Q32" i="7" s="1"/>
  <c r="Q34" i="7" s="1"/>
  <c r="N57" i="8"/>
  <c r="P57" i="8"/>
  <c r="AB32" i="7" l="1"/>
  <c r="T57" i="8"/>
  <c r="M57" i="8"/>
  <c r="I32" i="7"/>
  <c r="U32" i="7" l="1"/>
  <c r="I34" i="7"/>
  <c r="U57" i="8"/>
  <c r="AB34" i="7"/>
  <c r="AN32" i="7"/>
  <c r="AN34" i="7" s="1"/>
  <c r="AP32" i="7" l="1"/>
  <c r="AP34" i="7" s="1"/>
  <c r="U34" i="7"/>
  <c r="S5" i="10" l="1"/>
  <c r="R5" i="10"/>
  <c r="Q5" i="10"/>
  <c r="P5" i="10"/>
  <c r="O5" i="10"/>
  <c r="N5" i="10"/>
  <c r="S4" i="10"/>
  <c r="R4" i="10"/>
  <c r="Q4" i="10"/>
  <c r="P4" i="10"/>
  <c r="O4" i="10"/>
  <c r="N4" i="10"/>
  <c r="L5" i="10"/>
  <c r="K5" i="10"/>
  <c r="J5" i="10"/>
  <c r="I5" i="10"/>
  <c r="H5" i="10"/>
  <c r="L4" i="10"/>
  <c r="K4" i="10"/>
  <c r="J4" i="10"/>
  <c r="I4" i="10"/>
  <c r="H4" i="10"/>
  <c r="G5" i="10"/>
  <c r="G4" i="10"/>
  <c r="J15" i="7" l="1"/>
  <c r="H5" i="12"/>
  <c r="G4" i="12"/>
  <c r="H14" i="7"/>
  <c r="M4" i="10"/>
  <c r="G6" i="10"/>
  <c r="G61" i="10" s="1"/>
  <c r="I5" i="12"/>
  <c r="L15" i="7"/>
  <c r="AI14" i="7"/>
  <c r="U4" i="12"/>
  <c r="R6" i="10"/>
  <c r="R61" i="10" s="1"/>
  <c r="Q6" i="10"/>
  <c r="Q61" i="10" s="1"/>
  <c r="AG14" i="7"/>
  <c r="T4" i="12"/>
  <c r="H15" i="7"/>
  <c r="G5" i="12"/>
  <c r="J5" i="12" s="1"/>
  <c r="M5" i="10"/>
  <c r="K5" i="12"/>
  <c r="N15" i="7"/>
  <c r="S6" i="10"/>
  <c r="AK14" i="7"/>
  <c r="V4" i="12"/>
  <c r="AA15" i="7"/>
  <c r="T5" i="10"/>
  <c r="P5" i="12"/>
  <c r="H6" i="10"/>
  <c r="H61" i="10" s="1"/>
  <c r="J14" i="7"/>
  <c r="H4" i="12"/>
  <c r="H6" i="12" s="1"/>
  <c r="L5" i="12"/>
  <c r="P15" i="7"/>
  <c r="L14" i="7"/>
  <c r="I4" i="12"/>
  <c r="I6" i="12" s="1"/>
  <c r="I6" i="10"/>
  <c r="I61" i="10" s="1"/>
  <c r="M5" i="12"/>
  <c r="R15" i="7"/>
  <c r="Q5" i="12"/>
  <c r="AC15" i="7"/>
  <c r="R5" i="12"/>
  <c r="AE15" i="7"/>
  <c r="T4" i="10"/>
  <c r="AA14" i="7"/>
  <c r="N6" i="10"/>
  <c r="N61" i="10" s="1"/>
  <c r="P4" i="12"/>
  <c r="P14" i="7"/>
  <c r="L4" i="12"/>
  <c r="L6" i="12" s="1"/>
  <c r="K6" i="10"/>
  <c r="K61" i="10" s="1"/>
  <c r="AC14" i="7"/>
  <c r="O6" i="10"/>
  <c r="O61" i="10" s="1"/>
  <c r="Q4" i="12"/>
  <c r="AG15" i="7"/>
  <c r="T5" i="12"/>
  <c r="J6" i="10"/>
  <c r="J61" i="10" s="1"/>
  <c r="K4" i="12"/>
  <c r="N14" i="7"/>
  <c r="M4" i="12"/>
  <c r="L6" i="10"/>
  <c r="L61" i="10" s="1"/>
  <c r="R14" i="7"/>
  <c r="AE14" i="7"/>
  <c r="R4" i="12"/>
  <c r="R6" i="12" s="1"/>
  <c r="P6" i="10"/>
  <c r="P61" i="10" s="1"/>
  <c r="AI15" i="7"/>
  <c r="U5" i="12"/>
  <c r="V5" i="12"/>
  <c r="AK15" i="7"/>
  <c r="AC13" i="7" l="1"/>
  <c r="M6" i="12"/>
  <c r="AG13" i="7"/>
  <c r="V6" i="12"/>
  <c r="S61" i="10"/>
  <c r="R13" i="7"/>
  <c r="Q6" i="12"/>
  <c r="S5" i="12"/>
  <c r="U5" i="10"/>
  <c r="AI13" i="7"/>
  <c r="AM15" i="7"/>
  <c r="N13" i="7"/>
  <c r="W4" i="12"/>
  <c r="T6" i="12"/>
  <c r="M6" i="10"/>
  <c r="L13" i="7"/>
  <c r="AK13" i="7"/>
  <c r="U4" i="10"/>
  <c r="T15" i="7"/>
  <c r="N4" i="12"/>
  <c r="K6" i="12"/>
  <c r="P13" i="7"/>
  <c r="T14" i="7"/>
  <c r="H13" i="7"/>
  <c r="AA13" i="7"/>
  <c r="AM14" i="7"/>
  <c r="W5" i="12"/>
  <c r="P6" i="12"/>
  <c r="S4" i="12"/>
  <c r="J13" i="7"/>
  <c r="J4" i="12"/>
  <c r="G6" i="12"/>
  <c r="J6" i="12" s="1"/>
  <c r="AE13" i="7"/>
  <c r="T6" i="10"/>
  <c r="N5" i="12"/>
  <c r="O5" i="12" s="1"/>
  <c r="U6" i="12"/>
  <c r="AO14" i="7" l="1"/>
  <c r="AQ14" i="7" s="1"/>
  <c r="N6" i="12"/>
  <c r="O6" i="12" s="1"/>
  <c r="S6" i="12"/>
  <c r="X5" i="12"/>
  <c r="Y5" i="12" s="1"/>
  <c r="AO15" i="7"/>
  <c r="AQ15" i="7" s="1"/>
  <c r="AT15" i="7" s="1"/>
  <c r="AM13" i="7"/>
  <c r="T13" i="7"/>
  <c r="AO13" i="7" s="1"/>
  <c r="AT19" i="7" s="1"/>
  <c r="O4" i="12"/>
  <c r="AT14" i="7"/>
  <c r="AR14" i="7"/>
  <c r="X4" i="12"/>
  <c r="U6" i="10"/>
  <c r="W6" i="12"/>
  <c r="AR15" i="7"/>
  <c r="X6" i="12" l="1"/>
  <c r="Y6" i="12" s="1"/>
  <c r="AQ13" i="7"/>
  <c r="AT13" i="7" s="1"/>
  <c r="AR13" i="7"/>
  <c r="Y4" i="12"/>
  <c r="AQ33" i="7"/>
  <c r="AR33" i="7" l="1"/>
  <c r="N57" i="10" l="1"/>
  <c r="L57" i="10"/>
  <c r="S57" i="10"/>
  <c r="AA32" i="7" l="1"/>
  <c r="P57" i="12"/>
  <c r="AK32" i="7"/>
  <c r="AK34" i="7" s="1"/>
  <c r="V57" i="12"/>
  <c r="R32" i="7"/>
  <c r="R34" i="7" s="1"/>
  <c r="M57" i="12"/>
  <c r="I57" i="10"/>
  <c r="Q57" i="10"/>
  <c r="H57" i="10"/>
  <c r="G57" i="10"/>
  <c r="K57" i="10"/>
  <c r="O57" i="10"/>
  <c r="J57" i="10"/>
  <c r="P57" i="10"/>
  <c r="R57" i="10"/>
  <c r="S22" i="10"/>
  <c r="S10" i="10"/>
  <c r="L10" i="10"/>
  <c r="L22" i="10"/>
  <c r="N10" i="10"/>
  <c r="N22" i="10"/>
  <c r="I22" i="10" l="1"/>
  <c r="H22" i="10"/>
  <c r="P22" i="12"/>
  <c r="N33" i="10"/>
  <c r="G10" i="10"/>
  <c r="R22" i="10"/>
  <c r="P10" i="12"/>
  <c r="N11" i="10"/>
  <c r="K22" i="10"/>
  <c r="J22" i="10"/>
  <c r="Q57" i="12"/>
  <c r="AC32" i="7"/>
  <c r="AC34" i="7" s="1"/>
  <c r="T57" i="12"/>
  <c r="AG32" i="7"/>
  <c r="AG34" i="7" s="1"/>
  <c r="L33" i="10"/>
  <c r="M33" i="12" s="1"/>
  <c r="M22" i="12"/>
  <c r="H10" i="10"/>
  <c r="O10" i="10"/>
  <c r="Q10" i="10"/>
  <c r="M10" i="12"/>
  <c r="L11" i="10"/>
  <c r="L21" i="10" s="1"/>
  <c r="M21" i="12" s="1"/>
  <c r="U57" i="12"/>
  <c r="AI32" i="7"/>
  <c r="AI34" i="7" s="1"/>
  <c r="L57" i="12"/>
  <c r="P32" i="7"/>
  <c r="P34" i="7" s="1"/>
  <c r="K10" i="10"/>
  <c r="P10" i="10"/>
  <c r="R57" i="12"/>
  <c r="S57" i="12" s="1"/>
  <c r="AE32" i="7"/>
  <c r="AE34" i="7" s="1"/>
  <c r="M57" i="10"/>
  <c r="U57" i="10" s="1"/>
  <c r="H32" i="7"/>
  <c r="G57" i="12"/>
  <c r="L32" i="7"/>
  <c r="L34" i="7" s="1"/>
  <c r="I57" i="12"/>
  <c r="T57" i="10"/>
  <c r="V10" i="12"/>
  <c r="S11" i="10"/>
  <c r="V22" i="12"/>
  <c r="S33" i="10"/>
  <c r="V33" i="12" s="1"/>
  <c r="Q22" i="10"/>
  <c r="O22" i="10"/>
  <c r="J10" i="10"/>
  <c r="P22" i="10"/>
  <c r="G22" i="10"/>
  <c r="I10" i="10"/>
  <c r="R10" i="10"/>
  <c r="N32" i="7"/>
  <c r="N34" i="7" s="1"/>
  <c r="K57" i="12"/>
  <c r="H57" i="12"/>
  <c r="J32" i="7"/>
  <c r="J34" i="7" s="1"/>
  <c r="AA34" i="7"/>
  <c r="AM32" i="7" l="1"/>
  <c r="AM34" i="7" s="1"/>
  <c r="S21" i="10"/>
  <c r="V21" i="12" s="1"/>
  <c r="J57" i="12"/>
  <c r="P33" i="12"/>
  <c r="V11" i="12"/>
  <c r="Q10" i="12"/>
  <c r="O11" i="10"/>
  <c r="W57" i="12"/>
  <c r="X57" i="12" s="1"/>
  <c r="T10" i="10"/>
  <c r="J11" i="10"/>
  <c r="K10" i="12"/>
  <c r="T32" i="7"/>
  <c r="H34" i="7"/>
  <c r="M22" i="10"/>
  <c r="G22" i="12"/>
  <c r="G33" i="10"/>
  <c r="T22" i="12"/>
  <c r="Q33" i="10"/>
  <c r="T33" i="12" s="1"/>
  <c r="N21" i="10"/>
  <c r="P11" i="12"/>
  <c r="Q11" i="10"/>
  <c r="T10" i="12"/>
  <c r="I10" i="12"/>
  <c r="I11" i="10"/>
  <c r="Q22" i="12"/>
  <c r="O33" i="10"/>
  <c r="Q33" i="12" s="1"/>
  <c r="N57" i="12"/>
  <c r="O57" i="12" s="1"/>
  <c r="R10" i="12"/>
  <c r="P11" i="10"/>
  <c r="P21" i="10" s="1"/>
  <c r="L34" i="10"/>
  <c r="H10" i="12"/>
  <c r="H11" i="10"/>
  <c r="T22" i="10"/>
  <c r="P33" i="10"/>
  <c r="R33" i="12" s="1"/>
  <c r="R22" i="12"/>
  <c r="J33" i="10"/>
  <c r="K33" i="12" s="1"/>
  <c r="K22" i="12"/>
  <c r="R33" i="10"/>
  <c r="U33" i="12" s="1"/>
  <c r="U22" i="12"/>
  <c r="H22" i="12"/>
  <c r="H33" i="10"/>
  <c r="H33" i="12" s="1"/>
  <c r="U10" i="12"/>
  <c r="R11" i="10"/>
  <c r="K11" i="10"/>
  <c r="L10" i="12"/>
  <c r="M11" i="12"/>
  <c r="L22" i="12"/>
  <c r="K33" i="10"/>
  <c r="L33" i="12" s="1"/>
  <c r="G10" i="12"/>
  <c r="G11" i="10"/>
  <c r="G21" i="10" s="1"/>
  <c r="M10" i="10"/>
  <c r="U10" i="10" s="1"/>
  <c r="I22" i="12"/>
  <c r="I33" i="10"/>
  <c r="I33" i="12" s="1"/>
  <c r="S10" i="12" l="1"/>
  <c r="N22" i="12"/>
  <c r="S22" i="12"/>
  <c r="T11" i="10"/>
  <c r="R21" i="12"/>
  <c r="P34" i="10"/>
  <c r="W22" i="12"/>
  <c r="M34" i="12"/>
  <c r="M61" i="12" s="1"/>
  <c r="L62" i="10"/>
  <c r="R43" i="7" s="1"/>
  <c r="O21" i="10"/>
  <c r="Q21" i="12" s="1"/>
  <c r="S34" i="10"/>
  <c r="G21" i="12"/>
  <c r="K21" i="10"/>
  <c r="L21" i="12" s="1"/>
  <c r="R11" i="12"/>
  <c r="R21" i="10"/>
  <c r="U11" i="12"/>
  <c r="I21" i="10"/>
  <c r="I11" i="12"/>
  <c r="G34" i="10"/>
  <c r="M33" i="10"/>
  <c r="G33" i="12"/>
  <c r="J33" i="12" s="1"/>
  <c r="J21" i="10"/>
  <c r="K11" i="12"/>
  <c r="N33" i="12"/>
  <c r="H21" i="10"/>
  <c r="H11" i="12"/>
  <c r="U22" i="10"/>
  <c r="M28" i="10"/>
  <c r="U28" i="10" s="1"/>
  <c r="Y57" i="12"/>
  <c r="Q11" i="12"/>
  <c r="S11" i="12" s="1"/>
  <c r="J10" i="12"/>
  <c r="J22" i="12"/>
  <c r="O22" i="12" s="1"/>
  <c r="W10" i="12"/>
  <c r="X10" i="12" s="1"/>
  <c r="P21" i="12"/>
  <c r="S21" i="12" s="1"/>
  <c r="N34" i="10"/>
  <c r="N62" i="10" s="1"/>
  <c r="AA43" i="7" s="1"/>
  <c r="S33" i="12"/>
  <c r="L11" i="12"/>
  <c r="T11" i="12"/>
  <c r="G11" i="12"/>
  <c r="M11" i="10"/>
  <c r="U11" i="10" s="1"/>
  <c r="N10" i="12"/>
  <c r="Q21" i="10"/>
  <c r="T21" i="12" s="1"/>
  <c r="W33" i="12"/>
  <c r="AO32" i="7"/>
  <c r="T34" i="7"/>
  <c r="T33" i="10"/>
  <c r="X22" i="12" l="1"/>
  <c r="Y22" i="12"/>
  <c r="O34" i="10"/>
  <c r="O62" i="10" s="1"/>
  <c r="AC43" i="7" s="1"/>
  <c r="N11" i="12"/>
  <c r="V34" i="12"/>
  <c r="V61" i="12" s="1"/>
  <c r="S62" i="10"/>
  <c r="AK43" i="7" s="1"/>
  <c r="AA21" i="7"/>
  <c r="AA20" i="7"/>
  <c r="AA19" i="7"/>
  <c r="AA22" i="7"/>
  <c r="AA25" i="7"/>
  <c r="AA26" i="7"/>
  <c r="AA27" i="7"/>
  <c r="AA24" i="7"/>
  <c r="AA18" i="7"/>
  <c r="G34" i="12"/>
  <c r="G62" i="10"/>
  <c r="H43" i="7" s="1"/>
  <c r="R21" i="7"/>
  <c r="R20" i="7"/>
  <c r="R22" i="7"/>
  <c r="R19" i="7"/>
  <c r="R25" i="7"/>
  <c r="R26" i="7"/>
  <c r="R27" i="7"/>
  <c r="R24" i="7"/>
  <c r="R18" i="7"/>
  <c r="O10" i="12"/>
  <c r="Y10" i="12" s="1"/>
  <c r="J11" i="12"/>
  <c r="O11" i="12" s="1"/>
  <c r="W11" i="12"/>
  <c r="X11" i="12" s="1"/>
  <c r="R34" i="12"/>
  <c r="R61" i="12" s="1"/>
  <c r="P62" i="10"/>
  <c r="AE43" i="7" s="1"/>
  <c r="Q34" i="12"/>
  <c r="Q61" i="12" s="1"/>
  <c r="K34" i="10"/>
  <c r="P34" i="12"/>
  <c r="K21" i="12"/>
  <c r="N21" i="12" s="1"/>
  <c r="J34" i="10"/>
  <c r="O33" i="12"/>
  <c r="U21" i="12"/>
  <c r="W21" i="12" s="1"/>
  <c r="X21" i="12" s="1"/>
  <c r="R34" i="10"/>
  <c r="I21" i="12"/>
  <c r="I34" i="10"/>
  <c r="T21" i="10"/>
  <c r="U33" i="10"/>
  <c r="Q34" i="10"/>
  <c r="X33" i="12"/>
  <c r="H21" i="12"/>
  <c r="H34" i="10"/>
  <c r="AQ32" i="7"/>
  <c r="AO34" i="7"/>
  <c r="M21" i="10"/>
  <c r="U21" i="10" s="1"/>
  <c r="R23" i="7" l="1"/>
  <c r="R17" i="7"/>
  <c r="R28" i="7" s="1"/>
  <c r="R29" i="7" s="1"/>
  <c r="I34" i="12"/>
  <c r="I62" i="10"/>
  <c r="L43" i="7" s="1"/>
  <c r="L34" i="12"/>
  <c r="L61" i="12" s="1"/>
  <c r="K62" i="10"/>
  <c r="P43" i="7" s="1"/>
  <c r="R35" i="7"/>
  <c r="AC21" i="7"/>
  <c r="AC20" i="7"/>
  <c r="AC19" i="7"/>
  <c r="AC22" i="7"/>
  <c r="AC25" i="7"/>
  <c r="AC26" i="7"/>
  <c r="AC27" i="7"/>
  <c r="AC24" i="7"/>
  <c r="AC18" i="7"/>
  <c r="K34" i="12"/>
  <c r="K61" i="12" s="1"/>
  <c r="J62" i="10"/>
  <c r="N43" i="7" s="1"/>
  <c r="T34" i="12"/>
  <c r="T61" i="12" s="1"/>
  <c r="Q62" i="10"/>
  <c r="AG43" i="7" s="1"/>
  <c r="AE20" i="7"/>
  <c r="AE21" i="7"/>
  <c r="AE22" i="7"/>
  <c r="AE19" i="7"/>
  <c r="AE25" i="7"/>
  <c r="AE26" i="7"/>
  <c r="AE27" i="7"/>
  <c r="AE24" i="7"/>
  <c r="AE18" i="7"/>
  <c r="AA17" i="7"/>
  <c r="AA23" i="7"/>
  <c r="AK21" i="7"/>
  <c r="AK20" i="7"/>
  <c r="AK22" i="7"/>
  <c r="AK19" i="7"/>
  <c r="AK25" i="7"/>
  <c r="AK26" i="7"/>
  <c r="AK27" i="7"/>
  <c r="AK24" i="7"/>
  <c r="AK18" i="7"/>
  <c r="H34" i="12"/>
  <c r="J34" i="12" s="1"/>
  <c r="H62" i="10"/>
  <c r="J43" i="7" s="1"/>
  <c r="U34" i="12"/>
  <c r="U61" i="12" s="1"/>
  <c r="R62" i="10"/>
  <c r="AI43" i="7" s="1"/>
  <c r="Y11" i="12"/>
  <c r="N34" i="12"/>
  <c r="N61" i="12" s="1"/>
  <c r="Y33" i="12"/>
  <c r="S34" i="12"/>
  <c r="P61" i="12"/>
  <c r="T34" i="10"/>
  <c r="T56" i="10" s="1"/>
  <c r="J21" i="12"/>
  <c r="O21" i="12" s="1"/>
  <c r="Y21" i="12" s="1"/>
  <c r="AR32" i="7"/>
  <c r="AR34" i="7" s="1"/>
  <c r="AQ34" i="7"/>
  <c r="M34" i="10"/>
  <c r="W34" i="12" l="1"/>
  <c r="W61" i="12" s="1"/>
  <c r="AK23" i="7"/>
  <c r="AE17" i="7"/>
  <c r="AE23" i="7"/>
  <c r="AE28" i="7"/>
  <c r="AE29" i="7" s="1"/>
  <c r="AE35" i="7"/>
  <c r="AC23" i="7"/>
  <c r="AG20" i="7"/>
  <c r="AG21" i="7"/>
  <c r="AG22" i="7"/>
  <c r="AG19" i="7"/>
  <c r="AG25" i="7"/>
  <c r="AG26" i="7"/>
  <c r="AG27" i="7"/>
  <c r="AG24" i="7"/>
  <c r="AG18" i="7"/>
  <c r="P20" i="7"/>
  <c r="P21" i="7"/>
  <c r="P22" i="7"/>
  <c r="P19" i="7"/>
  <c r="P25" i="7"/>
  <c r="P26" i="7"/>
  <c r="P27" i="7"/>
  <c r="P24" i="7"/>
  <c r="P18" i="7"/>
  <c r="J20" i="7"/>
  <c r="J21" i="7"/>
  <c r="J19" i="7"/>
  <c r="J22" i="7"/>
  <c r="J25" i="7"/>
  <c r="J26" i="7"/>
  <c r="J27" i="7"/>
  <c r="J24" i="7"/>
  <c r="J18" i="7"/>
  <c r="N20" i="7"/>
  <c r="N21" i="7"/>
  <c r="N22" i="7"/>
  <c r="N19" i="7"/>
  <c r="N25" i="7"/>
  <c r="N26" i="7"/>
  <c r="N27" i="7"/>
  <c r="N24" i="7"/>
  <c r="N18" i="7"/>
  <c r="U34" i="10"/>
  <c r="U56" i="10" s="1"/>
  <c r="AK17" i="7"/>
  <c r="L21" i="7"/>
  <c r="L20" i="7"/>
  <c r="L19" i="7"/>
  <c r="L22" i="7"/>
  <c r="L25" i="7"/>
  <c r="L26" i="7"/>
  <c r="L27" i="7"/>
  <c r="L24" i="7"/>
  <c r="L23" i="7" s="1"/>
  <c r="L18" i="7"/>
  <c r="AI21" i="7"/>
  <c r="AI20" i="7"/>
  <c r="AI22" i="7"/>
  <c r="AI19" i="7"/>
  <c r="AI25" i="7"/>
  <c r="AI26" i="7"/>
  <c r="AI27" i="7"/>
  <c r="AI24" i="7"/>
  <c r="AI18" i="7"/>
  <c r="AA35" i="7"/>
  <c r="AA28" i="7"/>
  <c r="AC17" i="7"/>
  <c r="O34" i="12"/>
  <c r="O61" i="12" s="1"/>
  <c r="J61" i="12"/>
  <c r="S61" i="12"/>
  <c r="X34" i="12"/>
  <c r="P23" i="7" l="1"/>
  <c r="P17" i="7"/>
  <c r="P35" i="7" s="1"/>
  <c r="AG23" i="7"/>
  <c r="AI23" i="7"/>
  <c r="AM26" i="7"/>
  <c r="AM20" i="7"/>
  <c r="J23" i="7"/>
  <c r="AM27" i="7"/>
  <c r="AM25" i="7"/>
  <c r="AG17" i="7"/>
  <c r="AI17" i="7"/>
  <c r="P28" i="7"/>
  <c r="P29" i="7" s="1"/>
  <c r="AM21" i="7"/>
  <c r="AK35" i="7"/>
  <c r="AK28" i="7"/>
  <c r="AK29" i="7" s="1"/>
  <c r="AM18" i="7"/>
  <c r="AC28" i="7"/>
  <c r="AC29" i="7" s="1"/>
  <c r="AC35" i="7"/>
  <c r="AA29" i="7"/>
  <c r="N17" i="7"/>
  <c r="N23" i="7"/>
  <c r="AM24" i="7"/>
  <c r="AM19" i="7"/>
  <c r="L17" i="7"/>
  <c r="Y34" i="12"/>
  <c r="Y56" i="12" s="1"/>
  <c r="J17" i="7"/>
  <c r="AM22" i="7"/>
  <c r="AM17" i="7" l="1"/>
  <c r="AI28" i="7"/>
  <c r="AI29" i="7" s="1"/>
  <c r="AI35" i="7"/>
  <c r="AG35" i="7"/>
  <c r="AM23" i="7"/>
  <c r="AG28" i="7"/>
  <c r="AG29" i="7" s="1"/>
  <c r="Y61" i="12"/>
  <c r="J28" i="7"/>
  <c r="J29" i="7" s="1"/>
  <c r="J35" i="7"/>
  <c r="N35" i="7"/>
  <c r="N28" i="7"/>
  <c r="N29" i="7" s="1"/>
  <c r="L35" i="7"/>
  <c r="L28" i="7"/>
  <c r="L29" i="7" s="1"/>
  <c r="H20" i="7"/>
  <c r="T20" i="7" s="1"/>
  <c r="AO20" i="7" s="1"/>
  <c r="H22" i="7"/>
  <c r="T22" i="7" s="1"/>
  <c r="AO22" i="7" s="1"/>
  <c r="H21" i="7"/>
  <c r="H27" i="7"/>
  <c r="T27" i="7" s="1"/>
  <c r="AO27" i="7" s="1"/>
  <c r="AQ27" i="7" s="1"/>
  <c r="AR27" i="7" s="1"/>
  <c r="H24" i="7"/>
  <c r="T24" i="7" s="1"/>
  <c r="AO24" i="7" s="1"/>
  <c r="AQ24" i="7" s="1"/>
  <c r="H26" i="7"/>
  <c r="T26" i="7" s="1"/>
  <c r="AO26" i="7" s="1"/>
  <c r="AQ26" i="7" s="1"/>
  <c r="AR26" i="7" s="1"/>
  <c r="H25" i="7"/>
  <c r="T25" i="7" s="1"/>
  <c r="AO25" i="7" s="1"/>
  <c r="AQ25" i="7" s="1"/>
  <c r="AR25" i="7" s="1"/>
  <c r="H19" i="7"/>
  <c r="T19" i="7" s="1"/>
  <c r="AO19" i="7" s="1"/>
  <c r="AQ19" i="7" s="1"/>
  <c r="AR19" i="7" s="1"/>
  <c r="H18" i="7"/>
  <c r="T18" i="7" l="1"/>
  <c r="AO18" i="7" s="1"/>
  <c r="AQ18" i="7" s="1"/>
  <c r="AQ17" i="7" s="1"/>
  <c r="T21" i="7"/>
  <c r="AO21" i="7" s="1"/>
  <c r="AM35" i="7"/>
  <c r="AM28" i="7"/>
  <c r="AM29" i="7" s="1"/>
  <c r="H17" i="7"/>
  <c r="T17" i="7" s="1"/>
  <c r="AQ23" i="7"/>
  <c r="AR24" i="7"/>
  <c r="AR23" i="7" s="1"/>
  <c r="H23" i="7"/>
  <c r="AR18" i="7" l="1"/>
  <c r="AR17" i="7" s="1"/>
  <c r="AR35" i="7" s="1"/>
  <c r="AO17" i="7"/>
  <c r="H28" i="7"/>
  <c r="T23" i="7"/>
  <c r="AO23" i="7" s="1"/>
  <c r="AQ28" i="7"/>
  <c r="AQ29" i="7" s="1"/>
  <c r="AQ35" i="7"/>
  <c r="H35" i="7"/>
  <c r="AR28" i="7" l="1"/>
  <c r="AR29" i="7" s="1"/>
  <c r="AR30" i="7" s="1"/>
  <c r="AO35" i="7"/>
  <c r="T28" i="7"/>
  <c r="H29" i="7"/>
  <c r="T35" i="7"/>
  <c r="T29" i="7" l="1"/>
  <c r="AO28" i="7"/>
  <c r="AO29" i="7" s="1"/>
  <c r="AU30" i="7" l="1"/>
  <c r="AU31" i="7" s="1"/>
  <c r="AO30" i="7"/>
  <c r="AQ30" i="7"/>
</calcChain>
</file>

<file path=xl/sharedStrings.xml><?xml version="1.0" encoding="utf-8"?>
<sst xmlns="http://schemas.openxmlformats.org/spreadsheetml/2006/main" count="511" uniqueCount="210">
  <si>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</si>
  <si>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</si>
  <si>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</si>
  <si>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</si>
  <si>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</si>
  <si>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</si>
  <si>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</si>
  <si>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</si>
  <si>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</si>
  <si>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</si>
  <si>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</si>
  <si>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</si>
  <si>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</si>
  <si>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</si>
  <si>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</si>
  <si>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</si>
  <si>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</si>
  <si>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</si>
  <si>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</si>
  <si>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</si>
  <si>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</si>
  <si>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</si>
  <si>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</si>
  <si>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</si>
  <si>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</si>
  <si>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</si>
  <si>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</si>
  <si>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</si>
  <si>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</si>
  <si>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</si>
  <si>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</si>
  <si>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</si>
  <si>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</si>
  <si>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</si>
  <si>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</si>
  <si>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</si>
  <si>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</si>
  <si>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</si>
  <si>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</si>
  <si>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</si>
  <si>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</si>
  <si>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</si>
  <si>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</si>
  <si>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</si>
  <si>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</si>
  <si>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</si>
  <si>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</si>
  <si>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</si>
  <si>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</si>
  <si>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</si>
  <si>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</si>
  <si>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</si>
  <si>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</si>
  <si>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</si>
  <si>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</si>
  <si>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</si>
  <si>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</si>
  <si>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</si>
  <si>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</si>
  <si>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</si>
  <si>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</si>
  <si>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</si>
  <si>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</si>
  <si>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</si>
  <si>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</si>
  <si>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</si>
  <si>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</si>
  <si>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</si>
  <si>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</si>
  <si>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</si>
  <si>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</si>
  <si>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</si>
  <si>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</si>
  <si>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</si>
  <si>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</si>
  <si>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</si>
  <si>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</si>
  <si>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</si>
  <si>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</si>
  <si>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</si>
  <si>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</si>
  <si>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</si>
  <si>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</si>
  <si>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</si>
  <si>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</si>
  <si>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</si>
  <si>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</si>
  <si>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</si>
  <si>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</si>
  <si>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</si>
  <si>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</si>
  <si>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</si>
  <si>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</si>
  <si>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</si>
  <si>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</si>
  <si>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</si>
  <si>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</si>
  <si>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</si>
  <si>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</si>
  <si>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</si>
  <si>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</si>
  <si>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</si>
  <si>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</si>
  <si>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</si>
  <si>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</si>
  <si>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</si>
  <si>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</si>
  <si>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</si>
  <si>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</si>
  <si>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</si>
  <si>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</si>
  <si>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</si>
  <si>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</si>
  <si>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</si>
  <si>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</si>
  <si>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</si>
  <si>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</si>
  <si>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</si>
  <si>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</si>
  <si>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</si>
  <si>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</si>
  <si>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</si>
  <si>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</si>
  <si>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</si>
  <si>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</si>
  <si>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</si>
  <si>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</si>
  <si>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</si>
  <si>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</si>
  <si>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</si>
  <si>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</si>
  <si>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</si>
  <si>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</si>
  <si>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</si>
  <si>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</si>
  <si>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</si>
  <si>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</si>
  <si>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</si>
  <si>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</si>
  <si>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</si>
  <si>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</si>
  <si>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</si>
  <si>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</si>
  <si>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</si>
  <si>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</si>
  <si>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</si>
  <si>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</si>
  <si>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</si>
  <si>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</si>
  <si>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</si>
  <si>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</si>
  <si>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</si>
  <si>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</si>
  <si>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</si>
  <si>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</si>
  <si>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</si>
  <si>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</si>
  <si>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</si>
  <si>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</si>
  <si>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</si>
  <si>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</si>
  <si>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</si>
  <si>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</si>
  <si>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</si>
  <si>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</si>
  <si>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</si>
  <si>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</si>
  <si>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</si>
  <si>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</si>
  <si>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TOTAL</t>
  </si>
  <si>
    <t>+55-12-3935-9073</t>
  </si>
  <si>
    <t>1Q</t>
  </si>
  <si>
    <t>Result</t>
  </si>
  <si>
    <t>2Q</t>
  </si>
  <si>
    <t>3Q</t>
  </si>
  <si>
    <t>4Q</t>
  </si>
  <si>
    <t>Others (Recuperado c/ venda de sucata)</t>
  </si>
  <si>
    <t>FY2021</t>
  </si>
  <si>
    <t>Others (Recuperado com venda de recicláveis)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</si>
  <si>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</si>
  <si>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</si>
  <si>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</si>
  <si>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</si>
  <si>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</si>
  <si>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</si>
  <si>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</si>
  <si>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</si>
  <si>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</si>
  <si>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</si>
  <si>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</si>
  <si>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</si>
  <si>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4/'21</t>
  </si>
  <si>
    <t>5/'21</t>
  </si>
  <si>
    <t>6/'21</t>
  </si>
  <si>
    <t>7/'21</t>
  </si>
  <si>
    <t>8/'21</t>
  </si>
  <si>
    <t>9/'21</t>
  </si>
  <si>
    <t>10/'21</t>
  </si>
  <si>
    <t>11/'21</t>
  </si>
  <si>
    <t>12/'21</t>
  </si>
  <si>
    <t>1/'22</t>
  </si>
  <si>
    <t>2/'22</t>
  </si>
  <si>
    <t>3/'22</t>
  </si>
  <si>
    <t>FY
2022</t>
  </si>
  <si>
    <t>FY2022</t>
  </si>
  <si>
    <t>Configuração</t>
  </si>
  <si>
    <t>Meses</t>
  </si>
  <si>
    <t>Itens</t>
  </si>
  <si>
    <t>Targets</t>
  </si>
  <si>
    <t>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</si>
</sst>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0.00000"/>
    <numFmt numFmtId="170" formatCode="#,##0.0"/>
    <numFmt numFmtId="171" formatCode="0.0"/>
    <numFmt numFmtId="172" formatCode="0.0_ "/>
    <numFmt numFmtId="173" formatCode="0.00_ "/>
    <numFmt numFmtId="174" formatCode="0.000_ "/>
    <numFmt numFmtId="175" formatCode="#,##0.000"/>
    <numFmt numFmtId="176" formatCode="0.000\ &quot;ppm&quot;"/>
    <numFmt numFmtId="177" formatCode="##,##0.000\ &quot;ppm&quot;"/>
    <numFmt numFmtId="178" formatCode="#,##0.000,"/>
    <numFmt numFmtId="179" formatCode=";;;"/>
    <numFmt numFmtId="180" formatCode="#,##0.00000"/>
    <numFmt numFmtId="181" formatCode="0.000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i/>
      <sz val="10"/>
      <color rgb="FF0070C0"/>
      <name val="Arial"/>
      <family val="2"/>
    </font>
    <font>
      <i/>
      <sz val="9"/>
      <color rgb="FF0070C0"/>
      <name val="Arial"/>
      <family val="2"/>
    </font>
    <font>
      <sz val="11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i/>
      <sz val="11"/>
      <color rgb="FF0070C0"/>
      <name val="Arial"/>
      <family val="2"/>
    </font>
    <font>
      <sz val="8"/>
      <color rgb="FFFF0000"/>
      <name val="Arial"/>
      <family val="2"/>
    </font>
    <font>
      <sz val="11"/>
      <color theme="0" tint="-0.34998626667073579"/>
      <name val="Calibri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5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9" fillId="0" borderId="34" xfId="7" applyNumberFormat="1" applyFont="1" applyBorder="1" applyAlignment="1">
      <alignment horizontal="right" vertical="center"/>
    </xf>
    <xf numFmtId="0" fontId="6" fillId="0" borderId="35" xfId="9" applyFont="1" applyBorder="1" applyAlignment="1">
      <alignment horizontal="center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65" fontId="18" fillId="3" borderId="37" xfId="7" applyNumberFormat="1" applyFont="1" applyFill="1" applyBorder="1" applyAlignment="1" applyProtection="1">
      <alignment horizontal="right" vertical="center"/>
      <protection locked="0"/>
    </xf>
    <xf numFmtId="165" fontId="19" fillId="0" borderId="38" xfId="7" applyNumberFormat="1" applyFont="1" applyBorder="1" applyAlignment="1">
      <alignment horizontal="right" vertical="center"/>
    </xf>
    <xf numFmtId="0" fontId="6" fillId="0" borderId="39" xfId="9" applyFont="1" applyBorder="1" applyAlignment="1">
      <alignment horizontal="right" vertical="center"/>
    </xf>
    <xf numFmtId="165" fontId="19" fillId="0" borderId="40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165" fontId="19" fillId="0" borderId="42" xfId="7" applyNumberFormat="1" applyFont="1" applyBorder="1" applyAlignment="1">
      <alignment horizontal="right" vertical="center"/>
    </xf>
    <xf numFmtId="165" fontId="19" fillId="0" borderId="43" xfId="7" applyNumberFormat="1" applyFont="1" applyBorder="1" applyAlignment="1">
      <alignment horizontal="right" vertical="center"/>
    </xf>
    <xf numFmtId="165" fontId="19" fillId="0" borderId="44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5" xfId="9" applyFont="1" applyBorder="1">
      <alignment vertical="center"/>
    </xf>
    <xf numFmtId="173" fontId="13" fillId="3" borderId="46" xfId="7" applyNumberFormat="1" applyFont="1" applyFill="1" applyBorder="1" applyProtection="1">
      <alignment vertical="center"/>
      <protection locked="0"/>
    </xf>
    <xf numFmtId="173" fontId="13" fillId="3" borderId="47" xfId="7" applyNumberFormat="1" applyFont="1" applyFill="1" applyBorder="1" applyProtection="1">
      <alignment vertical="center"/>
      <protection locked="0"/>
    </xf>
    <xf numFmtId="173" fontId="13" fillId="3" borderId="48" xfId="7" applyNumberFormat="1" applyFont="1" applyFill="1" applyBorder="1" applyProtection="1">
      <alignment vertical="center"/>
      <protection locked="0"/>
    </xf>
    <xf numFmtId="173" fontId="13" fillId="3" borderId="49" xfId="7" applyNumberFormat="1" applyFont="1" applyFill="1" applyBorder="1" applyProtection="1">
      <alignment vertical="center"/>
      <protection locked="0"/>
    </xf>
    <xf numFmtId="173" fontId="16" fillId="0" borderId="50" xfId="7" applyNumberFormat="1" applyFont="1" applyBorder="1" applyAlignment="1">
      <alignment horizontal="right" vertical="center"/>
    </xf>
    <xf numFmtId="173" fontId="13" fillId="3" borderId="51" xfId="7" applyNumberFormat="1" applyFont="1" applyFill="1" applyBorder="1" applyProtection="1">
      <alignment vertical="center"/>
      <protection locked="0"/>
    </xf>
    <xf numFmtId="172" fontId="13" fillId="1" borderId="40" xfId="7" applyNumberFormat="1" applyFont="1" applyFill="1" applyBorder="1">
      <alignment vertical="center"/>
    </xf>
    <xf numFmtId="172" fontId="13" fillId="1" borderId="41" xfId="7" applyNumberFormat="1" applyFont="1" applyFill="1" applyBorder="1">
      <alignment vertical="center"/>
    </xf>
    <xf numFmtId="172" fontId="13" fillId="1" borderId="42" xfId="7" applyNumberFormat="1" applyFont="1" applyFill="1" applyBorder="1">
      <alignment vertical="center"/>
    </xf>
    <xf numFmtId="172" fontId="13" fillId="1" borderId="52" xfId="7" applyNumberFormat="1" applyFont="1" applyFill="1" applyBorder="1">
      <alignment vertical="center"/>
    </xf>
    <xf numFmtId="173" fontId="16" fillId="1" borderId="43" xfId="7" applyNumberFormat="1" applyFont="1" applyFill="1" applyBorder="1" applyAlignment="1">
      <alignment horizontal="right" vertical="center"/>
    </xf>
    <xf numFmtId="173" fontId="13" fillId="1" borderId="40" xfId="7" applyNumberFormat="1" applyFont="1" applyFill="1" applyBorder="1">
      <alignment vertical="center"/>
    </xf>
    <xf numFmtId="173" fontId="13" fillId="1" borderId="41" xfId="7" applyNumberFormat="1" applyFont="1" applyFill="1" applyBorder="1">
      <alignment vertical="center"/>
    </xf>
    <xf numFmtId="173" fontId="13" fillId="1" borderId="44" xfId="7" applyNumberFormat="1" applyFont="1" applyFill="1" applyBorder="1">
      <alignment vertical="center"/>
    </xf>
    <xf numFmtId="172" fontId="13" fillId="1" borderId="53" xfId="7" applyNumberFormat="1" applyFont="1" applyFill="1" applyBorder="1">
      <alignment vertical="center"/>
    </xf>
    <xf numFmtId="172" fontId="13" fillId="1" borderId="54" xfId="7" applyNumberFormat="1" applyFont="1" applyFill="1" applyBorder="1">
      <alignment vertical="center"/>
    </xf>
    <xf numFmtId="172" fontId="13" fillId="1" borderId="55" xfId="7" applyNumberFormat="1" applyFont="1" applyFill="1" applyBorder="1">
      <alignment vertical="center"/>
    </xf>
    <xf numFmtId="172" fontId="13" fillId="1" borderId="56" xfId="7" applyNumberFormat="1" applyFont="1" applyFill="1" applyBorder="1">
      <alignment vertical="center"/>
    </xf>
    <xf numFmtId="173" fontId="16" fillId="1" borderId="57" xfId="7" applyNumberFormat="1" applyFont="1" applyFill="1" applyBorder="1" applyAlignment="1">
      <alignment horizontal="right" vertical="center"/>
    </xf>
    <xf numFmtId="173" fontId="13" fillId="1" borderId="53" xfId="7" applyNumberFormat="1" applyFont="1" applyFill="1" applyBorder="1">
      <alignment vertical="center"/>
    </xf>
    <xf numFmtId="173" fontId="13" fillId="1" borderId="54" xfId="7" applyNumberFormat="1" applyFont="1" applyFill="1" applyBorder="1">
      <alignment vertical="center"/>
    </xf>
    <xf numFmtId="173" fontId="13" fillId="1" borderId="58" xfId="7" applyNumberFormat="1" applyFont="1" applyFill="1" applyBorder="1">
      <alignment vertical="center"/>
    </xf>
    <xf numFmtId="0" fontId="6" fillId="0" borderId="59" xfId="9" applyFont="1" applyBorder="1">
      <alignment vertical="center"/>
    </xf>
    <xf numFmtId="173" fontId="12" fillId="3" borderId="36" xfId="7" applyNumberFormat="1" applyFont="1" applyFill="1" applyBorder="1" applyProtection="1">
      <alignment vertical="center"/>
      <protection locked="0"/>
    </xf>
    <xf numFmtId="173" fontId="12" fillId="3" borderId="37" xfId="7" applyNumberFormat="1" applyFont="1" applyFill="1" applyBorder="1" applyProtection="1">
      <alignment vertical="center"/>
      <protection locked="0"/>
    </xf>
    <xf numFmtId="173" fontId="12" fillId="3" borderId="60" xfId="7" applyNumberFormat="1" applyFont="1" applyFill="1" applyBorder="1" applyProtection="1">
      <alignment vertical="center"/>
      <protection locked="0"/>
    </xf>
    <xf numFmtId="173" fontId="16" fillId="0" borderId="38" xfId="7" applyNumberFormat="1" applyFont="1" applyBorder="1" applyAlignment="1">
      <alignment horizontal="right" vertical="center"/>
    </xf>
    <xf numFmtId="173" fontId="12" fillId="3" borderId="61" xfId="7" applyNumberFormat="1" applyFont="1" applyFill="1" applyBorder="1" applyProtection="1">
      <alignment vertical="center"/>
      <protection locked="0"/>
    </xf>
    <xf numFmtId="0" fontId="6" fillId="0" borderId="62" xfId="9" applyFont="1" applyBorder="1">
      <alignment vertical="center"/>
    </xf>
    <xf numFmtId="173" fontId="20" fillId="0" borderId="40" xfId="7" applyNumberFormat="1" applyFont="1" applyBorder="1">
      <alignment vertical="center"/>
    </xf>
    <xf numFmtId="173" fontId="20" fillId="0" borderId="41" xfId="7" applyNumberFormat="1" applyFont="1" applyBorder="1">
      <alignment vertical="center"/>
    </xf>
    <xf numFmtId="173" fontId="20" fillId="0" borderId="42" xfId="7" applyNumberFormat="1" applyFont="1" applyBorder="1">
      <alignment vertical="center"/>
    </xf>
    <xf numFmtId="173" fontId="16" fillId="0" borderId="43" xfId="7" applyNumberFormat="1" applyFont="1" applyBorder="1" applyAlignment="1">
      <alignment horizontal="right" vertical="center"/>
    </xf>
    <xf numFmtId="173" fontId="20" fillId="0" borderId="44" xfId="7" applyNumberFormat="1" applyFont="1" applyBorder="1">
      <alignment vertical="center"/>
    </xf>
    <xf numFmtId="173" fontId="12" fillId="3" borderId="63" xfId="7" applyNumberFormat="1" applyFont="1" applyFill="1" applyBorder="1" applyProtection="1">
      <alignment vertical="center"/>
      <protection locked="0"/>
    </xf>
    <xf numFmtId="173" fontId="12" fillId="3" borderId="64" xfId="7" applyNumberFormat="1" applyFont="1" applyFill="1" applyBorder="1" applyProtection="1">
      <alignment vertical="center"/>
      <protection locked="0"/>
    </xf>
    <xf numFmtId="173" fontId="12" fillId="3" borderId="65" xfId="7" applyNumberFormat="1" applyFont="1" applyFill="1" applyBorder="1" applyProtection="1">
      <alignment vertical="center"/>
      <protection locked="0"/>
    </xf>
    <xf numFmtId="173" fontId="12" fillId="3" borderId="66" xfId="7" applyNumberFormat="1" applyFont="1" applyFill="1" applyBorder="1" applyProtection="1">
      <alignment vertical="center"/>
      <protection locked="0"/>
    </xf>
    <xf numFmtId="173" fontId="20" fillId="0" borderId="67" xfId="7" applyNumberFormat="1" applyFont="1" applyBorder="1" applyAlignment="1">
      <alignment horizontal="right" vertical="center"/>
    </xf>
    <xf numFmtId="173" fontId="12" fillId="3" borderId="68" xfId="7" applyNumberFormat="1" applyFont="1" applyFill="1" applyBorder="1" applyProtection="1">
      <alignment vertical="center"/>
      <protection locked="0"/>
    </xf>
    <xf numFmtId="173" fontId="12" fillId="3" borderId="54" xfId="7" applyNumberFormat="1" applyFont="1" applyFill="1" applyBorder="1" applyProtection="1">
      <alignment vertical="center"/>
      <protection locked="0"/>
    </xf>
    <xf numFmtId="173" fontId="12" fillId="3" borderId="55" xfId="7" applyNumberFormat="1" applyFont="1" applyFill="1" applyBorder="1" applyProtection="1">
      <alignment vertical="center"/>
      <protection locked="0"/>
    </xf>
    <xf numFmtId="173" fontId="12" fillId="3" borderId="56" xfId="7" applyNumberFormat="1" applyFont="1" applyFill="1" applyBorder="1" applyProtection="1">
      <alignment vertical="center"/>
      <protection locked="0"/>
    </xf>
    <xf numFmtId="173" fontId="20" fillId="0" borderId="57" xfId="7" applyNumberFormat="1" applyFont="1" applyBorder="1" applyAlignment="1">
      <alignment horizontal="right" vertical="center"/>
    </xf>
    <xf numFmtId="173" fontId="12" fillId="3" borderId="53" xfId="7" applyNumberFormat="1" applyFont="1" applyFill="1" applyBorder="1" applyProtection="1">
      <alignment vertical="center"/>
      <protection locked="0"/>
    </xf>
    <xf numFmtId="173" fontId="12" fillId="3" borderId="58" xfId="7" applyNumberFormat="1" applyFont="1" applyFill="1" applyBorder="1" applyProtection="1">
      <alignment vertical="center"/>
      <protection locked="0"/>
    </xf>
    <xf numFmtId="0" fontId="6" fillId="0" borderId="69" xfId="9" applyFont="1" applyBorder="1">
      <alignment vertical="center"/>
    </xf>
    <xf numFmtId="173" fontId="12" fillId="1" borderId="53" xfId="7" applyNumberFormat="1" applyFont="1" applyFill="1" applyBorder="1">
      <alignment vertical="center"/>
    </xf>
    <xf numFmtId="173" fontId="12" fillId="1" borderId="54" xfId="7" applyNumberFormat="1" applyFont="1" applyFill="1" applyBorder="1">
      <alignment vertical="center"/>
    </xf>
    <xf numFmtId="173" fontId="12" fillId="1" borderId="55" xfId="7" applyNumberFormat="1" applyFont="1" applyFill="1" applyBorder="1">
      <alignment vertical="center"/>
    </xf>
    <xf numFmtId="173" fontId="12" fillId="1" borderId="56" xfId="7" applyNumberFormat="1" applyFont="1" applyFill="1" applyBorder="1">
      <alignment vertical="center"/>
    </xf>
    <xf numFmtId="173" fontId="20" fillId="1" borderId="57" xfId="7" applyNumberFormat="1" applyFont="1" applyFill="1" applyBorder="1" applyAlignment="1">
      <alignment horizontal="right" vertical="center"/>
    </xf>
    <xf numFmtId="173" fontId="12" fillId="1" borderId="58" xfId="7" applyNumberFormat="1" applyFont="1" applyFill="1" applyBorder="1">
      <alignment vertical="center"/>
    </xf>
    <xf numFmtId="173" fontId="20" fillId="0" borderId="38" xfId="7" applyNumberFormat="1" applyFont="1" applyBorder="1" applyAlignment="1">
      <alignment horizontal="right" vertical="center"/>
    </xf>
    <xf numFmtId="173" fontId="20" fillId="0" borderId="36" xfId="7" applyNumberFormat="1" applyFont="1" applyBorder="1">
      <alignment vertical="center"/>
    </xf>
    <xf numFmtId="173" fontId="20" fillId="0" borderId="37" xfId="7" applyNumberFormat="1" applyFont="1" applyBorder="1">
      <alignment vertical="center"/>
    </xf>
    <xf numFmtId="173" fontId="20" fillId="0" borderId="61" xfId="7" applyNumberFormat="1" applyFont="1" applyBorder="1">
      <alignment vertical="center"/>
    </xf>
    <xf numFmtId="0" fontId="6" fillId="0" borderId="70" xfId="9" applyFont="1" applyBorder="1">
      <alignment vertical="center"/>
    </xf>
    <xf numFmtId="173" fontId="19" fillId="3" borderId="71" xfId="7" applyNumberFormat="1" applyFont="1" applyFill="1" applyBorder="1" applyProtection="1">
      <alignment vertical="center"/>
      <protection locked="0"/>
    </xf>
    <xf numFmtId="173" fontId="19" fillId="3" borderId="72" xfId="7" applyNumberFormat="1" applyFont="1" applyFill="1" applyBorder="1" applyProtection="1">
      <alignment vertical="center"/>
      <protection locked="0"/>
    </xf>
    <xf numFmtId="173" fontId="19" fillId="3" borderId="73" xfId="7" applyNumberFormat="1" applyFont="1" applyFill="1" applyBorder="1" applyProtection="1">
      <alignment vertical="center"/>
      <protection locked="0"/>
    </xf>
    <xf numFmtId="173" fontId="19" fillId="3" borderId="74" xfId="7" applyNumberFormat="1" applyFont="1" applyFill="1" applyBorder="1" applyProtection="1">
      <alignment vertical="center"/>
      <protection locked="0"/>
    </xf>
    <xf numFmtId="173" fontId="20" fillId="0" borderId="75" xfId="7" applyNumberFormat="1" applyFont="1" applyBorder="1" applyAlignment="1">
      <alignment horizontal="right" vertical="center"/>
    </xf>
    <xf numFmtId="173" fontId="19" fillId="3" borderId="76" xfId="7" applyNumberFormat="1" applyFont="1" applyFill="1" applyBorder="1" applyProtection="1">
      <alignment vertical="center"/>
      <protection locked="0"/>
    </xf>
    <xf numFmtId="0" fontId="6" fillId="0" borderId="35" xfId="9" applyFont="1" applyBorder="1">
      <alignment vertical="center"/>
    </xf>
    <xf numFmtId="174" fontId="20" fillId="0" borderId="77" xfId="7" applyNumberFormat="1" applyFont="1" applyBorder="1">
      <alignment vertical="center"/>
    </xf>
    <xf numFmtId="173" fontId="20" fillId="0" borderId="78" xfId="7" applyNumberFormat="1" applyFont="1" applyBorder="1">
      <alignment vertical="center"/>
    </xf>
    <xf numFmtId="173" fontId="16" fillId="0" borderId="79" xfId="7" applyNumberFormat="1" applyFont="1" applyBorder="1" applyAlignment="1">
      <alignment horizontal="right" vertical="center"/>
    </xf>
    <xf numFmtId="173" fontId="20" fillId="0" borderId="77" xfId="7" applyNumberFormat="1" applyFont="1" applyBorder="1">
      <alignment vertical="center"/>
    </xf>
    <xf numFmtId="173" fontId="20" fillId="0" borderId="80" xfId="7" applyNumberFormat="1" applyFont="1" applyBorder="1">
      <alignment vertical="center"/>
    </xf>
    <xf numFmtId="0" fontId="6" fillId="0" borderId="81" xfId="9" applyFont="1" applyBorder="1">
      <alignment vertical="center"/>
    </xf>
    <xf numFmtId="173" fontId="16" fillId="0" borderId="82" xfId="7" applyNumberFormat="1" applyFont="1" applyBorder="1" applyAlignment="1">
      <alignment horizontal="right" vertical="center"/>
    </xf>
    <xf numFmtId="173" fontId="6" fillId="0" borderId="59" xfId="9" applyNumberFormat="1" applyFont="1" applyBorder="1">
      <alignment vertical="center"/>
    </xf>
    <xf numFmtId="173" fontId="6" fillId="0" borderId="69" xfId="9" applyNumberFormat="1" applyFont="1" applyBorder="1">
      <alignment vertical="center"/>
    </xf>
    <xf numFmtId="173" fontId="20" fillId="0" borderId="83" xfId="7" applyNumberFormat="1" applyFont="1" applyBorder="1" applyAlignment="1">
      <alignment horizontal="right" vertical="center"/>
    </xf>
    <xf numFmtId="173" fontId="20" fillId="3" borderId="36" xfId="7" applyNumberFormat="1" applyFont="1" applyFill="1" applyBorder="1" applyProtection="1">
      <alignment vertical="center"/>
      <protection locked="0"/>
    </xf>
    <xf numFmtId="173" fontId="16" fillId="0" borderId="84" xfId="7" applyNumberFormat="1" applyFont="1" applyBorder="1">
      <alignment vertical="center"/>
    </xf>
    <xf numFmtId="173" fontId="16" fillId="0" borderId="85" xfId="7" applyNumberFormat="1" applyFont="1" applyBorder="1">
      <alignment vertical="center"/>
    </xf>
    <xf numFmtId="173" fontId="16" fillId="0" borderId="86" xfId="7" applyNumberFormat="1" applyFont="1" applyBorder="1" applyAlignment="1">
      <alignment horizontal="right" vertical="center"/>
    </xf>
    <xf numFmtId="173" fontId="16" fillId="0" borderId="87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89" xfId="10" applyFont="1" applyFill="1" applyBorder="1">
      <alignment vertical="center"/>
    </xf>
    <xf numFmtId="0" fontId="13" fillId="1" borderId="90" xfId="10" applyFont="1" applyFill="1" applyBorder="1">
      <alignment vertical="center"/>
    </xf>
    <xf numFmtId="173" fontId="13" fillId="1" borderId="91" xfId="10" applyNumberFormat="1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6" fillId="0" borderId="69" xfId="10" applyFont="1" applyBorder="1">
      <alignment vertical="center"/>
    </xf>
    <xf numFmtId="0" fontId="13" fillId="1" borderId="53" xfId="7" applyFont="1" applyFill="1" applyBorder="1">
      <alignment vertical="center"/>
    </xf>
    <xf numFmtId="0" fontId="13" fillId="1" borderId="54" xfId="7" applyFont="1" applyFill="1" applyBorder="1">
      <alignment vertical="center"/>
    </xf>
    <xf numFmtId="0" fontId="13" fillId="1" borderId="55" xfId="7" applyFont="1" applyFill="1" applyBorder="1">
      <alignment vertical="center"/>
    </xf>
    <xf numFmtId="173" fontId="13" fillId="1" borderId="57" xfId="7" applyNumberFormat="1" applyFont="1" applyFill="1" applyBorder="1">
      <alignment vertical="center"/>
    </xf>
    <xf numFmtId="0" fontId="13" fillId="1" borderId="58" xfId="7" applyFont="1" applyFill="1" applyBorder="1">
      <alignment vertical="center"/>
    </xf>
    <xf numFmtId="173" fontId="13" fillId="3" borderId="53" xfId="7" applyNumberFormat="1" applyFont="1" applyFill="1" applyBorder="1" applyProtection="1">
      <alignment vertical="center"/>
      <protection locked="0"/>
    </xf>
    <xf numFmtId="173" fontId="13" fillId="0" borderId="57" xfId="7" applyNumberFormat="1" applyFont="1" applyBorder="1">
      <alignment vertical="center"/>
    </xf>
    <xf numFmtId="0" fontId="6" fillId="0" borderId="59" xfId="10" applyFont="1" applyBorder="1">
      <alignment vertical="center"/>
    </xf>
    <xf numFmtId="0" fontId="13" fillId="3" borderId="93" xfId="7" applyFont="1" applyFill="1" applyBorder="1" applyProtection="1">
      <alignment vertical="center"/>
      <protection locked="0"/>
    </xf>
    <xf numFmtId="0" fontId="13" fillId="3" borderId="94" xfId="7" applyFont="1" applyFill="1" applyBorder="1" applyProtection="1">
      <alignment vertical="center"/>
      <protection locked="0"/>
    </xf>
    <xf numFmtId="0" fontId="13" fillId="3" borderId="95" xfId="7" applyFont="1" applyFill="1" applyBorder="1" applyProtection="1">
      <alignment vertical="center"/>
      <protection locked="0"/>
    </xf>
    <xf numFmtId="173" fontId="13" fillId="0" borderId="83" xfId="7" applyNumberFormat="1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6" fillId="0" borderId="62" xfId="10" applyFont="1" applyBorder="1">
      <alignment vertical="center"/>
    </xf>
    <xf numFmtId="173" fontId="16" fillId="0" borderId="36" xfId="7" applyNumberFormat="1" applyFont="1" applyBorder="1">
      <alignment vertical="center"/>
    </xf>
    <xf numFmtId="173" fontId="16" fillId="0" borderId="37" xfId="7" applyNumberFormat="1" applyFont="1" applyBorder="1">
      <alignment vertical="center"/>
    </xf>
    <xf numFmtId="173" fontId="16" fillId="0" borderId="60" xfId="7" applyNumberFormat="1" applyFont="1" applyBorder="1">
      <alignment vertical="center"/>
    </xf>
    <xf numFmtId="173" fontId="16" fillId="0" borderId="38" xfId="7" applyNumberFormat="1" applyFont="1" applyBorder="1">
      <alignment vertical="center"/>
    </xf>
    <xf numFmtId="173" fontId="16" fillId="0" borderId="61" xfId="7" applyNumberFormat="1" applyFont="1" applyBorder="1">
      <alignment vertical="center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3" xfId="10" applyFont="1" applyBorder="1" applyProtection="1">
      <alignment vertical="center"/>
      <protection locked="0"/>
    </xf>
    <xf numFmtId="0" fontId="13" fillId="0" borderId="53" xfId="7" applyFont="1" applyBorder="1" applyProtection="1">
      <alignment vertical="center"/>
      <protection locked="0"/>
    </xf>
    <xf numFmtId="0" fontId="13" fillId="0" borderId="54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83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13" fillId="0" borderId="97" xfId="7" applyFont="1" applyBorder="1" applyProtection="1">
      <alignment vertical="center"/>
      <protection locked="0"/>
    </xf>
    <xf numFmtId="0" fontId="13" fillId="0" borderId="79" xfId="7" applyFont="1" applyBorder="1" applyProtection="1">
      <alignment vertical="center"/>
      <protection locked="0"/>
    </xf>
    <xf numFmtId="0" fontId="13" fillId="0" borderId="80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37" xfId="7" applyFont="1" applyBorder="1" applyProtection="1">
      <alignment vertical="center"/>
      <protection locked="0"/>
    </xf>
    <xf numFmtId="0" fontId="13" fillId="0" borderId="60" xfId="7" applyFont="1" applyBorder="1" applyProtection="1">
      <alignment vertical="center"/>
      <protection locked="0"/>
    </xf>
    <xf numFmtId="0" fontId="13" fillId="0" borderId="61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71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75" xfId="10" applyFont="1" applyBorder="1" applyProtection="1">
      <alignment vertical="center"/>
      <protection locked="0"/>
    </xf>
    <xf numFmtId="0" fontId="13" fillId="0" borderId="76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99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37" xfId="10" applyFont="1" applyBorder="1" applyProtection="1">
      <alignment vertical="center"/>
      <protection locked="0"/>
    </xf>
    <xf numFmtId="0" fontId="13" fillId="0" borderId="60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61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13" fillId="0" borderId="85" xfId="10" applyFont="1" applyBorder="1" applyProtection="1">
      <alignment vertical="center"/>
      <protection locked="0"/>
    </xf>
    <xf numFmtId="0" fontId="13" fillId="0" borderId="103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2" fontId="13" fillId="4" borderId="84" xfId="7" applyNumberFormat="1" applyFont="1" applyFill="1" applyBorder="1" applyProtection="1">
      <alignment vertical="center"/>
      <protection locked="0"/>
    </xf>
    <xf numFmtId="0" fontId="13" fillId="4" borderId="85" xfId="7" applyFont="1" applyFill="1" applyBorder="1" applyProtection="1">
      <alignment vertical="center"/>
      <protection locked="0"/>
    </xf>
    <xf numFmtId="0" fontId="13" fillId="4" borderId="103" xfId="7" applyFont="1" applyFill="1" applyBorder="1" applyProtection="1">
      <alignment vertical="center"/>
      <protection locked="0"/>
    </xf>
    <xf numFmtId="173" fontId="13" fillId="4" borderId="86" xfId="7" applyNumberFormat="1" applyFont="1" applyFill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65" fontId="13" fillId="3" borderId="105" xfId="7" applyNumberFormat="1" applyFont="1" applyFill="1" applyBorder="1" applyProtection="1">
      <alignment vertical="center"/>
      <protection locked="0"/>
    </xf>
    <xf numFmtId="165" fontId="13" fillId="3" borderId="106" xfId="7" applyNumberFormat="1" applyFont="1" applyFill="1" applyBorder="1" applyProtection="1">
      <alignment vertical="center"/>
      <protection locked="0"/>
    </xf>
    <xf numFmtId="165" fontId="13" fillId="3" borderId="107" xfId="7" applyNumberFormat="1" applyFont="1" applyFill="1" applyBorder="1" applyProtection="1">
      <alignment vertical="center"/>
      <protection locked="0"/>
    </xf>
    <xf numFmtId="172" fontId="13" fillId="0" borderId="104" xfId="7" applyNumberFormat="1" applyFont="1" applyBorder="1">
      <alignment vertical="center"/>
    </xf>
    <xf numFmtId="165" fontId="13" fillId="3" borderId="108" xfId="7" applyNumberFormat="1" applyFont="1" applyFill="1" applyBorder="1" applyProtection="1">
      <alignment vertical="center"/>
      <protection locked="0"/>
    </xf>
    <xf numFmtId="165" fontId="13" fillId="3" borderId="109" xfId="7" applyNumberFormat="1" applyFont="1" applyFill="1" applyBorder="1" applyProtection="1">
      <alignment vertical="center"/>
      <protection locked="0"/>
    </xf>
    <xf numFmtId="173" fontId="12" fillId="5" borderId="63" xfId="7" applyNumberFormat="1" applyFont="1" applyFill="1" applyBorder="1" applyProtection="1">
      <alignment vertical="center"/>
      <protection locked="0"/>
    </xf>
    <xf numFmtId="173" fontId="12" fillId="5" borderId="110" xfId="7" applyNumberFormat="1" applyFont="1" applyFill="1" applyBorder="1" applyProtection="1">
      <alignment vertical="center"/>
      <protection locked="0"/>
    </xf>
    <xf numFmtId="173" fontId="12" fillId="5" borderId="94" xfId="7" applyNumberFormat="1" applyFont="1" applyFill="1" applyBorder="1" applyProtection="1">
      <alignment vertical="center"/>
      <protection locked="0"/>
    </xf>
    <xf numFmtId="173" fontId="12" fillId="5" borderId="95" xfId="7" applyNumberFormat="1" applyFont="1" applyFill="1" applyBorder="1" applyProtection="1">
      <alignment vertical="center"/>
      <protection locked="0"/>
    </xf>
    <xf numFmtId="173" fontId="12" fillId="5" borderId="96" xfId="7" applyNumberFormat="1" applyFont="1" applyFill="1" applyBorder="1" applyProtection="1">
      <alignment vertical="center"/>
      <protection locked="0"/>
    </xf>
    <xf numFmtId="173" fontId="12" fillId="5" borderId="93" xfId="7" applyNumberFormat="1" applyFont="1" applyFill="1" applyBorder="1" applyProtection="1">
      <alignment vertical="center"/>
      <protection locked="0"/>
    </xf>
    <xf numFmtId="173" fontId="20" fillId="5" borderId="60" xfId="7" applyNumberFormat="1" applyFont="1" applyFill="1" applyBorder="1" applyProtection="1">
      <alignment vertical="center"/>
      <protection locked="0"/>
    </xf>
    <xf numFmtId="173" fontId="20" fillId="5" borderId="37" xfId="7" applyNumberFormat="1" applyFont="1" applyFill="1" applyBorder="1" applyProtection="1">
      <alignment vertical="center"/>
      <protection locked="0"/>
    </xf>
    <xf numFmtId="174" fontId="20" fillId="0" borderId="36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1" xfId="0" applyFont="1" applyBorder="1" applyAlignment="1">
      <alignment vertical="top"/>
    </xf>
    <xf numFmtId="0" fontId="7" fillId="0" borderId="112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7" xfId="0" applyNumberFormat="1" applyFont="1" applyBorder="1"/>
    <xf numFmtId="3" fontId="7" fillId="0" borderId="118" xfId="0" applyNumberFormat="1" applyFont="1" applyBorder="1"/>
    <xf numFmtId="3" fontId="7" fillId="0" borderId="119" xfId="0" applyNumberFormat="1" applyFont="1" applyBorder="1"/>
    <xf numFmtId="0" fontId="7" fillId="0" borderId="120" xfId="0" applyFont="1" applyBorder="1"/>
    <xf numFmtId="0" fontId="7" fillId="0" borderId="7" xfId="0" applyFont="1" applyBorder="1"/>
    <xf numFmtId="0" fontId="7" fillId="0" borderId="117" xfId="0" applyFont="1" applyBorder="1"/>
    <xf numFmtId="0" fontId="7" fillId="0" borderId="118" xfId="0" applyFont="1" applyBorder="1"/>
    <xf numFmtId="10" fontId="7" fillId="0" borderId="11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1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2" xfId="0" applyFont="1" applyBorder="1" applyAlignment="1">
      <alignment horizontal="right"/>
    </xf>
    <xf numFmtId="0" fontId="7" fillId="0" borderId="123" xfId="0" applyFont="1" applyBorder="1" applyAlignment="1">
      <alignment horizontal="right"/>
    </xf>
    <xf numFmtId="0" fontId="7" fillId="0" borderId="124" xfId="0" applyFont="1" applyBorder="1" applyAlignment="1">
      <alignment horizontal="right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20" xfId="0" applyNumberFormat="1" applyFont="1" applyBorder="1"/>
    <xf numFmtId="166" fontId="5" fillId="0" borderId="117" xfId="0" applyNumberFormat="1" applyFont="1" applyBorder="1"/>
    <xf numFmtId="10" fontId="5" fillId="0" borderId="132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21" fillId="0" borderId="0" xfId="7" applyFont="1" applyAlignment="1" applyProtection="1">
      <alignment horizontal="center" vertical="center"/>
      <protection locked="0"/>
    </xf>
    <xf numFmtId="0" fontId="1" fillId="0" borderId="0" xfId="7" applyProtection="1">
      <alignment vertical="center"/>
      <protection locked="0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7" xfId="0" applyNumberFormat="1" applyFont="1" applyFill="1" applyBorder="1" applyAlignment="1">
      <alignment vertical="center"/>
    </xf>
    <xf numFmtId="3" fontId="7" fillId="6" borderId="136" xfId="0" applyNumberFormat="1" applyFont="1" applyFill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6" borderId="118" xfId="0" applyNumberFormat="1" applyFont="1" applyFill="1" applyBorder="1" applyAlignment="1">
      <alignment vertical="center"/>
    </xf>
    <xf numFmtId="3" fontId="7" fillId="6" borderId="139" xfId="0" applyNumberFormat="1" applyFont="1" applyFill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0" borderId="114" xfId="0" applyNumberFormat="1" applyFont="1" applyBorder="1" applyAlignment="1">
      <alignment vertical="center"/>
    </xf>
    <xf numFmtId="167" fontId="7" fillId="0" borderId="113" xfId="0" applyNumberFormat="1" applyFont="1" applyBorder="1" applyAlignment="1">
      <alignment horizontal="right" vertical="center"/>
    </xf>
    <xf numFmtId="167" fontId="7" fillId="0" borderId="141" xfId="0" applyNumberFormat="1" applyFont="1" applyBorder="1" applyAlignment="1">
      <alignment horizontal="right" vertical="center"/>
    </xf>
    <xf numFmtId="0" fontId="7" fillId="0" borderId="142" xfId="0" applyFont="1" applyBorder="1" applyAlignment="1">
      <alignment horizontal="right" vertical="center"/>
    </xf>
    <xf numFmtId="2" fontId="7" fillId="0" borderId="142" xfId="0" applyNumberFormat="1" applyFont="1" applyBorder="1" applyAlignment="1">
      <alignment horizontal="right" vertical="center"/>
    </xf>
    <xf numFmtId="0" fontId="7" fillId="0" borderId="143" xfId="0" applyFont="1" applyBorder="1" applyAlignment="1">
      <alignment horizontal="center" vertical="center"/>
    </xf>
    <xf numFmtId="167" fontId="7" fillId="0" borderId="144" xfId="0" applyNumberFormat="1" applyFont="1" applyBorder="1" applyAlignment="1">
      <alignment horizontal="right" vertical="center"/>
    </xf>
    <xf numFmtId="3" fontId="7" fillId="0" borderId="145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3" fontId="7" fillId="6" borderId="138" xfId="0" applyNumberFormat="1" applyFont="1" applyFill="1" applyBorder="1" applyAlignment="1">
      <alignment vertical="center"/>
    </xf>
    <xf numFmtId="3" fontId="7" fillId="0" borderId="113" xfId="0" applyNumberFormat="1" applyFont="1" applyBorder="1" applyAlignment="1">
      <alignment vertical="center"/>
    </xf>
    <xf numFmtId="3" fontId="7" fillId="0" borderId="115" xfId="0" applyNumberFormat="1" applyFont="1" applyBorder="1" applyAlignment="1">
      <alignment vertical="center"/>
    </xf>
    <xf numFmtId="3" fontId="7" fillId="0" borderId="116" xfId="0" applyNumberFormat="1" applyFont="1" applyBorder="1" applyAlignment="1">
      <alignment vertical="center"/>
    </xf>
    <xf numFmtId="3" fontId="7" fillId="0" borderId="148" xfId="0" applyNumberFormat="1" applyFont="1" applyBorder="1" applyAlignment="1">
      <alignment vertical="center"/>
    </xf>
    <xf numFmtId="3" fontId="7" fillId="6" borderId="112" xfId="0" applyNumberFormat="1" applyFont="1" applyFill="1" applyBorder="1" applyAlignment="1">
      <alignment vertical="center"/>
    </xf>
    <xf numFmtId="3" fontId="7" fillId="6" borderId="141" xfId="0" applyNumberFormat="1" applyFont="1" applyFill="1" applyBorder="1" applyAlignment="1">
      <alignment vertical="center"/>
    </xf>
    <xf numFmtId="167" fontId="7" fillId="0" borderId="139" xfId="0" applyNumberFormat="1" applyFont="1" applyBorder="1" applyAlignment="1">
      <alignment horizontal="right" vertical="center"/>
    </xf>
    <xf numFmtId="167" fontId="7" fillId="0" borderId="140" xfId="0" applyNumberFormat="1" applyFont="1" applyBorder="1" applyAlignment="1">
      <alignment horizontal="right" vertical="center"/>
    </xf>
    <xf numFmtId="167" fontId="7" fillId="0" borderId="118" xfId="0" applyNumberFormat="1" applyFont="1" applyBorder="1" applyAlignment="1">
      <alignment horizontal="right" vertical="center"/>
    </xf>
    <xf numFmtId="167" fontId="7" fillId="0" borderId="114" xfId="0" applyNumberFormat="1" applyFont="1" applyBorder="1" applyAlignment="1">
      <alignment horizontal="right" vertical="center"/>
    </xf>
    <xf numFmtId="0" fontId="7" fillId="0" borderId="149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167" fontId="7" fillId="0" borderId="153" xfId="0" applyNumberFormat="1" applyFont="1" applyBorder="1" applyAlignment="1">
      <alignment horizontal="right" vertical="center"/>
    </xf>
    <xf numFmtId="167" fontId="7" fillId="0" borderId="132" xfId="0" applyNumberFormat="1" applyFont="1" applyBorder="1" applyAlignment="1">
      <alignment horizontal="right" vertical="center"/>
    </xf>
    <xf numFmtId="167" fontId="7" fillId="0" borderId="154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70" fontId="7" fillId="6" borderId="119" xfId="0" applyNumberFormat="1" applyFont="1" applyFill="1" applyBorder="1" applyAlignment="1" applyProtection="1">
      <alignment vertical="center"/>
      <protection locked="0"/>
    </xf>
    <xf numFmtId="167" fontId="7" fillId="0" borderId="155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57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58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59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62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70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3" fontId="6" fillId="0" borderId="35" xfId="9" applyNumberFormat="1" applyFont="1" applyBorder="1">
      <alignment vertical="center"/>
    </xf>
    <xf numFmtId="173" fontId="6" fillId="0" borderId="70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70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62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29" fillId="0" borderId="163" xfId="9" applyFont="1" applyBorder="1">
      <alignment vertical="center"/>
    </xf>
    <xf numFmtId="0" fontId="29" fillId="0" borderId="164" xfId="9" applyFont="1" applyBorder="1">
      <alignment vertical="center"/>
    </xf>
    <xf numFmtId="0" fontId="29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3" fontId="7" fillId="0" borderId="175" xfId="0" applyNumberFormat="1" applyFont="1" applyBorder="1" applyAlignment="1" applyProtection="1">
      <alignment horizontal="right" vertical="center"/>
      <protection locked="0"/>
    </xf>
    <xf numFmtId="3" fontId="7" fillId="0" borderId="133" xfId="0" applyNumberFormat="1" applyFont="1" applyBorder="1" applyAlignment="1">
      <alignment horizontal="right" vertical="center"/>
    </xf>
    <xf numFmtId="3" fontId="7" fillId="0" borderId="176" xfId="0" applyNumberFormat="1" applyFont="1" applyBorder="1" applyAlignment="1">
      <alignment horizontal="right" vertical="center"/>
    </xf>
    <xf numFmtId="175" fontId="7" fillId="0" borderId="177" xfId="0" applyNumberFormat="1" applyFont="1" applyBorder="1" applyAlignment="1" applyProtection="1">
      <alignment horizontal="right" vertical="center"/>
      <protection locked="0"/>
    </xf>
    <xf numFmtId="175" fontId="7" fillId="0" borderId="136" xfId="0" applyNumberFormat="1" applyFont="1" applyBorder="1" applyAlignment="1">
      <alignment horizontal="right" vertical="center"/>
    </xf>
    <xf numFmtId="175" fontId="7" fillId="0" borderId="178" xfId="0" applyNumberFormat="1" applyFont="1" applyBorder="1" applyAlignment="1">
      <alignment horizontal="right"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79" xfId="0" applyNumberFormat="1" applyFont="1" applyBorder="1" applyAlignment="1">
      <alignment vertical="center"/>
    </xf>
    <xf numFmtId="3" fontId="5" fillId="0" borderId="180" xfId="0" applyNumberFormat="1" applyFont="1" applyBorder="1" applyAlignment="1">
      <alignment vertical="center"/>
    </xf>
    <xf numFmtId="3" fontId="5" fillId="6" borderId="120" xfId="0" applyNumberFormat="1" applyFont="1" applyFill="1" applyBorder="1" applyAlignment="1">
      <alignment vertical="center"/>
    </xf>
    <xf numFmtId="3" fontId="7" fillId="0" borderId="181" xfId="0" applyNumberFormat="1" applyFont="1" applyBorder="1" applyAlignment="1">
      <alignment vertical="center"/>
    </xf>
    <xf numFmtId="3" fontId="5" fillId="0" borderId="178" xfId="0" applyNumberFormat="1" applyFont="1" applyBorder="1" applyAlignment="1">
      <alignment vertical="center"/>
    </xf>
    <xf numFmtId="3" fontId="7" fillId="0" borderId="182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5" fontId="7" fillId="0" borderId="137" xfId="0" applyNumberFormat="1" applyFont="1" applyBorder="1" applyAlignment="1">
      <alignment horizontal="right" vertical="center"/>
    </xf>
    <xf numFmtId="175" fontId="7" fillId="6" borderId="117" xfId="0" applyNumberFormat="1" applyFont="1" applyFill="1" applyBorder="1" applyAlignment="1">
      <alignment horizontal="right" vertical="center"/>
    </xf>
    <xf numFmtId="175" fontId="7" fillId="6" borderId="138" xfId="0" applyNumberFormat="1" applyFont="1" applyFill="1" applyBorder="1" applyAlignment="1">
      <alignment horizontal="right" vertical="center"/>
    </xf>
    <xf numFmtId="3" fontId="7" fillId="0" borderId="183" xfId="0" applyNumberFormat="1" applyFont="1" applyBorder="1" applyAlignment="1">
      <alignment vertical="center"/>
    </xf>
    <xf numFmtId="3" fontId="5" fillId="0" borderId="184" xfId="0" applyNumberFormat="1" applyFont="1" applyBorder="1" applyAlignment="1">
      <alignment vertical="center"/>
    </xf>
    <xf numFmtId="3" fontId="5" fillId="0" borderId="185" xfId="0" applyNumberFormat="1" applyFont="1" applyBorder="1" applyAlignment="1">
      <alignment vertical="center"/>
    </xf>
    <xf numFmtId="3" fontId="5" fillId="0" borderId="137" xfId="0" applyNumberFormat="1" applyFont="1" applyBorder="1" applyAlignment="1">
      <alignment vertical="center"/>
    </xf>
    <xf numFmtId="3" fontId="5" fillId="0" borderId="147" xfId="0" applyNumberFormat="1" applyFont="1" applyBorder="1" applyAlignment="1">
      <alignment vertical="center"/>
    </xf>
    <xf numFmtId="3" fontId="7" fillId="6" borderId="147" xfId="0" applyNumberFormat="1" applyFont="1" applyFill="1" applyBorder="1" applyAlignment="1">
      <alignment vertical="center"/>
    </xf>
    <xf numFmtId="3" fontId="7" fillId="6" borderId="164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5" fillId="6" borderId="133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1" fillId="0" borderId="2" xfId="0" applyFont="1" applyBorder="1" applyAlignment="1">
      <alignment vertical="center"/>
    </xf>
    <xf numFmtId="0" fontId="32" fillId="0" borderId="0" xfId="0" applyFont="1" applyAlignment="1">
      <alignment horizontal="right"/>
    </xf>
    <xf numFmtId="1" fontId="32" fillId="0" borderId="0" xfId="0" applyNumberFormat="1" applyFont="1"/>
    <xf numFmtId="0" fontId="36" fillId="0" borderId="7" xfId="0" applyFont="1" applyBorder="1" applyAlignment="1">
      <alignment horizontal="center" vertical="center"/>
    </xf>
    <xf numFmtId="0" fontId="36" fillId="0" borderId="112" xfId="0" applyFont="1" applyBorder="1" applyAlignment="1">
      <alignment horizontal="center" vertical="top" wrapText="1"/>
    </xf>
    <xf numFmtId="0" fontId="8" fillId="0" borderId="126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0" fontId="36" fillId="0" borderId="138" xfId="0" applyFont="1" applyBorder="1" applyAlignment="1">
      <alignment horizontal="center" vertical="center"/>
    </xf>
    <xf numFmtId="0" fontId="36" fillId="0" borderId="112" xfId="0" applyFont="1" applyBorder="1" applyAlignment="1">
      <alignment horizontal="center" vertical="center"/>
    </xf>
    <xf numFmtId="0" fontId="36" fillId="0" borderId="141" xfId="0" applyFont="1" applyBorder="1" applyAlignment="1">
      <alignment horizontal="center" vertical="center"/>
    </xf>
    <xf numFmtId="0" fontId="36" fillId="0" borderId="121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3" fontId="7" fillId="0" borderId="186" xfId="0" applyNumberFormat="1" applyFont="1" applyBorder="1" applyAlignment="1">
      <alignment vertical="center"/>
    </xf>
    <xf numFmtId="3" fontId="7" fillId="0" borderId="187" xfId="0" applyNumberFormat="1" applyFont="1" applyBorder="1" applyAlignment="1">
      <alignment vertical="center"/>
    </xf>
    <xf numFmtId="3" fontId="7" fillId="0" borderId="134" xfId="0" applyNumberFormat="1" applyFont="1" applyBorder="1" applyAlignment="1" applyProtection="1">
      <alignment horizontal="right" vertical="center"/>
      <protection locked="0"/>
    </xf>
    <xf numFmtId="3" fontId="7" fillId="0" borderId="188" xfId="0" applyNumberFormat="1" applyFont="1" applyBorder="1" applyAlignment="1" applyProtection="1">
      <alignment horizontal="right" vertical="center"/>
      <protection locked="0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142" xfId="0" applyFont="1" applyBorder="1" applyAlignment="1">
      <alignment horizontal="right" vertical="center"/>
    </xf>
    <xf numFmtId="0" fontId="40" fillId="0" borderId="142" xfId="0" applyFont="1" applyBorder="1" applyAlignment="1">
      <alignment horizontal="right" vertical="center"/>
    </xf>
    <xf numFmtId="9" fontId="40" fillId="0" borderId="142" xfId="0" applyNumberFormat="1" applyFont="1" applyBorder="1" applyAlignment="1">
      <alignment horizontal="right" vertical="center"/>
    </xf>
    <xf numFmtId="9" fontId="40" fillId="0" borderId="142" xfId="3" applyFont="1" applyBorder="1" applyAlignment="1">
      <alignment horizontal="right" vertical="center"/>
    </xf>
    <xf numFmtId="9" fontId="40" fillId="0" borderId="189" xfId="3" applyFont="1" applyBorder="1" applyAlignment="1">
      <alignment horizontal="right" vertical="center"/>
    </xf>
    <xf numFmtId="0" fontId="41" fillId="0" borderId="0" xfId="0" applyFont="1"/>
    <xf numFmtId="0" fontId="42" fillId="0" borderId="0" xfId="0" applyFont="1"/>
    <xf numFmtId="0" fontId="38" fillId="0" borderId="0" xfId="0" applyFont="1"/>
    <xf numFmtId="2" fontId="38" fillId="0" borderId="0" xfId="0" applyNumberFormat="1" applyFont="1"/>
    <xf numFmtId="167" fontId="38" fillId="0" borderId="0" xfId="0" applyNumberFormat="1" applyFont="1"/>
    <xf numFmtId="4" fontId="6" fillId="0" borderId="0" xfId="0" applyNumberFormat="1" applyFont="1"/>
    <xf numFmtId="173" fontId="13" fillId="3" borderId="36" xfId="7" applyNumberFormat="1" applyFont="1" applyFill="1" applyBorder="1" applyProtection="1">
      <alignment vertical="center"/>
      <protection locked="0"/>
    </xf>
    <xf numFmtId="3" fontId="29" fillId="0" borderId="0" xfId="7" applyNumberFormat="1" applyFont="1" applyProtection="1">
      <alignment vertical="center"/>
      <protection locked="0"/>
    </xf>
    <xf numFmtId="3" fontId="33" fillId="0" borderId="0" xfId="7" applyNumberFormat="1" applyFont="1" applyProtection="1">
      <alignment vertical="center"/>
      <protection locked="0"/>
    </xf>
    <xf numFmtId="173" fontId="13" fillId="3" borderId="190" xfId="7" applyNumberFormat="1" applyFont="1" applyFill="1" applyBorder="1" applyProtection="1">
      <alignment vertical="center"/>
      <protection locked="0"/>
    </xf>
    <xf numFmtId="0" fontId="37" fillId="0" borderId="0" xfId="9" applyFont="1" applyProtection="1">
      <alignment vertical="center"/>
      <protection locked="0"/>
    </xf>
    <xf numFmtId="3" fontId="43" fillId="0" borderId="0" xfId="7" applyNumberFormat="1" applyFont="1" applyProtection="1">
      <alignment vertical="center"/>
      <protection locked="0"/>
    </xf>
    <xf numFmtId="3" fontId="44" fillId="0" borderId="0" xfId="7" applyNumberFormat="1" applyFont="1" applyProtection="1">
      <alignment vertical="center"/>
      <protection locked="0"/>
    </xf>
    <xf numFmtId="0" fontId="37" fillId="0" borderId="0" xfId="7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0" fontId="5" fillId="0" borderId="22" xfId="0" applyFont="1" applyBorder="1" applyAlignment="1">
      <alignment vertical="center"/>
    </xf>
    <xf numFmtId="0" fontId="5" fillId="0" borderId="157" xfId="0" applyFont="1" applyBorder="1" applyAlignment="1">
      <alignment vertical="center"/>
    </xf>
    <xf numFmtId="0" fontId="6" fillId="0" borderId="12" xfId="0" applyFont="1" applyBorder="1"/>
    <xf numFmtId="0" fontId="5" fillId="0" borderId="158" xfId="0" applyFont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167" fontId="7" fillId="0" borderId="191" xfId="0" applyNumberFormat="1" applyFont="1" applyBorder="1" applyAlignment="1">
      <alignment horizontal="right" vertical="center"/>
    </xf>
    <xf numFmtId="3" fontId="7" fillId="6" borderId="185" xfId="0" applyNumberFormat="1" applyFont="1" applyFill="1" applyBorder="1" applyAlignment="1">
      <alignment vertical="center" shrinkToFit="1"/>
    </xf>
    <xf numFmtId="3" fontId="7" fillId="6" borderId="171" xfId="0" applyNumberFormat="1" applyFont="1" applyFill="1" applyBorder="1" applyAlignment="1">
      <alignment vertical="center" shrinkToFit="1"/>
    </xf>
    <xf numFmtId="3" fontId="7" fillId="6" borderId="147" xfId="0" applyNumberFormat="1" applyFont="1" applyFill="1" applyBorder="1" applyAlignment="1">
      <alignment vertical="center" shrinkToFit="1"/>
    </xf>
    <xf numFmtId="3" fontId="7" fillId="6" borderId="164" xfId="0" applyNumberFormat="1" applyFont="1" applyFill="1" applyBorder="1" applyAlignment="1">
      <alignment vertical="center" shrinkToFit="1"/>
    </xf>
    <xf numFmtId="165" fontId="6" fillId="0" borderId="0" xfId="7" applyNumberFormat="1" applyFont="1" applyProtection="1">
      <alignment vertical="center"/>
      <protection locked="0"/>
    </xf>
    <xf numFmtId="173" fontId="20" fillId="5" borderId="36" xfId="7" applyNumberFormat="1" applyFont="1" applyFill="1" applyBorder="1" applyProtection="1">
      <alignment vertical="center"/>
      <protection locked="0"/>
    </xf>
    <xf numFmtId="173" fontId="20" fillId="5" borderId="61" xfId="7" applyNumberFormat="1" applyFont="1" applyFill="1" applyBorder="1" applyProtection="1">
      <alignment vertical="center"/>
      <protection locked="0"/>
    </xf>
    <xf numFmtId="0" fontId="47" fillId="0" borderId="0" xfId="7" applyFont="1" applyProtection="1">
      <alignment vertical="center"/>
      <protection locked="0"/>
    </xf>
    <xf numFmtId="0" fontId="48" fillId="0" borderId="0" xfId="7" applyFont="1" applyProtection="1">
      <alignment vertical="center"/>
      <protection locked="0"/>
    </xf>
    <xf numFmtId="3" fontId="49" fillId="0" borderId="0" xfId="7" applyNumberFormat="1" applyFont="1" applyProtection="1">
      <alignment vertical="center"/>
      <protection locked="0"/>
    </xf>
    <xf numFmtId="173" fontId="12" fillId="3" borderId="11" xfId="7" applyNumberFormat="1" applyFont="1" applyFill="1" applyBorder="1" applyProtection="1">
      <alignment vertical="center"/>
      <protection locked="0"/>
    </xf>
    <xf numFmtId="173" fontId="12" fillId="3" borderId="14" xfId="7" applyNumberFormat="1" applyFont="1" applyFill="1" applyBorder="1" applyProtection="1">
      <alignment vertical="center"/>
      <protection locked="0"/>
    </xf>
    <xf numFmtId="173" fontId="20" fillId="0" borderId="0" xfId="7" applyNumberFormat="1" applyFont="1">
      <alignment vertical="center"/>
    </xf>
    <xf numFmtId="165" fontId="19" fillId="0" borderId="0" xfId="7" applyNumberFormat="1" applyFont="1" applyAlignment="1">
      <alignment horizontal="right" vertical="center"/>
    </xf>
    <xf numFmtId="174" fontId="20" fillId="0" borderId="14" xfId="7" applyNumberFormat="1" applyFont="1" applyBorder="1">
      <alignment vertical="center"/>
    </xf>
    <xf numFmtId="174" fontId="20" fillId="0" borderId="193" xfId="7" applyNumberFormat="1" applyFont="1" applyBorder="1">
      <alignment vertical="center"/>
    </xf>
    <xf numFmtId="173" fontId="13" fillId="3" borderId="194" xfId="7" applyNumberFormat="1" applyFont="1" applyFill="1" applyBorder="1" applyProtection="1">
      <alignment vertical="center"/>
      <protection locked="0"/>
    </xf>
    <xf numFmtId="173" fontId="12" fillId="5" borderId="11" xfId="7" applyNumberFormat="1" applyFont="1" applyFill="1" applyBorder="1" applyProtection="1">
      <alignment vertical="center"/>
      <protection locked="0"/>
    </xf>
    <xf numFmtId="173" fontId="20" fillId="0" borderId="14" xfId="7" applyNumberFormat="1" applyFont="1" applyBorder="1">
      <alignment vertical="center"/>
    </xf>
    <xf numFmtId="173" fontId="13" fillId="3" borderId="195" xfId="7" applyNumberFormat="1" applyFont="1" applyFill="1" applyBorder="1" applyProtection="1">
      <alignment vertical="center"/>
      <protection locked="0"/>
    </xf>
    <xf numFmtId="165" fontId="18" fillId="3" borderId="100" xfId="7" applyNumberFormat="1" applyFont="1" applyFill="1" applyBorder="1" applyAlignment="1" applyProtection="1">
      <alignment horizontal="right" vertical="center"/>
      <protection locked="0"/>
    </xf>
    <xf numFmtId="165" fontId="18" fillId="3" borderId="60" xfId="7" applyNumberFormat="1" applyFont="1" applyFill="1" applyBorder="1" applyAlignment="1" applyProtection="1">
      <alignment horizontal="right" vertical="center"/>
      <protection locked="0"/>
    </xf>
    <xf numFmtId="173" fontId="13" fillId="3" borderId="14" xfId="7" applyNumberFormat="1" applyFont="1" applyFill="1" applyBorder="1" applyProtection="1">
      <alignment vertical="center"/>
      <protection locked="0"/>
    </xf>
    <xf numFmtId="0" fontId="16" fillId="0" borderId="196" xfId="7" applyFont="1" applyBorder="1" applyAlignment="1">
      <alignment horizontal="center" vertical="center"/>
    </xf>
    <xf numFmtId="0" fontId="16" fillId="0" borderId="98" xfId="7" applyFont="1" applyBorder="1" applyAlignment="1">
      <alignment horizontal="center" vertical="center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73" fontId="13" fillId="3" borderId="50" xfId="7" applyNumberFormat="1" applyFont="1" applyFill="1" applyBorder="1" applyProtection="1">
      <alignment vertical="center"/>
      <protection locked="0"/>
    </xf>
    <xf numFmtId="172" fontId="13" fillId="1" borderId="43" xfId="7" applyNumberFormat="1" applyFont="1" applyFill="1" applyBorder="1">
      <alignment vertical="center"/>
    </xf>
    <xf numFmtId="172" fontId="13" fillId="1" borderId="57" xfId="7" applyNumberFormat="1" applyFont="1" applyFill="1" applyBorder="1">
      <alignment vertical="center"/>
    </xf>
    <xf numFmtId="173" fontId="12" fillId="3" borderId="38" xfId="7" applyNumberFormat="1" applyFont="1" applyFill="1" applyBorder="1" applyProtection="1">
      <alignment vertical="center"/>
      <protection locked="0"/>
    </xf>
    <xf numFmtId="173" fontId="20" fillId="0" borderId="43" xfId="7" applyNumberFormat="1" applyFont="1" applyBorder="1">
      <alignment vertical="center"/>
    </xf>
    <xf numFmtId="173" fontId="12" fillId="3" borderId="67" xfId="7" applyNumberFormat="1" applyFont="1" applyFill="1" applyBorder="1" applyProtection="1">
      <alignment vertical="center"/>
      <protection locked="0"/>
    </xf>
    <xf numFmtId="173" fontId="12" fillId="3" borderId="57" xfId="7" applyNumberFormat="1" applyFont="1" applyFill="1" applyBorder="1" applyProtection="1">
      <alignment vertical="center"/>
      <protection locked="0"/>
    </xf>
    <xf numFmtId="173" fontId="12" fillId="1" borderId="57" xfId="7" applyNumberFormat="1" applyFont="1" applyFill="1" applyBorder="1">
      <alignment vertical="center"/>
    </xf>
    <xf numFmtId="174" fontId="20" fillId="0" borderId="38" xfId="7" applyNumberFormat="1" applyFont="1" applyBorder="1">
      <alignment vertical="center"/>
    </xf>
    <xf numFmtId="173" fontId="19" fillId="3" borderId="75" xfId="7" applyNumberFormat="1" applyFont="1" applyFill="1" applyBorder="1" applyProtection="1">
      <alignment vertical="center"/>
      <protection locked="0"/>
    </xf>
    <xf numFmtId="174" fontId="20" fillId="0" borderId="79" xfId="7" applyNumberFormat="1" applyFont="1" applyBorder="1">
      <alignment vertical="center"/>
    </xf>
    <xf numFmtId="173" fontId="13" fillId="3" borderId="82" xfId="7" applyNumberFormat="1" applyFont="1" applyFill="1" applyBorder="1" applyProtection="1">
      <alignment vertical="center"/>
      <protection locked="0"/>
    </xf>
    <xf numFmtId="173" fontId="12" fillId="5" borderId="67" xfId="7" applyNumberFormat="1" applyFont="1" applyFill="1" applyBorder="1" applyProtection="1">
      <alignment vertical="center"/>
      <protection locked="0"/>
    </xf>
    <xf numFmtId="173" fontId="12" fillId="5" borderId="83" xfId="7" applyNumberFormat="1" applyFont="1" applyFill="1" applyBorder="1" applyProtection="1">
      <alignment vertical="center"/>
      <protection locked="0"/>
    </xf>
    <xf numFmtId="173" fontId="20" fillId="0" borderId="38" xfId="7" applyNumberFormat="1" applyFont="1" applyBorder="1">
      <alignment vertical="center"/>
    </xf>
    <xf numFmtId="173" fontId="13" fillId="3" borderId="38" xfId="7" applyNumberFormat="1" applyFont="1" applyFill="1" applyBorder="1" applyProtection="1">
      <alignment vertical="center"/>
      <protection locked="0"/>
    </xf>
    <xf numFmtId="173" fontId="20" fillId="0" borderId="79" xfId="7" applyNumberFormat="1" applyFont="1" applyBorder="1">
      <alignment vertical="center"/>
    </xf>
    <xf numFmtId="173" fontId="16" fillId="0" borderId="86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57" xfId="7" applyFont="1" applyFill="1" applyBorder="1">
      <alignment vertical="center"/>
    </xf>
    <xf numFmtId="173" fontId="13" fillId="3" borderId="57" xfId="7" applyNumberFormat="1" applyFont="1" applyFill="1" applyBorder="1" applyProtection="1">
      <alignment vertical="center"/>
      <protection locked="0"/>
    </xf>
    <xf numFmtId="0" fontId="13" fillId="3" borderId="83" xfId="7" applyFont="1" applyFill="1" applyBorder="1" applyProtection="1">
      <alignment vertical="center"/>
      <protection locked="0"/>
    </xf>
    <xf numFmtId="0" fontId="13" fillId="0" borderId="43" xfId="7" applyFont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165" fontId="13" fillId="3" borderId="10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67" fontId="6" fillId="0" borderId="0" xfId="3" applyNumberFormat="1" applyFont="1" applyAlignment="1" applyProtection="1">
      <alignment vertical="center"/>
      <protection locked="0"/>
    </xf>
    <xf numFmtId="173" fontId="20" fillId="0" borderId="193" xfId="7" applyNumberFormat="1" applyFont="1" applyBorder="1">
      <alignment vertical="center"/>
    </xf>
    <xf numFmtId="173" fontId="16" fillId="0" borderId="25" xfId="7" applyNumberFormat="1" applyFont="1" applyBorder="1">
      <alignment vertical="center"/>
    </xf>
    <xf numFmtId="2" fontId="47" fillId="0" borderId="0" xfId="7" applyNumberFormat="1" applyFont="1" applyProtection="1">
      <alignment vertical="center"/>
      <protection locked="0"/>
    </xf>
    <xf numFmtId="2" fontId="6" fillId="0" borderId="0" xfId="7" applyNumberFormat="1" applyFont="1" applyProtection="1">
      <alignment vertical="center"/>
      <protection locked="0"/>
    </xf>
    <xf numFmtId="177" fontId="7" fillId="0" borderId="152" xfId="0" applyNumberFormat="1" applyFont="1" applyBorder="1" applyAlignment="1">
      <alignment vertical="center"/>
    </xf>
    <xf numFmtId="177" fontId="7" fillId="0" borderId="132" xfId="0" applyNumberFormat="1" applyFont="1" applyBorder="1" applyAlignment="1">
      <alignment horizontal="right" vertical="center"/>
    </xf>
    <xf numFmtId="0" fontId="7" fillId="0" borderId="20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7" fillId="0" borderId="188" xfId="0" applyFont="1" applyBorder="1" applyAlignment="1">
      <alignment horizontal="centerContinuous" vertical="center"/>
    </xf>
    <xf numFmtId="178" fontId="7" fillId="0" borderId="197" xfId="0" applyNumberFormat="1" applyFont="1" applyBorder="1" applyAlignment="1" applyProtection="1">
      <alignment vertical="center"/>
      <protection locked="0"/>
    </xf>
    <xf numFmtId="178" fontId="7" fillId="0" borderId="198" xfId="0" applyNumberFormat="1" applyFont="1" applyBorder="1" applyAlignment="1">
      <alignment vertical="center"/>
    </xf>
    <xf numFmtId="178" fontId="7" fillId="0" borderId="198" xfId="0" applyNumberFormat="1" applyFont="1" applyBorder="1" applyAlignment="1" applyProtection="1">
      <alignment vertical="center"/>
      <protection locked="0"/>
    </xf>
    <xf numFmtId="178" fontId="7" fillId="0" borderId="188" xfId="0" applyNumberFormat="1" applyFont="1" applyBorder="1" applyAlignment="1">
      <alignment vertical="center"/>
    </xf>
    <xf numFmtId="178" fontId="7" fillId="0" borderId="186" xfId="0" applyNumberFormat="1" applyFont="1" applyBorder="1" applyAlignment="1" applyProtection="1">
      <alignment vertical="center"/>
      <protection locked="0"/>
    </xf>
    <xf numFmtId="178" fontId="7" fillId="0" borderId="191" xfId="0" applyNumberFormat="1" applyFont="1" applyBorder="1" applyAlignment="1" applyProtection="1">
      <alignment vertical="center"/>
      <protection locked="0"/>
    </xf>
    <xf numFmtId="178" fontId="7" fillId="0" borderId="186" xfId="0" applyNumberFormat="1" applyFont="1" applyBorder="1" applyAlignment="1" applyProtection="1">
      <alignment horizontal="right" vertical="center"/>
      <protection locked="0"/>
    </xf>
    <xf numFmtId="178" fontId="7" fillId="0" borderId="199" xfId="0" applyNumberFormat="1" applyFont="1" applyBorder="1" applyAlignment="1">
      <alignment vertical="center"/>
    </xf>
    <xf numFmtId="178" fontId="16" fillId="0" borderId="50" xfId="7" applyNumberFormat="1" applyFont="1" applyBorder="1" applyAlignment="1">
      <alignment horizontal="right" vertical="center"/>
    </xf>
    <xf numFmtId="178" fontId="16" fillId="1" borderId="43" xfId="7" applyNumberFormat="1" applyFont="1" applyFill="1" applyBorder="1" applyAlignment="1">
      <alignment horizontal="right" vertical="center"/>
    </xf>
    <xf numFmtId="178" fontId="16" fillId="1" borderId="57" xfId="7" applyNumberFormat="1" applyFont="1" applyFill="1" applyBorder="1" applyAlignment="1">
      <alignment horizontal="right" vertical="center"/>
    </xf>
    <xf numFmtId="178" fontId="16" fillId="0" borderId="38" xfId="7" applyNumberFormat="1" applyFont="1" applyBorder="1" applyAlignment="1">
      <alignment horizontal="right" vertical="center"/>
    </xf>
    <xf numFmtId="178" fontId="16" fillId="0" borderId="43" xfId="7" applyNumberFormat="1" applyFont="1" applyBorder="1" applyAlignment="1">
      <alignment horizontal="right" vertical="center"/>
    </xf>
    <xf numFmtId="178" fontId="20" fillId="0" borderId="67" xfId="7" applyNumberFormat="1" applyFont="1" applyBorder="1" applyAlignment="1">
      <alignment horizontal="right" vertical="center"/>
    </xf>
    <xf numFmtId="178" fontId="20" fillId="0" borderId="57" xfId="7" applyNumberFormat="1" applyFont="1" applyBorder="1" applyAlignment="1">
      <alignment horizontal="right" vertical="center"/>
    </xf>
    <xf numFmtId="178" fontId="20" fillId="1" borderId="57" xfId="7" applyNumberFormat="1" applyFont="1" applyFill="1" applyBorder="1" applyAlignment="1">
      <alignment horizontal="right" vertical="center"/>
    </xf>
    <xf numFmtId="178" fontId="20" fillId="0" borderId="38" xfId="7" applyNumberFormat="1" applyFont="1" applyBorder="1" applyAlignment="1">
      <alignment horizontal="right" vertical="center"/>
    </xf>
    <xf numFmtId="178" fontId="20" fillId="0" borderId="75" xfId="7" applyNumberFormat="1" applyFont="1" applyBorder="1" applyAlignment="1">
      <alignment horizontal="right" vertical="center"/>
    </xf>
    <xf numFmtId="178" fontId="16" fillId="0" borderId="79" xfId="7" applyNumberFormat="1" applyFont="1" applyBorder="1" applyAlignment="1">
      <alignment horizontal="right" vertical="center"/>
    </xf>
    <xf numFmtId="178" fontId="16" fillId="0" borderId="82" xfId="7" applyNumberFormat="1" applyFont="1" applyBorder="1" applyAlignment="1">
      <alignment horizontal="right" vertical="center"/>
    </xf>
    <xf numFmtId="178" fontId="20" fillId="0" borderId="83" xfId="7" applyNumberFormat="1" applyFont="1" applyBorder="1" applyAlignment="1">
      <alignment horizontal="right" vertical="center"/>
    </xf>
    <xf numFmtId="178" fontId="16" fillId="0" borderId="86" xfId="7" applyNumberFormat="1" applyFont="1" applyBorder="1" applyAlignment="1">
      <alignment horizontal="right" vertical="center"/>
    </xf>
    <xf numFmtId="178" fontId="13" fillId="1" borderId="91" xfId="10" applyNumberFormat="1" applyFont="1" applyFill="1" applyBorder="1">
      <alignment vertical="center"/>
    </xf>
    <xf numFmtId="178" fontId="13" fillId="1" borderId="57" xfId="7" applyNumberFormat="1" applyFont="1" applyFill="1" applyBorder="1">
      <alignment vertical="center"/>
    </xf>
    <xf numFmtId="178" fontId="13" fillId="0" borderId="57" xfId="7" applyNumberFormat="1" applyFont="1" applyBorder="1">
      <alignment vertical="center"/>
    </xf>
    <xf numFmtId="178" fontId="13" fillId="0" borderId="83" xfId="7" applyNumberFormat="1" applyFont="1" applyBorder="1">
      <alignment vertical="center"/>
    </xf>
    <xf numFmtId="178" fontId="16" fillId="0" borderId="38" xfId="7" applyNumberFormat="1" applyFont="1" applyBorder="1">
      <alignment vertical="center"/>
    </xf>
    <xf numFmtId="178" fontId="12" fillId="3" borderId="36" xfId="7" applyNumberFormat="1" applyFont="1" applyFill="1" applyBorder="1" applyProtection="1">
      <alignment vertical="center"/>
      <protection locked="0"/>
    </xf>
    <xf numFmtId="178" fontId="20" fillId="0" borderId="40" xfId="7" applyNumberFormat="1" applyFont="1" applyBorder="1">
      <alignment vertical="center"/>
    </xf>
    <xf numFmtId="178" fontId="12" fillId="3" borderId="63" xfId="7" applyNumberFormat="1" applyFont="1" applyFill="1" applyBorder="1" applyProtection="1">
      <alignment vertical="center"/>
      <protection locked="0"/>
    </xf>
    <xf numFmtId="178" fontId="12" fillId="3" borderId="53" xfId="7" applyNumberFormat="1" applyFont="1" applyFill="1" applyBorder="1" applyProtection="1">
      <alignment vertical="center"/>
      <protection locked="0"/>
    </xf>
    <xf numFmtId="178" fontId="20" fillId="0" borderId="36" xfId="7" applyNumberFormat="1" applyFont="1" applyBorder="1">
      <alignment vertical="center"/>
    </xf>
    <xf numFmtId="178" fontId="20" fillId="0" borderId="77" xfId="7" applyNumberFormat="1" applyFont="1" applyBorder="1">
      <alignment vertical="center"/>
    </xf>
    <xf numFmtId="178" fontId="16" fillId="0" borderId="84" xfId="7" applyNumberFormat="1" applyFont="1" applyBorder="1">
      <alignment vertical="center"/>
    </xf>
    <xf numFmtId="178" fontId="13" fillId="3" borderId="53" xfId="7" applyNumberFormat="1" applyFont="1" applyFill="1" applyBorder="1" applyProtection="1">
      <alignment vertical="center"/>
      <protection locked="0"/>
    </xf>
    <xf numFmtId="178" fontId="13" fillId="3" borderId="93" xfId="7" applyNumberFormat="1" applyFont="1" applyFill="1" applyBorder="1" applyProtection="1">
      <alignment vertical="center"/>
      <protection locked="0"/>
    </xf>
    <xf numFmtId="178" fontId="16" fillId="0" borderId="36" xfId="7" applyNumberFormat="1" applyFont="1" applyBorder="1">
      <alignment vertical="center"/>
    </xf>
    <xf numFmtId="178" fontId="13" fillId="3" borderId="190" xfId="7" applyNumberFormat="1" applyFont="1" applyFill="1" applyBorder="1" applyProtection="1">
      <alignment vertical="center"/>
      <protection locked="0"/>
    </xf>
    <xf numFmtId="167" fontId="7" fillId="0" borderId="20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" fontId="7" fillId="6" borderId="146" xfId="0" applyNumberFormat="1" applyFont="1" applyFill="1" applyBorder="1" applyAlignment="1">
      <alignment vertical="center"/>
    </xf>
    <xf numFmtId="3" fontId="7" fillId="6" borderId="201" xfId="0" applyNumberFormat="1" applyFont="1" applyFill="1" applyBorder="1" applyAlignment="1">
      <alignment vertical="center"/>
    </xf>
    <xf numFmtId="167" fontId="7" fillId="0" borderId="116" xfId="0" applyNumberFormat="1" applyFont="1" applyBorder="1" applyAlignment="1">
      <alignment horizontal="right" vertical="center"/>
    </xf>
    <xf numFmtId="178" fontId="7" fillId="0" borderId="202" xfId="0" applyNumberFormat="1" applyFont="1" applyBorder="1" applyAlignment="1">
      <alignment vertical="center"/>
    </xf>
    <xf numFmtId="178" fontId="7" fillId="0" borderId="202" xfId="0" applyNumberFormat="1" applyFont="1" applyBorder="1" applyAlignment="1" applyProtection="1">
      <alignment vertical="center"/>
      <protection locked="0"/>
    </xf>
    <xf numFmtId="178" fontId="7" fillId="0" borderId="134" xfId="0" applyNumberFormat="1" applyFont="1" applyBorder="1" applyAlignment="1">
      <alignment vertical="center"/>
    </xf>
    <xf numFmtId="178" fontId="7" fillId="0" borderId="137" xfId="0" applyNumberFormat="1" applyFont="1" applyBorder="1" applyAlignment="1" applyProtection="1">
      <alignment vertical="center"/>
      <protection locked="0"/>
    </xf>
    <xf numFmtId="178" fontId="7" fillId="0" borderId="115" xfId="0" applyNumberFormat="1" applyFont="1" applyBorder="1" applyAlignment="1" applyProtection="1">
      <alignment vertical="center"/>
      <protection locked="0"/>
    </xf>
    <xf numFmtId="3" fontId="35" fillId="6" borderId="145" xfId="0" applyNumberFormat="1" applyFont="1" applyFill="1" applyBorder="1" applyAlignment="1" applyProtection="1">
      <alignment horizontal="right" vertical="center"/>
      <protection locked="0"/>
    </xf>
    <xf numFmtId="178" fontId="7" fillId="0" borderId="137" xfId="0" applyNumberFormat="1" applyFont="1" applyBorder="1" applyAlignment="1" applyProtection="1">
      <alignment horizontal="right" vertical="center"/>
      <protection locked="0"/>
    </xf>
    <xf numFmtId="178" fontId="12" fillId="1" borderId="53" xfId="7" applyNumberFormat="1" applyFont="1" applyFill="1" applyBorder="1">
      <alignment vertical="center"/>
    </xf>
    <xf numFmtId="178" fontId="13" fillId="1" borderId="88" xfId="10" applyNumberFormat="1" applyFont="1" applyFill="1" applyBorder="1">
      <alignment vertical="center"/>
    </xf>
    <xf numFmtId="178" fontId="13" fillId="1" borderId="53" xfId="7" applyNumberFormat="1" applyFont="1" applyFill="1" applyBorder="1">
      <alignment vertical="center"/>
    </xf>
    <xf numFmtId="3" fontId="7" fillId="0" borderId="142" xfId="0" applyNumberFormat="1" applyFont="1" applyBorder="1" applyAlignment="1">
      <alignment horizontal="right" vertical="center"/>
    </xf>
    <xf numFmtId="3" fontId="36" fillId="0" borderId="125" xfId="0" applyNumberFormat="1" applyFont="1" applyBorder="1" applyAlignment="1">
      <alignment horizontal="center" vertical="top" wrapText="1"/>
    </xf>
    <xf numFmtId="3" fontId="7" fillId="0" borderId="125" xfId="0" applyNumberFormat="1" applyFont="1" applyBorder="1" applyAlignment="1">
      <alignment horizontal="center" vertical="center"/>
    </xf>
    <xf numFmtId="178" fontId="7" fillId="0" borderId="120" xfId="0" applyNumberFormat="1" applyFont="1" applyBorder="1" applyAlignment="1">
      <alignment vertical="center"/>
    </xf>
    <xf numFmtId="178" fontId="7" fillId="6" borderId="120" xfId="0" applyNumberFormat="1" applyFont="1" applyFill="1" applyBorder="1" applyAlignment="1">
      <alignment vertical="center"/>
    </xf>
    <xf numFmtId="178" fontId="7" fillId="0" borderId="7" xfId="0" applyNumberFormat="1" applyFont="1" applyBorder="1" applyAlignment="1">
      <alignment vertical="center"/>
    </xf>
    <xf numFmtId="178" fontId="7" fillId="6" borderId="117" xfId="0" applyNumberFormat="1" applyFont="1" applyFill="1" applyBorder="1" applyAlignment="1">
      <alignment vertical="center"/>
    </xf>
    <xf numFmtId="178" fontId="7" fillId="6" borderId="112" xfId="0" applyNumberFormat="1" applyFont="1" applyFill="1" applyBorder="1" applyAlignment="1">
      <alignment vertical="center"/>
    </xf>
    <xf numFmtId="178" fontId="7" fillId="6" borderId="120" xfId="0" applyNumberFormat="1" applyFont="1" applyFill="1" applyBorder="1" applyAlignment="1" applyProtection="1">
      <alignment vertical="center"/>
      <protection locked="0"/>
    </xf>
    <xf numFmtId="178" fontId="7" fillId="6" borderId="203" xfId="0" applyNumberFormat="1" applyFont="1" applyFill="1" applyBorder="1" applyAlignment="1" applyProtection="1">
      <alignment vertical="center"/>
      <protection locked="0"/>
    </xf>
    <xf numFmtId="178" fontId="12" fillId="1" borderId="54" xfId="7" applyNumberFormat="1" applyFont="1" applyFill="1" applyBorder="1">
      <alignment vertical="center"/>
    </xf>
    <xf numFmtId="178" fontId="12" fillId="1" borderId="55" xfId="7" applyNumberFormat="1" applyFont="1" applyFill="1" applyBorder="1">
      <alignment vertical="center"/>
    </xf>
    <xf numFmtId="178" fontId="12" fillId="1" borderId="56" xfId="7" applyNumberFormat="1" applyFont="1" applyFill="1" applyBorder="1">
      <alignment vertical="center"/>
    </xf>
    <xf numFmtId="178" fontId="12" fillId="1" borderId="58" xfId="7" applyNumberFormat="1" applyFont="1" applyFill="1" applyBorder="1">
      <alignment vertical="center"/>
    </xf>
    <xf numFmtId="178" fontId="12" fillId="3" borderId="54" xfId="7" applyNumberFormat="1" applyFont="1" applyFill="1" applyBorder="1" applyProtection="1">
      <alignment vertical="center"/>
      <protection locked="0"/>
    </xf>
    <xf numFmtId="178" fontId="12" fillId="3" borderId="55" xfId="7" applyNumberFormat="1" applyFont="1" applyFill="1" applyBorder="1" applyProtection="1">
      <alignment vertical="center"/>
      <protection locked="0"/>
    </xf>
    <xf numFmtId="178" fontId="12" fillId="3" borderId="56" xfId="7" applyNumberFormat="1" applyFont="1" applyFill="1" applyBorder="1" applyProtection="1">
      <alignment vertical="center"/>
      <protection locked="0"/>
    </xf>
    <xf numFmtId="178" fontId="12" fillId="3" borderId="58" xfId="7" applyNumberFormat="1" applyFont="1" applyFill="1" applyBorder="1" applyProtection="1">
      <alignment vertical="center"/>
      <protection locked="0"/>
    </xf>
    <xf numFmtId="178" fontId="20" fillId="0" borderId="41" xfId="7" applyNumberFormat="1" applyFont="1" applyBorder="1">
      <alignment vertical="center"/>
    </xf>
    <xf numFmtId="178" fontId="20" fillId="0" borderId="42" xfId="7" applyNumberFormat="1" applyFont="1" applyBorder="1">
      <alignment vertical="center"/>
    </xf>
    <xf numFmtId="178" fontId="20" fillId="0" borderId="52" xfId="7" applyNumberFormat="1" applyFont="1" applyBorder="1">
      <alignment vertical="center"/>
    </xf>
    <xf numFmtId="178" fontId="20" fillId="0" borderId="44" xfId="7" applyNumberFormat="1" applyFont="1" applyBorder="1">
      <alignment vertical="center"/>
    </xf>
    <xf numFmtId="178" fontId="12" fillId="3" borderId="204" xfId="7" applyNumberFormat="1" applyFont="1" applyFill="1" applyBorder="1" applyProtection="1">
      <alignment vertical="center"/>
      <protection locked="0"/>
    </xf>
    <xf numFmtId="178" fontId="12" fillId="3" borderId="71" xfId="7" applyNumberFormat="1" applyFont="1" applyFill="1" applyBorder="1" applyProtection="1">
      <alignment vertical="center"/>
      <protection locked="0"/>
    </xf>
    <xf numFmtId="178" fontId="12" fillId="3" borderId="70" xfId="7" applyNumberFormat="1" applyFont="1" applyFill="1" applyBorder="1" applyProtection="1">
      <alignment vertical="center"/>
      <protection locked="0"/>
    </xf>
    <xf numFmtId="178" fontId="20" fillId="0" borderId="37" xfId="7" applyNumberFormat="1" applyFont="1" applyBorder="1">
      <alignment vertical="center"/>
    </xf>
    <xf numFmtId="178" fontId="20" fillId="0" borderId="61" xfId="7" applyNumberFormat="1" applyFont="1" applyBorder="1">
      <alignment vertical="center"/>
    </xf>
    <xf numFmtId="178" fontId="20" fillId="0" borderId="97" xfId="7" applyNumberFormat="1" applyFont="1" applyBorder="1">
      <alignment vertical="center"/>
    </xf>
    <xf numFmtId="178" fontId="16" fillId="0" borderId="85" xfId="7" applyNumberFormat="1" applyFont="1" applyBorder="1">
      <alignment vertical="center"/>
    </xf>
    <xf numFmtId="178" fontId="16" fillId="0" borderId="103" xfId="7" applyNumberFormat="1" applyFont="1" applyBorder="1">
      <alignment vertical="center"/>
    </xf>
    <xf numFmtId="178" fontId="16" fillId="0" borderId="205" xfId="7" applyNumberFormat="1" applyFont="1" applyBorder="1">
      <alignment vertical="center"/>
    </xf>
    <xf numFmtId="178" fontId="16" fillId="0" borderId="87" xfId="7" applyNumberFormat="1" applyFont="1" applyBorder="1">
      <alignment vertical="center"/>
    </xf>
    <xf numFmtId="178" fontId="13" fillId="1" borderId="89" xfId="10" applyNumberFormat="1" applyFont="1" applyFill="1" applyBorder="1">
      <alignment vertical="center"/>
    </xf>
    <xf numFmtId="178" fontId="13" fillId="1" borderId="90" xfId="10" applyNumberFormat="1" applyFont="1" applyFill="1" applyBorder="1">
      <alignment vertical="center"/>
    </xf>
    <xf numFmtId="178" fontId="13" fillId="1" borderId="206" xfId="10" applyNumberFormat="1" applyFont="1" applyFill="1" applyBorder="1">
      <alignment vertical="center"/>
    </xf>
    <xf numFmtId="178" fontId="13" fillId="1" borderId="92" xfId="10" applyNumberFormat="1" applyFont="1" applyFill="1" applyBorder="1">
      <alignment vertical="center"/>
    </xf>
    <xf numFmtId="178" fontId="13" fillId="1" borderId="54" xfId="7" applyNumberFormat="1" applyFont="1" applyFill="1" applyBorder="1">
      <alignment vertical="center"/>
    </xf>
    <xf numFmtId="178" fontId="13" fillId="1" borderId="55" xfId="7" applyNumberFormat="1" applyFont="1" applyFill="1" applyBorder="1">
      <alignment vertical="center"/>
    </xf>
    <xf numFmtId="178" fontId="13" fillId="1" borderId="56" xfId="7" applyNumberFormat="1" applyFont="1" applyFill="1" applyBorder="1">
      <alignment vertical="center"/>
    </xf>
    <xf numFmtId="178" fontId="13" fillId="1" borderId="58" xfId="7" applyNumberFormat="1" applyFont="1" applyFill="1" applyBorder="1">
      <alignment vertical="center"/>
    </xf>
    <xf numFmtId="178" fontId="13" fillId="3" borderId="94" xfId="7" applyNumberFormat="1" applyFont="1" applyFill="1" applyBorder="1" applyProtection="1">
      <alignment vertical="center"/>
      <protection locked="0"/>
    </xf>
    <xf numFmtId="178" fontId="13" fillId="3" borderId="95" xfId="7" applyNumberFormat="1" applyFont="1" applyFill="1" applyBorder="1" applyProtection="1">
      <alignment vertical="center"/>
      <protection locked="0"/>
    </xf>
    <xf numFmtId="178" fontId="13" fillId="3" borderId="207" xfId="7" applyNumberFormat="1" applyFont="1" applyFill="1" applyBorder="1" applyProtection="1">
      <alignment vertical="center"/>
      <protection locked="0"/>
    </xf>
    <xf numFmtId="178" fontId="13" fillId="3" borderId="96" xfId="7" applyNumberFormat="1" applyFont="1" applyFill="1" applyBorder="1" applyProtection="1">
      <alignment vertical="center"/>
      <protection locked="0"/>
    </xf>
    <xf numFmtId="178" fontId="16" fillId="0" borderId="37" xfId="7" applyNumberFormat="1" applyFont="1" applyBorder="1">
      <alignment vertical="center"/>
    </xf>
    <xf numFmtId="178" fontId="16" fillId="0" borderId="60" xfId="7" applyNumberFormat="1" applyFont="1" applyBorder="1">
      <alignment vertical="center"/>
    </xf>
    <xf numFmtId="178" fontId="16" fillId="0" borderId="208" xfId="7" applyNumberFormat="1" applyFont="1" applyBorder="1">
      <alignment vertical="center"/>
    </xf>
    <xf numFmtId="178" fontId="16" fillId="0" borderId="61" xfId="7" applyNumberFormat="1" applyFont="1" applyBorder="1">
      <alignment vertical="center"/>
    </xf>
    <xf numFmtId="178" fontId="13" fillId="0" borderId="71" xfId="7" applyNumberFormat="1" applyFont="1" applyBorder="1" applyProtection="1">
      <alignment vertical="center"/>
      <protection locked="0"/>
    </xf>
    <xf numFmtId="178" fontId="13" fillId="0" borderId="72" xfId="7" applyNumberFormat="1" applyFont="1" applyBorder="1" applyProtection="1">
      <alignment vertical="center"/>
      <protection locked="0"/>
    </xf>
    <xf numFmtId="178" fontId="13" fillId="0" borderId="73" xfId="7" applyNumberFormat="1" applyFont="1" applyBorder="1" applyProtection="1">
      <alignment vertical="center"/>
      <protection locked="0"/>
    </xf>
    <xf numFmtId="178" fontId="13" fillId="0" borderId="74" xfId="7" applyNumberFormat="1" applyFont="1" applyBorder="1" applyProtection="1">
      <alignment vertical="center"/>
      <protection locked="0"/>
    </xf>
    <xf numFmtId="178" fontId="13" fillId="0" borderId="38" xfId="7" applyNumberFormat="1" applyFont="1" applyBorder="1" applyProtection="1">
      <alignment vertical="center"/>
      <protection locked="0"/>
    </xf>
    <xf numFmtId="178" fontId="13" fillId="0" borderId="76" xfId="7" applyNumberFormat="1" applyFont="1" applyBorder="1" applyProtection="1">
      <alignment vertical="center"/>
      <protection locked="0"/>
    </xf>
    <xf numFmtId="178" fontId="13" fillId="0" borderId="40" xfId="7" applyNumberFormat="1" applyFont="1" applyBorder="1" applyProtection="1">
      <alignment vertical="center"/>
      <protection locked="0"/>
    </xf>
    <xf numFmtId="178" fontId="13" fillId="0" borderId="41" xfId="7" applyNumberFormat="1" applyFont="1" applyBorder="1" applyProtection="1">
      <alignment vertical="center"/>
      <protection locked="0"/>
    </xf>
    <xf numFmtId="178" fontId="13" fillId="0" borderId="42" xfId="7" applyNumberFormat="1" applyFont="1" applyBorder="1" applyProtection="1">
      <alignment vertical="center"/>
      <protection locked="0"/>
    </xf>
    <xf numFmtId="178" fontId="13" fillId="0" borderId="52" xfId="7" applyNumberFormat="1" applyFont="1" applyBorder="1" applyProtection="1">
      <alignment vertical="center"/>
      <protection locked="0"/>
    </xf>
    <xf numFmtId="178" fontId="13" fillId="0" borderId="57" xfId="7" applyNumberFormat="1" applyFont="1" applyBorder="1" applyProtection="1">
      <alignment vertical="center"/>
      <protection locked="0"/>
    </xf>
    <xf numFmtId="178" fontId="13" fillId="0" borderId="44" xfId="7" applyNumberFormat="1" applyFont="1" applyBorder="1" applyProtection="1">
      <alignment vertical="center"/>
      <protection locked="0"/>
    </xf>
    <xf numFmtId="178" fontId="13" fillId="0" borderId="53" xfId="7" applyNumberFormat="1" applyFont="1" applyBorder="1" applyProtection="1">
      <alignment vertical="center"/>
      <protection locked="0"/>
    </xf>
    <xf numFmtId="178" fontId="13" fillId="0" borderId="54" xfId="7" applyNumberFormat="1" applyFont="1" applyBorder="1" applyProtection="1">
      <alignment vertical="center"/>
      <protection locked="0"/>
    </xf>
    <xf numFmtId="178" fontId="13" fillId="0" borderId="55" xfId="7" applyNumberFormat="1" applyFont="1" applyBorder="1" applyProtection="1">
      <alignment vertical="center"/>
      <protection locked="0"/>
    </xf>
    <xf numFmtId="178" fontId="13" fillId="0" borderId="56" xfId="7" applyNumberFormat="1" applyFont="1" applyBorder="1" applyProtection="1">
      <alignment vertical="center"/>
      <protection locked="0"/>
    </xf>
    <xf numFmtId="178" fontId="13" fillId="0" borderId="58" xfId="7" applyNumberFormat="1" applyFont="1" applyBorder="1" applyProtection="1">
      <alignment vertical="center"/>
      <protection locked="0"/>
    </xf>
    <xf numFmtId="178" fontId="13" fillId="0" borderId="83" xfId="7" applyNumberFormat="1" applyFont="1" applyBorder="1" applyProtection="1">
      <alignment vertical="center"/>
      <protection locked="0"/>
    </xf>
    <xf numFmtId="178" fontId="13" fillId="0" borderId="77" xfId="7" applyNumberFormat="1" applyFont="1" applyBorder="1" applyProtection="1">
      <alignment vertical="center"/>
      <protection locked="0"/>
    </xf>
    <xf numFmtId="178" fontId="13" fillId="0" borderId="78" xfId="7" applyNumberFormat="1" applyFont="1" applyBorder="1" applyProtection="1">
      <alignment vertical="center"/>
      <protection locked="0"/>
    </xf>
    <xf numFmtId="178" fontId="13" fillId="0" borderId="97" xfId="7" applyNumberFormat="1" applyFont="1" applyBorder="1" applyProtection="1">
      <alignment vertical="center"/>
      <protection locked="0"/>
    </xf>
    <xf numFmtId="178" fontId="13" fillId="0" borderId="209" xfId="7" applyNumberFormat="1" applyFont="1" applyBorder="1" applyProtection="1">
      <alignment vertical="center"/>
      <protection locked="0"/>
    </xf>
    <xf numFmtId="178" fontId="13" fillId="0" borderId="79" xfId="7" applyNumberFormat="1" applyFont="1" applyBorder="1" applyProtection="1">
      <alignment vertical="center"/>
      <protection locked="0"/>
    </xf>
    <xf numFmtId="178" fontId="13" fillId="0" borderId="80" xfId="7" applyNumberFormat="1" applyFont="1" applyBorder="1" applyProtection="1">
      <alignment vertical="center"/>
      <protection locked="0"/>
    </xf>
    <xf numFmtId="178" fontId="13" fillId="0" borderId="36" xfId="7" applyNumberFormat="1" applyFont="1" applyBorder="1" applyProtection="1">
      <alignment vertical="center"/>
      <protection locked="0"/>
    </xf>
    <xf numFmtId="178" fontId="13" fillId="0" borderId="37" xfId="7" applyNumberFormat="1" applyFont="1" applyBorder="1" applyProtection="1">
      <alignment vertical="center"/>
      <protection locked="0"/>
    </xf>
    <xf numFmtId="178" fontId="13" fillId="0" borderId="60" xfId="7" applyNumberFormat="1" applyFont="1" applyBorder="1" applyProtection="1">
      <alignment vertical="center"/>
      <protection locked="0"/>
    </xf>
    <xf numFmtId="178" fontId="13" fillId="0" borderId="208" xfId="7" applyNumberFormat="1" applyFont="1" applyBorder="1" applyProtection="1">
      <alignment vertical="center"/>
      <protection locked="0"/>
    </xf>
    <xf numFmtId="178" fontId="13" fillId="0" borderId="61" xfId="7" applyNumberFormat="1" applyFont="1" applyBorder="1" applyProtection="1">
      <alignment vertical="center"/>
      <protection locked="0"/>
    </xf>
    <xf numFmtId="178" fontId="13" fillId="0" borderId="71" xfId="10" applyNumberFormat="1" applyFont="1" applyBorder="1" applyProtection="1">
      <alignment vertical="center"/>
      <protection locked="0"/>
    </xf>
    <xf numFmtId="178" fontId="13" fillId="0" borderId="72" xfId="10" applyNumberFormat="1" applyFont="1" applyBorder="1" applyProtection="1">
      <alignment vertical="center"/>
      <protection locked="0"/>
    </xf>
    <xf numFmtId="178" fontId="13" fillId="0" borderId="73" xfId="10" applyNumberFormat="1" applyFont="1" applyBorder="1" applyProtection="1">
      <alignment vertical="center"/>
      <protection locked="0"/>
    </xf>
    <xf numFmtId="178" fontId="13" fillId="0" borderId="74" xfId="10" applyNumberFormat="1" applyFont="1" applyBorder="1" applyProtection="1">
      <alignment vertical="center"/>
      <protection locked="0"/>
    </xf>
    <xf numFmtId="178" fontId="13" fillId="0" borderId="75" xfId="10" applyNumberFormat="1" applyFont="1" applyBorder="1" applyProtection="1">
      <alignment vertical="center"/>
      <protection locked="0"/>
    </xf>
    <xf numFmtId="178" fontId="13" fillId="0" borderId="76" xfId="10" applyNumberFormat="1" applyFont="1" applyBorder="1" applyProtection="1">
      <alignment vertical="center"/>
      <protection locked="0"/>
    </xf>
    <xf numFmtId="178" fontId="13" fillId="0" borderId="26" xfId="10" applyNumberFormat="1" applyFont="1" applyBorder="1" applyProtection="1">
      <alignment vertical="center"/>
      <protection locked="0"/>
    </xf>
    <xf numFmtId="178" fontId="13" fillId="0" borderId="27" xfId="10" applyNumberFormat="1" applyFont="1" applyBorder="1" applyProtection="1">
      <alignment vertical="center"/>
      <protection locked="0"/>
    </xf>
    <xf numFmtId="178" fontId="13" fillId="0" borderId="28" xfId="10" applyNumberFormat="1" applyFont="1" applyBorder="1" applyProtection="1">
      <alignment vertical="center"/>
      <protection locked="0"/>
    </xf>
    <xf numFmtId="178" fontId="13" fillId="0" borderId="29" xfId="10" applyNumberFormat="1" applyFont="1" applyBorder="1" applyProtection="1">
      <alignment vertical="center"/>
      <protection locked="0"/>
    </xf>
    <xf numFmtId="178" fontId="13" fillId="0" borderId="98" xfId="10" applyNumberFormat="1" applyFont="1" applyBorder="1" applyProtection="1">
      <alignment vertical="center"/>
      <protection locked="0"/>
    </xf>
    <xf numFmtId="178" fontId="13" fillId="0" borderId="30" xfId="10" applyNumberFormat="1" applyFont="1" applyBorder="1" applyProtection="1">
      <alignment vertical="center"/>
      <protection locked="0"/>
    </xf>
    <xf numFmtId="178" fontId="13" fillId="0" borderId="99" xfId="10" applyNumberFormat="1" applyFont="1" applyBorder="1" applyProtection="1">
      <alignment vertical="center"/>
      <protection locked="0"/>
    </xf>
    <xf numFmtId="178" fontId="13" fillId="0" borderId="33" xfId="10" applyNumberFormat="1" applyFont="1" applyBorder="1" applyProtection="1">
      <alignment vertical="center"/>
      <protection locked="0"/>
    </xf>
    <xf numFmtId="178" fontId="13" fillId="0" borderId="100" xfId="10" applyNumberFormat="1" applyFont="1" applyBorder="1" applyProtection="1">
      <alignment vertical="center"/>
      <protection locked="0"/>
    </xf>
    <xf numFmtId="178" fontId="13" fillId="0" borderId="210" xfId="10" applyNumberFormat="1" applyFont="1" applyBorder="1" applyProtection="1">
      <alignment vertical="center"/>
      <protection locked="0"/>
    </xf>
    <xf numFmtId="178" fontId="13" fillId="0" borderId="34" xfId="10" applyNumberFormat="1" applyFont="1" applyBorder="1" applyProtection="1">
      <alignment vertical="center"/>
      <protection locked="0"/>
    </xf>
    <xf numFmtId="178" fontId="13" fillId="0" borderId="32" xfId="10" applyNumberFormat="1" applyFont="1" applyBorder="1" applyProtection="1">
      <alignment vertical="center"/>
      <protection locked="0"/>
    </xf>
    <xf numFmtId="178" fontId="13" fillId="0" borderId="101" xfId="10" applyNumberFormat="1" applyFont="1" applyBorder="1" applyProtection="1">
      <alignment vertical="center"/>
      <protection locked="0"/>
    </xf>
    <xf numFmtId="178" fontId="13" fillId="0" borderId="102" xfId="10" applyNumberFormat="1" applyFont="1" applyBorder="1" applyProtection="1">
      <alignment vertical="center"/>
      <protection locked="0"/>
    </xf>
    <xf numFmtId="178" fontId="13" fillId="0" borderId="37" xfId="10" applyNumberFormat="1" applyFont="1" applyBorder="1" applyProtection="1">
      <alignment vertical="center"/>
      <protection locked="0"/>
    </xf>
    <xf numFmtId="178" fontId="13" fillId="0" borderId="60" xfId="10" applyNumberFormat="1" applyFont="1" applyBorder="1" applyProtection="1">
      <alignment vertical="center"/>
      <protection locked="0"/>
    </xf>
    <xf numFmtId="178" fontId="13" fillId="0" borderId="208" xfId="10" applyNumberFormat="1" applyFont="1" applyBorder="1" applyProtection="1">
      <alignment vertical="center"/>
      <protection locked="0"/>
    </xf>
    <xf numFmtId="178" fontId="13" fillId="0" borderId="38" xfId="10" applyNumberFormat="1" applyFont="1" applyBorder="1" applyProtection="1">
      <alignment vertical="center"/>
      <protection locked="0"/>
    </xf>
    <xf numFmtId="178" fontId="13" fillId="0" borderId="36" xfId="10" applyNumberFormat="1" applyFont="1" applyBorder="1" applyProtection="1">
      <alignment vertical="center"/>
      <protection locked="0"/>
    </xf>
    <xf numFmtId="178" fontId="13" fillId="0" borderId="61" xfId="10" applyNumberFormat="1" applyFont="1" applyBorder="1" applyProtection="1">
      <alignment vertical="center"/>
      <protection locked="0"/>
    </xf>
    <xf numFmtId="178" fontId="13" fillId="0" borderId="84" xfId="10" applyNumberFormat="1" applyFont="1" applyBorder="1" applyProtection="1">
      <alignment vertical="center"/>
      <protection locked="0"/>
    </xf>
    <xf numFmtId="178" fontId="13" fillId="0" borderId="85" xfId="10" applyNumberFormat="1" applyFont="1" applyBorder="1" applyProtection="1">
      <alignment vertical="center"/>
      <protection locked="0"/>
    </xf>
    <xf numFmtId="178" fontId="13" fillId="0" borderId="103" xfId="10" applyNumberFormat="1" applyFont="1" applyBorder="1" applyProtection="1">
      <alignment vertical="center"/>
      <protection locked="0"/>
    </xf>
    <xf numFmtId="178" fontId="13" fillId="0" borderId="205" xfId="10" applyNumberFormat="1" applyFont="1" applyBorder="1" applyProtection="1">
      <alignment vertical="center"/>
      <protection locked="0"/>
    </xf>
    <xf numFmtId="178" fontId="13" fillId="0" borderId="86" xfId="10" applyNumberFormat="1" applyFont="1" applyBorder="1" applyProtection="1">
      <alignment vertical="center"/>
      <protection locked="0"/>
    </xf>
    <xf numFmtId="178" fontId="13" fillId="0" borderId="87" xfId="10" applyNumberFormat="1" applyFont="1" applyBorder="1" applyProtection="1">
      <alignment vertical="center"/>
      <protection locked="0"/>
    </xf>
    <xf numFmtId="178" fontId="13" fillId="4" borderId="84" xfId="7" applyNumberFormat="1" applyFont="1" applyFill="1" applyBorder="1" applyProtection="1">
      <alignment vertical="center"/>
      <protection locked="0"/>
    </xf>
    <xf numFmtId="178" fontId="13" fillId="4" borderId="85" xfId="7" applyNumberFormat="1" applyFont="1" applyFill="1" applyBorder="1" applyProtection="1">
      <alignment vertical="center"/>
      <protection locked="0"/>
    </xf>
    <xf numFmtId="178" fontId="13" fillId="4" borderId="103" xfId="7" applyNumberFormat="1" applyFont="1" applyFill="1" applyBorder="1" applyProtection="1">
      <alignment vertical="center"/>
      <protection locked="0"/>
    </xf>
    <xf numFmtId="178" fontId="13" fillId="4" borderId="205" xfId="7" applyNumberFormat="1" applyFont="1" applyFill="1" applyBorder="1" applyProtection="1">
      <alignment vertical="center"/>
      <protection locked="0"/>
    </xf>
    <xf numFmtId="178" fontId="13" fillId="4" borderId="86" xfId="7" applyNumberFormat="1" applyFont="1" applyFill="1" applyBorder="1" applyProtection="1">
      <alignment vertical="center"/>
      <protection locked="0"/>
    </xf>
    <xf numFmtId="178" fontId="13" fillId="4" borderId="87" xfId="7" applyNumberFormat="1" applyFont="1" applyFill="1" applyBorder="1" applyProtection="1">
      <alignment vertical="center"/>
      <protection locked="0"/>
    </xf>
    <xf numFmtId="178" fontId="13" fillId="3" borderId="105" xfId="7" applyNumberFormat="1" applyFont="1" applyFill="1" applyBorder="1" applyProtection="1">
      <alignment vertical="center"/>
      <protection locked="0"/>
    </xf>
    <xf numFmtId="178" fontId="13" fillId="3" borderId="106" xfId="7" applyNumberFormat="1" applyFont="1" applyFill="1" applyBorder="1" applyProtection="1">
      <alignment vertical="center"/>
      <protection locked="0"/>
    </xf>
    <xf numFmtId="178" fontId="13" fillId="3" borderId="107" xfId="7" applyNumberFormat="1" applyFont="1" applyFill="1" applyBorder="1" applyProtection="1">
      <alignment vertical="center"/>
      <protection locked="0"/>
    </xf>
    <xf numFmtId="178" fontId="13" fillId="3" borderId="211" xfId="7" applyNumberFormat="1" applyFont="1" applyFill="1" applyBorder="1" applyProtection="1">
      <alignment vertical="center"/>
      <protection locked="0"/>
    </xf>
    <xf numFmtId="178" fontId="13" fillId="0" borderId="104" xfId="7" applyNumberFormat="1" applyFont="1" applyBorder="1">
      <alignment vertical="center"/>
    </xf>
    <xf numFmtId="178" fontId="7" fillId="6" borderId="212" xfId="0" applyNumberFormat="1" applyFont="1" applyFill="1" applyBorder="1" applyAlignment="1" applyProtection="1">
      <alignment vertical="center"/>
      <protection locked="0"/>
    </xf>
    <xf numFmtId="178" fontId="7" fillId="0" borderId="213" xfId="0" applyNumberFormat="1" applyFont="1" applyBorder="1" applyAlignment="1" applyProtection="1">
      <alignment vertical="center"/>
      <protection locked="0"/>
    </xf>
    <xf numFmtId="178" fontId="7" fillId="0" borderId="212" xfId="0" applyNumberFormat="1" applyFont="1" applyBorder="1" applyAlignment="1">
      <alignment vertical="center"/>
    </xf>
    <xf numFmtId="178" fontId="7" fillId="0" borderId="70" xfId="0" applyNumberFormat="1" applyFont="1" applyBorder="1" applyAlignment="1">
      <alignment vertical="center"/>
    </xf>
    <xf numFmtId="178" fontId="35" fillId="0" borderId="214" xfId="0" applyNumberFormat="1" applyFont="1" applyBorder="1" applyAlignment="1">
      <alignment vertical="center"/>
    </xf>
    <xf numFmtId="178" fontId="7" fillId="0" borderId="214" xfId="0" applyNumberFormat="1" applyFont="1" applyBorder="1" applyAlignment="1">
      <alignment vertical="center"/>
    </xf>
    <xf numFmtId="178" fontId="7" fillId="0" borderId="215" xfId="0" applyNumberFormat="1" applyFont="1" applyBorder="1" applyAlignment="1">
      <alignment vertical="center"/>
    </xf>
    <xf numFmtId="178" fontId="7" fillId="6" borderId="214" xfId="0" applyNumberFormat="1" applyFont="1" applyFill="1" applyBorder="1" applyAlignment="1" applyProtection="1">
      <alignment vertical="center"/>
      <protection locked="0"/>
    </xf>
    <xf numFmtId="178" fontId="35" fillId="6" borderId="214" xfId="0" applyNumberFormat="1" applyFont="1" applyFill="1" applyBorder="1" applyAlignment="1" applyProtection="1">
      <alignment vertical="center"/>
      <protection locked="0"/>
    </xf>
    <xf numFmtId="178" fontId="7" fillId="6" borderId="214" xfId="0" applyNumberFormat="1" applyFont="1" applyFill="1" applyBorder="1" applyAlignment="1" applyProtection="1">
      <alignment horizontal="right" vertical="center"/>
      <protection locked="0"/>
    </xf>
    <xf numFmtId="178" fontId="35" fillId="0" borderId="175" xfId="0" applyNumberFormat="1" applyFont="1" applyBorder="1" applyAlignment="1">
      <alignment vertical="center"/>
    </xf>
    <xf numFmtId="178" fontId="35" fillId="0" borderId="133" xfId="0" applyNumberFormat="1" applyFont="1" applyBorder="1" applyAlignment="1">
      <alignment vertical="center"/>
    </xf>
    <xf numFmtId="178" fontId="7" fillId="0" borderId="133" xfId="0" applyNumberFormat="1" applyFont="1" applyBorder="1" applyAlignment="1">
      <alignment vertical="center"/>
    </xf>
    <xf numFmtId="178" fontId="7" fillId="0" borderId="9" xfId="0" applyNumberFormat="1" applyFont="1" applyBorder="1" applyAlignment="1">
      <alignment vertical="center"/>
    </xf>
    <xf numFmtId="178" fontId="7" fillId="6" borderId="136" xfId="0" applyNumberFormat="1" applyFont="1" applyFill="1" applyBorder="1" applyAlignment="1" applyProtection="1">
      <alignment vertical="center"/>
      <protection locked="0"/>
    </xf>
    <xf numFmtId="178" fontId="7" fillId="0" borderId="136" xfId="0" applyNumberFormat="1" applyFont="1" applyBorder="1" applyAlignment="1">
      <alignment vertical="center"/>
    </xf>
    <xf numFmtId="178" fontId="7" fillId="0" borderId="138" xfId="0" applyNumberFormat="1" applyFont="1" applyBorder="1" applyAlignment="1">
      <alignment vertical="center"/>
    </xf>
    <xf numFmtId="178" fontId="35" fillId="6" borderId="177" xfId="0" applyNumberFormat="1" applyFont="1" applyFill="1" applyBorder="1" applyAlignment="1" applyProtection="1">
      <alignment vertical="center"/>
      <protection locked="0"/>
    </xf>
    <xf numFmtId="178" fontId="35" fillId="6" borderId="136" xfId="0" applyNumberFormat="1" applyFont="1" applyFill="1" applyBorder="1" applyAlignment="1" applyProtection="1">
      <alignment vertical="center"/>
      <protection locked="0"/>
    </xf>
    <xf numFmtId="178" fontId="7" fillId="0" borderId="113" xfId="0" applyNumberFormat="1" applyFont="1" applyBorder="1" applyAlignment="1">
      <alignment vertical="center"/>
    </xf>
    <xf numFmtId="178" fontId="7" fillId="0" borderId="141" xfId="0" applyNumberFormat="1" applyFont="1" applyBorder="1" applyAlignment="1">
      <alignment vertical="center"/>
    </xf>
    <xf numFmtId="178" fontId="35" fillId="6" borderId="139" xfId="0" applyNumberFormat="1" applyFont="1" applyFill="1" applyBorder="1" applyAlignment="1" applyProtection="1">
      <alignment vertical="center"/>
      <protection locked="0"/>
    </xf>
    <xf numFmtId="178" fontId="7" fillId="0" borderId="139" xfId="0" applyNumberFormat="1" applyFont="1" applyBorder="1" applyAlignment="1">
      <alignment vertical="center"/>
    </xf>
    <xf numFmtId="178" fontId="7" fillId="0" borderId="114" xfId="0" applyNumberFormat="1" applyFont="1" applyBorder="1" applyAlignment="1">
      <alignment vertical="center"/>
    </xf>
    <xf numFmtId="178" fontId="35" fillId="0" borderId="20" xfId="0" applyNumberFormat="1" applyFont="1" applyBorder="1" applyAlignment="1">
      <alignment vertical="center"/>
    </xf>
    <xf numFmtId="178" fontId="7" fillId="6" borderId="216" xfId="0" applyNumberFormat="1" applyFont="1" applyFill="1" applyBorder="1" applyAlignment="1" applyProtection="1">
      <alignment vertical="center"/>
      <protection locked="0"/>
    </xf>
    <xf numFmtId="178" fontId="7" fillId="0" borderId="213" xfId="0" applyNumberFormat="1" applyFont="1" applyBorder="1" applyAlignment="1">
      <alignment vertical="center"/>
    </xf>
    <xf numFmtId="178" fontId="7" fillId="6" borderId="119" xfId="0" applyNumberFormat="1" applyFont="1" applyFill="1" applyBorder="1" applyAlignment="1" applyProtection="1">
      <alignment vertical="center"/>
      <protection locked="0"/>
    </xf>
    <xf numFmtId="178" fontId="7" fillId="6" borderId="70" xfId="0" applyNumberFormat="1" applyFont="1" applyFill="1" applyBorder="1" applyAlignment="1" applyProtection="1">
      <alignment vertical="center"/>
      <protection locked="0"/>
    </xf>
    <xf numFmtId="178" fontId="35" fillId="0" borderId="217" xfId="0" applyNumberFormat="1" applyFont="1" applyBorder="1" applyAlignment="1">
      <alignment vertical="center"/>
    </xf>
    <xf numFmtId="178" fontId="7" fillId="0" borderId="218" xfId="0" applyNumberFormat="1" applyFont="1" applyBorder="1" applyAlignment="1">
      <alignment vertical="center"/>
    </xf>
    <xf numFmtId="178" fontId="7" fillId="6" borderId="215" xfId="0" applyNumberFormat="1" applyFont="1" applyFill="1" applyBorder="1" applyAlignment="1">
      <alignment vertical="center"/>
    </xf>
    <xf numFmtId="178" fontId="35" fillId="0" borderId="145" xfId="0" applyNumberFormat="1" applyFont="1" applyBorder="1" applyAlignment="1">
      <alignment vertical="center"/>
    </xf>
    <xf numFmtId="178" fontId="7" fillId="0" borderId="137" xfId="0" applyNumberFormat="1" applyFont="1" applyBorder="1" applyAlignment="1">
      <alignment vertical="center"/>
    </xf>
    <xf numFmtId="178" fontId="7" fillId="6" borderId="138" xfId="0" applyNumberFormat="1" applyFont="1" applyFill="1" applyBorder="1" applyAlignment="1">
      <alignment vertical="center"/>
    </xf>
    <xf numFmtId="178" fontId="7" fillId="0" borderId="115" xfId="0" applyNumberFormat="1" applyFont="1" applyBorder="1" applyAlignment="1">
      <alignment vertical="center"/>
    </xf>
    <xf numFmtId="178" fontId="7" fillId="6" borderId="141" xfId="0" applyNumberFormat="1" applyFont="1" applyFill="1" applyBorder="1" applyAlignment="1">
      <alignment vertical="center"/>
    </xf>
    <xf numFmtId="178" fontId="7" fillId="0" borderId="219" xfId="0" applyNumberFormat="1" applyFont="1" applyBorder="1" applyAlignment="1" applyProtection="1">
      <alignment vertical="center"/>
      <protection locked="0"/>
    </xf>
    <xf numFmtId="178" fontId="7" fillId="0" borderId="140" xfId="0" applyNumberFormat="1" applyFont="1" applyBorder="1" applyAlignment="1" applyProtection="1">
      <alignment vertical="center"/>
      <protection locked="0"/>
    </xf>
    <xf numFmtId="178" fontId="7" fillId="0" borderId="140" xfId="0" applyNumberFormat="1" applyFont="1" applyBorder="1" applyAlignment="1">
      <alignment vertical="center"/>
    </xf>
    <xf numFmtId="178" fontId="7" fillId="6" borderId="118" xfId="0" applyNumberFormat="1" applyFont="1" applyFill="1" applyBorder="1" applyAlignment="1">
      <alignment vertical="center"/>
    </xf>
    <xf numFmtId="178" fontId="7" fillId="6" borderId="114" xfId="0" applyNumberFormat="1" applyFont="1" applyFill="1" applyBorder="1" applyAlignment="1">
      <alignment vertical="center"/>
    </xf>
    <xf numFmtId="178" fontId="7" fillId="0" borderId="220" xfId="0" applyNumberFormat="1" applyFont="1" applyBorder="1" applyAlignment="1">
      <alignment vertical="center"/>
    </xf>
    <xf numFmtId="178" fontId="7" fillId="0" borderId="221" xfId="0" applyNumberFormat="1" applyFont="1" applyBorder="1" applyAlignment="1">
      <alignment vertical="center"/>
    </xf>
    <xf numFmtId="178" fontId="7" fillId="0" borderId="222" xfId="0" applyNumberFormat="1" applyFont="1" applyBorder="1" applyAlignment="1">
      <alignment vertical="center"/>
    </xf>
    <xf numFmtId="178" fontId="7" fillId="0" borderId="223" xfId="0" applyNumberFormat="1" applyFont="1" applyBorder="1" applyAlignment="1">
      <alignment vertical="center"/>
    </xf>
    <xf numFmtId="178" fontId="7" fillId="0" borderId="224" xfId="0" applyNumberFormat="1" applyFont="1" applyBorder="1" applyAlignment="1">
      <alignment vertical="center"/>
    </xf>
    <xf numFmtId="178" fontId="7" fillId="0" borderId="225" xfId="0" applyNumberFormat="1" applyFont="1" applyBorder="1" applyAlignment="1">
      <alignment vertical="center"/>
    </xf>
    <xf numFmtId="178" fontId="7" fillId="0" borderId="226" xfId="0" applyNumberFormat="1" applyFont="1" applyBorder="1" applyAlignment="1">
      <alignment horizontal="right" vertical="center"/>
    </xf>
    <xf numFmtId="178" fontId="7" fillId="0" borderId="158" xfId="0" applyNumberFormat="1" applyFont="1" applyBorder="1" applyAlignment="1">
      <alignment horizontal="right" vertical="center"/>
    </xf>
    <xf numFmtId="178" fontId="7" fillId="0" borderId="221" xfId="0" applyNumberFormat="1" applyFont="1" applyBorder="1" applyAlignment="1">
      <alignment horizontal="right" vertical="center"/>
    </xf>
    <xf numFmtId="178" fontId="7" fillId="0" borderId="199" xfId="0" applyNumberFormat="1" applyFont="1" applyBorder="1" applyAlignment="1">
      <alignment horizontal="center" vertical="center"/>
    </xf>
    <xf numFmtId="167" fontId="7" fillId="0" borderId="113" xfId="3" applyNumberFormat="1" applyFont="1" applyBorder="1" applyAlignment="1">
      <alignment horizontal="right" vertical="center"/>
    </xf>
    <xf numFmtId="167" fontId="7" fillId="0" borderId="112" xfId="3" applyNumberFormat="1" applyFont="1" applyBorder="1" applyAlignment="1">
      <alignment horizontal="right" vertical="center"/>
    </xf>
    <xf numFmtId="169" fontId="5" fillId="0" borderId="0" xfId="0" applyNumberFormat="1" applyFont="1"/>
    <xf numFmtId="167" fontId="5" fillId="0" borderId="0" xfId="0" applyNumberFormat="1" applyFont="1"/>
    <xf numFmtId="171" fontId="5" fillId="0" borderId="0" xfId="0" applyNumberFormat="1" applyFont="1"/>
    <xf numFmtId="178" fontId="35" fillId="6" borderId="136" xfId="0" applyNumberFormat="1" applyFont="1" applyFill="1" applyBorder="1" applyAlignment="1" applyProtection="1">
      <alignment horizontal="right" vertical="center"/>
      <protection locked="0"/>
    </xf>
    <xf numFmtId="3" fontId="51" fillId="0" borderId="0" xfId="7" applyNumberFormat="1" applyFont="1" applyProtection="1">
      <alignment vertical="center"/>
      <protection locked="0"/>
    </xf>
    <xf numFmtId="165" fontId="46" fillId="3" borderId="33" xfId="7" applyNumberFormat="1" applyFont="1" applyFill="1" applyBorder="1" applyAlignment="1" applyProtection="1">
      <alignment horizontal="right" vertical="center"/>
    </xf>
    <xf numFmtId="165" fontId="19" fillId="0" borderId="34" xfId="7" applyNumberFormat="1" applyFont="1" applyBorder="1" applyAlignment="1" applyProtection="1">
      <alignment horizontal="right" vertical="center"/>
    </xf>
    <xf numFmtId="165" fontId="18" fillId="3" borderId="33" xfId="7" applyNumberFormat="1" applyFont="1" applyFill="1" applyBorder="1" applyAlignment="1" applyProtection="1">
      <alignment horizontal="right" vertical="center"/>
    </xf>
    <xf numFmtId="165" fontId="46" fillId="3" borderId="32" xfId="7" applyNumberFormat="1" applyFont="1" applyFill="1" applyBorder="1" applyAlignment="1" applyProtection="1">
      <alignment horizontal="right" vertical="center"/>
    </xf>
    <xf numFmtId="165" fontId="18" fillId="3" borderId="32" xfId="7" applyNumberFormat="1" applyFont="1" applyFill="1" applyBorder="1" applyAlignment="1" applyProtection="1">
      <alignment horizontal="right" vertical="center"/>
    </xf>
    <xf numFmtId="172" fontId="18" fillId="3" borderId="100" xfId="7" applyNumberFormat="1" applyFont="1" applyFill="1" applyBorder="1" applyAlignment="1" applyProtection="1">
      <alignment horizontal="right" vertical="center"/>
    </xf>
    <xf numFmtId="165" fontId="46" fillId="3" borderId="37" xfId="7" applyNumberFormat="1" applyFont="1" applyFill="1" applyBorder="1" applyAlignment="1" applyProtection="1">
      <alignment horizontal="right" vertical="center"/>
    </xf>
    <xf numFmtId="165" fontId="19" fillId="0" borderId="38" xfId="7" applyNumberFormat="1" applyFont="1" applyBorder="1" applyAlignment="1" applyProtection="1">
      <alignment horizontal="right" vertical="center"/>
    </xf>
    <xf numFmtId="165" fontId="18" fillId="3" borderId="37" xfId="7" applyNumberFormat="1" applyFont="1" applyFill="1" applyBorder="1" applyAlignment="1" applyProtection="1">
      <alignment horizontal="right" vertical="center"/>
    </xf>
    <xf numFmtId="165" fontId="46" fillId="3" borderId="36" xfId="7" applyNumberFormat="1" applyFont="1" applyFill="1" applyBorder="1" applyAlignment="1" applyProtection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</xf>
    <xf numFmtId="172" fontId="18" fillId="3" borderId="60" xfId="7" applyNumberFormat="1" applyFont="1" applyFill="1" applyBorder="1" applyAlignment="1" applyProtection="1">
      <alignment horizontal="right" vertical="center"/>
    </xf>
    <xf numFmtId="165" fontId="19" fillId="0" borderId="40" xfId="7" applyNumberFormat="1" applyFont="1" applyBorder="1" applyAlignment="1" applyProtection="1">
      <alignment horizontal="right" vertical="center"/>
    </xf>
    <xf numFmtId="165" fontId="19" fillId="0" borderId="41" xfId="7" applyNumberFormat="1" applyFont="1" applyBorder="1" applyAlignment="1" applyProtection="1">
      <alignment horizontal="right" vertical="center"/>
    </xf>
    <xf numFmtId="165" fontId="19" fillId="0" borderId="43" xfId="7" applyNumberFormat="1" applyFont="1" applyBorder="1" applyAlignment="1" applyProtection="1">
      <alignment horizontal="right" vertical="center"/>
    </xf>
    <xf numFmtId="178" fontId="13" fillId="3" borderId="46" xfId="7" applyNumberFormat="1" applyFont="1" applyFill="1" applyBorder="1" applyProtection="1">
      <alignment vertical="center"/>
    </xf>
    <xf numFmtId="178" fontId="16" fillId="0" borderId="50" xfId="7" applyNumberFormat="1" applyFont="1" applyBorder="1" applyAlignment="1" applyProtection="1">
      <alignment horizontal="right" vertical="center"/>
    </xf>
    <xf numFmtId="178" fontId="50" fillId="1" borderId="40" xfId="7" applyNumberFormat="1" applyFont="1" applyFill="1" applyBorder="1" applyProtection="1">
      <alignment vertical="center"/>
    </xf>
    <xf numFmtId="2" fontId="50" fillId="1" borderId="42" xfId="7" applyNumberFormat="1" applyFont="1" applyFill="1" applyBorder="1" applyProtection="1">
      <alignment vertical="center"/>
    </xf>
    <xf numFmtId="178" fontId="16" fillId="1" borderId="43" xfId="7" applyNumberFormat="1" applyFont="1" applyFill="1" applyBorder="1" applyAlignment="1" applyProtection="1">
      <alignment horizontal="right" vertical="center"/>
    </xf>
    <xf numFmtId="173" fontId="13" fillId="1" borderId="40" xfId="7" applyNumberFormat="1" applyFont="1" applyFill="1" applyBorder="1" applyProtection="1">
      <alignment vertical="center"/>
    </xf>
    <xf numFmtId="173" fontId="13" fillId="1" borderId="44" xfId="7" applyNumberFormat="1" applyFont="1" applyFill="1" applyBorder="1" applyProtection="1">
      <alignment vertical="center"/>
    </xf>
    <xf numFmtId="173" fontId="13" fillId="1" borderId="41" xfId="7" applyNumberFormat="1" applyFont="1" applyFill="1" applyBorder="1" applyProtection="1">
      <alignment vertical="center"/>
    </xf>
    <xf numFmtId="173" fontId="13" fillId="1" borderId="42" xfId="7" applyNumberFormat="1" applyFont="1" applyFill="1" applyBorder="1" applyProtection="1">
      <alignment vertical="center"/>
    </xf>
    <xf numFmtId="178" fontId="50" fillId="1" borderId="53" xfId="7" applyNumberFormat="1" applyFont="1" applyFill="1" applyBorder="1" applyProtection="1">
      <alignment vertical="center"/>
    </xf>
    <xf numFmtId="2" fontId="50" fillId="1" borderId="55" xfId="7" applyNumberFormat="1" applyFont="1" applyFill="1" applyBorder="1" applyProtection="1">
      <alignment vertical="center"/>
    </xf>
    <xf numFmtId="178" fontId="16" fillId="1" borderId="57" xfId="7" applyNumberFormat="1" applyFont="1" applyFill="1" applyBorder="1" applyAlignment="1" applyProtection="1">
      <alignment horizontal="right" vertical="center"/>
    </xf>
    <xf numFmtId="173" fontId="13" fillId="1" borderId="53" xfId="7" applyNumberFormat="1" applyFont="1" applyFill="1" applyBorder="1" applyProtection="1">
      <alignment vertical="center"/>
    </xf>
    <xf numFmtId="173" fontId="13" fillId="1" borderId="58" xfId="7" applyNumberFormat="1" applyFont="1" applyFill="1" applyBorder="1" applyProtection="1">
      <alignment vertical="center"/>
    </xf>
    <xf numFmtId="173" fontId="13" fillId="1" borderId="54" xfId="7" applyNumberFormat="1" applyFont="1" applyFill="1" applyBorder="1" applyProtection="1">
      <alignment vertical="center"/>
    </xf>
    <xf numFmtId="173" fontId="13" fillId="1" borderId="55" xfId="7" applyNumberFormat="1" applyFont="1" applyFill="1" applyBorder="1" applyProtection="1">
      <alignment vertical="center"/>
    </xf>
    <xf numFmtId="178" fontId="45" fillId="3" borderId="36" xfId="7" applyNumberFormat="1" applyFont="1" applyFill="1" applyBorder="1" applyProtection="1">
      <alignment vertical="center"/>
    </xf>
    <xf numFmtId="178" fontId="16" fillId="0" borderId="38" xfId="7" applyNumberFormat="1" applyFont="1" applyBorder="1" applyAlignment="1" applyProtection="1">
      <alignment horizontal="right" vertical="center"/>
    </xf>
    <xf numFmtId="178" fontId="12" fillId="3" borderId="36" xfId="7" applyNumberFormat="1" applyFont="1" applyFill="1" applyBorder="1" applyProtection="1">
      <alignment vertical="center"/>
    </xf>
    <xf numFmtId="173" fontId="45" fillId="3" borderId="36" xfId="7" applyNumberFormat="1" applyFont="1" applyFill="1" applyBorder="1" applyProtection="1">
      <alignment vertical="center"/>
    </xf>
    <xf numFmtId="173" fontId="12" fillId="3" borderId="36" xfId="7" applyNumberFormat="1" applyFont="1" applyFill="1" applyBorder="1" applyProtection="1">
      <alignment vertical="center"/>
    </xf>
    <xf numFmtId="173" fontId="12" fillId="3" borderId="60" xfId="7" applyNumberFormat="1" applyFont="1" applyFill="1" applyBorder="1" applyProtection="1">
      <alignment vertical="center"/>
    </xf>
    <xf numFmtId="178" fontId="20" fillId="0" borderId="40" xfId="7" applyNumberFormat="1" applyFont="1" applyBorder="1" applyProtection="1">
      <alignment vertical="center"/>
    </xf>
    <xf numFmtId="178" fontId="16" fillId="0" borderId="43" xfId="7" applyNumberFormat="1" applyFont="1" applyBorder="1" applyAlignment="1" applyProtection="1">
      <alignment horizontal="right" vertical="center"/>
    </xf>
    <xf numFmtId="178" fontId="45" fillId="3" borderId="63" xfId="7" applyNumberFormat="1" applyFont="1" applyFill="1" applyBorder="1" applyProtection="1">
      <alignment vertical="center"/>
    </xf>
    <xf numFmtId="178" fontId="20" fillId="0" borderId="67" xfId="7" applyNumberFormat="1" applyFont="1" applyBorder="1" applyAlignment="1" applyProtection="1">
      <alignment horizontal="right" vertical="center"/>
    </xf>
    <xf numFmtId="178" fontId="12" fillId="3" borderId="63" xfId="7" applyNumberFormat="1" applyFont="1" applyFill="1" applyBorder="1" applyProtection="1">
      <alignment vertical="center"/>
    </xf>
    <xf numFmtId="173" fontId="12" fillId="3" borderId="68" xfId="7" applyNumberFormat="1" applyFont="1" applyFill="1" applyBorder="1" applyProtection="1">
      <alignment vertical="center"/>
    </xf>
    <xf numFmtId="173" fontId="12" fillId="3" borderId="63" xfId="7" applyNumberFormat="1" applyFont="1" applyFill="1" applyBorder="1" applyProtection="1">
      <alignment vertical="center"/>
    </xf>
    <xf numFmtId="173" fontId="12" fillId="3" borderId="64" xfId="7" applyNumberFormat="1" applyFont="1" applyFill="1" applyBorder="1" applyProtection="1">
      <alignment vertical="center"/>
    </xf>
    <xf numFmtId="173" fontId="12" fillId="3" borderId="65" xfId="7" applyNumberFormat="1" applyFont="1" applyFill="1" applyBorder="1" applyProtection="1">
      <alignment vertical="center"/>
    </xf>
    <xf numFmtId="178" fontId="45" fillId="3" borderId="53" xfId="7" applyNumberFormat="1" applyFont="1" applyFill="1" applyBorder="1" applyProtection="1">
      <alignment vertical="center"/>
    </xf>
    <xf numFmtId="178" fontId="20" fillId="0" borderId="57" xfId="7" applyNumberFormat="1" applyFont="1" applyBorder="1" applyAlignment="1" applyProtection="1">
      <alignment horizontal="right" vertical="center"/>
    </xf>
    <xf numFmtId="178" fontId="12" fillId="3" borderId="53" xfId="7" applyNumberFormat="1" applyFont="1" applyFill="1" applyBorder="1" applyProtection="1">
      <alignment vertical="center"/>
    </xf>
    <xf numFmtId="173" fontId="12" fillId="3" borderId="58" xfId="7" applyNumberFormat="1" applyFont="1" applyFill="1" applyBorder="1" applyProtection="1">
      <alignment vertical="center"/>
    </xf>
    <xf numFmtId="173" fontId="12" fillId="3" borderId="53" xfId="7" applyNumberFormat="1" applyFont="1" applyFill="1" applyBorder="1" applyProtection="1">
      <alignment vertical="center"/>
    </xf>
    <xf numFmtId="173" fontId="12" fillId="3" borderId="54" xfId="7" applyNumberFormat="1" applyFont="1" applyFill="1" applyBorder="1" applyProtection="1">
      <alignment vertical="center"/>
    </xf>
    <xf numFmtId="173" fontId="12" fillId="3" borderId="55" xfId="7" applyNumberFormat="1" applyFont="1" applyFill="1" applyBorder="1" applyProtection="1">
      <alignment vertical="center"/>
    </xf>
    <xf numFmtId="178" fontId="45" fillId="1" borderId="53" xfId="7" applyNumberFormat="1" applyFont="1" applyFill="1" applyBorder="1" applyProtection="1">
      <alignment vertical="center"/>
    </xf>
    <xf numFmtId="178" fontId="20" fillId="1" borderId="57" xfId="7" applyNumberFormat="1" applyFont="1" applyFill="1" applyBorder="1" applyAlignment="1" applyProtection="1">
      <alignment horizontal="right" vertical="center"/>
    </xf>
    <xf numFmtId="173" fontId="45" fillId="1" borderId="53" xfId="7" applyNumberFormat="1" applyFont="1" applyFill="1" applyBorder="1" applyProtection="1">
      <alignment vertical="center"/>
    </xf>
    <xf numFmtId="173" fontId="12" fillId="1" borderId="58" xfId="7" applyNumberFormat="1" applyFont="1" applyFill="1" applyBorder="1" applyProtection="1">
      <alignment vertical="center"/>
    </xf>
    <xf numFmtId="173" fontId="12" fillId="1" borderId="53" xfId="7" applyNumberFormat="1" applyFont="1" applyFill="1" applyBorder="1" applyProtection="1">
      <alignment vertical="center"/>
    </xf>
    <xf numFmtId="173" fontId="12" fillId="1" borderId="54" xfId="7" applyNumberFormat="1" applyFont="1" applyFill="1" applyBorder="1" applyProtection="1">
      <alignment vertical="center"/>
    </xf>
    <xf numFmtId="173" fontId="12" fillId="1" borderId="55" xfId="7" applyNumberFormat="1" applyFont="1" applyFill="1" applyBorder="1" applyProtection="1">
      <alignment vertical="center"/>
    </xf>
    <xf numFmtId="178" fontId="20" fillId="0" borderId="38" xfId="7" applyNumberFormat="1" applyFont="1" applyBorder="1" applyAlignment="1" applyProtection="1">
      <alignment horizontal="right" vertical="center"/>
    </xf>
    <xf numFmtId="173" fontId="12" fillId="3" borderId="61" xfId="7" applyNumberFormat="1" applyFont="1" applyFill="1" applyBorder="1" applyProtection="1">
      <alignment vertical="center"/>
    </xf>
    <xf numFmtId="173" fontId="12" fillId="3" borderId="37" xfId="7" applyNumberFormat="1" applyFont="1" applyFill="1" applyBorder="1" applyProtection="1">
      <alignment vertical="center"/>
    </xf>
    <xf numFmtId="178" fontId="20" fillId="0" borderId="36" xfId="7" applyNumberFormat="1" applyFont="1" applyBorder="1" applyProtection="1">
      <alignment vertical="center"/>
    </xf>
    <xf numFmtId="178" fontId="19" fillId="3" borderId="71" xfId="7" applyNumberFormat="1" applyFont="1" applyFill="1" applyBorder="1" applyProtection="1">
      <alignment vertical="center"/>
    </xf>
    <xf numFmtId="178" fontId="20" fillId="0" borderId="75" xfId="7" applyNumberFormat="1" applyFont="1" applyBorder="1" applyAlignment="1" applyProtection="1">
      <alignment horizontal="right" vertical="center"/>
    </xf>
    <xf numFmtId="178" fontId="20" fillId="0" borderId="77" xfId="7" applyNumberFormat="1" applyFont="1" applyBorder="1" applyProtection="1">
      <alignment vertical="center"/>
    </xf>
    <xf numFmtId="178" fontId="16" fillId="0" borderId="79" xfId="7" applyNumberFormat="1" applyFont="1" applyBorder="1" applyAlignment="1" applyProtection="1">
      <alignment horizontal="right" vertical="center"/>
    </xf>
    <xf numFmtId="178" fontId="13" fillId="3" borderId="190" xfId="7" applyNumberFormat="1" applyFont="1" applyFill="1" applyBorder="1" applyProtection="1">
      <alignment vertical="center"/>
    </xf>
    <xf numFmtId="178" fontId="16" fillId="0" borderId="82" xfId="7" applyNumberFormat="1" applyFont="1" applyBorder="1" applyAlignment="1" applyProtection="1">
      <alignment horizontal="right" vertical="center"/>
    </xf>
    <xf numFmtId="178" fontId="12" fillId="1" borderId="53" xfId="7" applyNumberFormat="1" applyFont="1" applyFill="1" applyBorder="1" applyProtection="1">
      <alignment vertical="center"/>
    </xf>
    <xf numFmtId="178" fontId="12" fillId="5" borderId="63" xfId="7" applyNumberFormat="1" applyFont="1" applyFill="1" applyBorder="1" applyProtection="1">
      <alignment vertical="center"/>
    </xf>
    <xf numFmtId="178" fontId="12" fillId="5" borderId="95" xfId="7" applyNumberFormat="1" applyFont="1" applyFill="1" applyBorder="1" applyProtection="1">
      <alignment vertical="center"/>
    </xf>
    <xf numFmtId="178" fontId="20" fillId="0" borderId="83" xfId="7" applyNumberFormat="1" applyFont="1" applyBorder="1" applyAlignment="1" applyProtection="1">
      <alignment horizontal="right" vertical="center"/>
    </xf>
    <xf numFmtId="178" fontId="13" fillId="3" borderId="36" xfId="7" applyNumberFormat="1" applyFont="1" applyFill="1" applyBorder="1" applyProtection="1">
      <alignment vertical="center"/>
    </xf>
    <xf numFmtId="178" fontId="16" fillId="0" borderId="84" xfId="7" applyNumberFormat="1" applyFont="1" applyBorder="1" applyProtection="1">
      <alignment vertical="center"/>
    </xf>
    <xf numFmtId="178" fontId="16" fillId="0" borderId="86" xfId="7" applyNumberFormat="1" applyFont="1" applyBorder="1" applyAlignment="1" applyProtection="1">
      <alignment horizontal="right" vertical="center"/>
    </xf>
    <xf numFmtId="178" fontId="13" fillId="1" borderId="88" xfId="10" applyNumberFormat="1" applyFont="1" applyFill="1" applyBorder="1" applyProtection="1">
      <alignment vertical="center"/>
    </xf>
    <xf numFmtId="178" fontId="13" fillId="1" borderId="91" xfId="10" applyNumberFormat="1" applyFont="1" applyFill="1" applyBorder="1" applyProtection="1">
      <alignment vertical="center"/>
    </xf>
    <xf numFmtId="178" fontId="13" fillId="1" borderId="53" xfId="7" applyNumberFormat="1" applyFont="1" applyFill="1" applyBorder="1" applyProtection="1">
      <alignment vertical="center"/>
    </xf>
    <xf numFmtId="178" fontId="13" fillId="1" borderId="57" xfId="7" applyNumberFormat="1" applyFont="1" applyFill="1" applyBorder="1" applyProtection="1">
      <alignment vertical="center"/>
    </xf>
    <xf numFmtId="178" fontId="13" fillId="3" borderId="53" xfId="7" applyNumberFormat="1" applyFont="1" applyFill="1" applyBorder="1" applyProtection="1">
      <alignment vertical="center"/>
    </xf>
    <xf numFmtId="178" fontId="13" fillId="0" borderId="57" xfId="7" applyNumberFormat="1" applyFont="1" applyBorder="1" applyProtection="1">
      <alignment vertical="center"/>
    </xf>
    <xf numFmtId="178" fontId="13" fillId="3" borderId="93" xfId="7" applyNumberFormat="1" applyFont="1" applyFill="1" applyBorder="1" applyProtection="1">
      <alignment vertical="center"/>
    </xf>
    <xf numFmtId="178" fontId="13" fillId="0" borderId="83" xfId="7" applyNumberFormat="1" applyFont="1" applyBorder="1" applyProtection="1">
      <alignment vertical="center"/>
    </xf>
    <xf numFmtId="178" fontId="16" fillId="0" borderId="36" xfId="7" applyNumberFormat="1" applyFont="1" applyBorder="1" applyProtection="1">
      <alignment vertical="center"/>
    </xf>
    <xf numFmtId="178" fontId="16" fillId="0" borderId="38" xfId="7" applyNumberFormat="1" applyFont="1" applyBorder="1" applyProtection="1">
      <alignment vertical="center"/>
    </xf>
    <xf numFmtId="2" fontId="50" fillId="0" borderId="71" xfId="7" applyNumberFormat="1" applyFont="1" applyBorder="1" applyProtection="1">
      <alignment vertical="center"/>
    </xf>
    <xf numFmtId="2" fontId="50" fillId="0" borderId="72" xfId="7" applyNumberFormat="1" applyFont="1" applyBorder="1" applyProtection="1">
      <alignment vertical="center"/>
    </xf>
    <xf numFmtId="0" fontId="13" fillId="0" borderId="38" xfId="7" applyFont="1" applyBorder="1" applyProtection="1">
      <alignment vertical="center"/>
    </xf>
    <xf numFmtId="2" fontId="13" fillId="0" borderId="72" xfId="7" applyNumberFormat="1" applyFont="1" applyBorder="1" applyProtection="1">
      <alignment vertical="center"/>
    </xf>
    <xf numFmtId="0" fontId="13" fillId="0" borderId="76" xfId="7" applyFont="1" applyBorder="1" applyProtection="1">
      <alignment vertical="center"/>
    </xf>
    <xf numFmtId="0" fontId="13" fillId="0" borderId="71" xfId="7" applyFont="1" applyBorder="1" applyProtection="1">
      <alignment vertical="center"/>
    </xf>
    <xf numFmtId="0" fontId="13" fillId="0" borderId="72" xfId="7" applyFont="1" applyBorder="1" applyProtection="1">
      <alignment vertical="center"/>
    </xf>
    <xf numFmtId="0" fontId="13" fillId="0" borderId="73" xfId="7" applyFont="1" applyBorder="1" applyProtection="1">
      <alignment vertical="center"/>
    </xf>
    <xf numFmtId="2" fontId="50" fillId="0" borderId="40" xfId="7" applyNumberFormat="1" applyFont="1" applyBorder="1" applyProtection="1">
      <alignment vertical="center"/>
    </xf>
    <xf numFmtId="2" fontId="50" fillId="0" borderId="41" xfId="7" applyNumberFormat="1" applyFont="1" applyBorder="1" applyProtection="1">
      <alignment vertical="center"/>
    </xf>
    <xf numFmtId="0" fontId="13" fillId="0" borderId="57" xfId="7" applyFont="1" applyBorder="1" applyProtection="1">
      <alignment vertical="center"/>
    </xf>
    <xf numFmtId="2" fontId="13" fillId="0" borderId="41" xfId="7" applyNumberFormat="1" applyFont="1" applyBorder="1" applyProtection="1">
      <alignment vertical="center"/>
    </xf>
    <xf numFmtId="0" fontId="13" fillId="0" borderId="44" xfId="7" applyFont="1" applyBorder="1" applyProtection="1">
      <alignment vertical="center"/>
    </xf>
    <xf numFmtId="0" fontId="13" fillId="0" borderId="40" xfId="7" applyFont="1" applyBorder="1" applyProtection="1">
      <alignment vertical="center"/>
    </xf>
    <xf numFmtId="0" fontId="13" fillId="0" borderId="41" xfId="7" applyFont="1" applyBorder="1" applyProtection="1">
      <alignment vertical="center"/>
    </xf>
    <xf numFmtId="0" fontId="13" fillId="0" borderId="42" xfId="7" applyFont="1" applyBorder="1" applyProtection="1">
      <alignment vertical="center"/>
    </xf>
    <xf numFmtId="2" fontId="50" fillId="0" borderId="53" xfId="7" applyNumberFormat="1" applyFont="1" applyBorder="1" applyProtection="1">
      <alignment vertical="center"/>
    </xf>
    <xf numFmtId="2" fontId="50" fillId="0" borderId="54" xfId="7" applyNumberFormat="1" applyFont="1" applyBorder="1" applyProtection="1">
      <alignment vertical="center"/>
    </xf>
    <xf numFmtId="2" fontId="13" fillId="0" borderId="54" xfId="7" applyNumberFormat="1" applyFont="1" applyBorder="1" applyProtection="1">
      <alignment vertical="center"/>
    </xf>
    <xf numFmtId="0" fontId="13" fillId="0" borderId="58" xfId="7" applyFont="1" applyBorder="1" applyProtection="1">
      <alignment vertical="center"/>
    </xf>
    <xf numFmtId="0" fontId="13" fillId="0" borderId="53" xfId="7" applyFont="1" applyBorder="1" applyProtection="1">
      <alignment vertical="center"/>
    </xf>
    <xf numFmtId="0" fontId="13" fillId="0" borderId="54" xfId="7" applyFont="1" applyBorder="1" applyProtection="1">
      <alignment vertical="center"/>
    </xf>
    <xf numFmtId="0" fontId="13" fillId="0" borderId="55" xfId="7" applyFont="1" applyBorder="1" applyProtection="1">
      <alignment vertical="center"/>
    </xf>
    <xf numFmtId="0" fontId="13" fillId="0" borderId="83" xfId="7" applyFont="1" applyBorder="1" applyProtection="1">
      <alignment vertical="center"/>
    </xf>
    <xf numFmtId="0" fontId="13" fillId="0" borderId="74" xfId="7" applyFont="1" applyBorder="1" applyProtection="1">
      <alignment vertical="center"/>
    </xf>
    <xf numFmtId="2" fontId="50" fillId="0" borderId="77" xfId="7" applyNumberFormat="1" applyFont="1" applyBorder="1" applyProtection="1">
      <alignment vertical="center"/>
    </xf>
    <xf numFmtId="2" fontId="50" fillId="0" borderId="78" xfId="7" applyNumberFormat="1" applyFont="1" applyBorder="1" applyProtection="1">
      <alignment vertical="center"/>
    </xf>
    <xf numFmtId="0" fontId="13" fillId="0" borderId="79" xfId="7" applyFont="1" applyBorder="1" applyProtection="1">
      <alignment vertical="center"/>
    </xf>
    <xf numFmtId="2" fontId="13" fillId="0" borderId="78" xfId="7" applyNumberFormat="1" applyFont="1" applyBorder="1" applyProtection="1">
      <alignment vertical="center"/>
    </xf>
    <xf numFmtId="0" fontId="13" fillId="0" borderId="80" xfId="7" applyFont="1" applyBorder="1" applyProtection="1">
      <alignment vertical="center"/>
    </xf>
    <xf numFmtId="0" fontId="13" fillId="0" borderId="77" xfId="7" applyFont="1" applyBorder="1" applyProtection="1">
      <alignment vertical="center"/>
    </xf>
    <xf numFmtId="0" fontId="13" fillId="0" borderId="78" xfId="7" applyFont="1" applyBorder="1" applyProtection="1">
      <alignment vertical="center"/>
    </xf>
    <xf numFmtId="0" fontId="13" fillId="0" borderId="97" xfId="7" applyFont="1" applyBorder="1" applyProtection="1">
      <alignment vertical="center"/>
    </xf>
    <xf numFmtId="2" fontId="50" fillId="0" borderId="36" xfId="7" applyNumberFormat="1" applyFont="1" applyBorder="1" applyProtection="1">
      <alignment vertical="center"/>
    </xf>
    <xf numFmtId="2" fontId="50" fillId="0" borderId="37" xfId="7" applyNumberFormat="1" applyFont="1" applyBorder="1" applyProtection="1">
      <alignment vertical="center"/>
    </xf>
    <xf numFmtId="2" fontId="13" fillId="0" borderId="37" xfId="7" applyNumberFormat="1" applyFont="1" applyBorder="1" applyProtection="1">
      <alignment vertical="center"/>
    </xf>
    <xf numFmtId="0" fontId="13" fillId="0" borderId="61" xfId="7" applyFont="1" applyBorder="1" applyProtection="1">
      <alignment vertical="center"/>
    </xf>
    <xf numFmtId="0" fontId="13" fillId="0" borderId="36" xfId="7" applyFont="1" applyBorder="1" applyProtection="1">
      <alignment vertical="center"/>
    </xf>
    <xf numFmtId="0" fontId="13" fillId="0" borderId="37" xfId="7" applyFont="1" applyBorder="1" applyProtection="1">
      <alignment vertical="center"/>
    </xf>
    <xf numFmtId="0" fontId="13" fillId="0" borderId="60" xfId="7" applyFont="1" applyBorder="1" applyProtection="1">
      <alignment vertical="center"/>
    </xf>
    <xf numFmtId="2" fontId="50" fillId="0" borderId="71" xfId="10" applyNumberFormat="1" applyFont="1" applyBorder="1" applyProtection="1">
      <alignment vertical="center"/>
    </xf>
    <xf numFmtId="2" fontId="50" fillId="0" borderId="72" xfId="10" applyNumberFormat="1" applyFont="1" applyBorder="1" applyProtection="1">
      <alignment vertical="center"/>
    </xf>
    <xf numFmtId="0" fontId="13" fillId="0" borderId="75" xfId="10" applyFont="1" applyBorder="1" applyProtection="1">
      <alignment vertical="center"/>
    </xf>
    <xf numFmtId="2" fontId="13" fillId="0" borderId="72" xfId="10" applyNumberFormat="1" applyFont="1" applyBorder="1" applyProtection="1">
      <alignment vertical="center"/>
    </xf>
    <xf numFmtId="0" fontId="13" fillId="0" borderId="76" xfId="10" applyFont="1" applyBorder="1" applyProtection="1">
      <alignment vertical="center"/>
    </xf>
    <xf numFmtId="0" fontId="13" fillId="0" borderId="71" xfId="10" applyFont="1" applyBorder="1" applyProtection="1">
      <alignment vertical="center"/>
    </xf>
    <xf numFmtId="0" fontId="13" fillId="0" borderId="72" xfId="10" applyFont="1" applyBorder="1" applyProtection="1">
      <alignment vertical="center"/>
    </xf>
    <xf numFmtId="0" fontId="13" fillId="0" borderId="73" xfId="10" applyFont="1" applyBorder="1" applyProtection="1">
      <alignment vertical="center"/>
    </xf>
    <xf numFmtId="2" fontId="50" fillId="0" borderId="26" xfId="10" applyNumberFormat="1" applyFont="1" applyBorder="1" applyProtection="1">
      <alignment vertical="center"/>
    </xf>
    <xf numFmtId="2" fontId="50" fillId="0" borderId="27" xfId="10" applyNumberFormat="1" applyFont="1" applyBorder="1" applyProtection="1">
      <alignment vertical="center"/>
    </xf>
    <xf numFmtId="0" fontId="13" fillId="0" borderId="98" xfId="10" applyFont="1" applyBorder="1" applyProtection="1">
      <alignment vertical="center"/>
    </xf>
    <xf numFmtId="2" fontId="13" fillId="0" borderId="27" xfId="10" applyNumberFormat="1" applyFont="1" applyBorder="1" applyProtection="1">
      <alignment vertical="center"/>
    </xf>
    <xf numFmtId="0" fontId="13" fillId="0" borderId="30" xfId="10" applyFont="1" applyBorder="1" applyProtection="1">
      <alignment vertical="center"/>
    </xf>
    <xf numFmtId="0" fontId="13" fillId="0" borderId="26" xfId="10" applyFont="1" applyBorder="1" applyProtection="1">
      <alignment vertical="center"/>
    </xf>
    <xf numFmtId="0" fontId="13" fillId="0" borderId="27" xfId="10" applyFont="1" applyBorder="1" applyProtection="1">
      <alignment vertical="center"/>
    </xf>
    <xf numFmtId="0" fontId="13" fillId="0" borderId="28" xfId="10" applyFont="1" applyBorder="1" applyProtection="1">
      <alignment vertical="center"/>
    </xf>
    <xf numFmtId="2" fontId="50" fillId="0" borderId="99" xfId="10" applyNumberFormat="1" applyFont="1" applyBorder="1" applyProtection="1">
      <alignment vertical="center"/>
    </xf>
    <xf numFmtId="2" fontId="50" fillId="0" borderId="33" xfId="10" applyNumberFormat="1" applyFont="1" applyBorder="1" applyProtection="1">
      <alignment vertical="center"/>
    </xf>
    <xf numFmtId="0" fontId="13" fillId="0" borderId="34" xfId="10" applyFont="1" applyBorder="1" applyProtection="1">
      <alignment vertical="center"/>
    </xf>
    <xf numFmtId="2" fontId="13" fillId="0" borderId="33" xfId="10" applyNumberFormat="1" applyFont="1" applyBorder="1" applyProtection="1">
      <alignment vertical="center"/>
    </xf>
    <xf numFmtId="0" fontId="13" fillId="0" borderId="101" xfId="10" applyFont="1" applyBorder="1" applyProtection="1">
      <alignment vertical="center"/>
    </xf>
    <xf numFmtId="0" fontId="13" fillId="0" borderId="32" xfId="10" applyFont="1" applyBorder="1" applyProtection="1">
      <alignment vertical="center"/>
    </xf>
    <xf numFmtId="0" fontId="13" fillId="0" borderId="33" xfId="10" applyFont="1" applyBorder="1" applyProtection="1">
      <alignment vertical="center"/>
    </xf>
    <xf numFmtId="0" fontId="13" fillId="0" borderId="100" xfId="10" applyFont="1" applyBorder="1" applyProtection="1">
      <alignment vertical="center"/>
    </xf>
    <xf numFmtId="2" fontId="50" fillId="0" borderId="102" xfId="10" applyNumberFormat="1" applyFont="1" applyBorder="1" applyProtection="1">
      <alignment vertical="center"/>
    </xf>
    <xf numFmtId="2" fontId="50" fillId="0" borderId="37" xfId="10" applyNumberFormat="1" applyFont="1" applyBorder="1" applyProtection="1">
      <alignment vertical="center"/>
    </xf>
    <xf numFmtId="0" fontId="13" fillId="0" borderId="38" xfId="10" applyFont="1" applyBorder="1" applyProtection="1">
      <alignment vertical="center"/>
    </xf>
    <xf numFmtId="2" fontId="13" fillId="0" borderId="37" xfId="10" applyNumberFormat="1" applyFont="1" applyBorder="1" applyProtection="1">
      <alignment vertical="center"/>
    </xf>
    <xf numFmtId="0" fontId="13" fillId="0" borderId="61" xfId="10" applyFont="1" applyBorder="1" applyProtection="1">
      <alignment vertical="center"/>
    </xf>
    <xf numFmtId="0" fontId="13" fillId="0" borderId="36" xfId="10" applyFont="1" applyBorder="1" applyProtection="1">
      <alignment vertical="center"/>
    </xf>
    <xf numFmtId="0" fontId="13" fillId="0" borderId="37" xfId="10" applyFont="1" applyBorder="1" applyProtection="1">
      <alignment vertical="center"/>
    </xf>
    <xf numFmtId="0" fontId="13" fillId="0" borderId="60" xfId="10" applyFont="1" applyBorder="1" applyProtection="1">
      <alignment vertical="center"/>
    </xf>
    <xf numFmtId="2" fontId="50" fillId="0" borderId="84" xfId="10" applyNumberFormat="1" applyFont="1" applyBorder="1" applyProtection="1">
      <alignment vertical="center"/>
    </xf>
    <xf numFmtId="2" fontId="50" fillId="0" borderId="85" xfId="10" applyNumberFormat="1" applyFont="1" applyBorder="1" applyProtection="1">
      <alignment vertical="center"/>
    </xf>
    <xf numFmtId="0" fontId="13" fillId="0" borderId="86" xfId="10" applyFont="1" applyBorder="1" applyProtection="1">
      <alignment vertical="center"/>
    </xf>
    <xf numFmtId="2" fontId="13" fillId="0" borderId="85" xfId="10" applyNumberFormat="1" applyFont="1" applyBorder="1" applyProtection="1">
      <alignment vertical="center"/>
    </xf>
    <xf numFmtId="0" fontId="13" fillId="0" borderId="87" xfId="10" applyFont="1" applyBorder="1" applyProtection="1">
      <alignment vertical="center"/>
    </xf>
    <xf numFmtId="0" fontId="13" fillId="0" borderId="84" xfId="10" applyFont="1" applyBorder="1" applyProtection="1">
      <alignment vertical="center"/>
    </xf>
    <xf numFmtId="0" fontId="13" fillId="0" borderId="85" xfId="10" applyFont="1" applyBorder="1" applyProtection="1">
      <alignment vertical="center"/>
    </xf>
    <xf numFmtId="0" fontId="13" fillId="0" borderId="103" xfId="10" applyFont="1" applyBorder="1" applyProtection="1">
      <alignment vertical="center"/>
    </xf>
    <xf numFmtId="2" fontId="50" fillId="4" borderId="84" xfId="7" applyNumberFormat="1" applyFont="1" applyFill="1" applyBorder="1" applyProtection="1">
      <alignment vertical="center"/>
    </xf>
    <xf numFmtId="2" fontId="50" fillId="4" borderId="85" xfId="7" applyNumberFormat="1" applyFont="1" applyFill="1" applyBorder="1" applyProtection="1">
      <alignment vertical="center"/>
    </xf>
    <xf numFmtId="173" fontId="13" fillId="4" borderId="86" xfId="7" applyNumberFormat="1" applyFont="1" applyFill="1" applyBorder="1" applyProtection="1">
      <alignment vertical="center"/>
    </xf>
    <xf numFmtId="2" fontId="13" fillId="4" borderId="85" xfId="7" applyNumberFormat="1" applyFont="1" applyFill="1" applyBorder="1" applyProtection="1">
      <alignment vertical="center"/>
    </xf>
    <xf numFmtId="0" fontId="13" fillId="4" borderId="87" xfId="7" applyFont="1" applyFill="1" applyBorder="1" applyProtection="1">
      <alignment vertical="center"/>
    </xf>
    <xf numFmtId="0" fontId="13" fillId="4" borderId="84" xfId="7" applyFont="1" applyFill="1" applyBorder="1" applyProtection="1">
      <alignment vertical="center"/>
    </xf>
    <xf numFmtId="0" fontId="13" fillId="4" borderId="85" xfId="7" applyFont="1" applyFill="1" applyBorder="1" applyProtection="1">
      <alignment vertical="center"/>
    </xf>
    <xf numFmtId="0" fontId="13" fillId="4" borderId="103" xfId="7" applyFont="1" applyFill="1" applyBorder="1" applyProtection="1">
      <alignment vertical="center"/>
    </xf>
    <xf numFmtId="1" fontId="50" fillId="3" borderId="107" xfId="7" applyNumberFormat="1" applyFont="1" applyFill="1" applyBorder="1" applyProtection="1">
      <alignment vertical="center"/>
    </xf>
    <xf numFmtId="172" fontId="13" fillId="0" borderId="104" xfId="7" applyNumberFormat="1" applyFont="1" applyBorder="1" applyProtection="1">
      <alignment vertical="center"/>
    </xf>
    <xf numFmtId="1" fontId="13" fillId="3" borderId="107" xfId="7" applyNumberFormat="1" applyFont="1" applyFill="1" applyBorder="1" applyProtection="1">
      <alignment vertical="center"/>
    </xf>
    <xf numFmtId="165" fontId="13" fillId="3" borderId="108" xfId="7" applyNumberFormat="1" applyFont="1" applyFill="1" applyBorder="1" applyProtection="1">
      <alignment vertical="center"/>
    </xf>
    <xf numFmtId="172" fontId="13" fillId="3" borderId="107" xfId="7" applyNumberFormat="1" applyFont="1" applyFill="1" applyBorder="1" applyProtection="1">
      <alignment vertical="center"/>
    </xf>
    <xf numFmtId="17" fontId="16" fillId="0" borderId="26" xfId="7" applyNumberFormat="1" applyFont="1" applyBorder="1" applyAlignment="1">
      <alignment horizontal="center" vertical="center"/>
    </xf>
    <xf numFmtId="179" fontId="6" fillId="0" borderId="0" xfId="0" applyNumberFormat="1" applyFont="1"/>
    <xf numFmtId="178" fontId="12" fillId="3" borderId="71" xfId="7" applyNumberFormat="1" applyFont="1" applyFill="1" applyBorder="1" applyProtection="1">
      <alignment vertical="center"/>
    </xf>
    <xf numFmtId="176" fontId="7" fillId="0" borderId="153" xfId="0" applyNumberFormat="1" applyFont="1" applyBorder="1" applyAlignment="1">
      <alignment vertical="center"/>
    </xf>
    <xf numFmtId="180" fontId="51" fillId="0" borderId="0" xfId="7" applyNumberFormat="1" applyFont="1" applyProtection="1">
      <alignment vertical="center"/>
      <protection locked="0"/>
    </xf>
    <xf numFmtId="178" fontId="47" fillId="0" borderId="0" xfId="7" applyNumberFormat="1" applyFont="1" applyProtection="1">
      <alignment vertical="center"/>
      <protection locked="0"/>
    </xf>
    <xf numFmtId="0" fontId="7" fillId="0" borderId="203" xfId="0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181" fontId="6" fillId="0" borderId="0" xfId="7" applyNumberFormat="1" applyFont="1" applyProtection="1">
      <alignment vertical="center"/>
      <protection locked="0"/>
    </xf>
    <xf numFmtId="17" fontId="0" fillId="6" borderId="0" xfId="0" applyNumberFormat="1" applyFill="1"/>
    <xf numFmtId="0" fontId="0" fillId="0" borderId="14" xfId="0" applyBorder="1"/>
    <xf numFmtId="9" fontId="0" fillId="6" borderId="14" xfId="0" applyNumberFormat="1" applyFill="1" applyBorder="1"/>
    <xf numFmtId="0" fontId="0" fillId="0" borderId="159" xfId="0" applyBorder="1"/>
    <xf numFmtId="167" fontId="0" fillId="6" borderId="159" xfId="3" applyNumberFormat="1" applyFont="1" applyFill="1" applyBorder="1"/>
    <xf numFmtId="0" fontId="52" fillId="0" borderId="0" xfId="0" applyNumberFormat="1" applyFont="1" applyAlignment="1">
      <alignment horizontal="right"/>
    </xf>
    <xf numFmtId="0" fontId="52" fillId="0" borderId="0" xfId="0" applyNumberFormat="1" applyFont="1"/>
    <xf numFmtId="0" fontId="53" fillId="0" borderId="0" xfId="0" applyNumberFormat="1" applyFont="1" applyAlignment="1">
      <alignment horizontal="left" vertical="center"/>
    </xf>
    <xf numFmtId="0" fontId="54" fillId="0" borderId="0" xfId="0" applyNumberFormat="1" applyFont="1" applyAlignment="1">
      <alignment vertical="center"/>
    </xf>
    <xf numFmtId="0" fontId="54" fillId="0" borderId="0" xfId="0" applyFont="1" applyAlignment="1">
      <alignment vertical="center"/>
    </xf>
    <xf numFmtId="0" fontId="54" fillId="0" borderId="157" xfId="0" applyFont="1" applyBorder="1" applyAlignment="1">
      <alignment vertical="center"/>
    </xf>
    <xf numFmtId="0" fontId="54" fillId="0" borderId="12" xfId="0" applyFont="1" applyBorder="1" applyAlignment="1">
      <alignment vertical="center" readingOrder="1"/>
    </xf>
    <xf numFmtId="0" fontId="54" fillId="0" borderId="0" xfId="0" applyFont="1" applyAlignment="1">
      <alignment vertical="center" readingOrder="1"/>
    </xf>
    <xf numFmtId="169" fontId="54" fillId="0" borderId="0" xfId="0" applyNumberFormat="1" applyFont="1" applyAlignment="1">
      <alignment vertical="center" readingOrder="1"/>
    </xf>
    <xf numFmtId="0" fontId="6" fillId="0" borderId="234" xfId="7" applyFont="1" applyBorder="1" applyAlignment="1">
      <alignment horizontal="center" vertical="center"/>
    </xf>
    <xf numFmtId="0" fontId="6" fillId="0" borderId="142" xfId="7" applyFont="1" applyBorder="1" applyAlignment="1">
      <alignment horizontal="center" vertical="center"/>
    </xf>
    <xf numFmtId="0" fontId="6" fillId="0" borderId="189" xfId="7" applyFont="1" applyBorder="1" applyAlignment="1">
      <alignment horizontal="center" vertical="center"/>
    </xf>
    <xf numFmtId="0" fontId="6" fillId="0" borderId="193" xfId="7" applyFont="1" applyBorder="1" applyAlignment="1">
      <alignment horizontal="center" vertical="center"/>
    </xf>
    <xf numFmtId="0" fontId="6" fillId="0" borderId="231" xfId="7" applyFont="1" applyBorder="1" applyAlignment="1">
      <alignment horizontal="center" vertical="center"/>
    </xf>
    <xf numFmtId="0" fontId="27" fillId="3" borderId="16" xfId="9" applyFont="1" applyFill="1" applyBorder="1" applyAlignment="1" applyProtection="1">
      <alignment horizontal="center" vertical="center"/>
      <protection locked="0"/>
    </xf>
    <xf numFmtId="0" fontId="27" fillId="3" borderId="159" xfId="9" applyFont="1" applyFill="1" applyBorder="1" applyAlignment="1" applyProtection="1">
      <alignment horizontal="center" vertical="center"/>
      <protection locked="0"/>
    </xf>
    <xf numFmtId="0" fontId="27" fillId="3" borderId="235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9" xfId="7" applyFont="1" applyBorder="1" applyAlignment="1">
      <alignment horizontal="center" vertical="center" textRotation="90" wrapText="1"/>
    </xf>
    <xf numFmtId="0" fontId="6" fillId="0" borderId="230" xfId="7" applyFont="1" applyBorder="1" applyAlignment="1">
      <alignment horizontal="center" vertical="center" textRotation="90" wrapText="1"/>
    </xf>
    <xf numFmtId="0" fontId="28" fillId="0" borderId="59" xfId="10" applyFont="1" applyBorder="1" applyAlignment="1">
      <alignment horizontal="left" vertical="center" wrapText="1"/>
    </xf>
    <xf numFmtId="0" fontId="6" fillId="0" borderId="236" xfId="10" applyFont="1" applyBorder="1" applyAlignment="1">
      <alignment horizontal="left" vertical="center" wrapText="1"/>
    </xf>
    <xf numFmtId="0" fontId="6" fillId="0" borderId="237" xfId="10" applyFont="1" applyBorder="1" applyAlignment="1">
      <alignment horizontal="left" vertical="center"/>
    </xf>
    <xf numFmtId="0" fontId="6" fillId="0" borderId="69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16" fillId="0" borderId="91" xfId="7" applyFont="1" applyBorder="1" applyAlignment="1">
      <alignment horizontal="center" vertical="center" wrapText="1"/>
    </xf>
    <xf numFmtId="0" fontId="16" fillId="0" borderId="86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1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193" xfId="10" applyFont="1" applyBorder="1" applyAlignment="1">
      <alignment horizontal="center" vertical="center" wrapText="1"/>
    </xf>
    <xf numFmtId="0" fontId="6" fillId="0" borderId="231" xfId="10" applyFont="1" applyBorder="1" applyAlignment="1">
      <alignment horizontal="center" vertical="center" wrapText="1"/>
    </xf>
    <xf numFmtId="0" fontId="6" fillId="0" borderId="39" xfId="9" applyFont="1" applyBorder="1" applyAlignment="1">
      <alignment horizontal="center" vertical="center"/>
    </xf>
    <xf numFmtId="0" fontId="6" fillId="0" borderId="233" xfId="9" applyFont="1" applyBorder="1" applyAlignment="1">
      <alignment horizontal="center" vertical="center"/>
    </xf>
    <xf numFmtId="0" fontId="6" fillId="4" borderId="43" xfId="7" applyFont="1" applyFill="1" applyBorder="1" applyAlignment="1" applyProtection="1">
      <alignment horizontal="center" vertical="center" textRotation="90"/>
      <protection locked="0"/>
    </xf>
    <xf numFmtId="0" fontId="17" fillId="0" borderId="229" xfId="7" applyFont="1" applyBorder="1" applyAlignment="1">
      <alignment horizontal="center" vertical="center" textRotation="90"/>
    </xf>
    <xf numFmtId="0" fontId="6" fillId="0" borderId="228" xfId="7" applyFont="1" applyBorder="1" applyAlignment="1">
      <alignment horizontal="center" vertical="center" textRotation="90"/>
    </xf>
    <xf numFmtId="0" fontId="6" fillId="0" borderId="69" xfId="9" applyFont="1" applyBorder="1" applyAlignment="1">
      <alignment horizontal="center" vertical="center" textRotation="90" wrapText="1"/>
    </xf>
    <xf numFmtId="0" fontId="6" fillId="0" borderId="230" xfId="9" applyFont="1" applyBorder="1" applyAlignment="1">
      <alignment horizontal="center" vertical="center" textRotation="90" wrapText="1"/>
    </xf>
    <xf numFmtId="0" fontId="17" fillId="0" borderId="232" xfId="9" applyFont="1" applyBorder="1" applyAlignment="1">
      <alignment horizontal="center" vertical="center" textRotation="90" wrapText="1"/>
    </xf>
    <xf numFmtId="0" fontId="6" fillId="0" borderId="59" xfId="9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187" xfId="0" applyFont="1" applyBorder="1" applyAlignment="1">
      <alignment horizontal="left" vertical="center"/>
    </xf>
    <xf numFmtId="0" fontId="6" fillId="0" borderId="241" xfId="0" applyFont="1" applyBorder="1" applyAlignment="1">
      <alignment vertical="center"/>
    </xf>
    <xf numFmtId="0" fontId="7" fillId="0" borderId="186" xfId="0" applyFont="1" applyBorder="1" applyAlignment="1">
      <alignment horizontal="center" vertical="center"/>
    </xf>
    <xf numFmtId="0" fontId="7" fillId="0" borderId="146" xfId="0" applyFont="1" applyBorder="1" applyAlignment="1">
      <alignment horizontal="center" vertical="center"/>
    </xf>
    <xf numFmtId="0" fontId="7" fillId="0" borderId="147" xfId="0" applyFont="1" applyBorder="1" applyAlignment="1">
      <alignment horizontal="center" vertical="center"/>
    </xf>
    <xf numFmtId="0" fontId="6" fillId="0" borderId="24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86" xfId="0" applyFont="1" applyBorder="1" applyAlignment="1">
      <alignment horizontal="left" vertical="center"/>
    </xf>
    <xf numFmtId="0" fontId="7" fillId="0" borderId="147" xfId="0" applyFont="1" applyBorder="1" applyAlignment="1">
      <alignment horizontal="left" vertical="center"/>
    </xf>
    <xf numFmtId="0" fontId="7" fillId="0" borderId="191" xfId="0" applyFont="1" applyBorder="1" applyAlignment="1">
      <alignment vertical="center"/>
    </xf>
    <xf numFmtId="0" fontId="7" fillId="0" borderId="148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3" xfId="0" applyFont="1" applyBorder="1" applyAlignment="1">
      <alignment vertical="center"/>
    </xf>
    <xf numFmtId="0" fontId="10" fillId="0" borderId="142" xfId="0" applyFont="1" applyBorder="1" applyAlignment="1">
      <alignment horizontal="center" vertical="center"/>
    </xf>
    <xf numFmtId="0" fontId="11" fillId="0" borderId="142" xfId="0" applyFont="1" applyBorder="1" applyAlignment="1">
      <alignment horizontal="center" vertical="center"/>
    </xf>
    <xf numFmtId="0" fontId="11" fillId="0" borderId="225" xfId="0" applyFont="1" applyBorder="1" applyAlignment="1">
      <alignment horizontal="center" vertical="center"/>
    </xf>
    <xf numFmtId="0" fontId="7" fillId="0" borderId="227" xfId="0" applyFont="1" applyBorder="1" applyAlignment="1">
      <alignment horizontal="center" vertical="center" textRotation="180"/>
    </xf>
    <xf numFmtId="0" fontId="7" fillId="0" borderId="228" xfId="0" applyFont="1" applyBorder="1" applyAlignment="1">
      <alignment horizontal="center" vertical="center" textRotation="180"/>
    </xf>
    <xf numFmtId="0" fontId="7" fillId="0" borderId="243" xfId="0" applyFont="1" applyBorder="1" applyAlignment="1">
      <alignment horizontal="center" vertical="center" textRotation="180"/>
    </xf>
    <xf numFmtId="0" fontId="5" fillId="0" borderId="135" xfId="0" applyFont="1" applyBorder="1" applyAlignment="1">
      <alignment horizontal="center" vertical="center" textRotation="180" wrapText="1"/>
    </xf>
    <xf numFmtId="0" fontId="5" fillId="0" borderId="238" xfId="0" applyFont="1" applyBorder="1" applyAlignment="1">
      <alignment horizontal="center" vertical="center" textRotation="180"/>
    </xf>
    <xf numFmtId="0" fontId="5" fillId="0" borderId="239" xfId="0" applyFont="1" applyBorder="1" applyAlignment="1">
      <alignment horizontal="center" vertical="center" textRotation="180"/>
    </xf>
    <xf numFmtId="0" fontId="6" fillId="0" borderId="195" xfId="0" applyFont="1" applyBorder="1" applyAlignment="1">
      <alignment vertical="center"/>
    </xf>
    <xf numFmtId="0" fontId="7" fillId="0" borderId="159" xfId="0" applyFont="1" applyBorder="1" applyAlignment="1">
      <alignment horizontal="left" vertical="center"/>
    </xf>
    <xf numFmtId="0" fontId="7" fillId="0" borderId="235" xfId="0" applyFont="1" applyBorder="1" applyAlignment="1">
      <alignment horizontal="left" vertical="center"/>
    </xf>
    <xf numFmtId="0" fontId="7" fillId="0" borderId="244" xfId="0" applyFont="1" applyBorder="1" applyAlignment="1">
      <alignment horizontal="left" vertical="center"/>
    </xf>
    <xf numFmtId="0" fontId="7" fillId="0" borderId="241" xfId="0" applyFont="1" applyBorder="1" applyAlignment="1">
      <alignment horizontal="left" vertical="center"/>
    </xf>
    <xf numFmtId="0" fontId="7" fillId="0" borderId="242" xfId="0" applyFont="1" applyBorder="1" applyAlignment="1">
      <alignment horizontal="left" vertical="center" wrapText="1"/>
    </xf>
    <xf numFmtId="0" fontId="7" fillId="0" borderId="186" xfId="0" applyFont="1" applyBorder="1" applyAlignment="1">
      <alignment vertical="center"/>
    </xf>
    <xf numFmtId="0" fontId="7" fillId="0" borderId="147" xfId="0" applyFont="1" applyBorder="1" applyAlignment="1">
      <alignment vertical="center"/>
    </xf>
    <xf numFmtId="0" fontId="5" fillId="0" borderId="135" xfId="0" applyFont="1" applyBorder="1" applyAlignment="1">
      <alignment horizontal="center" vertical="center" textRotation="180"/>
    </xf>
    <xf numFmtId="0" fontId="7" fillId="0" borderId="203" xfId="0" applyFont="1" applyBorder="1" applyAlignment="1">
      <alignment horizontal="left" vertical="center"/>
    </xf>
    <xf numFmtId="0" fontId="7" fillId="0" borderId="146" xfId="0" applyFont="1" applyBorder="1" applyAlignment="1">
      <alignment horizontal="left" vertical="center"/>
    </xf>
    <xf numFmtId="0" fontId="7" fillId="0" borderId="203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5" fillId="6" borderId="159" xfId="0" applyFont="1" applyFill="1" applyBorder="1" applyAlignment="1">
      <alignment horizontal="left" vertical="center"/>
    </xf>
    <xf numFmtId="0" fontId="30" fillId="6" borderId="159" xfId="1" applyFont="1" applyFill="1" applyBorder="1" applyAlignment="1" applyProtection="1">
      <alignment horizontal="left"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59" xfId="0" quotePrefix="1" applyFont="1" applyFill="1" applyBorder="1" applyAlignment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5" fillId="2" borderId="159" xfId="0" applyFont="1" applyFill="1" applyBorder="1" applyAlignment="1">
      <alignment horizontal="left" vertical="center"/>
    </xf>
    <xf numFmtId="0" fontId="5" fillId="2" borderId="159" xfId="0" applyFont="1" applyFill="1" applyBorder="1" applyAlignment="1">
      <alignment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center"/>
    </xf>
    <xf numFmtId="3" fontId="7" fillId="6" borderId="136" xfId="0" applyNumberFormat="1" applyFont="1" applyFill="1" applyBorder="1" applyAlignment="1" applyProtection="1">
      <alignment vertical="center"/>
      <protection locked="0"/>
    </xf>
    <xf numFmtId="3" fontId="7" fillId="6" borderId="177" xfId="0" applyNumberFormat="1" applyFont="1" applyFill="1" applyBorder="1" applyAlignment="1" applyProtection="1">
      <alignment vertical="center"/>
      <protection locked="0"/>
    </xf>
    <xf numFmtId="0" fontId="7" fillId="0" borderId="168" xfId="0" applyFont="1" applyBorder="1" applyAlignment="1">
      <alignment horizontal="center" vertical="center"/>
    </xf>
    <xf numFmtId="0" fontId="5" fillId="0" borderId="250" xfId="0" applyFont="1" applyBorder="1" applyAlignment="1">
      <alignment horizontal="center" vertical="center"/>
    </xf>
    <xf numFmtId="0" fontId="7" fillId="0" borderId="25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7" fillId="6" borderId="175" xfId="0" applyNumberFormat="1" applyFont="1" applyFill="1" applyBorder="1" applyAlignment="1" applyProtection="1">
      <alignment vertical="center"/>
      <protection locked="0"/>
    </xf>
    <xf numFmtId="3" fontId="7" fillId="6" borderId="7" xfId="0" applyNumberFormat="1" applyFont="1" applyFill="1" applyBorder="1" applyAlignment="1" applyProtection="1">
      <alignment vertical="center"/>
      <protection locked="0"/>
    </xf>
    <xf numFmtId="0" fontId="5" fillId="0" borderId="130" xfId="0" applyFont="1" applyBorder="1" applyAlignment="1">
      <alignment horizontal="center" vertical="center"/>
    </xf>
    <xf numFmtId="0" fontId="6" fillId="0" borderId="195" xfId="0" applyFont="1" applyBorder="1" applyAlignment="1">
      <alignment horizontal="left" vertical="center"/>
    </xf>
    <xf numFmtId="0" fontId="6" fillId="0" borderId="147" xfId="0" applyFont="1" applyBorder="1" applyAlignment="1">
      <alignment horizontal="left" vertical="center"/>
    </xf>
    <xf numFmtId="0" fontId="7" fillId="0" borderId="144" xfId="0" applyFont="1" applyBorder="1" applyAlignment="1">
      <alignment horizontal="left" vertical="center"/>
    </xf>
    <xf numFmtId="0" fontId="7" fillId="0" borderId="245" xfId="0" applyFont="1" applyBorder="1" applyAlignment="1">
      <alignment horizontal="left" vertical="center"/>
    </xf>
    <xf numFmtId="0" fontId="7" fillId="0" borderId="156" xfId="0" applyFont="1" applyBorder="1" applyAlignment="1">
      <alignment horizontal="left" vertical="center"/>
    </xf>
    <xf numFmtId="0" fontId="7" fillId="0" borderId="246" xfId="0" applyFont="1" applyBorder="1" applyAlignment="1">
      <alignment horizontal="left" vertical="center"/>
    </xf>
    <xf numFmtId="0" fontId="6" fillId="0" borderId="247" xfId="0" applyFont="1" applyBorder="1" applyAlignment="1">
      <alignment horizontal="left" vertical="center"/>
    </xf>
    <xf numFmtId="0" fontId="6" fillId="0" borderId="19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40" xfId="0" applyFont="1" applyBorder="1" applyAlignment="1">
      <alignment horizontal="left" vertical="center"/>
    </xf>
    <xf numFmtId="0" fontId="7" fillId="0" borderId="203" xfId="0" applyFont="1" applyBorder="1" applyAlignment="1">
      <alignment horizontal="left" vertical="center" wrapText="1"/>
    </xf>
    <xf numFmtId="0" fontId="7" fillId="0" borderId="195" xfId="0" applyFont="1" applyBorder="1" applyAlignment="1">
      <alignment horizontal="left" vertical="center" wrapText="1"/>
    </xf>
    <xf numFmtId="0" fontId="7" fillId="0" borderId="147" xfId="0" applyFont="1" applyBorder="1" applyAlignment="1">
      <alignment horizontal="left" vertical="center" wrapText="1"/>
    </xf>
    <xf numFmtId="0" fontId="7" fillId="0" borderId="248" xfId="0" applyFont="1" applyBorder="1" applyAlignment="1">
      <alignment horizontal="center" vertical="center"/>
    </xf>
    <xf numFmtId="0" fontId="5" fillId="0" borderId="24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3" xfId="0" applyFont="1" applyBorder="1" applyAlignment="1">
      <alignment horizontal="center" vertical="center" wrapText="1"/>
    </xf>
    <xf numFmtId="0" fontId="7" fillId="0" borderId="144" xfId="0" applyFont="1" applyBorder="1" applyAlignment="1">
      <alignment vertical="center"/>
    </xf>
    <xf numFmtId="0" fontId="6" fillId="0" borderId="245" xfId="0" applyFont="1" applyBorder="1" applyAlignment="1">
      <alignment vertical="center"/>
    </xf>
    <xf numFmtId="0" fontId="6" fillId="0" borderId="156" xfId="0" applyFont="1" applyBorder="1" applyAlignment="1">
      <alignment vertical="center"/>
    </xf>
    <xf numFmtId="176" fontId="7" fillId="0" borderId="144" xfId="0" applyNumberFormat="1" applyFont="1" applyBorder="1" applyAlignment="1">
      <alignment horizontal="right" vertical="center"/>
    </xf>
    <xf numFmtId="176" fontId="7" fillId="0" borderId="20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3" fontId="7" fillId="6" borderId="203" xfId="0" applyNumberFormat="1" applyFont="1" applyFill="1" applyBorder="1" applyAlignment="1" applyProtection="1">
      <alignment vertical="center"/>
      <protection locked="0"/>
    </xf>
    <xf numFmtId="3" fontId="7" fillId="6" borderId="147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6" name="Text Box 1">
          <a:extLst>
            <a:ext uri="{FF2B5EF4-FFF2-40B4-BE49-F238E27FC236}">
              <a16:creationId xmlns:a16="http://schemas.microsoft.com/office/drawing/2014/main" id="{B2BE2A67-BF70-4AC1-9D77-E171C469E10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7" name="Text Box 3">
          <a:extLst>
            <a:ext uri="{FF2B5EF4-FFF2-40B4-BE49-F238E27FC236}">
              <a16:creationId xmlns:a16="http://schemas.microsoft.com/office/drawing/2014/main" id="{A3C5C7CC-A486-440A-91AF-CBE840C4FA1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8" name="Text Box 4">
          <a:extLst>
            <a:ext uri="{FF2B5EF4-FFF2-40B4-BE49-F238E27FC236}">
              <a16:creationId xmlns:a16="http://schemas.microsoft.com/office/drawing/2014/main" id="{3A89A453-3192-48C4-AAE9-5F8BB8A95DA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9" name="Text Box 5">
          <a:extLst>
            <a:ext uri="{FF2B5EF4-FFF2-40B4-BE49-F238E27FC236}">
              <a16:creationId xmlns:a16="http://schemas.microsoft.com/office/drawing/2014/main" id="{1F0BE739-00B0-460B-B74D-B34B6E73FB3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5520" name="AutoShape 8">
          <a:extLst>
            <a:ext uri="{FF2B5EF4-FFF2-40B4-BE49-F238E27FC236}">
              <a16:creationId xmlns:a16="http://schemas.microsoft.com/office/drawing/2014/main" id="{84FFF6F2-E5C3-4351-8A16-7DF0801B22F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18" name="Text Box 1">
          <a:extLst>
            <a:ext uri="{FF2B5EF4-FFF2-40B4-BE49-F238E27FC236}">
              <a16:creationId xmlns:a16="http://schemas.microsoft.com/office/drawing/2014/main" id="{9FB3988E-8F30-4ECB-850E-9F900BE2E5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19" name="Text Box 3">
          <a:extLst>
            <a:ext uri="{FF2B5EF4-FFF2-40B4-BE49-F238E27FC236}">
              <a16:creationId xmlns:a16="http://schemas.microsoft.com/office/drawing/2014/main" id="{A60333D3-DFD8-4FC8-B239-F0366CE7C60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20" name="Text Box 4">
          <a:extLst>
            <a:ext uri="{FF2B5EF4-FFF2-40B4-BE49-F238E27FC236}">
              <a16:creationId xmlns:a16="http://schemas.microsoft.com/office/drawing/2014/main" id="{1E30CDD4-060A-4784-8411-62155B69398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21" name="Text Box 5">
          <a:extLst>
            <a:ext uri="{FF2B5EF4-FFF2-40B4-BE49-F238E27FC236}">
              <a16:creationId xmlns:a16="http://schemas.microsoft.com/office/drawing/2014/main" id="{ED52A669-99E5-481D-A697-2B5F25DD2BB2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022" name="AutoShape 8">
          <a:extLst>
            <a:ext uri="{FF2B5EF4-FFF2-40B4-BE49-F238E27FC236}">
              <a16:creationId xmlns:a16="http://schemas.microsoft.com/office/drawing/2014/main" id="{876B5E64-07A7-4A6D-A5D1-28F315046594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5285" name="Rectangle 40" descr="格子 (大)">
          <a:extLst>
            <a:ext uri="{FF2B5EF4-FFF2-40B4-BE49-F238E27FC236}">
              <a16:creationId xmlns:a16="http://schemas.microsoft.com/office/drawing/2014/main" id="{EC232E5F-A07B-499A-9D25-2ED80733BACE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5286" name="Rectangle 41" descr="格子 (大)">
          <a:extLst>
            <a:ext uri="{FF2B5EF4-FFF2-40B4-BE49-F238E27FC236}">
              <a16:creationId xmlns:a16="http://schemas.microsoft.com/office/drawing/2014/main" id="{011132A2-8320-42EF-A072-51B3C792E3B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5287" name="グループ化 3">
          <a:extLst>
            <a:ext uri="{FF2B5EF4-FFF2-40B4-BE49-F238E27FC236}">
              <a16:creationId xmlns:a16="http://schemas.microsoft.com/office/drawing/2014/main" id="{67471982-8B8A-4B61-938F-52B2186BE947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2492EF4E-98F5-4899-8463-172B8FF2DC5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D6246348-8E15-4D00-80FA-58371D7FF9A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32453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1975791-B4C5-4ED3-B005-1D20BAAFB966}"/>
            </a:ext>
          </a:extLst>
        </xdr:cNvPr>
        <xdr:cNvSpPr txBox="1">
          <a:spLocks noChangeArrowheads="1"/>
        </xdr:cNvSpPr>
      </xdr:nvSpPr>
      <xdr:spPr bwMode="auto">
        <a:xfrm>
          <a:off x="482561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A9790F53-79E1-4172-9152-DF2A5EB88AF1}"/>
            </a:ext>
          </a:extLst>
        </xdr:cNvPr>
        <xdr:cNvSpPr txBox="1">
          <a:spLocks noChangeArrowheads="1"/>
        </xdr:cNvSpPr>
      </xdr:nvSpPr>
      <xdr:spPr bwMode="auto">
        <a:xfrm>
          <a:off x="482561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2788242</xdr:colOff>
      <xdr:row>12</xdr:row>
      <xdr:rowOff>28993</xdr:rowOff>
    </xdr:from>
    <xdr:ext cx="953320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7C5DD0F3-CDA7-4C04-ABA1-BF53B6A8106B}"/>
            </a:ext>
          </a:extLst>
        </xdr:cNvPr>
        <xdr:cNvSpPr txBox="1">
          <a:spLocks noChangeArrowheads="1"/>
        </xdr:cNvSpPr>
      </xdr:nvSpPr>
      <xdr:spPr bwMode="auto">
        <a:xfrm>
          <a:off x="430033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29600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54428737-7867-4151-BE50-1CFA6C35BCDE}"/>
            </a:ext>
          </a:extLst>
        </xdr:cNvPr>
        <xdr:cNvSpPr txBox="1">
          <a:spLocks noChangeArrowheads="1"/>
        </xdr:cNvSpPr>
      </xdr:nvSpPr>
      <xdr:spPr bwMode="auto">
        <a:xfrm>
          <a:off x="2873571" y="4804006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24061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902DE594-3D0E-4A35-BCF6-5F7FDB6CE4CA}"/>
            </a:ext>
          </a:extLst>
        </xdr:cNvPr>
        <xdr:cNvSpPr txBox="1">
          <a:spLocks noChangeArrowheads="1"/>
        </xdr:cNvSpPr>
      </xdr:nvSpPr>
      <xdr:spPr bwMode="auto">
        <a:xfrm>
          <a:off x="482561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2981114</xdr:colOff>
      <xdr:row>27</xdr:row>
      <xdr:rowOff>32359</xdr:rowOff>
    </xdr:from>
    <xdr:ext cx="773783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348B7F6E-A6F8-4F96-A577-AE7EE963E8AB}"/>
            </a:ext>
          </a:extLst>
        </xdr:cNvPr>
        <xdr:cNvSpPr txBox="1">
          <a:spLocks noChangeArrowheads="1"/>
        </xdr:cNvSpPr>
      </xdr:nvSpPr>
      <xdr:spPr bwMode="auto">
        <a:xfrm>
          <a:off x="44932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2981114</xdr:colOff>
      <xdr:row>28</xdr:row>
      <xdr:rowOff>30475</xdr:rowOff>
    </xdr:from>
    <xdr:ext cx="773783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285B53B5-5E8A-4F38-820D-085728D94F56}"/>
            </a:ext>
          </a:extLst>
        </xdr:cNvPr>
        <xdr:cNvSpPr txBox="1">
          <a:spLocks noChangeArrowheads="1"/>
        </xdr:cNvSpPr>
      </xdr:nvSpPr>
      <xdr:spPr bwMode="auto">
        <a:xfrm>
          <a:off x="44932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28207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A10375AC-1BCD-4003-8D42-6FBB60B3F384}"/>
            </a:ext>
          </a:extLst>
        </xdr:cNvPr>
        <xdr:cNvSpPr txBox="1">
          <a:spLocks noChangeArrowheads="1"/>
        </xdr:cNvSpPr>
      </xdr:nvSpPr>
      <xdr:spPr bwMode="auto">
        <a:xfrm>
          <a:off x="482561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30560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11A8FACF-713C-472C-B799-E01D90FB83D1}"/>
            </a:ext>
          </a:extLst>
        </xdr:cNvPr>
        <xdr:cNvSpPr txBox="1">
          <a:spLocks noChangeArrowheads="1"/>
        </xdr:cNvSpPr>
      </xdr:nvSpPr>
      <xdr:spPr bwMode="auto">
        <a:xfrm>
          <a:off x="482561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27269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E0EF4D89-1A0F-4458-A4A7-1ED92A3B4DDD}"/>
            </a:ext>
          </a:extLst>
        </xdr:cNvPr>
        <xdr:cNvSpPr txBox="1">
          <a:spLocks noChangeArrowheads="1"/>
        </xdr:cNvSpPr>
      </xdr:nvSpPr>
      <xdr:spPr bwMode="auto">
        <a:xfrm>
          <a:off x="482561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27924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44C2F54A-E383-4E20-9B90-1CD022B69C82}"/>
            </a:ext>
          </a:extLst>
        </xdr:cNvPr>
        <xdr:cNvSpPr txBox="1">
          <a:spLocks noChangeArrowheads="1"/>
        </xdr:cNvSpPr>
      </xdr:nvSpPr>
      <xdr:spPr bwMode="auto">
        <a:xfrm>
          <a:off x="482561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25907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12B7A19A-7DC0-4F40-8765-BB9CA5B2BABE}"/>
            </a:ext>
          </a:extLst>
        </xdr:cNvPr>
        <xdr:cNvSpPr txBox="1">
          <a:spLocks noChangeArrowheads="1"/>
        </xdr:cNvSpPr>
      </xdr:nvSpPr>
      <xdr:spPr bwMode="auto">
        <a:xfrm>
          <a:off x="482561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2077717</xdr:colOff>
      <xdr:row>22</xdr:row>
      <xdr:rowOff>26978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0B57D73E-E459-45A6-8321-631FEF7CFD05}"/>
            </a:ext>
          </a:extLst>
        </xdr:cNvPr>
        <xdr:cNvSpPr txBox="1">
          <a:spLocks noChangeArrowheads="1"/>
        </xdr:cNvSpPr>
      </xdr:nvSpPr>
      <xdr:spPr bwMode="auto">
        <a:xfrm>
          <a:off x="3589811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29618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4733675-E049-44A1-82BC-1F07F99EC950}"/>
            </a:ext>
          </a:extLst>
        </xdr:cNvPr>
        <xdr:cNvSpPr txBox="1">
          <a:spLocks noChangeArrowheads="1"/>
        </xdr:cNvSpPr>
      </xdr:nvSpPr>
      <xdr:spPr bwMode="auto">
        <a:xfrm>
          <a:off x="482561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83B46993-C614-4479-A4B3-084F05B25EC5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27175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A1267356-995A-4E4A-B95F-0F964D12D766}"/>
            </a:ext>
          </a:extLst>
        </xdr:cNvPr>
        <xdr:cNvSpPr txBox="1">
          <a:spLocks noChangeArrowheads="1"/>
        </xdr:cNvSpPr>
      </xdr:nvSpPr>
      <xdr:spPr bwMode="auto">
        <a:xfrm>
          <a:off x="482561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31124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2EFD3A18-58DE-4B1C-B6BE-0735F61CE5BD}"/>
            </a:ext>
          </a:extLst>
        </xdr:cNvPr>
        <xdr:cNvSpPr txBox="1">
          <a:spLocks noChangeArrowheads="1"/>
        </xdr:cNvSpPr>
      </xdr:nvSpPr>
      <xdr:spPr bwMode="auto">
        <a:xfrm>
          <a:off x="482561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32069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67AA3678-CB25-41B1-AD54-44124A943154}"/>
            </a:ext>
          </a:extLst>
        </xdr:cNvPr>
        <xdr:cNvSpPr txBox="1">
          <a:spLocks noChangeArrowheads="1"/>
        </xdr:cNvSpPr>
      </xdr:nvSpPr>
      <xdr:spPr bwMode="auto">
        <a:xfrm>
          <a:off x="4922998" y="1011666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32069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986F2F83-B76F-4426-BE1F-E1538B5BF05D}"/>
            </a:ext>
          </a:extLst>
        </xdr:cNvPr>
        <xdr:cNvSpPr txBox="1">
          <a:spLocks noChangeArrowheads="1"/>
        </xdr:cNvSpPr>
      </xdr:nvSpPr>
      <xdr:spPr bwMode="auto">
        <a:xfrm>
          <a:off x="4922998" y="1047385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2788242</xdr:colOff>
      <xdr:row>33</xdr:row>
      <xdr:rowOff>25676</xdr:rowOff>
    </xdr:from>
    <xdr:ext cx="953320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F149E8BD-2753-4324-8C60-B6F83483E0F3}"/>
            </a:ext>
          </a:extLst>
        </xdr:cNvPr>
        <xdr:cNvSpPr txBox="1">
          <a:spLocks noChangeArrowheads="1"/>
        </xdr:cNvSpPr>
      </xdr:nvSpPr>
      <xdr:spPr bwMode="auto">
        <a:xfrm>
          <a:off x="430033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149211-7F3F-461B-AFE1-32F8F2E3B5E1}"/>
            </a:ext>
          </a:extLst>
        </xdr:cNvPr>
        <xdr:cNvSpPr txBox="1">
          <a:spLocks noChangeArrowheads="1"/>
        </xdr:cNvSpPr>
      </xdr:nvSpPr>
      <xdr:spPr bwMode="auto">
        <a:xfrm>
          <a:off x="2478596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2127443</xdr:colOff>
      <xdr:row>12</xdr:row>
      <xdr:rowOff>28993</xdr:rowOff>
    </xdr:from>
    <xdr:ext cx="953320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AC1D7D3E-675C-4B99-975A-970B140DE387}"/>
            </a:ext>
          </a:extLst>
        </xdr:cNvPr>
        <xdr:cNvSpPr txBox="1">
          <a:spLocks noChangeArrowheads="1"/>
        </xdr:cNvSpPr>
      </xdr:nvSpPr>
      <xdr:spPr bwMode="auto">
        <a:xfrm>
          <a:off x="2424925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628C11E6-D0B4-4146-8C9A-A11216CB9544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24061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F753861B-C318-458E-B9CD-E58F45E5F64E}"/>
            </a:ext>
          </a:extLst>
        </xdr:cNvPr>
        <xdr:cNvSpPr txBox="1">
          <a:spLocks noChangeArrowheads="1"/>
        </xdr:cNvSpPr>
      </xdr:nvSpPr>
      <xdr:spPr bwMode="auto">
        <a:xfrm>
          <a:off x="2478596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32359</xdr:rowOff>
    </xdr:from>
    <xdr:ext cx="773783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E79C52E4-2117-4977-ADF0-3D5A4E83F0F4}"/>
            </a:ext>
          </a:extLst>
        </xdr:cNvPr>
        <xdr:cNvSpPr txBox="1">
          <a:spLocks noChangeArrowheads="1"/>
        </xdr:cNvSpPr>
      </xdr:nvSpPr>
      <xdr:spPr bwMode="auto">
        <a:xfrm>
          <a:off x="244345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3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F4543D39-5BDE-442C-BB6A-2C1805D9F549}"/>
            </a:ext>
          </a:extLst>
        </xdr:cNvPr>
        <xdr:cNvSpPr txBox="1">
          <a:spLocks noChangeArrowheads="1"/>
        </xdr:cNvSpPr>
      </xdr:nvSpPr>
      <xdr:spPr bwMode="auto">
        <a:xfrm>
          <a:off x="244345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28207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EEE29D87-FCB5-4370-B086-4A15EA6DC9E9}"/>
            </a:ext>
          </a:extLst>
        </xdr:cNvPr>
        <xdr:cNvSpPr txBox="1">
          <a:spLocks noChangeArrowheads="1"/>
        </xdr:cNvSpPr>
      </xdr:nvSpPr>
      <xdr:spPr bwMode="auto">
        <a:xfrm>
          <a:off x="2478596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30560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007E625E-EA6C-4E9E-BB66-4CAED7806E2A}"/>
            </a:ext>
          </a:extLst>
        </xdr:cNvPr>
        <xdr:cNvSpPr txBox="1">
          <a:spLocks noChangeArrowheads="1"/>
        </xdr:cNvSpPr>
      </xdr:nvSpPr>
      <xdr:spPr bwMode="auto">
        <a:xfrm>
          <a:off x="2478596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27269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0AE3BB9F-6304-46C8-95AA-90F2905571D2}"/>
            </a:ext>
          </a:extLst>
        </xdr:cNvPr>
        <xdr:cNvSpPr txBox="1">
          <a:spLocks noChangeArrowheads="1"/>
        </xdr:cNvSpPr>
      </xdr:nvSpPr>
      <xdr:spPr bwMode="auto">
        <a:xfrm>
          <a:off x="2478596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27924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4538F9A7-3085-4002-AC63-FCAB802A3F3A}"/>
            </a:ext>
          </a:extLst>
        </xdr:cNvPr>
        <xdr:cNvSpPr txBox="1">
          <a:spLocks noChangeArrowheads="1"/>
        </xdr:cNvSpPr>
      </xdr:nvSpPr>
      <xdr:spPr bwMode="auto">
        <a:xfrm>
          <a:off x="2478596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25907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0C9D248B-676D-4158-B5F9-0E35F0FB83A4}"/>
            </a:ext>
          </a:extLst>
        </xdr:cNvPr>
        <xdr:cNvSpPr txBox="1">
          <a:spLocks noChangeArrowheads="1"/>
        </xdr:cNvSpPr>
      </xdr:nvSpPr>
      <xdr:spPr bwMode="auto">
        <a:xfrm>
          <a:off x="2478596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29618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A73FA3B9-1B37-45F1-8FA6-18AD7A5D2B9B}"/>
            </a:ext>
          </a:extLst>
        </xdr:cNvPr>
        <xdr:cNvSpPr txBox="1">
          <a:spLocks noChangeArrowheads="1"/>
        </xdr:cNvSpPr>
      </xdr:nvSpPr>
      <xdr:spPr bwMode="auto">
        <a:xfrm>
          <a:off x="2478596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2839874</xdr:colOff>
      <xdr:row>15</xdr:row>
      <xdr:rowOff>30382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6A2F59E1-0D4F-410C-8651-BEB541B0314A}"/>
            </a:ext>
          </a:extLst>
        </xdr:cNvPr>
        <xdr:cNvSpPr txBox="1">
          <a:spLocks noChangeArrowheads="1"/>
        </xdr:cNvSpPr>
      </xdr:nvSpPr>
      <xdr:spPr bwMode="auto">
        <a:xfrm>
          <a:off x="24961687" y="444760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27175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6101EE4F-C8FE-4C28-9C04-2CA25BE35234}"/>
            </a:ext>
          </a:extLst>
        </xdr:cNvPr>
        <xdr:cNvSpPr txBox="1">
          <a:spLocks noChangeArrowheads="1"/>
        </xdr:cNvSpPr>
      </xdr:nvSpPr>
      <xdr:spPr bwMode="auto">
        <a:xfrm>
          <a:off x="2478596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31124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6FAFFB34-3359-4048-A787-F03FC2525058}"/>
            </a:ext>
          </a:extLst>
        </xdr:cNvPr>
        <xdr:cNvSpPr txBox="1">
          <a:spLocks noChangeArrowheads="1"/>
        </xdr:cNvSpPr>
      </xdr:nvSpPr>
      <xdr:spPr bwMode="auto">
        <a:xfrm>
          <a:off x="2478596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2788205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BC871734-4ACE-4D41-A98A-286F2A01BD31}"/>
            </a:ext>
          </a:extLst>
        </xdr:cNvPr>
        <xdr:cNvSpPr txBox="1">
          <a:spLocks noChangeArrowheads="1"/>
        </xdr:cNvSpPr>
      </xdr:nvSpPr>
      <xdr:spPr bwMode="auto">
        <a:xfrm>
          <a:off x="24910018" y="10108832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2788205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65789277-D0EF-481B-BFC6-49A3ACE8D5ED}"/>
            </a:ext>
          </a:extLst>
        </xdr:cNvPr>
        <xdr:cNvSpPr txBox="1">
          <a:spLocks noChangeArrowheads="1"/>
        </xdr:cNvSpPr>
      </xdr:nvSpPr>
      <xdr:spPr bwMode="auto">
        <a:xfrm>
          <a:off x="24910018" y="10466019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2127443</xdr:colOff>
      <xdr:row>33</xdr:row>
      <xdr:rowOff>25676</xdr:rowOff>
    </xdr:from>
    <xdr:ext cx="953320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87D796A1-57EE-43E2-B40D-DA9515BF9834}"/>
            </a:ext>
          </a:extLst>
        </xdr:cNvPr>
        <xdr:cNvSpPr txBox="1">
          <a:spLocks noChangeArrowheads="1"/>
        </xdr:cNvSpPr>
      </xdr:nvSpPr>
      <xdr:spPr bwMode="auto">
        <a:xfrm>
          <a:off x="2424925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1646143</xdr:colOff>
      <xdr:row>34</xdr:row>
      <xdr:rowOff>25121</xdr:rowOff>
    </xdr:from>
    <xdr:ext cx="1402161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509601F-2DB9-4045-A6DC-2B4398082685}"/>
            </a:ext>
          </a:extLst>
        </xdr:cNvPr>
        <xdr:cNvSpPr txBox="1">
          <a:spLocks noChangeArrowheads="1"/>
        </xdr:cNvSpPr>
      </xdr:nvSpPr>
      <xdr:spPr bwMode="auto">
        <a:xfrm>
          <a:off x="23767956" y="11324152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5327" name="グループ化 2">
          <a:extLst>
            <a:ext uri="{FF2B5EF4-FFF2-40B4-BE49-F238E27FC236}">
              <a16:creationId xmlns:a16="http://schemas.microsoft.com/office/drawing/2014/main" id="{3554B0FB-4B2F-4D79-829E-43B693E3DCC9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2E4F94C-A01A-410B-B8AD-F678916D6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36B6D714-9B51-4701-9007-C8AC8AC8BA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5167DAA0-3BBB-4826-BB73-615F52D60E46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32453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6E7392C6-67DA-4A8E-9D20-3C319FD3BC90}"/>
            </a:ext>
          </a:extLst>
        </xdr:cNvPr>
        <xdr:cNvSpPr txBox="1">
          <a:spLocks noChangeArrowheads="1"/>
        </xdr:cNvSpPr>
      </xdr:nvSpPr>
      <xdr:spPr bwMode="auto">
        <a:xfrm>
          <a:off x="2478596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26978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50BE04B-3A29-487B-8B5B-C04F78ED7DA5}"/>
            </a:ext>
          </a:extLst>
        </xdr:cNvPr>
        <xdr:cNvSpPr txBox="1">
          <a:spLocks noChangeArrowheads="1"/>
        </xdr:cNvSpPr>
      </xdr:nvSpPr>
      <xdr:spPr bwMode="auto">
        <a:xfrm>
          <a:off x="23456816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5331" name="グループ化 4">
          <a:extLst>
            <a:ext uri="{FF2B5EF4-FFF2-40B4-BE49-F238E27FC236}">
              <a16:creationId xmlns:a16="http://schemas.microsoft.com/office/drawing/2014/main" id="{510A19FE-2089-4495-A345-53CA09FC5589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098C465C-0DC4-4722-81AB-6D4506DFAF1E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F788DC6-2D5F-4415-957F-019FE55DEC2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DC1C55D8-629C-4558-876B-E290AF7EF0BD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AD7A5E5-11BF-460F-8ED9-0A9FAE383D47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5332" name="グループ化 117">
          <a:extLst>
            <a:ext uri="{FF2B5EF4-FFF2-40B4-BE49-F238E27FC236}">
              <a16:creationId xmlns:a16="http://schemas.microsoft.com/office/drawing/2014/main" id="{0621D81F-3A63-4C21-86D9-29436A27AD0D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84F8C6A-0EF8-4A46-9476-B37167683BF7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AA92D58B-62BE-4A62-B0E3-FAD3DFB81ED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032FC36B-5BFC-4E2F-9A8D-CF2E0A1F48B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D549BEE-3C00-4925-8A18-A30CEE6579BC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2508801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1CEB488C-047B-4080-A18F-2A03E51A5EFE}"/>
            </a:ext>
          </a:extLst>
        </xdr:cNvPr>
        <xdr:cNvSpPr txBox="1">
          <a:spLocks noChangeArrowheads="1"/>
        </xdr:cNvSpPr>
      </xdr:nvSpPr>
      <xdr:spPr bwMode="auto">
        <a:xfrm>
          <a:off x="4020895" y="11325355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353FCBE-5C1D-417A-922B-A87D4A2EB50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386955EB-AA0B-4007-B7FE-C5D49452D0FF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15A4610-BE33-4859-A196-72CA8342A252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A4776BD2-9E22-43EA-99C8-DFBBAF26627F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999" name="Text Box 1">
          <a:extLst>
            <a:ext uri="{FF2B5EF4-FFF2-40B4-BE49-F238E27FC236}">
              <a16:creationId xmlns:a16="http://schemas.microsoft.com/office/drawing/2014/main" id="{BA429E8B-E751-48EB-A765-1E211C04665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0" name="Text Box 3">
          <a:extLst>
            <a:ext uri="{FF2B5EF4-FFF2-40B4-BE49-F238E27FC236}">
              <a16:creationId xmlns:a16="http://schemas.microsoft.com/office/drawing/2014/main" id="{78A09E7A-E5A6-469F-BA75-CA829BB9F8D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001" name="Text Box 4">
          <a:extLst>
            <a:ext uri="{FF2B5EF4-FFF2-40B4-BE49-F238E27FC236}">
              <a16:creationId xmlns:a16="http://schemas.microsoft.com/office/drawing/2014/main" id="{56BDFDF6-19DE-408F-9930-CED2632CFDDF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2" name="Text Box 5">
          <a:extLst>
            <a:ext uri="{FF2B5EF4-FFF2-40B4-BE49-F238E27FC236}">
              <a16:creationId xmlns:a16="http://schemas.microsoft.com/office/drawing/2014/main" id="{D39EA098-9ED3-419F-9831-DE097D6C2800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003" name="AutoShape 8">
          <a:extLst>
            <a:ext uri="{FF2B5EF4-FFF2-40B4-BE49-F238E27FC236}">
              <a16:creationId xmlns:a16="http://schemas.microsoft.com/office/drawing/2014/main" id="{116C304E-D374-4B04-9040-9C302142E6A5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Alcali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Im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Mangan&#234;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TOT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TOT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Im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Alca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Assawa san"/>
    </sheetNames>
    <sheetDataSet>
      <sheetData sheetId="0">
        <row r="4">
          <cell r="G4">
            <v>1920</v>
          </cell>
          <cell r="H4">
            <v>2143</v>
          </cell>
          <cell r="I4">
            <v>1674</v>
          </cell>
          <cell r="J4">
            <v>1968</v>
          </cell>
          <cell r="K4">
            <v>1968</v>
          </cell>
          <cell r="L4">
            <v>2331</v>
          </cell>
          <cell r="N4">
            <v>2610</v>
          </cell>
          <cell r="O4">
            <v>2534</v>
          </cell>
          <cell r="P4">
            <v>1955</v>
          </cell>
          <cell r="Q4">
            <v>1644</v>
          </cell>
          <cell r="R4">
            <v>1674</v>
          </cell>
          <cell r="S4">
            <v>2046</v>
          </cell>
        </row>
        <row r="5">
          <cell r="G5">
            <v>204</v>
          </cell>
          <cell r="H5">
            <v>203</v>
          </cell>
          <cell r="I5">
            <v>202</v>
          </cell>
          <cell r="J5">
            <v>209</v>
          </cell>
          <cell r="K5">
            <v>209</v>
          </cell>
          <cell r="L5">
            <v>247</v>
          </cell>
          <cell r="N5">
            <v>252</v>
          </cell>
          <cell r="O5">
            <v>252</v>
          </cell>
          <cell r="P5">
            <v>247</v>
          </cell>
          <cell r="Q5">
            <v>175</v>
          </cell>
          <cell r="R5">
            <v>178</v>
          </cell>
          <cell r="S5">
            <v>217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14.79039438455589</v>
          </cell>
          <cell r="H10">
            <v>16.336283063167667</v>
          </cell>
          <cell r="I10">
            <v>13.063455680521118</v>
          </cell>
          <cell r="J10">
            <v>15.159457897918163</v>
          </cell>
          <cell r="K10">
            <v>15.159457897918163</v>
          </cell>
          <cell r="L10">
            <v>17.951806366942133</v>
          </cell>
          <cell r="N10">
            <v>19.929429721562602</v>
          </cell>
          <cell r="O10">
            <v>19.400206570326137</v>
          </cell>
          <cell r="P10">
            <v>15.333544460824895</v>
          </cell>
          <cell r="Q10">
            <v>12.666538317093769</v>
          </cell>
          <cell r="R10">
            <v>12.896332580130654</v>
          </cell>
          <cell r="S10">
            <v>15.758315674317318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434.46499488162698</v>
          </cell>
          <cell r="H23">
            <v>645.28432218507044</v>
          </cell>
          <cell r="I23">
            <v>626.69862660333285</v>
          </cell>
          <cell r="J23">
            <v>668.39017291741311</v>
          </cell>
          <cell r="K23">
            <v>666.35928349763606</v>
          </cell>
          <cell r="L23">
            <v>720.95623754652684</v>
          </cell>
          <cell r="N23">
            <v>759.31127010537614</v>
          </cell>
          <cell r="O23">
            <v>704.17428884892308</v>
          </cell>
          <cell r="P23">
            <v>434.53047332501097</v>
          </cell>
          <cell r="Q23">
            <v>494.45093219232751</v>
          </cell>
          <cell r="R23">
            <v>625.93103169793187</v>
          </cell>
          <cell r="S23">
            <v>261.89392554426882</v>
          </cell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393.07986492399999</v>
          </cell>
          <cell r="H32">
            <v>430.76999862399998</v>
          </cell>
          <cell r="I32">
            <v>339.49031702399998</v>
          </cell>
          <cell r="J32">
            <v>393.84413802400002</v>
          </cell>
          <cell r="K32">
            <v>393.84413802400002</v>
          </cell>
          <cell r="L32">
            <v>432.46359422399996</v>
          </cell>
          <cell r="N32">
            <v>466.66088932399998</v>
          </cell>
          <cell r="O32">
            <v>465.237990524</v>
          </cell>
          <cell r="P32">
            <v>376.280829224</v>
          </cell>
          <cell r="Q32">
            <v>359.511494524</v>
          </cell>
          <cell r="R32">
            <v>372.159065924</v>
          </cell>
          <cell r="S32">
            <v>393.07986492399999</v>
          </cell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>
            <v>228.45026884886619</v>
          </cell>
          <cell r="H38">
            <v>221.87036754580399</v>
          </cell>
          <cell r="I38">
            <v>225.99036932284355</v>
          </cell>
          <cell r="J38">
            <v>221.87036754580399</v>
          </cell>
          <cell r="K38">
            <v>225.99036932284355</v>
          </cell>
          <cell r="L38">
            <v>225.30370236000368</v>
          </cell>
          <cell r="N38">
            <v>248.82645238408432</v>
          </cell>
          <cell r="O38">
            <v>254.0649040132229</v>
          </cell>
          <cell r="P38">
            <v>256.68412982779216</v>
          </cell>
          <cell r="Q38">
            <v>238.04514919843865</v>
          </cell>
          <cell r="R38">
            <v>153.81376092450222</v>
          </cell>
          <cell r="S38">
            <v>175.02422072074825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2124</v>
          </cell>
          <cell r="H57">
            <v>2346</v>
          </cell>
          <cell r="I57">
            <v>1876</v>
          </cell>
          <cell r="J57">
            <v>2177</v>
          </cell>
          <cell r="K57">
            <v>2177</v>
          </cell>
          <cell r="L57">
            <v>2578</v>
          </cell>
          <cell r="N57">
            <v>2862</v>
          </cell>
          <cell r="O57">
            <v>2786</v>
          </cell>
          <cell r="P57">
            <v>2202</v>
          </cell>
          <cell r="Q57">
            <v>1819</v>
          </cell>
          <cell r="R57">
            <v>1852</v>
          </cell>
          <cell r="S57">
            <v>2263</v>
          </cell>
        </row>
      </sheetData>
      <sheetData sheetId="1">
        <row r="3">
          <cell r="G3">
            <v>44652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/>
          <cell r="H23"/>
          <cell r="I23"/>
          <cell r="J23"/>
          <cell r="K23"/>
          <cell r="L23"/>
          <cell r="N23"/>
          <cell r="O23"/>
          <cell r="P23"/>
          <cell r="Q23"/>
          <cell r="R23"/>
          <cell r="S23"/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7">
          <cell r="G27"/>
          <cell r="H27"/>
          <cell r="I27"/>
          <cell r="J27"/>
          <cell r="K27"/>
          <cell r="L27"/>
          <cell r="N27"/>
          <cell r="O27"/>
          <cell r="P27"/>
          <cell r="Q27"/>
          <cell r="R27"/>
          <cell r="S27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/>
          <cell r="H57"/>
          <cell r="I57"/>
          <cell r="J57"/>
          <cell r="K57"/>
          <cell r="L57"/>
          <cell r="N57"/>
          <cell r="O57"/>
          <cell r="P57"/>
          <cell r="Q57"/>
          <cell r="R57"/>
          <cell r="S57"/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Imp - Asawa-san"/>
    </sheetNames>
    <sheetDataSet>
      <sheetData sheetId="0">
        <row r="4">
          <cell r="G4">
            <v>4644</v>
          </cell>
          <cell r="H4">
            <v>4915</v>
          </cell>
          <cell r="I4">
            <v>4328</v>
          </cell>
          <cell r="J4">
            <v>4786</v>
          </cell>
          <cell r="K4">
            <v>4790</v>
          </cell>
          <cell r="L4">
            <v>5631</v>
          </cell>
          <cell r="N4">
            <v>6023</v>
          </cell>
          <cell r="O4">
            <v>5880</v>
          </cell>
          <cell r="P4">
            <v>5172</v>
          </cell>
          <cell r="Q4">
            <v>3985</v>
          </cell>
          <cell r="R4">
            <v>4055</v>
          </cell>
          <cell r="S4">
            <v>4945</v>
          </cell>
        </row>
        <row r="5">
          <cell r="G5">
            <v>297</v>
          </cell>
          <cell r="H5">
            <v>297</v>
          </cell>
          <cell r="I5">
            <v>295</v>
          </cell>
          <cell r="J5">
            <v>305</v>
          </cell>
          <cell r="K5">
            <v>305</v>
          </cell>
          <cell r="L5">
            <v>360</v>
          </cell>
          <cell r="N5">
            <v>368</v>
          </cell>
          <cell r="O5">
            <v>368</v>
          </cell>
          <cell r="P5">
            <v>360</v>
          </cell>
          <cell r="Q5">
            <v>256</v>
          </cell>
          <cell r="R5">
            <v>260</v>
          </cell>
          <cell r="S5">
            <v>316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69.575664855900698</v>
          </cell>
          <cell r="H10">
            <v>73.3916950473496</v>
          </cell>
          <cell r="I10">
            <v>65.097813930141456</v>
          </cell>
          <cell r="J10">
            <v>71.687858688806003</v>
          </cell>
          <cell r="K10">
            <v>71.744183857683467</v>
          </cell>
          <cell r="L10">
            <v>84.361021686237819</v>
          </cell>
          <cell r="N10">
            <v>89.993538573985305</v>
          </cell>
          <cell r="O10">
            <v>87.979913786615583</v>
          </cell>
          <cell r="P10">
            <v>77.897708557547588</v>
          </cell>
          <cell r="Q10">
            <v>59.718760302342616</v>
          </cell>
          <cell r="R10">
            <v>60.760775926575903</v>
          </cell>
          <cell r="S10">
            <v>74.081678366098672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>
            <v>157.42884321841333</v>
          </cell>
          <cell r="H23">
            <v>166.06337398388388</v>
          </cell>
          <cell r="I23">
            <v>147.29681080727076</v>
          </cell>
          <cell r="J23">
            <v>162.208103789707</v>
          </cell>
          <cell r="K23">
            <v>162.3355507382748</v>
          </cell>
          <cell r="L23">
            <v>190.88366721746897</v>
          </cell>
          <cell r="N23">
            <v>203.6283620742521</v>
          </cell>
          <cell r="O23">
            <v>199.07213366295213</v>
          </cell>
          <cell r="P23">
            <v>176.25912986931036</v>
          </cell>
          <cell r="Q23">
            <v>135.12562721904288</v>
          </cell>
          <cell r="R23">
            <v>137.48339576754776</v>
          </cell>
          <cell r="S23">
            <v>167.62459910383981</v>
          </cell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/>
          <cell r="H32"/>
          <cell r="I32"/>
          <cell r="J32"/>
          <cell r="K32"/>
          <cell r="L32"/>
          <cell r="N32"/>
          <cell r="O32"/>
          <cell r="P32"/>
          <cell r="Q32"/>
          <cell r="R32"/>
          <cell r="S32"/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/>
          <cell r="H38"/>
          <cell r="I38"/>
          <cell r="J38"/>
          <cell r="K38"/>
          <cell r="L38"/>
          <cell r="N38"/>
          <cell r="O38"/>
          <cell r="P38"/>
          <cell r="Q38"/>
          <cell r="R38"/>
          <cell r="S38"/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4941</v>
          </cell>
          <cell r="H57">
            <v>5212</v>
          </cell>
          <cell r="I57">
            <v>4623</v>
          </cell>
          <cell r="J57">
            <v>5091</v>
          </cell>
          <cell r="K57">
            <v>5095</v>
          </cell>
          <cell r="L57">
            <v>5991</v>
          </cell>
          <cell r="N57">
            <v>6391</v>
          </cell>
          <cell r="O57">
            <v>6248</v>
          </cell>
          <cell r="P57">
            <v>5532</v>
          </cell>
          <cell r="Q57">
            <v>4241</v>
          </cell>
          <cell r="R57">
            <v>4315</v>
          </cell>
          <cell r="S57">
            <v>5261</v>
          </cell>
        </row>
      </sheetData>
      <sheetData sheetId="1">
        <row r="3">
          <cell r="G3">
            <v>44652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/>
          <cell r="H23"/>
          <cell r="I23"/>
          <cell r="J23"/>
          <cell r="K23"/>
          <cell r="L23"/>
          <cell r="N23"/>
          <cell r="O23"/>
          <cell r="P23"/>
          <cell r="Q23"/>
          <cell r="R23"/>
          <cell r="S23"/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7">
          <cell r="G27"/>
          <cell r="H27"/>
          <cell r="I27"/>
          <cell r="J27"/>
          <cell r="K27"/>
          <cell r="L27"/>
          <cell r="N27"/>
          <cell r="O27"/>
          <cell r="P27"/>
          <cell r="Q27"/>
          <cell r="R27"/>
          <cell r="S27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/>
          <cell r="H32"/>
          <cell r="I32"/>
          <cell r="J32"/>
          <cell r="K32"/>
          <cell r="L32"/>
          <cell r="N32"/>
          <cell r="O32"/>
          <cell r="P32"/>
          <cell r="Q32"/>
          <cell r="R32"/>
          <cell r="S32"/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/>
          <cell r="H38"/>
          <cell r="I38"/>
          <cell r="J38"/>
          <cell r="K38"/>
          <cell r="L38"/>
          <cell r="N38"/>
          <cell r="O38"/>
          <cell r="P38"/>
          <cell r="Q38"/>
          <cell r="R38"/>
          <cell r="S38"/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5939</v>
          </cell>
          <cell r="H57">
            <v>5952</v>
          </cell>
          <cell r="I57">
            <v>4178</v>
          </cell>
          <cell r="J57">
            <v>4436</v>
          </cell>
          <cell r="K57">
            <v>5709</v>
          </cell>
          <cell r="L57">
            <v>6023</v>
          </cell>
          <cell r="N57">
            <v>3836</v>
          </cell>
          <cell r="O57">
            <v>2296</v>
          </cell>
          <cell r="P57">
            <v>1373</v>
          </cell>
          <cell r="Q57">
            <v>0</v>
          </cell>
          <cell r="R57">
            <v>0</v>
          </cell>
          <cell r="S57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>
        <row r="4">
          <cell r="G4">
            <v>7712</v>
          </cell>
          <cell r="H4">
            <v>8895</v>
          </cell>
          <cell r="I4">
            <v>5220</v>
          </cell>
          <cell r="J4">
            <v>7481</v>
          </cell>
          <cell r="K4">
            <v>7481</v>
          </cell>
          <cell r="L4">
            <v>8840</v>
          </cell>
          <cell r="N4">
            <v>10374</v>
          </cell>
          <cell r="O4">
            <v>9931</v>
          </cell>
          <cell r="P4">
            <v>6583</v>
          </cell>
          <cell r="Q4">
            <v>6287</v>
          </cell>
          <cell r="R4">
            <v>6646</v>
          </cell>
          <cell r="S4">
            <v>7536</v>
          </cell>
        </row>
        <row r="5">
          <cell r="G5">
            <v>572</v>
          </cell>
          <cell r="H5">
            <v>570</v>
          </cell>
          <cell r="I5">
            <v>566</v>
          </cell>
          <cell r="J5">
            <v>586</v>
          </cell>
          <cell r="K5">
            <v>586</v>
          </cell>
          <cell r="L5">
            <v>692</v>
          </cell>
          <cell r="N5">
            <v>707</v>
          </cell>
          <cell r="O5">
            <v>707</v>
          </cell>
          <cell r="P5">
            <v>693</v>
          </cell>
          <cell r="Q5">
            <v>491</v>
          </cell>
          <cell r="R5">
            <v>500</v>
          </cell>
          <cell r="S5">
            <v>608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78.108116106148231</v>
          </cell>
          <cell r="H10">
            <v>89.243519911237684</v>
          </cell>
          <cell r="I10">
            <v>54.55499273179305</v>
          </cell>
          <cell r="J10">
            <v>76.062068158896395</v>
          </cell>
          <cell r="K10">
            <v>76.062068158896395</v>
          </cell>
          <cell r="L10">
            <v>89.875249000942162</v>
          </cell>
          <cell r="N10">
            <v>104.48044840321445</v>
          </cell>
          <cell r="O10">
            <v>100.30349337725795</v>
          </cell>
          <cell r="P10">
            <v>68.603893383430048</v>
          </cell>
          <cell r="Q10">
            <v>63.908354776372853</v>
          </cell>
          <cell r="R10">
            <v>67.378150373555684</v>
          </cell>
          <cell r="S10">
            <v>76.788085172437363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>
            <v>331.97862860848886</v>
          </cell>
          <cell r="H22">
            <v>379.30682276428621</v>
          </cell>
          <cell r="I22">
            <v>231.87208415363548</v>
          </cell>
          <cell r="J22">
            <v>323.28242358578945</v>
          </cell>
          <cell r="K22">
            <v>323.28242358578945</v>
          </cell>
          <cell r="L22">
            <v>381.99182615839158</v>
          </cell>
          <cell r="N22">
            <v>444.06750164300644</v>
          </cell>
          <cell r="O22">
            <v>426.31441949989187</v>
          </cell>
          <cell r="P22">
            <v>291.58335366433664</v>
          </cell>
          <cell r="Q22">
            <v>271.62616425740435</v>
          </cell>
          <cell r="R22">
            <v>286.37364558622181</v>
          </cell>
          <cell r="S22">
            <v>326.36817375513436</v>
          </cell>
        </row>
        <row r="23">
          <cell r="G23">
            <v>17748.46124062618</v>
          </cell>
          <cell r="H23">
            <v>17081.593267457596</v>
          </cell>
          <cell r="I23">
            <v>16348.059227129925</v>
          </cell>
          <cell r="J23">
            <v>16471.930763809807</v>
          </cell>
          <cell r="K23">
            <v>16785.546845907858</v>
          </cell>
          <cell r="L23">
            <v>19047.707951635424</v>
          </cell>
          <cell r="N23">
            <v>19007.873700646975</v>
          </cell>
          <cell r="O23">
            <v>19000.579985283501</v>
          </cell>
          <cell r="P23">
            <v>17468.912410918962</v>
          </cell>
          <cell r="Q23">
            <v>14006.933503669345</v>
          </cell>
          <cell r="R23">
            <v>13785.81766695592</v>
          </cell>
          <cell r="S23">
            <v>17242.362418619683</v>
          </cell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9">
          <cell r="G29">
            <v>637.58828772860454</v>
          </cell>
          <cell r="H29">
            <v>599.02046466200363</v>
          </cell>
          <cell r="I29">
            <v>602.62048638117983</v>
          </cell>
          <cell r="J29">
            <v>599.02046466200363</v>
          </cell>
          <cell r="K29">
            <v>602.62048638117983</v>
          </cell>
          <cell r="L29">
            <v>641.44176488059122</v>
          </cell>
          <cell r="N29">
            <v>708.10196963169483</v>
          </cell>
          <cell r="O29">
            <v>696.82849881522429</v>
          </cell>
          <cell r="P29">
            <v>696.53376441145485</v>
          </cell>
          <cell r="Q29">
            <v>669.58292132674819</v>
          </cell>
          <cell r="R29">
            <v>514.52964843044958</v>
          </cell>
          <cell r="S29">
            <v>512.3358662509936</v>
          </cell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379.73074659999997</v>
          </cell>
          <cell r="H32">
            <v>356.65414199999998</v>
          </cell>
          <cell r="I32">
            <v>359.0823097</v>
          </cell>
          <cell r="J32">
            <v>356.65414199999998</v>
          </cell>
          <cell r="K32">
            <v>359.0823097</v>
          </cell>
          <cell r="L32">
            <v>382.15891429999994</v>
          </cell>
          <cell r="N32">
            <v>1097.895366</v>
          </cell>
          <cell r="O32">
            <v>421.80347819999997</v>
          </cell>
          <cell r="P32">
            <v>414.906904</v>
          </cell>
          <cell r="Q32">
            <v>1251.6172862000001</v>
          </cell>
          <cell r="R32">
            <v>398.96786939999998</v>
          </cell>
          <cell r="S32">
            <v>306.30322309999997</v>
          </cell>
        </row>
        <row r="37">
          <cell r="G37">
            <v>588.48206429106779</v>
          </cell>
          <cell r="H37">
            <v>552.88468496294104</v>
          </cell>
          <cell r="I37">
            <v>556.20743767588806</v>
          </cell>
          <cell r="J37">
            <v>556.20743767588806</v>
          </cell>
          <cell r="K37">
            <v>592.03875162793565</v>
          </cell>
          <cell r="L37">
            <v>567.04362475558821</v>
          </cell>
          <cell r="N37">
            <v>567.04362475558821</v>
          </cell>
          <cell r="O37">
            <v>653.56487381839315</v>
          </cell>
          <cell r="P37">
            <v>643.15967111080261</v>
          </cell>
          <cell r="Q37">
            <v>618.01251268300302</v>
          </cell>
          <cell r="R37">
            <v>474.90124187506149</v>
          </cell>
          <cell r="S37">
            <v>472.87642195534437</v>
          </cell>
        </row>
        <row r="38">
          <cell r="G38">
            <v>6566.306451296402</v>
          </cell>
          <cell r="H38">
            <v>7570.5230970144012</v>
          </cell>
          <cell r="I38">
            <v>8360.2263374041468</v>
          </cell>
          <cell r="J38">
            <v>7449.549275199879</v>
          </cell>
          <cell r="K38">
            <v>7545.2616474118931</v>
          </cell>
          <cell r="L38">
            <v>8028.7461411979275</v>
          </cell>
          <cell r="N38">
            <v>7674.519021269899</v>
          </cell>
          <cell r="O38">
            <v>9326.373244761955</v>
          </cell>
          <cell r="P38">
            <v>21207.742541687076</v>
          </cell>
          <cell r="Q38">
            <v>14861.733310403921</v>
          </cell>
          <cell r="R38">
            <v>8307.2430474495523</v>
          </cell>
          <cell r="S38">
            <v>11962.61757433274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8284</v>
          </cell>
          <cell r="H57">
            <v>9465</v>
          </cell>
          <cell r="I57">
            <v>5786</v>
          </cell>
          <cell r="J57">
            <v>8067</v>
          </cell>
          <cell r="K57">
            <v>8067</v>
          </cell>
          <cell r="L57">
            <v>9532</v>
          </cell>
          <cell r="N57">
            <v>11081</v>
          </cell>
          <cell r="O57">
            <v>10638</v>
          </cell>
          <cell r="P57">
            <v>7276</v>
          </cell>
          <cell r="Q57">
            <v>6778</v>
          </cell>
          <cell r="R57">
            <v>7146</v>
          </cell>
          <cell r="S57">
            <v>8144</v>
          </cell>
        </row>
      </sheetData>
      <sheetData sheetId="1">
        <row r="3">
          <cell r="G3">
            <v>44652</v>
          </cell>
        </row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/>
          <cell r="H23"/>
          <cell r="I23"/>
          <cell r="J23"/>
          <cell r="K23"/>
          <cell r="L23"/>
          <cell r="N23"/>
          <cell r="O23"/>
          <cell r="P23"/>
          <cell r="Q23"/>
          <cell r="R23"/>
          <cell r="S23"/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/>
          <cell r="H57"/>
          <cell r="I57"/>
          <cell r="J57"/>
          <cell r="K57"/>
          <cell r="L57"/>
          <cell r="N57"/>
          <cell r="O57"/>
          <cell r="P57"/>
          <cell r="Q57"/>
          <cell r="R57"/>
          <cell r="S57"/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Quarter Results"/>
    </sheetNames>
    <sheetDataSet>
      <sheetData sheetId="0"/>
      <sheetData sheetId="1"/>
      <sheetData sheetId="2">
        <row r="13">
          <cell r="AP13">
            <v>248160</v>
          </cell>
        </row>
        <row r="14">
          <cell r="AP14">
            <v>232912</v>
          </cell>
        </row>
        <row r="15">
          <cell r="AP15">
            <v>15248</v>
          </cell>
        </row>
        <row r="16">
          <cell r="AP16">
            <v>0</v>
          </cell>
        </row>
        <row r="17">
          <cell r="AP17">
            <v>3173.5790806791688</v>
          </cell>
        </row>
        <row r="18">
          <cell r="AP18">
            <v>2894.102523542555</v>
          </cell>
        </row>
        <row r="19">
          <cell r="AP19">
            <v>210.60934580824696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68.867211328366565</v>
          </cell>
        </row>
        <row r="23">
          <cell r="AP23">
            <v>189846.66576328376</v>
          </cell>
        </row>
        <row r="24">
          <cell r="AP24">
            <v>6179.07</v>
          </cell>
        </row>
        <row r="25">
          <cell r="AP25">
            <v>164644.00495791636</v>
          </cell>
        </row>
        <row r="26">
          <cell r="AP26">
            <v>6757.4658111596127</v>
          </cell>
        </row>
        <row r="27">
          <cell r="AP27">
            <v>12266.124994207799</v>
          </cell>
        </row>
        <row r="28">
          <cell r="AP28">
            <v>193020.24484396295</v>
          </cell>
        </row>
        <row r="29">
          <cell r="AP29">
            <v>7.7780562880384819E-4</v>
          </cell>
        </row>
        <row r="30">
          <cell r="AP30" t="str">
            <v>Vs. LY</v>
          </cell>
        </row>
        <row r="31">
          <cell r="AP31" t="str">
            <v>Actual</v>
          </cell>
        </row>
        <row r="32">
          <cell r="AP32">
            <v>157400</v>
          </cell>
        </row>
        <row r="33">
          <cell r="AP33">
            <v>166449.91395305717</v>
          </cell>
        </row>
        <row r="34">
          <cell r="AP34">
            <v>1.0574962767030316E-3</v>
          </cell>
        </row>
        <row r="35">
          <cell r="AP35">
            <v>359470.15879702009</v>
          </cell>
        </row>
        <row r="36">
          <cell r="AP36" t="str">
            <v>Actual</v>
          </cell>
        </row>
        <row r="37">
          <cell r="AP37">
            <v>319320000</v>
          </cell>
        </row>
        <row r="38">
          <cell r="AP38">
            <v>319320000</v>
          </cell>
        </row>
        <row r="39">
          <cell r="AP39">
            <v>14</v>
          </cell>
        </row>
        <row r="40">
          <cell r="AP40">
            <v>4.3843166729299762E-2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25707</v>
          </cell>
          <cell r="C8">
            <v>100</v>
          </cell>
          <cell r="D8">
            <v>27258</v>
          </cell>
          <cell r="E8">
            <v>100</v>
          </cell>
          <cell r="F8">
            <v>19448</v>
          </cell>
          <cell r="G8">
            <v>100</v>
          </cell>
          <cell r="H8">
            <v>23715</v>
          </cell>
          <cell r="I8">
            <v>100</v>
          </cell>
          <cell r="J8">
            <v>28951</v>
          </cell>
          <cell r="K8">
            <v>100</v>
          </cell>
          <cell r="L8">
            <v>30143</v>
          </cell>
          <cell r="M8">
            <v>100</v>
          </cell>
          <cell r="N8">
            <v>155223</v>
          </cell>
          <cell r="O8">
            <v>100</v>
          </cell>
          <cell r="P8">
            <v>16465</v>
          </cell>
          <cell r="Q8">
            <v>100</v>
          </cell>
          <cell r="R8">
            <v>20088</v>
          </cell>
          <cell r="S8">
            <v>100</v>
          </cell>
          <cell r="T8">
            <v>15148</v>
          </cell>
          <cell r="U8">
            <v>100</v>
          </cell>
          <cell r="V8"/>
          <cell r="W8"/>
          <cell r="X8"/>
          <cell r="Y8"/>
          <cell r="Z8"/>
          <cell r="AA8"/>
        </row>
        <row r="9">
          <cell r="B9">
            <v>13885</v>
          </cell>
          <cell r="C9">
            <v>54</v>
          </cell>
          <cell r="D9">
            <v>13998</v>
          </cell>
          <cell r="E9">
            <v>51.4</v>
          </cell>
          <cell r="F9">
            <v>9881</v>
          </cell>
          <cell r="G9">
            <v>50.8</v>
          </cell>
          <cell r="H9">
            <v>11827</v>
          </cell>
          <cell r="I9">
            <v>49.9</v>
          </cell>
          <cell r="J9">
            <v>14175</v>
          </cell>
          <cell r="K9">
            <v>49</v>
          </cell>
          <cell r="L9">
            <v>14777</v>
          </cell>
          <cell r="M9">
            <v>49</v>
          </cell>
          <cell r="N9">
            <v>78542</v>
          </cell>
          <cell r="O9">
            <v>50.6</v>
          </cell>
          <cell r="P9">
            <v>7564</v>
          </cell>
          <cell r="Q9">
            <v>45.9</v>
          </cell>
          <cell r="R9">
            <v>9595</v>
          </cell>
          <cell r="S9">
            <v>47.8</v>
          </cell>
          <cell r="T9">
            <v>7648</v>
          </cell>
          <cell r="U9">
            <v>50.5</v>
          </cell>
          <cell r="V9"/>
          <cell r="W9"/>
          <cell r="X9"/>
          <cell r="Y9"/>
          <cell r="Z9"/>
          <cell r="AA9"/>
        </row>
        <row r="10">
          <cell r="B10">
            <v>9008</v>
          </cell>
          <cell r="C10">
            <v>35</v>
          </cell>
          <cell r="D10">
            <v>9244</v>
          </cell>
          <cell r="E10">
            <v>33.9</v>
          </cell>
          <cell r="F10">
            <v>6102</v>
          </cell>
          <cell r="G10">
            <v>31.4</v>
          </cell>
          <cell r="H10">
            <v>7283</v>
          </cell>
          <cell r="I10">
            <v>30.7</v>
          </cell>
          <cell r="J10">
            <v>8943</v>
          </cell>
          <cell r="K10">
            <v>30.9</v>
          </cell>
          <cell r="L10">
            <v>9247</v>
          </cell>
          <cell r="M10">
            <v>30.7</v>
          </cell>
          <cell r="N10">
            <v>49826</v>
          </cell>
          <cell r="O10">
            <v>32.1</v>
          </cell>
          <cell r="P10">
            <v>5265</v>
          </cell>
          <cell r="Q10">
            <v>32</v>
          </cell>
          <cell r="R10">
            <v>5390</v>
          </cell>
          <cell r="S10">
            <v>26.8</v>
          </cell>
          <cell r="T10">
            <v>3743</v>
          </cell>
          <cell r="U10">
            <v>24.7</v>
          </cell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>
            <v>1012</v>
          </cell>
          <cell r="C12">
            <v>3.9</v>
          </cell>
          <cell r="D12">
            <v>1057</v>
          </cell>
          <cell r="E12">
            <v>3.9</v>
          </cell>
          <cell r="F12">
            <v>791</v>
          </cell>
          <cell r="G12">
            <v>4.0999999999999996</v>
          </cell>
          <cell r="H12">
            <v>958</v>
          </cell>
          <cell r="I12">
            <v>4</v>
          </cell>
          <cell r="J12">
            <v>1176</v>
          </cell>
          <cell r="K12">
            <v>4.0999999999999996</v>
          </cell>
          <cell r="L12">
            <v>1066</v>
          </cell>
          <cell r="M12">
            <v>3.5</v>
          </cell>
          <cell r="N12">
            <v>6060</v>
          </cell>
          <cell r="O12">
            <v>3.9</v>
          </cell>
          <cell r="P12">
            <v>1487</v>
          </cell>
          <cell r="Q12">
            <v>9</v>
          </cell>
          <cell r="R12">
            <v>1384</v>
          </cell>
          <cell r="S12">
            <v>6.9</v>
          </cell>
          <cell r="T12">
            <v>1145</v>
          </cell>
          <cell r="U12">
            <v>7.6</v>
          </cell>
          <cell r="V12"/>
          <cell r="W12"/>
          <cell r="X12"/>
          <cell r="Y12"/>
          <cell r="Z12"/>
          <cell r="AA12"/>
        </row>
        <row r="13">
          <cell r="B13">
            <v>665</v>
          </cell>
          <cell r="C13">
            <v>2.6</v>
          </cell>
          <cell r="D13">
            <v>657</v>
          </cell>
          <cell r="E13">
            <v>2.4</v>
          </cell>
          <cell r="F13">
            <v>540</v>
          </cell>
          <cell r="G13">
            <v>2.8</v>
          </cell>
          <cell r="H13">
            <v>588</v>
          </cell>
          <cell r="I13">
            <v>2.5</v>
          </cell>
          <cell r="J13">
            <v>664</v>
          </cell>
          <cell r="K13">
            <v>2.2999999999999998</v>
          </cell>
          <cell r="L13">
            <v>682</v>
          </cell>
          <cell r="M13">
            <v>2.2999999999999998</v>
          </cell>
          <cell r="N13">
            <v>3797</v>
          </cell>
          <cell r="O13">
            <v>2.4</v>
          </cell>
          <cell r="P13">
            <v>848</v>
          </cell>
          <cell r="Q13">
            <v>5.2</v>
          </cell>
          <cell r="R13">
            <v>731</v>
          </cell>
          <cell r="S13">
            <v>3.6</v>
          </cell>
          <cell r="T13">
            <v>838</v>
          </cell>
          <cell r="U13">
            <v>5.5</v>
          </cell>
          <cell r="V13"/>
          <cell r="W13"/>
          <cell r="X13"/>
          <cell r="Y13"/>
          <cell r="Z13"/>
          <cell r="AA13"/>
        </row>
        <row r="14">
          <cell r="B14">
            <v>129</v>
          </cell>
          <cell r="C14">
            <v>0.5</v>
          </cell>
          <cell r="D14">
            <v>128</v>
          </cell>
          <cell r="E14">
            <v>0.5</v>
          </cell>
          <cell r="F14">
            <v>128</v>
          </cell>
          <cell r="G14">
            <v>0.7</v>
          </cell>
          <cell r="H14">
            <v>128</v>
          </cell>
          <cell r="I14">
            <v>0.5</v>
          </cell>
          <cell r="J14">
            <v>129</v>
          </cell>
          <cell r="K14">
            <v>0.4</v>
          </cell>
          <cell r="L14">
            <v>129</v>
          </cell>
          <cell r="M14">
            <v>0.4</v>
          </cell>
          <cell r="N14">
            <v>771</v>
          </cell>
          <cell r="O14">
            <v>0.5</v>
          </cell>
          <cell r="P14">
            <v>128</v>
          </cell>
          <cell r="Q14">
            <v>0.8</v>
          </cell>
          <cell r="R14">
            <v>131</v>
          </cell>
          <cell r="S14">
            <v>0.7</v>
          </cell>
          <cell r="T14">
            <v>131</v>
          </cell>
          <cell r="U14">
            <v>0.9</v>
          </cell>
          <cell r="V14"/>
          <cell r="W14"/>
          <cell r="X14"/>
          <cell r="Y14"/>
          <cell r="Z14"/>
          <cell r="AA14"/>
        </row>
        <row r="15">
          <cell r="B15">
            <v>8</v>
          </cell>
          <cell r="C15"/>
          <cell r="D15">
            <v>8</v>
          </cell>
          <cell r="E15"/>
          <cell r="F15">
            <v>8</v>
          </cell>
          <cell r="G15"/>
          <cell r="H15">
            <v>8</v>
          </cell>
          <cell r="I15"/>
          <cell r="J15">
            <v>8</v>
          </cell>
          <cell r="K15"/>
          <cell r="L15">
            <v>8</v>
          </cell>
          <cell r="M15"/>
          <cell r="N15">
            <v>48</v>
          </cell>
          <cell r="O15"/>
          <cell r="P15">
            <v>8</v>
          </cell>
          <cell r="Q15"/>
          <cell r="R15">
            <v>8</v>
          </cell>
          <cell r="S15"/>
          <cell r="T15">
            <v>8</v>
          </cell>
          <cell r="U15">
            <v>0.1</v>
          </cell>
          <cell r="V15"/>
          <cell r="W15"/>
          <cell r="X15"/>
          <cell r="Y15"/>
          <cell r="Z15"/>
          <cell r="AA15"/>
        </row>
        <row r="16">
          <cell r="B16">
            <v>7</v>
          </cell>
          <cell r="C16"/>
          <cell r="D16">
            <v>7</v>
          </cell>
          <cell r="E16"/>
          <cell r="F16">
            <v>1</v>
          </cell>
          <cell r="G16"/>
          <cell r="H16">
            <v>1</v>
          </cell>
          <cell r="I16"/>
          <cell r="J16">
            <v>1</v>
          </cell>
          <cell r="K16"/>
          <cell r="L16">
            <v>1</v>
          </cell>
          <cell r="M16"/>
          <cell r="N16">
            <v>18</v>
          </cell>
          <cell r="O16"/>
          <cell r="P16">
            <v>38</v>
          </cell>
          <cell r="Q16"/>
          <cell r="R16">
            <v>45</v>
          </cell>
          <cell r="S16"/>
          <cell r="T16">
            <v>40</v>
          </cell>
          <cell r="U16"/>
          <cell r="V16"/>
          <cell r="W16"/>
          <cell r="X16"/>
          <cell r="Y16"/>
          <cell r="Z16"/>
          <cell r="AA16"/>
        </row>
        <row r="17">
          <cell r="B17">
            <v>1312</v>
          </cell>
          <cell r="C17">
            <v>5.0999999999999996</v>
          </cell>
          <cell r="D17">
            <v>1161</v>
          </cell>
          <cell r="E17">
            <v>4.3</v>
          </cell>
          <cell r="F17">
            <v>1364</v>
          </cell>
          <cell r="G17">
            <v>7</v>
          </cell>
          <cell r="H17">
            <v>1390</v>
          </cell>
          <cell r="I17">
            <v>5.9</v>
          </cell>
          <cell r="J17">
            <v>1213</v>
          </cell>
          <cell r="K17">
            <v>4.2</v>
          </cell>
          <cell r="L17">
            <v>1468</v>
          </cell>
          <cell r="M17">
            <v>4.9000000000000004</v>
          </cell>
          <cell r="N17">
            <v>7908</v>
          </cell>
          <cell r="O17">
            <v>5.0999999999999996</v>
          </cell>
          <cell r="P17">
            <v>1468</v>
          </cell>
          <cell r="Q17">
            <v>8.9</v>
          </cell>
          <cell r="R17">
            <v>1200</v>
          </cell>
          <cell r="S17">
            <v>6</v>
          </cell>
          <cell r="T17">
            <v>1571</v>
          </cell>
          <cell r="U17">
            <v>10.4</v>
          </cell>
          <cell r="V17"/>
          <cell r="W17"/>
          <cell r="X17"/>
          <cell r="Y17"/>
          <cell r="Z17"/>
          <cell r="AA17"/>
        </row>
        <row r="18">
          <cell r="B18">
            <v>783</v>
          </cell>
          <cell r="C18">
            <v>3</v>
          </cell>
          <cell r="D18">
            <v>662</v>
          </cell>
          <cell r="E18">
            <v>2.4</v>
          </cell>
          <cell r="F18">
            <v>664</v>
          </cell>
          <cell r="G18">
            <v>3.4</v>
          </cell>
          <cell r="H18">
            <v>669</v>
          </cell>
          <cell r="I18">
            <v>2.8</v>
          </cell>
          <cell r="J18">
            <v>665</v>
          </cell>
          <cell r="K18">
            <v>2.2999999999999998</v>
          </cell>
          <cell r="L18">
            <v>677</v>
          </cell>
          <cell r="M18">
            <v>2.2000000000000002</v>
          </cell>
          <cell r="N18">
            <v>4121</v>
          </cell>
          <cell r="O18">
            <v>2.7</v>
          </cell>
          <cell r="P18">
            <v>741</v>
          </cell>
          <cell r="Q18">
            <v>4.5</v>
          </cell>
          <cell r="R18">
            <v>679</v>
          </cell>
          <cell r="S18">
            <v>3.4</v>
          </cell>
          <cell r="T18">
            <v>709</v>
          </cell>
          <cell r="U18">
            <v>4.7</v>
          </cell>
          <cell r="V18"/>
          <cell r="W18"/>
          <cell r="X18"/>
          <cell r="Y18"/>
          <cell r="Z18"/>
          <cell r="AA18"/>
        </row>
        <row r="19">
          <cell r="B19">
            <v>17802</v>
          </cell>
          <cell r="C19">
            <v>69.2</v>
          </cell>
          <cell r="D19">
            <v>17678</v>
          </cell>
          <cell r="E19">
            <v>64.900000000000006</v>
          </cell>
          <cell r="F19">
            <v>13377</v>
          </cell>
          <cell r="G19">
            <v>68.8</v>
          </cell>
          <cell r="H19">
            <v>15569</v>
          </cell>
          <cell r="I19">
            <v>65.7</v>
          </cell>
          <cell r="J19">
            <v>18031</v>
          </cell>
          <cell r="K19">
            <v>62.3</v>
          </cell>
          <cell r="L19">
            <v>18809</v>
          </cell>
          <cell r="M19">
            <v>62.4</v>
          </cell>
          <cell r="N19">
            <v>101266</v>
          </cell>
          <cell r="O19">
            <v>65.2</v>
          </cell>
          <cell r="P19">
            <v>12282</v>
          </cell>
          <cell r="Q19">
            <v>74.599999999999994</v>
          </cell>
          <cell r="R19">
            <v>13773</v>
          </cell>
          <cell r="S19">
            <v>68.599999999999994</v>
          </cell>
          <cell r="T19">
            <v>12090</v>
          </cell>
          <cell r="U19">
            <v>79.8</v>
          </cell>
          <cell r="V19"/>
          <cell r="W19"/>
          <cell r="X19"/>
          <cell r="Y19"/>
          <cell r="Z19"/>
          <cell r="AA19"/>
        </row>
        <row r="20">
          <cell r="B20">
            <v>40221</v>
          </cell>
          <cell r="C20">
            <v>100</v>
          </cell>
          <cell r="D20">
            <v>36867</v>
          </cell>
          <cell r="E20">
            <v>100</v>
          </cell>
          <cell r="F20">
            <v>36467</v>
          </cell>
          <cell r="G20">
            <v>100</v>
          </cell>
          <cell r="H20">
            <v>32107</v>
          </cell>
          <cell r="I20">
            <v>100</v>
          </cell>
          <cell r="J20">
            <v>33038</v>
          </cell>
          <cell r="K20">
            <v>100</v>
          </cell>
          <cell r="L20">
            <v>34246</v>
          </cell>
          <cell r="M20">
            <v>100</v>
          </cell>
          <cell r="N20">
            <v>212945</v>
          </cell>
          <cell r="O20">
            <v>100</v>
          </cell>
          <cell r="P20">
            <v>31757</v>
          </cell>
          <cell r="Q20">
            <v>94.8</v>
          </cell>
          <cell r="R20">
            <v>31244</v>
          </cell>
          <cell r="S20">
            <v>92.2</v>
          </cell>
          <cell r="T20">
            <v>37497</v>
          </cell>
          <cell r="U20">
            <v>96.2</v>
          </cell>
          <cell r="V20"/>
          <cell r="W20"/>
          <cell r="X20"/>
          <cell r="Y20"/>
          <cell r="Z20"/>
          <cell r="AA20"/>
        </row>
        <row r="21">
          <cell r="B21">
            <v>23436</v>
          </cell>
          <cell r="C21">
            <v>95.4</v>
          </cell>
          <cell r="D21">
            <v>20975</v>
          </cell>
          <cell r="E21">
            <v>92.5</v>
          </cell>
          <cell r="F21">
            <v>21999</v>
          </cell>
          <cell r="G21">
            <v>93.3</v>
          </cell>
          <cell r="H21">
            <v>19467</v>
          </cell>
          <cell r="I21">
            <v>92.3</v>
          </cell>
          <cell r="J21">
            <v>21437</v>
          </cell>
          <cell r="K21">
            <v>95.1</v>
          </cell>
          <cell r="L21">
            <v>21700</v>
          </cell>
          <cell r="M21">
            <v>95</v>
          </cell>
          <cell r="N21">
            <v>129014</v>
          </cell>
          <cell r="O21">
            <v>94</v>
          </cell>
          <cell r="P21">
            <v>21024</v>
          </cell>
          <cell r="Q21">
            <v>94.4</v>
          </cell>
          <cell r="R21">
            <v>20110</v>
          </cell>
          <cell r="S21">
            <v>92.5</v>
          </cell>
          <cell r="T21">
            <v>23945</v>
          </cell>
          <cell r="U21">
            <v>95.6</v>
          </cell>
          <cell r="V21"/>
          <cell r="W21"/>
          <cell r="X21"/>
          <cell r="Y21"/>
          <cell r="Z21"/>
          <cell r="AA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1729</v>
          </cell>
          <cell r="Q24">
            <v>5.2</v>
          </cell>
          <cell r="R24">
            <v>2653</v>
          </cell>
          <cell r="S24">
            <v>7.8</v>
          </cell>
          <cell r="T24">
            <v>1494</v>
          </cell>
          <cell r="U24">
            <v>3.8</v>
          </cell>
          <cell r="V24"/>
          <cell r="W24"/>
          <cell r="X24"/>
          <cell r="Y24"/>
          <cell r="Z24"/>
          <cell r="AA24"/>
        </row>
        <row r="25">
          <cell r="B25">
            <v>1122</v>
          </cell>
          <cell r="C25">
            <v>4.5999999999999996</v>
          </cell>
          <cell r="D25">
            <v>1695</v>
          </cell>
          <cell r="E25">
            <v>7.5</v>
          </cell>
          <cell r="F25">
            <v>1574</v>
          </cell>
          <cell r="G25">
            <v>6.7</v>
          </cell>
          <cell r="H25">
            <v>1634</v>
          </cell>
          <cell r="I25">
            <v>7.7</v>
          </cell>
          <cell r="J25">
            <v>1106</v>
          </cell>
          <cell r="K25">
            <v>4.9000000000000004</v>
          </cell>
          <cell r="L25">
            <v>1137</v>
          </cell>
          <cell r="M25">
            <v>5</v>
          </cell>
          <cell r="N25">
            <v>8269</v>
          </cell>
          <cell r="O25">
            <v>6</v>
          </cell>
          <cell r="P25">
            <v>1249</v>
          </cell>
          <cell r="Q25">
            <v>5.6</v>
          </cell>
          <cell r="R25">
            <v>1632</v>
          </cell>
          <cell r="S25">
            <v>7.5</v>
          </cell>
          <cell r="T25">
            <v>1099</v>
          </cell>
          <cell r="U25">
            <v>4.4000000000000004</v>
          </cell>
          <cell r="V25"/>
          <cell r="W25"/>
          <cell r="X25"/>
          <cell r="Y25"/>
          <cell r="Z25"/>
          <cell r="AA25"/>
        </row>
        <row r="26">
          <cell r="B26">
            <v>40221</v>
          </cell>
          <cell r="C26">
            <v>100</v>
          </cell>
          <cell r="D26">
            <v>36867</v>
          </cell>
          <cell r="E26">
            <v>100</v>
          </cell>
          <cell r="F26">
            <v>36467</v>
          </cell>
          <cell r="G26">
            <v>100</v>
          </cell>
          <cell r="H26">
            <v>32107</v>
          </cell>
          <cell r="I26">
            <v>100</v>
          </cell>
          <cell r="J26">
            <v>33038</v>
          </cell>
          <cell r="K26">
            <v>100</v>
          </cell>
          <cell r="L26">
            <v>34246</v>
          </cell>
          <cell r="M26">
            <v>100</v>
          </cell>
          <cell r="N26">
            <v>212945</v>
          </cell>
          <cell r="O26">
            <v>100</v>
          </cell>
          <cell r="P26">
            <v>33486</v>
          </cell>
          <cell r="Q26">
            <v>100</v>
          </cell>
          <cell r="R26">
            <v>33897</v>
          </cell>
          <cell r="S26">
            <v>100</v>
          </cell>
          <cell r="T26">
            <v>38991</v>
          </cell>
          <cell r="U26">
            <v>100</v>
          </cell>
          <cell r="V26"/>
          <cell r="W26"/>
          <cell r="X26"/>
          <cell r="Y26"/>
          <cell r="Z26"/>
          <cell r="AA26"/>
        </row>
        <row r="27">
          <cell r="B27">
            <v>24558</v>
          </cell>
          <cell r="C27">
            <v>100</v>
          </cell>
          <cell r="D27">
            <v>22670</v>
          </cell>
          <cell r="E27">
            <v>100</v>
          </cell>
          <cell r="F27">
            <v>23573</v>
          </cell>
          <cell r="G27">
            <v>100</v>
          </cell>
          <cell r="H27">
            <v>21101</v>
          </cell>
          <cell r="I27">
            <v>100</v>
          </cell>
          <cell r="J27">
            <v>22543</v>
          </cell>
          <cell r="K27">
            <v>100</v>
          </cell>
          <cell r="L27">
            <v>22838</v>
          </cell>
          <cell r="M27">
            <v>100</v>
          </cell>
          <cell r="N27">
            <v>137283</v>
          </cell>
          <cell r="O27">
            <v>100</v>
          </cell>
          <cell r="P27">
            <v>22273</v>
          </cell>
          <cell r="Q27">
            <v>100</v>
          </cell>
          <cell r="R27">
            <v>21742</v>
          </cell>
          <cell r="S27">
            <v>100</v>
          </cell>
          <cell r="T27">
            <v>25045</v>
          </cell>
          <cell r="U27">
            <v>100</v>
          </cell>
          <cell r="V27"/>
          <cell r="W27"/>
          <cell r="X27"/>
          <cell r="Y27"/>
          <cell r="Z27"/>
          <cell r="AA2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uarter Results"/>
      <sheetName val="Detail Table(Forecast)"/>
      <sheetName val="Detail Table(Input this !)"/>
      <sheetName val="2020 Quality Business Plan"/>
    </sheetNames>
    <sheetDataSet>
      <sheetData sheetId="0"/>
      <sheetData sheetId="1"/>
      <sheetData sheetId="2"/>
      <sheetData sheetId="3"/>
      <sheetData sheetId="4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13854000</v>
          </cell>
          <cell r="J37">
            <v>22650000</v>
          </cell>
          <cell r="L37">
            <v>26344000</v>
          </cell>
          <cell r="N37">
            <v>36247000</v>
          </cell>
          <cell r="P37">
            <v>36076000</v>
          </cell>
          <cell r="R37">
            <v>38765000</v>
          </cell>
          <cell r="AA37">
            <v>39367000</v>
          </cell>
          <cell r="AC37">
            <v>40244000</v>
          </cell>
          <cell r="AE37">
            <v>34655000</v>
          </cell>
          <cell r="AG37">
            <v>34574000</v>
          </cell>
          <cell r="AI37">
            <v>34986000</v>
          </cell>
          <cell r="AK37">
            <v>33429000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>
        <row r="3">
          <cell r="G3">
            <v>44287</v>
          </cell>
        </row>
      </sheetData>
      <sheetData sheetId="2">
        <row r="39">
          <cell r="H39">
            <v>1</v>
          </cell>
          <cell r="J39">
            <v>2</v>
          </cell>
          <cell r="L39">
            <v>1</v>
          </cell>
          <cell r="N39">
            <v>3</v>
          </cell>
          <cell r="P39">
            <v>1</v>
          </cell>
          <cell r="R39">
            <v>1</v>
          </cell>
          <cell r="AA39">
            <v>0</v>
          </cell>
          <cell r="AC39">
            <v>3</v>
          </cell>
          <cell r="AE39"/>
          <cell r="AG39"/>
          <cell r="AI39"/>
          <cell r="AK39"/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44287</v>
          </cell>
        </row>
      </sheetData>
      <sheetData sheetId="2">
        <row r="39">
          <cell r="H39">
            <v>0</v>
          </cell>
          <cell r="J39">
            <v>1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AA39">
            <v>0</v>
          </cell>
          <cell r="AC39">
            <v>0</v>
          </cell>
          <cell r="AE39"/>
          <cell r="AG39"/>
          <cell r="AI39"/>
          <cell r="AK39"/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>
        <row r="3">
          <cell r="G3">
            <v>44287</v>
          </cell>
        </row>
      </sheetData>
      <sheetData sheetId="2">
        <row r="39"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1</v>
          </cell>
          <cell r="AA39">
            <v>0</v>
          </cell>
          <cell r="AC39">
            <v>0</v>
          </cell>
          <cell r="AE39"/>
          <cell r="AG39"/>
          <cell r="AI39"/>
          <cell r="AK39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BD34-850B-4132-B617-E0C283D55CE3}">
  <sheetPr>
    <tabColor theme="0" tint="-0.499984740745262"/>
  </sheetPr>
  <dimension ref="A2:E16"/>
  <sheetViews>
    <sheetView workbookViewId="0">
      <selection activeCell="E6" sqref="E6"/>
    </sheetView>
  </sheetViews>
  <sheetFormatPr defaultRowHeight="13.5"/>
  <cols>
    <col min="4" max="4" width="12.625" bestFit="1" customWidth="1"/>
  </cols>
  <sheetData>
    <row r="2" spans="1:5">
      <c r="B2" t="s">
        <v>205</v>
      </c>
    </row>
    <row r="4" spans="1:5">
      <c r="A4" t="s">
        <v>207</v>
      </c>
      <c r="B4" t="s">
        <v>206</v>
      </c>
      <c r="D4" t="s">
        <v>208</v>
      </c>
    </row>
    <row r="5" spans="1:5">
      <c r="A5">
        <v>4</v>
      </c>
      <c r="B5" s="974">
        <v>44652</v>
      </c>
      <c r="D5" s="975" t="s">
        <v>166</v>
      </c>
      <c r="E5" s="976">
        <v>0.1</v>
      </c>
    </row>
    <row r="6" spans="1:5">
      <c r="A6">
        <v>5</v>
      </c>
      <c r="B6" s="974">
        <v>44682</v>
      </c>
      <c r="D6" s="977" t="s">
        <v>209</v>
      </c>
      <c r="E6" s="978">
        <f>'2021 Quality Business Plan'!G29*(1-Configuration!E5)</f>
        <v>7.0002506592346336E-4</v>
      </c>
    </row>
    <row r="7" spans="1:5">
      <c r="A7">
        <v>6</v>
      </c>
      <c r="B7" s="974">
        <v>44713</v>
      </c>
    </row>
    <row r="8" spans="1:5">
      <c r="A8">
        <v>7</v>
      </c>
      <c r="B8" s="974">
        <v>44743</v>
      </c>
    </row>
    <row r="9" spans="1:5">
      <c r="A9">
        <v>8</v>
      </c>
      <c r="B9" s="974">
        <v>44774</v>
      </c>
    </row>
    <row r="10" spans="1:5">
      <c r="A10">
        <v>9</v>
      </c>
      <c r="B10" s="974">
        <v>44805</v>
      </c>
    </row>
    <row r="11" spans="1:5">
      <c r="A11">
        <v>10</v>
      </c>
      <c r="B11" s="974">
        <v>44835</v>
      </c>
    </row>
    <row r="12" spans="1:5">
      <c r="A12">
        <v>11</v>
      </c>
      <c r="B12" s="974">
        <v>44866</v>
      </c>
    </row>
    <row r="13" spans="1:5">
      <c r="A13">
        <v>12</v>
      </c>
      <c r="B13" s="974">
        <v>44896</v>
      </c>
    </row>
    <row r="14" spans="1:5">
      <c r="A14">
        <v>1</v>
      </c>
      <c r="B14" s="974">
        <v>44927</v>
      </c>
    </row>
    <row r="15" spans="1:5">
      <c r="A15">
        <v>2</v>
      </c>
      <c r="B15" s="974">
        <v>44958</v>
      </c>
    </row>
    <row r="16" spans="1:5">
      <c r="A16">
        <v>3</v>
      </c>
      <c r="B16" s="974">
        <v>44986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1"/>
  <sheetViews>
    <sheetView topLeftCell="E13" zoomScaleNormal="100" zoomScaleSheetLayoutView="75" workbookViewId="0">
      <selection activeCell="G61" sqref="G6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0.3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22" width="17.25" style="36" customWidth="1"/>
    <col min="23" max="16384" width="9" style="36"/>
  </cols>
  <sheetData>
    <row r="1" spans="1:21" ht="13.5" customHeight="1" thickBot="1"/>
    <row r="2" spans="1:21" s="48" customFormat="1" ht="21" customHeight="1">
      <c r="A2" s="39"/>
      <c r="B2" s="40"/>
      <c r="C2" s="41"/>
      <c r="D2" s="42"/>
      <c r="E2" s="43" t="s">
        <v>2</v>
      </c>
      <c r="F2" s="44" t="s">
        <v>25</v>
      </c>
      <c r="G2" s="45"/>
      <c r="H2" s="45" t="s">
        <v>3</v>
      </c>
      <c r="I2" s="45"/>
      <c r="J2" s="46"/>
      <c r="K2" s="45" t="s">
        <v>4</v>
      </c>
      <c r="L2" s="45"/>
      <c r="M2" s="1009" t="s">
        <v>5</v>
      </c>
      <c r="N2" s="45"/>
      <c r="O2" s="45" t="s">
        <v>6</v>
      </c>
      <c r="P2" s="47"/>
      <c r="Q2" s="45"/>
      <c r="R2" s="45" t="s">
        <v>7</v>
      </c>
      <c r="S2" s="45"/>
      <c r="T2" s="1009" t="s">
        <v>8</v>
      </c>
      <c r="U2" s="1009" t="s">
        <v>203</v>
      </c>
    </row>
    <row r="3" spans="1:21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965">
        <v>44652</v>
      </c>
      <c r="H3" s="965">
        <v>44682</v>
      </c>
      <c r="I3" s="965">
        <v>44713</v>
      </c>
      <c r="J3" s="965">
        <v>44743</v>
      </c>
      <c r="K3" s="965">
        <v>44774</v>
      </c>
      <c r="L3" s="965">
        <v>44805</v>
      </c>
      <c r="M3" s="1010"/>
      <c r="N3" s="965">
        <v>44835</v>
      </c>
      <c r="O3" s="965">
        <v>44866</v>
      </c>
      <c r="P3" s="965">
        <v>44896</v>
      </c>
      <c r="Q3" s="965">
        <v>44927</v>
      </c>
      <c r="R3" s="965">
        <v>44958</v>
      </c>
      <c r="S3" s="965">
        <v>44986</v>
      </c>
      <c r="T3" s="1010"/>
      <c r="U3" s="1010"/>
    </row>
    <row r="4" spans="1:21" s="48" customFormat="1" ht="18.75" customHeight="1">
      <c r="A4" s="39"/>
      <c r="B4" s="56"/>
      <c r="C4" s="1013" t="s">
        <v>33</v>
      </c>
      <c r="D4" s="1014"/>
      <c r="E4" s="378" t="s">
        <v>34</v>
      </c>
      <c r="F4" s="57"/>
      <c r="G4" s="59">
        <f>'[1]Detail Table(Forecast)'!G4+'[2]Detail Table(Forecast)'!G4+'[3]Detail Table(Forecast)'!G4</f>
        <v>14276</v>
      </c>
      <c r="H4" s="59">
        <f>'[1]Detail Table(Forecast)'!H4+'[2]Detail Table(Forecast)'!H4+'[3]Detail Table(Forecast)'!H4</f>
        <v>15953</v>
      </c>
      <c r="I4" s="59">
        <f>'[1]Detail Table(Forecast)'!I4+'[2]Detail Table(Forecast)'!I4+'[3]Detail Table(Forecast)'!I4</f>
        <v>11222</v>
      </c>
      <c r="J4" s="59">
        <f>'[1]Detail Table(Forecast)'!J4+'[2]Detail Table(Forecast)'!J4+'[3]Detail Table(Forecast)'!J4</f>
        <v>14235</v>
      </c>
      <c r="K4" s="59">
        <f>'[1]Detail Table(Forecast)'!K4+'[2]Detail Table(Forecast)'!K4+'[3]Detail Table(Forecast)'!K4</f>
        <v>14239</v>
      </c>
      <c r="L4" s="59">
        <f>'[1]Detail Table(Forecast)'!L4+'[2]Detail Table(Forecast)'!L4+'[3]Detail Table(Forecast)'!L4</f>
        <v>16802</v>
      </c>
      <c r="M4" s="60">
        <f>SUM(G4:L4)</f>
        <v>86727</v>
      </c>
      <c r="N4" s="59">
        <f>'[1]Detail Table(Forecast)'!N4+'[2]Detail Table(Forecast)'!N4+'[3]Detail Table(Forecast)'!N4</f>
        <v>19007</v>
      </c>
      <c r="O4" s="59">
        <f>'[1]Detail Table(Forecast)'!O4+'[2]Detail Table(Forecast)'!O4+'[3]Detail Table(Forecast)'!O4</f>
        <v>18345</v>
      </c>
      <c r="P4" s="59">
        <f>'[1]Detail Table(Forecast)'!P4+'[2]Detail Table(Forecast)'!P4+'[3]Detail Table(Forecast)'!P4</f>
        <v>13710</v>
      </c>
      <c r="Q4" s="59">
        <f>'[1]Detail Table(Forecast)'!Q4+'[2]Detail Table(Forecast)'!Q4+'[3]Detail Table(Forecast)'!Q4</f>
        <v>11916</v>
      </c>
      <c r="R4" s="59">
        <f>'[1]Detail Table(Forecast)'!R4+'[2]Detail Table(Forecast)'!R4+'[3]Detail Table(Forecast)'!R4</f>
        <v>12375</v>
      </c>
      <c r="S4" s="59">
        <f>'[1]Detail Table(Forecast)'!S4+'[2]Detail Table(Forecast)'!S4+'[3]Detail Table(Forecast)'!S4</f>
        <v>14527</v>
      </c>
      <c r="T4" s="60">
        <f>SUM(N4:S4)</f>
        <v>89880</v>
      </c>
      <c r="U4" s="60">
        <f>M4+T4</f>
        <v>176607</v>
      </c>
    </row>
    <row r="5" spans="1:21" s="48" customFormat="1" ht="18.75" customHeight="1">
      <c r="A5" s="39"/>
      <c r="B5" s="56"/>
      <c r="C5" s="1015"/>
      <c r="D5" s="1016"/>
      <c r="E5" s="379" t="s">
        <v>35</v>
      </c>
      <c r="F5" s="61"/>
      <c r="G5" s="63">
        <f>'[1]Detail Table(Forecast)'!G5+'[2]Detail Table(Forecast)'!G5+'[3]Detail Table(Forecast)'!G5</f>
        <v>1073</v>
      </c>
      <c r="H5" s="63">
        <f>'[1]Detail Table(Forecast)'!H5+'[2]Detail Table(Forecast)'!H5+'[3]Detail Table(Forecast)'!H5</f>
        <v>1070</v>
      </c>
      <c r="I5" s="63">
        <f>'[1]Detail Table(Forecast)'!I5+'[2]Detail Table(Forecast)'!I5+'[3]Detail Table(Forecast)'!I5</f>
        <v>1063</v>
      </c>
      <c r="J5" s="63">
        <f>'[1]Detail Table(Forecast)'!J5+'[2]Detail Table(Forecast)'!J5+'[3]Detail Table(Forecast)'!J5</f>
        <v>1100</v>
      </c>
      <c r="K5" s="63">
        <f>'[1]Detail Table(Forecast)'!K5+'[2]Detail Table(Forecast)'!K5+'[3]Detail Table(Forecast)'!K5</f>
        <v>1100</v>
      </c>
      <c r="L5" s="63">
        <f>'[1]Detail Table(Forecast)'!L5+'[2]Detail Table(Forecast)'!L5+'[3]Detail Table(Forecast)'!L5</f>
        <v>1299</v>
      </c>
      <c r="M5" s="64">
        <f>SUM(G5:L5)</f>
        <v>6705</v>
      </c>
      <c r="N5" s="63">
        <f>'[1]Detail Table(Forecast)'!N5+'[2]Detail Table(Forecast)'!N5+'[3]Detail Table(Forecast)'!N5</f>
        <v>1327</v>
      </c>
      <c r="O5" s="63">
        <f>'[1]Detail Table(Forecast)'!O5+'[2]Detail Table(Forecast)'!O5+'[3]Detail Table(Forecast)'!O5</f>
        <v>1327</v>
      </c>
      <c r="P5" s="63">
        <f>'[1]Detail Table(Forecast)'!P5+'[2]Detail Table(Forecast)'!P5+'[3]Detail Table(Forecast)'!P5</f>
        <v>1300</v>
      </c>
      <c r="Q5" s="63">
        <f>'[1]Detail Table(Forecast)'!Q5+'[2]Detail Table(Forecast)'!Q5+'[3]Detail Table(Forecast)'!Q5</f>
        <v>922</v>
      </c>
      <c r="R5" s="63">
        <f>'[1]Detail Table(Forecast)'!R5+'[2]Detail Table(Forecast)'!R5+'[3]Detail Table(Forecast)'!R5</f>
        <v>938</v>
      </c>
      <c r="S5" s="63">
        <f>'[1]Detail Table(Forecast)'!S5+'[2]Detail Table(Forecast)'!S5+'[3]Detail Table(Forecast)'!S5</f>
        <v>1141</v>
      </c>
      <c r="T5" s="64">
        <f>SUM(N5:S5)</f>
        <v>6955</v>
      </c>
      <c r="U5" s="64">
        <f>M5+T5</f>
        <v>13660</v>
      </c>
    </row>
    <row r="6" spans="1:21" s="48" customFormat="1" ht="21" customHeight="1" thickBot="1">
      <c r="A6" s="39"/>
      <c r="B6" s="56"/>
      <c r="C6" s="1017"/>
      <c r="D6" s="1018"/>
      <c r="E6" s="65"/>
      <c r="F6" s="380"/>
      <c r="G6" s="66">
        <f t="shared" ref="G6:L6" si="0">SUM(G4:G5)</f>
        <v>15349</v>
      </c>
      <c r="H6" s="66">
        <f t="shared" si="0"/>
        <v>17023</v>
      </c>
      <c r="I6" s="66">
        <f t="shared" si="0"/>
        <v>12285</v>
      </c>
      <c r="J6" s="66">
        <f t="shared" si="0"/>
        <v>15335</v>
      </c>
      <c r="K6" s="66">
        <f t="shared" si="0"/>
        <v>15339</v>
      </c>
      <c r="L6" s="66">
        <f t="shared" si="0"/>
        <v>18101</v>
      </c>
      <c r="M6" s="69">
        <f>SUM(G6:L6)</f>
        <v>93432</v>
      </c>
      <c r="N6" s="66">
        <f t="shared" ref="N6:S6" si="1">SUM(N4:N5)</f>
        <v>20334</v>
      </c>
      <c r="O6" s="67">
        <f t="shared" si="1"/>
        <v>19672</v>
      </c>
      <c r="P6" s="70">
        <f t="shared" si="1"/>
        <v>15010</v>
      </c>
      <c r="Q6" s="66">
        <f t="shared" si="1"/>
        <v>12838</v>
      </c>
      <c r="R6" s="67">
        <f t="shared" si="1"/>
        <v>13313</v>
      </c>
      <c r="S6" s="67">
        <f t="shared" si="1"/>
        <v>15668</v>
      </c>
      <c r="T6" s="69">
        <f>SUM(N6:S6)</f>
        <v>96835</v>
      </c>
      <c r="U6" s="69">
        <f>M6+T6</f>
        <v>190267</v>
      </c>
    </row>
    <row r="7" spans="1:21" ht="21" customHeight="1" thickBot="1">
      <c r="A7" s="71">
        <v>1</v>
      </c>
      <c r="B7" s="1023" t="s">
        <v>70</v>
      </c>
      <c r="C7" s="1024" t="s">
        <v>154</v>
      </c>
      <c r="D7" s="381" t="s">
        <v>72</v>
      </c>
      <c r="E7" s="382"/>
      <c r="F7" s="72"/>
      <c r="G7" s="73">
        <f>'[1]Detail Table(Forecast)'!G7+'[2]Detail Table(Forecast)'!G7+'[3]Detail Table(Forecast)'!G7</f>
        <v>0</v>
      </c>
      <c r="H7" s="74">
        <f>'[1]Detail Table(Forecast)'!H7+'[2]Detail Table(Forecast)'!H7+'[3]Detail Table(Forecast)'!H7</f>
        <v>0</v>
      </c>
      <c r="I7" s="75">
        <f>'[1]Detail Table(Forecast)'!I7+'[2]Detail Table(Forecast)'!I7+'[3]Detail Table(Forecast)'!I7</f>
        <v>0</v>
      </c>
      <c r="J7" s="76">
        <f>'[1]Detail Table(Forecast)'!J7+'[2]Detail Table(Forecast)'!J7+'[3]Detail Table(Forecast)'!J7</f>
        <v>0</v>
      </c>
      <c r="K7" s="74">
        <f>'[1]Detail Table(Forecast)'!K7+'[2]Detail Table(Forecast)'!K7+'[3]Detail Table(Forecast)'!K7</f>
        <v>0</v>
      </c>
      <c r="L7" s="75">
        <f>'[1]Detail Table(Forecast)'!L7+'[2]Detail Table(Forecast)'!L7+'[3]Detail Table(Forecast)'!L7</f>
        <v>0</v>
      </c>
      <c r="M7" s="77">
        <f>SUM(G7:L7)</f>
        <v>0</v>
      </c>
      <c r="N7" s="73">
        <f>'[1]Detail Table(Forecast)'!N7+'[2]Detail Table(Forecast)'!N7+'[3]Detail Table(Forecast)'!N7</f>
        <v>0</v>
      </c>
      <c r="O7" s="74">
        <f>'[1]Detail Table(Forecast)'!O7+'[2]Detail Table(Forecast)'!O7+'[3]Detail Table(Forecast)'!O7</f>
        <v>0</v>
      </c>
      <c r="P7" s="78">
        <f>'[1]Detail Table(Forecast)'!P7+'[2]Detail Table(Forecast)'!P7+'[3]Detail Table(Forecast)'!P7</f>
        <v>0</v>
      </c>
      <c r="Q7" s="73">
        <f>'[1]Detail Table(Forecast)'!Q7+'[2]Detail Table(Forecast)'!Q7+'[3]Detail Table(Forecast)'!Q7</f>
        <v>0</v>
      </c>
      <c r="R7" s="74">
        <f>'[1]Detail Table(Forecast)'!R7+'[2]Detail Table(Forecast)'!R7+'[3]Detail Table(Forecast)'!R7</f>
        <v>0</v>
      </c>
      <c r="S7" s="74">
        <f>'[1]Detail Table(Forecast)'!S7+'[2]Detail Table(Forecast)'!S7+'[3]Detail Table(Forecast)'!S7</f>
        <v>0</v>
      </c>
      <c r="T7" s="77">
        <f>SUM(N7:S7)</f>
        <v>0</v>
      </c>
      <c r="U7" s="77">
        <f>M7+T7</f>
        <v>0</v>
      </c>
    </row>
    <row r="8" spans="1:21" ht="16.5" customHeight="1" thickTop="1">
      <c r="A8" s="71">
        <v>2</v>
      </c>
      <c r="B8" s="1023"/>
      <c r="C8" s="1025"/>
      <c r="D8" s="1026" t="s">
        <v>73</v>
      </c>
      <c r="E8" s="119" t="s">
        <v>74</v>
      </c>
      <c r="F8" s="383" t="s">
        <v>77</v>
      </c>
      <c r="G8" s="79"/>
      <c r="H8" s="80"/>
      <c r="I8" s="81"/>
      <c r="J8" s="82"/>
      <c r="K8" s="80"/>
      <c r="L8" s="81"/>
      <c r="M8" s="83"/>
      <c r="N8" s="84"/>
      <c r="O8" s="85"/>
      <c r="P8" s="86"/>
      <c r="Q8" s="84"/>
      <c r="R8" s="85"/>
      <c r="S8" s="85"/>
      <c r="T8" s="83"/>
      <c r="U8" s="83"/>
    </row>
    <row r="9" spans="1:21" ht="16.5" customHeight="1">
      <c r="A9" s="71">
        <v>3</v>
      </c>
      <c r="B9" s="1023"/>
      <c r="C9" s="1025"/>
      <c r="D9" s="1026"/>
      <c r="E9" s="119" t="s">
        <v>75</v>
      </c>
      <c r="F9" s="384" t="s">
        <v>78</v>
      </c>
      <c r="G9" s="87"/>
      <c r="H9" s="88"/>
      <c r="I9" s="89"/>
      <c r="J9" s="90"/>
      <c r="K9" s="88"/>
      <c r="L9" s="89"/>
      <c r="M9" s="91"/>
      <c r="N9" s="92"/>
      <c r="O9" s="93"/>
      <c r="P9" s="94"/>
      <c r="Q9" s="92"/>
      <c r="R9" s="93"/>
      <c r="S9" s="93"/>
      <c r="T9" s="91"/>
      <c r="U9" s="91"/>
    </row>
    <row r="10" spans="1:21" ht="16.5" customHeight="1">
      <c r="A10" s="71">
        <v>4</v>
      </c>
      <c r="B10" s="1023"/>
      <c r="C10" s="1025"/>
      <c r="D10" s="1026"/>
      <c r="E10" s="95" t="s">
        <v>76</v>
      </c>
      <c r="F10" s="385" t="s">
        <v>79</v>
      </c>
      <c r="G10" s="580">
        <f>'[1]Detail Table(Forecast)'!G10+'[2]Detail Table(Forecast)'!G10+'[3]Detail Table(Forecast)'!G10</f>
        <v>162.47417534660482</v>
      </c>
      <c r="H10" s="580">
        <f>'[1]Detail Table(Forecast)'!H10+'[2]Detail Table(Forecast)'!H10+'[3]Detail Table(Forecast)'!H10</f>
        <v>178.97149802175494</v>
      </c>
      <c r="I10" s="580">
        <f>'[1]Detail Table(Forecast)'!I10+'[2]Detail Table(Forecast)'!I10+'[3]Detail Table(Forecast)'!I10</f>
        <v>132.71626234245562</v>
      </c>
      <c r="J10" s="580">
        <f>'[1]Detail Table(Forecast)'!J10+'[2]Detail Table(Forecast)'!J10+'[3]Detail Table(Forecast)'!J10</f>
        <v>162.90938474562057</v>
      </c>
      <c r="K10" s="580">
        <f>'[1]Detail Table(Forecast)'!K10+'[2]Detail Table(Forecast)'!K10+'[3]Detail Table(Forecast)'!K10</f>
        <v>162.96570991449801</v>
      </c>
      <c r="L10" s="580">
        <f>'[1]Detail Table(Forecast)'!L10+'[2]Detail Table(Forecast)'!L10+'[3]Detail Table(Forecast)'!L10</f>
        <v>192.18807705412212</v>
      </c>
      <c r="M10" s="564">
        <f>SUM(G10:L10)</f>
        <v>992.22510742505597</v>
      </c>
      <c r="N10" s="580">
        <f>'[1]Detail Table(Forecast)'!N10+'[2]Detail Table(Forecast)'!N10+'[3]Detail Table(Forecast)'!N10</f>
        <v>214.40341669876236</v>
      </c>
      <c r="O10" s="580">
        <f>'[1]Detail Table(Forecast)'!O10+'[2]Detail Table(Forecast)'!O10+'[3]Detail Table(Forecast)'!O10</f>
        <v>207.68361373419967</v>
      </c>
      <c r="P10" s="580">
        <f>'[1]Detail Table(Forecast)'!P10+'[2]Detail Table(Forecast)'!P10+'[3]Detail Table(Forecast)'!P10</f>
        <v>161.83514640180255</v>
      </c>
      <c r="Q10" s="580">
        <f>'[1]Detail Table(Forecast)'!Q10+'[2]Detail Table(Forecast)'!Q10+'[3]Detail Table(Forecast)'!Q10</f>
        <v>136.29365339580923</v>
      </c>
      <c r="R10" s="580">
        <f>'[1]Detail Table(Forecast)'!R10+'[2]Detail Table(Forecast)'!R10+'[3]Detail Table(Forecast)'!R10</f>
        <v>141.03525888026223</v>
      </c>
      <c r="S10" s="580">
        <f>'[1]Detail Table(Forecast)'!S10+'[2]Detail Table(Forecast)'!S10+'[3]Detail Table(Forecast)'!S10</f>
        <v>166.62807921285335</v>
      </c>
      <c r="T10" s="564">
        <f t="shared" ref="T10:T20" si="2">SUM(N10:S10)</f>
        <v>1027.8791683236893</v>
      </c>
      <c r="U10" s="564">
        <f>M10+T10</f>
        <v>2020.1042757487453</v>
      </c>
    </row>
    <row r="11" spans="1:21" ht="19.5" customHeight="1">
      <c r="B11" s="1023"/>
      <c r="C11" s="1025"/>
      <c r="D11" s="1026"/>
      <c r="E11" s="101"/>
      <c r="F11" s="386" t="s">
        <v>80</v>
      </c>
      <c r="G11" s="581">
        <f t="shared" ref="G11:L11" si="3">SUBTOTAL(9,G7:G10)</f>
        <v>162.47417534660482</v>
      </c>
      <c r="H11" s="581">
        <f t="shared" si="3"/>
        <v>178.97149802175494</v>
      </c>
      <c r="I11" s="581">
        <f t="shared" si="3"/>
        <v>132.71626234245562</v>
      </c>
      <c r="J11" s="581">
        <f t="shared" si="3"/>
        <v>162.90938474562057</v>
      </c>
      <c r="K11" s="581">
        <f t="shared" si="3"/>
        <v>162.96570991449801</v>
      </c>
      <c r="L11" s="581">
        <f t="shared" si="3"/>
        <v>192.18807705412212</v>
      </c>
      <c r="M11" s="565">
        <f>SUM(G11:L11)</f>
        <v>992.22510742505597</v>
      </c>
      <c r="N11" s="581">
        <f t="shared" ref="N11:S11" si="4">SUBTOTAL(9,N7:N10)</f>
        <v>214.40341669876236</v>
      </c>
      <c r="O11" s="581">
        <f t="shared" si="4"/>
        <v>207.68361373419967</v>
      </c>
      <c r="P11" s="581">
        <f t="shared" si="4"/>
        <v>161.83514640180255</v>
      </c>
      <c r="Q11" s="581">
        <f t="shared" si="4"/>
        <v>136.29365339580923</v>
      </c>
      <c r="R11" s="581">
        <f t="shared" si="4"/>
        <v>141.03525888026223</v>
      </c>
      <c r="S11" s="581">
        <f t="shared" si="4"/>
        <v>166.62807921285335</v>
      </c>
      <c r="T11" s="565">
        <f>SUM(N11:S11)</f>
        <v>1027.8791683236893</v>
      </c>
      <c r="U11" s="565">
        <f>M11+T11</f>
        <v>2020.1042757487453</v>
      </c>
    </row>
    <row r="12" spans="1:21" ht="16.5" customHeight="1">
      <c r="A12" s="71">
        <v>5</v>
      </c>
      <c r="B12" s="1023"/>
      <c r="C12" s="1025"/>
      <c r="D12" s="1026"/>
      <c r="E12" s="119" t="s">
        <v>81</v>
      </c>
      <c r="F12" s="409" t="s">
        <v>83</v>
      </c>
      <c r="G12" s="107">
        <f>'[1]Detail Table(Forecast)'!G12+'[2]Detail Table(Forecast)'!G12+'[3]Detail Table(Forecast)'!G12</f>
        <v>0</v>
      </c>
      <c r="H12" s="108">
        <f>'[1]Detail Table(Forecast)'!H12+'[2]Detail Table(Forecast)'!H12+'[3]Detail Table(Forecast)'!H12</f>
        <v>0</v>
      </c>
      <c r="I12" s="109">
        <f>'[1]Detail Table(Forecast)'!I12+'[2]Detail Table(Forecast)'!I12+'[3]Detail Table(Forecast)'!I12</f>
        <v>0</v>
      </c>
      <c r="J12" s="110">
        <f>'[1]Detail Table(Forecast)'!J12+'[2]Detail Table(Forecast)'!J12+'[3]Detail Table(Forecast)'!J12</f>
        <v>0</v>
      </c>
      <c r="K12" s="108">
        <f>'[1]Detail Table(Forecast)'!K12+'[2]Detail Table(Forecast)'!K12+'[3]Detail Table(Forecast)'!K12</f>
        <v>0</v>
      </c>
      <c r="L12" s="109">
        <f>'[1]Detail Table(Forecast)'!L12+'[2]Detail Table(Forecast)'!L12+'[3]Detail Table(Forecast)'!L12</f>
        <v>0</v>
      </c>
      <c r="M12" s="111">
        <f t="shared" ref="M12:M20" si="5">SUM(G12:L12)</f>
        <v>0</v>
      </c>
      <c r="N12" s="107">
        <f>'[1]Detail Table(Forecast)'!N12+'[2]Detail Table(Forecast)'!N12+'[3]Detail Table(Forecast)'!N12</f>
        <v>0</v>
      </c>
      <c r="O12" s="108">
        <f>'[1]Detail Table(Forecast)'!O12+'[2]Detail Table(Forecast)'!O12+'[3]Detail Table(Forecast)'!O12</f>
        <v>0</v>
      </c>
      <c r="P12" s="112">
        <f>'[1]Detail Table(Forecast)'!P12+'[2]Detail Table(Forecast)'!P12+'[3]Detail Table(Forecast)'!P12</f>
        <v>0</v>
      </c>
      <c r="Q12" s="107">
        <f>'[1]Detail Table(Forecast)'!Q12+'[2]Detail Table(Forecast)'!Q12+'[3]Detail Table(Forecast)'!Q12</f>
        <v>0</v>
      </c>
      <c r="R12" s="108">
        <f>'[1]Detail Table(Forecast)'!R12+'[2]Detail Table(Forecast)'!R12+'[3]Detail Table(Forecast)'!R12</f>
        <v>0</v>
      </c>
      <c r="S12" s="108">
        <f>'[1]Detail Table(Forecast)'!S12+'[2]Detail Table(Forecast)'!S12+'[3]Detail Table(Forecast)'!S12</f>
        <v>0</v>
      </c>
      <c r="T12" s="111">
        <f t="shared" si="2"/>
        <v>0</v>
      </c>
      <c r="U12" s="111">
        <f t="shared" ref="U12:U20" si="6">M12+T12</f>
        <v>0</v>
      </c>
    </row>
    <row r="13" spans="1:21" ht="16.5" customHeight="1">
      <c r="A13" s="71">
        <v>6</v>
      </c>
      <c r="B13" s="1023"/>
      <c r="C13" s="1025"/>
      <c r="D13" s="1026"/>
      <c r="E13" s="119" t="s">
        <v>82</v>
      </c>
      <c r="F13" s="388" t="s">
        <v>84</v>
      </c>
      <c r="G13" s="117">
        <f>'[1]Detail Table(Forecast)'!G13+'[2]Detail Table(Forecast)'!G13+'[3]Detail Table(Forecast)'!G13</f>
        <v>0</v>
      </c>
      <c r="H13" s="113">
        <f>'[1]Detail Table(Forecast)'!H13+'[2]Detail Table(Forecast)'!H13+'[3]Detail Table(Forecast)'!H13</f>
        <v>0</v>
      </c>
      <c r="I13" s="114">
        <f>'[1]Detail Table(Forecast)'!I13+'[2]Detail Table(Forecast)'!I13+'[3]Detail Table(Forecast)'!I13</f>
        <v>0</v>
      </c>
      <c r="J13" s="115">
        <f>'[1]Detail Table(Forecast)'!J13+'[2]Detail Table(Forecast)'!J13+'[3]Detail Table(Forecast)'!J13</f>
        <v>0</v>
      </c>
      <c r="K13" s="113">
        <f>'[1]Detail Table(Forecast)'!K13+'[2]Detail Table(Forecast)'!K13+'[3]Detail Table(Forecast)'!K13</f>
        <v>0</v>
      </c>
      <c r="L13" s="114">
        <f>'[1]Detail Table(Forecast)'!L13+'[2]Detail Table(Forecast)'!L13+'[3]Detail Table(Forecast)'!L13</f>
        <v>0</v>
      </c>
      <c r="M13" s="116">
        <f t="shared" si="5"/>
        <v>0</v>
      </c>
      <c r="N13" s="117">
        <f>'[1]Detail Table(Forecast)'!N13+'[2]Detail Table(Forecast)'!N13+'[3]Detail Table(Forecast)'!N13</f>
        <v>0</v>
      </c>
      <c r="O13" s="113">
        <f>'[1]Detail Table(Forecast)'!O13+'[2]Detail Table(Forecast)'!O13+'[3]Detail Table(Forecast)'!O13</f>
        <v>0</v>
      </c>
      <c r="P13" s="118">
        <f>'[1]Detail Table(Forecast)'!P13+'[2]Detail Table(Forecast)'!P13+'[3]Detail Table(Forecast)'!P13</f>
        <v>0</v>
      </c>
      <c r="Q13" s="117">
        <f>'[1]Detail Table(Forecast)'!Q13+'[2]Detail Table(Forecast)'!Q13+'[3]Detail Table(Forecast)'!Q13</f>
        <v>0</v>
      </c>
      <c r="R13" s="113">
        <f>'[1]Detail Table(Forecast)'!R13+'[2]Detail Table(Forecast)'!R13+'[3]Detail Table(Forecast)'!R13</f>
        <v>0</v>
      </c>
      <c r="S13" s="113">
        <f>'[1]Detail Table(Forecast)'!S13+'[2]Detail Table(Forecast)'!S13+'[3]Detail Table(Forecast)'!S13</f>
        <v>0</v>
      </c>
      <c r="T13" s="116">
        <f t="shared" si="2"/>
        <v>0</v>
      </c>
      <c r="U13" s="116">
        <f t="shared" si="6"/>
        <v>0</v>
      </c>
    </row>
    <row r="14" spans="1:21" ht="16.5" customHeight="1">
      <c r="A14" s="71">
        <v>7</v>
      </c>
      <c r="B14" s="1023"/>
      <c r="C14" s="1025"/>
      <c r="D14" s="1026"/>
      <c r="E14" s="119"/>
      <c r="F14" s="413" t="s">
        <v>85</v>
      </c>
      <c r="G14" s="120"/>
      <c r="H14" s="121"/>
      <c r="I14" s="122"/>
      <c r="J14" s="123"/>
      <c r="K14" s="121"/>
      <c r="L14" s="122"/>
      <c r="M14" s="124"/>
      <c r="N14" s="120"/>
      <c r="O14" s="121"/>
      <c r="P14" s="125"/>
      <c r="Q14" s="120"/>
      <c r="R14" s="121"/>
      <c r="S14" s="121"/>
      <c r="T14" s="124"/>
      <c r="U14" s="124"/>
    </row>
    <row r="15" spans="1:21" ht="16.5" customHeight="1">
      <c r="A15" s="71">
        <v>8</v>
      </c>
      <c r="B15" s="1023"/>
      <c r="C15" s="1025"/>
      <c r="D15" s="1026"/>
      <c r="E15" s="119"/>
      <c r="F15" s="412" t="s">
        <v>86</v>
      </c>
      <c r="G15" s="117">
        <f>'[1]Detail Table(Forecast)'!G15+'[2]Detail Table(Forecast)'!G15+'[3]Detail Table(Forecast)'!G15</f>
        <v>0</v>
      </c>
      <c r="H15" s="113">
        <f>'[1]Detail Table(Forecast)'!H15+'[2]Detail Table(Forecast)'!H15+'[3]Detail Table(Forecast)'!H15</f>
        <v>0</v>
      </c>
      <c r="I15" s="114">
        <f>'[1]Detail Table(Forecast)'!I15+'[2]Detail Table(Forecast)'!I15+'[3]Detail Table(Forecast)'!I15</f>
        <v>0</v>
      </c>
      <c r="J15" s="115">
        <f>'[1]Detail Table(Forecast)'!J15+'[2]Detail Table(Forecast)'!J15+'[3]Detail Table(Forecast)'!J15</f>
        <v>0</v>
      </c>
      <c r="K15" s="113">
        <f>'[1]Detail Table(Forecast)'!K15+'[2]Detail Table(Forecast)'!K15+'[3]Detail Table(Forecast)'!K15</f>
        <v>0</v>
      </c>
      <c r="L15" s="114">
        <f>'[1]Detail Table(Forecast)'!L15+'[2]Detail Table(Forecast)'!L15+'[3]Detail Table(Forecast)'!L15</f>
        <v>0</v>
      </c>
      <c r="M15" s="116">
        <f t="shared" si="5"/>
        <v>0</v>
      </c>
      <c r="N15" s="117">
        <f>'[1]Detail Table(Forecast)'!N15+'[2]Detail Table(Forecast)'!N15+'[3]Detail Table(Forecast)'!N15</f>
        <v>0</v>
      </c>
      <c r="O15" s="113">
        <f>'[1]Detail Table(Forecast)'!O15+'[2]Detail Table(Forecast)'!O15+'[3]Detail Table(Forecast)'!O15</f>
        <v>0</v>
      </c>
      <c r="P15" s="118">
        <f>'[1]Detail Table(Forecast)'!P15+'[2]Detail Table(Forecast)'!P15+'[3]Detail Table(Forecast)'!P15</f>
        <v>0</v>
      </c>
      <c r="Q15" s="117">
        <f>'[1]Detail Table(Forecast)'!Q15+'[2]Detail Table(Forecast)'!Q15+'[3]Detail Table(Forecast)'!Q15</f>
        <v>0</v>
      </c>
      <c r="R15" s="113">
        <f>'[1]Detail Table(Forecast)'!R15+'[2]Detail Table(Forecast)'!R15+'[3]Detail Table(Forecast)'!R15</f>
        <v>0</v>
      </c>
      <c r="S15" s="113">
        <f>'[1]Detail Table(Forecast)'!S15+'[2]Detail Table(Forecast)'!S15+'[3]Detail Table(Forecast)'!S15</f>
        <v>0</v>
      </c>
      <c r="T15" s="116">
        <f t="shared" si="2"/>
        <v>0</v>
      </c>
      <c r="U15" s="116">
        <f t="shared" si="6"/>
        <v>0</v>
      </c>
    </row>
    <row r="16" spans="1:21" ht="16.5" customHeight="1">
      <c r="A16" s="71">
        <v>9</v>
      </c>
      <c r="B16" s="1023"/>
      <c r="C16" s="1025"/>
      <c r="D16" s="1026"/>
      <c r="E16" s="119"/>
      <c r="F16" s="387" t="s">
        <v>117</v>
      </c>
      <c r="G16" s="96">
        <f>'[1]Detail Table(Forecast)'!G16+'[2]Detail Table(Forecast)'!G16+'[3]Detail Table(Forecast)'!G16</f>
        <v>0</v>
      </c>
      <c r="H16" s="96">
        <f>'[1]Detail Table(Forecast)'!H16+'[2]Detail Table(Forecast)'!H16+'[3]Detail Table(Forecast)'!H16</f>
        <v>0</v>
      </c>
      <c r="I16" s="98">
        <f>'[1]Detail Table(Forecast)'!I16+'[2]Detail Table(Forecast)'!I16+'[3]Detail Table(Forecast)'!I16</f>
        <v>0</v>
      </c>
      <c r="J16" s="98">
        <f>'[1]Detail Table(Forecast)'!J16+'[2]Detail Table(Forecast)'!J16+'[3]Detail Table(Forecast)'!J16</f>
        <v>0</v>
      </c>
      <c r="K16" s="97">
        <f>'[1]Detail Table(Forecast)'!K16+'[2]Detail Table(Forecast)'!K16+'[3]Detail Table(Forecast)'!K16</f>
        <v>0</v>
      </c>
      <c r="L16" s="97">
        <f>'[1]Detail Table(Forecast)'!L16+'[2]Detail Table(Forecast)'!L16+'[3]Detail Table(Forecast)'!L16</f>
        <v>0</v>
      </c>
      <c r="M16" s="126">
        <f t="shared" si="5"/>
        <v>0</v>
      </c>
      <c r="N16" s="97">
        <f>'[1]Detail Table(Forecast)'!N16+'[2]Detail Table(Forecast)'!N16+'[3]Detail Table(Forecast)'!N16</f>
        <v>0</v>
      </c>
      <c r="O16" s="97">
        <f>'[1]Detail Table(Forecast)'!O16+'[2]Detail Table(Forecast)'!O16+'[3]Detail Table(Forecast)'!O16</f>
        <v>0</v>
      </c>
      <c r="P16" s="100">
        <f>'[1]Detail Table(Forecast)'!P16+'[2]Detail Table(Forecast)'!P16+'[3]Detail Table(Forecast)'!P16</f>
        <v>0</v>
      </c>
      <c r="Q16" s="96">
        <f>'[1]Detail Table(Forecast)'!Q16+'[2]Detail Table(Forecast)'!Q16+'[3]Detail Table(Forecast)'!Q16</f>
        <v>0</v>
      </c>
      <c r="R16" s="97">
        <f>'[1]Detail Table(Forecast)'!R16+'[2]Detail Table(Forecast)'!R16+'[3]Detail Table(Forecast)'!R16</f>
        <v>0</v>
      </c>
      <c r="S16" s="97">
        <f>'[1]Detail Table(Forecast)'!S16+'[2]Detail Table(Forecast)'!S16+'[3]Detail Table(Forecast)'!S16</f>
        <v>0</v>
      </c>
      <c r="T16" s="126">
        <f t="shared" si="2"/>
        <v>0</v>
      </c>
      <c r="U16" s="126">
        <f t="shared" si="6"/>
        <v>0</v>
      </c>
    </row>
    <row r="17" spans="1:21" ht="19.5" customHeight="1">
      <c r="B17" s="1023"/>
      <c r="C17" s="1025"/>
      <c r="D17" s="1026"/>
      <c r="E17" s="119"/>
      <c r="F17" s="386" t="s">
        <v>87</v>
      </c>
      <c r="G17" s="255">
        <f t="shared" ref="G17:L17" si="7">SUBTOTAL(9,G12:G16)</f>
        <v>0</v>
      </c>
      <c r="H17" s="255">
        <f t="shared" si="7"/>
        <v>0</v>
      </c>
      <c r="I17" s="255">
        <f t="shared" si="7"/>
        <v>0</v>
      </c>
      <c r="J17" s="255">
        <f t="shared" si="7"/>
        <v>0</v>
      </c>
      <c r="K17" s="255">
        <f t="shared" si="7"/>
        <v>0</v>
      </c>
      <c r="L17" s="255">
        <f t="shared" si="7"/>
        <v>0</v>
      </c>
      <c r="M17" s="99">
        <f>SUM(G17:L17)</f>
        <v>0</v>
      </c>
      <c r="N17" s="255">
        <f t="shared" ref="N17:S17" si="8">SUBTOTAL(9,N12:N16)</f>
        <v>0</v>
      </c>
      <c r="O17" s="255">
        <f t="shared" si="8"/>
        <v>0</v>
      </c>
      <c r="P17" s="255">
        <f t="shared" si="8"/>
        <v>0</v>
      </c>
      <c r="Q17" s="255">
        <f t="shared" si="8"/>
        <v>0</v>
      </c>
      <c r="R17" s="255">
        <f t="shared" si="8"/>
        <v>0</v>
      </c>
      <c r="S17" s="255">
        <f t="shared" si="8"/>
        <v>0</v>
      </c>
      <c r="T17" s="99">
        <f>SUM(N17:S17)</f>
        <v>0</v>
      </c>
      <c r="U17" s="99">
        <f t="shared" si="6"/>
        <v>0</v>
      </c>
    </row>
    <row r="18" spans="1:21" ht="19.5" customHeight="1">
      <c r="A18" s="71">
        <v>10</v>
      </c>
      <c r="B18" s="1023"/>
      <c r="C18" s="1025"/>
      <c r="D18" s="1026"/>
      <c r="E18" s="389" t="s">
        <v>88</v>
      </c>
      <c r="F18" s="130"/>
      <c r="G18" s="131">
        <f>'[1]Detail Table(Forecast)'!G18+'[2]Detail Table(Forecast)'!G18+'[3]Detail Table(Forecast)'!G18</f>
        <v>0</v>
      </c>
      <c r="H18" s="132">
        <f>'[1]Detail Table(Forecast)'!H18+'[2]Detail Table(Forecast)'!H18+'[3]Detail Table(Forecast)'!H18</f>
        <v>0</v>
      </c>
      <c r="I18" s="133">
        <f>'[1]Detail Table(Forecast)'!I18+'[2]Detail Table(Forecast)'!I18+'[3]Detail Table(Forecast)'!I18</f>
        <v>0</v>
      </c>
      <c r="J18" s="134">
        <f>'[1]Detail Table(Forecast)'!J18+'[2]Detail Table(Forecast)'!J18+'[3]Detail Table(Forecast)'!J18</f>
        <v>0</v>
      </c>
      <c r="K18" s="132">
        <f>'[1]Detail Table(Forecast)'!K18+'[2]Detail Table(Forecast)'!K18+'[3]Detail Table(Forecast)'!K18</f>
        <v>0</v>
      </c>
      <c r="L18" s="133">
        <f>'[1]Detail Table(Forecast)'!L18+'[2]Detail Table(Forecast)'!L18+'[3]Detail Table(Forecast)'!L18</f>
        <v>0</v>
      </c>
      <c r="M18" s="135">
        <f t="shared" si="5"/>
        <v>0</v>
      </c>
      <c r="N18" s="131">
        <f>'[1]Detail Table(Forecast)'!N18+'[2]Detail Table(Forecast)'!N18+'[3]Detail Table(Forecast)'!N18</f>
        <v>0</v>
      </c>
      <c r="O18" s="132">
        <f>'[1]Detail Table(Forecast)'!O18+'[2]Detail Table(Forecast)'!O18+'[3]Detail Table(Forecast)'!O18</f>
        <v>0</v>
      </c>
      <c r="P18" s="136">
        <f>'[1]Detail Table(Forecast)'!P18+'[2]Detail Table(Forecast)'!P18+'[3]Detail Table(Forecast)'!P18</f>
        <v>0</v>
      </c>
      <c r="Q18" s="131">
        <f>'[1]Detail Table(Forecast)'!Q18+'[2]Detail Table(Forecast)'!Q18+'[3]Detail Table(Forecast)'!Q18</f>
        <v>0</v>
      </c>
      <c r="R18" s="132">
        <f>'[1]Detail Table(Forecast)'!R18+'[2]Detail Table(Forecast)'!R18+'[3]Detail Table(Forecast)'!R18</f>
        <v>0</v>
      </c>
      <c r="S18" s="132">
        <f>'[1]Detail Table(Forecast)'!S18+'[2]Detail Table(Forecast)'!S18+'[3]Detail Table(Forecast)'!S18</f>
        <v>0</v>
      </c>
      <c r="T18" s="135">
        <f>SUM(N18:S18)</f>
        <v>0</v>
      </c>
      <c r="U18" s="135">
        <f t="shared" si="6"/>
        <v>0</v>
      </c>
    </row>
    <row r="19" spans="1:21" ht="19.5" customHeight="1">
      <c r="A19" s="71">
        <v>11</v>
      </c>
      <c r="B19" s="1023"/>
      <c r="C19" s="1025"/>
      <c r="D19" s="1026"/>
      <c r="E19" s="389" t="s">
        <v>89</v>
      </c>
      <c r="F19" s="130"/>
      <c r="G19" s="131">
        <f>'[1]Detail Table(Forecast)'!G19+'[2]Detail Table(Forecast)'!G19+'[3]Detail Table(Forecast)'!G19</f>
        <v>0</v>
      </c>
      <c r="H19" s="132">
        <f>'[1]Detail Table(Forecast)'!H19+'[2]Detail Table(Forecast)'!H19+'[3]Detail Table(Forecast)'!H19</f>
        <v>0</v>
      </c>
      <c r="I19" s="133">
        <f>'[1]Detail Table(Forecast)'!I19+'[2]Detail Table(Forecast)'!I19+'[3]Detail Table(Forecast)'!I19</f>
        <v>0</v>
      </c>
      <c r="J19" s="134">
        <f>'[1]Detail Table(Forecast)'!J19+'[2]Detail Table(Forecast)'!J19+'[3]Detail Table(Forecast)'!J19</f>
        <v>0</v>
      </c>
      <c r="K19" s="132">
        <f>'[1]Detail Table(Forecast)'!K19+'[2]Detail Table(Forecast)'!K19+'[3]Detail Table(Forecast)'!K19</f>
        <v>0</v>
      </c>
      <c r="L19" s="133">
        <f>'[1]Detail Table(Forecast)'!L19+'[2]Detail Table(Forecast)'!L19+'[3]Detail Table(Forecast)'!L19</f>
        <v>0</v>
      </c>
      <c r="M19" s="135">
        <f t="shared" si="5"/>
        <v>0</v>
      </c>
      <c r="N19" s="131">
        <f>'[1]Detail Table(Forecast)'!N19+'[2]Detail Table(Forecast)'!N19+'[3]Detail Table(Forecast)'!N19</f>
        <v>0</v>
      </c>
      <c r="O19" s="132">
        <f>'[1]Detail Table(Forecast)'!O19+'[2]Detail Table(Forecast)'!O19+'[3]Detail Table(Forecast)'!O19</f>
        <v>0</v>
      </c>
      <c r="P19" s="136">
        <f>'[1]Detail Table(Forecast)'!P19+'[2]Detail Table(Forecast)'!P19+'[3]Detail Table(Forecast)'!P19</f>
        <v>0</v>
      </c>
      <c r="Q19" s="131">
        <f>'[1]Detail Table(Forecast)'!Q19+'[2]Detail Table(Forecast)'!Q19+'[3]Detail Table(Forecast)'!Q19</f>
        <v>0</v>
      </c>
      <c r="R19" s="132">
        <f>'[1]Detail Table(Forecast)'!R19+'[2]Detail Table(Forecast)'!R19+'[3]Detail Table(Forecast)'!R19</f>
        <v>0</v>
      </c>
      <c r="S19" s="132">
        <f>'[1]Detail Table(Forecast)'!S19+'[2]Detail Table(Forecast)'!S19+'[3]Detail Table(Forecast)'!S19</f>
        <v>0</v>
      </c>
      <c r="T19" s="135">
        <f t="shared" si="2"/>
        <v>0</v>
      </c>
      <c r="U19" s="135">
        <f t="shared" si="6"/>
        <v>0</v>
      </c>
    </row>
    <row r="20" spans="1:21" ht="19.5" customHeight="1">
      <c r="A20" s="71">
        <v>12</v>
      </c>
      <c r="B20" s="1023"/>
      <c r="C20" s="1025"/>
      <c r="D20" s="1026"/>
      <c r="E20" s="389" t="s">
        <v>90</v>
      </c>
      <c r="F20" s="137"/>
      <c r="G20" s="131">
        <f>'[1]Detail Table(Forecast)'!G20+'[2]Detail Table(Forecast)'!G20+'[3]Detail Table(Forecast)'!G20</f>
        <v>0</v>
      </c>
      <c r="H20" s="132">
        <f>'[1]Detail Table(Forecast)'!H20+'[2]Detail Table(Forecast)'!H20+'[3]Detail Table(Forecast)'!H20</f>
        <v>0</v>
      </c>
      <c r="I20" s="133">
        <f>'[1]Detail Table(Forecast)'!I20+'[2]Detail Table(Forecast)'!I20+'[3]Detail Table(Forecast)'!I20</f>
        <v>0</v>
      </c>
      <c r="J20" s="134">
        <f>'[1]Detail Table(Forecast)'!J20+'[2]Detail Table(Forecast)'!J20+'[3]Detail Table(Forecast)'!J20</f>
        <v>0</v>
      </c>
      <c r="K20" s="132">
        <f>'[1]Detail Table(Forecast)'!K20+'[2]Detail Table(Forecast)'!K20+'[3]Detail Table(Forecast)'!K20</f>
        <v>0</v>
      </c>
      <c r="L20" s="133">
        <f>'[1]Detail Table(Forecast)'!L20+'[2]Detail Table(Forecast)'!L20+'[3]Detail Table(Forecast)'!L20</f>
        <v>0</v>
      </c>
      <c r="M20" s="135">
        <f t="shared" si="5"/>
        <v>0</v>
      </c>
      <c r="N20" s="131">
        <f>'[1]Detail Table(Forecast)'!N20+'[2]Detail Table(Forecast)'!N20+'[3]Detail Table(Forecast)'!N20</f>
        <v>0</v>
      </c>
      <c r="O20" s="132">
        <f>'[1]Detail Table(Forecast)'!O20+'[2]Detail Table(Forecast)'!O20+'[3]Detail Table(Forecast)'!O20</f>
        <v>0</v>
      </c>
      <c r="P20" s="136">
        <f>'[1]Detail Table(Forecast)'!P20+'[2]Detail Table(Forecast)'!P20+'[3]Detail Table(Forecast)'!P20</f>
        <v>0</v>
      </c>
      <c r="Q20" s="131">
        <f>'[1]Detail Table(Forecast)'!Q20+'[2]Detail Table(Forecast)'!Q20+'[3]Detail Table(Forecast)'!Q20</f>
        <v>0</v>
      </c>
      <c r="R20" s="132">
        <f>'[1]Detail Table(Forecast)'!R20+'[2]Detail Table(Forecast)'!R20+'[3]Detail Table(Forecast)'!R20</f>
        <v>0</v>
      </c>
      <c r="S20" s="132">
        <f>'[1]Detail Table(Forecast)'!S20+'[2]Detail Table(Forecast)'!S20+'[3]Detail Table(Forecast)'!S20</f>
        <v>0</v>
      </c>
      <c r="T20" s="135">
        <f t="shared" si="2"/>
        <v>0</v>
      </c>
      <c r="U20" s="135">
        <f t="shared" si="6"/>
        <v>0</v>
      </c>
    </row>
    <row r="21" spans="1:21" ht="21" customHeight="1" thickBot="1">
      <c r="B21" s="1023"/>
      <c r="C21" s="1025"/>
      <c r="D21" s="1027"/>
      <c r="E21" s="991" t="s">
        <v>91</v>
      </c>
      <c r="F21" s="992"/>
      <c r="G21" s="585">
        <f t="shared" ref="G21:L21" si="9">SUBTOTAL(9,G7:G20)</f>
        <v>162.47417534660482</v>
      </c>
      <c r="H21" s="585">
        <f t="shared" si="9"/>
        <v>178.97149802175494</v>
      </c>
      <c r="I21" s="585">
        <f t="shared" si="9"/>
        <v>132.71626234245562</v>
      </c>
      <c r="J21" s="585">
        <f t="shared" si="9"/>
        <v>162.90938474562057</v>
      </c>
      <c r="K21" s="585">
        <f t="shared" si="9"/>
        <v>162.96570991449801</v>
      </c>
      <c r="L21" s="585">
        <f t="shared" si="9"/>
        <v>192.18807705412212</v>
      </c>
      <c r="M21" s="571">
        <f>SUM(G21:L21)</f>
        <v>992.22510742505597</v>
      </c>
      <c r="N21" s="585">
        <f t="shared" ref="N21:S21" si="10">SUBTOTAL(9,N7:N20)</f>
        <v>214.40341669876236</v>
      </c>
      <c r="O21" s="585">
        <f t="shared" si="10"/>
        <v>207.68361373419967</v>
      </c>
      <c r="P21" s="585">
        <f t="shared" si="10"/>
        <v>161.83514640180255</v>
      </c>
      <c r="Q21" s="585">
        <f t="shared" si="10"/>
        <v>136.29365339580923</v>
      </c>
      <c r="R21" s="585">
        <f t="shared" si="10"/>
        <v>141.03525888026223</v>
      </c>
      <c r="S21" s="585">
        <f t="shared" si="10"/>
        <v>166.62807921285335</v>
      </c>
      <c r="T21" s="571">
        <f>SUM(N21:S21)</f>
        <v>1027.8791683236893</v>
      </c>
      <c r="U21" s="571">
        <f>M21+T21</f>
        <v>2020.1042757487453</v>
      </c>
    </row>
    <row r="22" spans="1:21" ht="18" customHeight="1" thickTop="1">
      <c r="A22" s="71">
        <v>13</v>
      </c>
      <c r="B22" s="1023"/>
      <c r="C22" s="1025"/>
      <c r="D22" s="1028" t="s">
        <v>151</v>
      </c>
      <c r="E22" s="390" t="s">
        <v>92</v>
      </c>
      <c r="F22" s="143"/>
      <c r="G22" s="590">
        <f>'[1]Detail Table(Forecast)'!G22+'[2]Detail Table(Forecast)'!G22+'[3]Detail Table(Forecast)'!G22</f>
        <v>331.97862860848886</v>
      </c>
      <c r="H22" s="590">
        <f>'[1]Detail Table(Forecast)'!H22+'[2]Detail Table(Forecast)'!H22+'[3]Detail Table(Forecast)'!H22</f>
        <v>379.30682276428621</v>
      </c>
      <c r="I22" s="590">
        <f>'[1]Detail Table(Forecast)'!I22+'[2]Detail Table(Forecast)'!I22+'[3]Detail Table(Forecast)'!I22</f>
        <v>231.87208415363548</v>
      </c>
      <c r="J22" s="590">
        <f>'[1]Detail Table(Forecast)'!J22+'[2]Detail Table(Forecast)'!J22+'[3]Detail Table(Forecast)'!J22</f>
        <v>323.28242358578945</v>
      </c>
      <c r="K22" s="590">
        <f>'[1]Detail Table(Forecast)'!K22+'[2]Detail Table(Forecast)'!K22+'[3]Detail Table(Forecast)'!K22</f>
        <v>323.28242358578945</v>
      </c>
      <c r="L22" s="590">
        <f>'[1]Detail Table(Forecast)'!L22+'[2]Detail Table(Forecast)'!L22+'[3]Detail Table(Forecast)'!L22</f>
        <v>381.99182615839158</v>
      </c>
      <c r="M22" s="572">
        <f>SUM(G22:L22)</f>
        <v>1971.714208856381</v>
      </c>
      <c r="N22" s="590">
        <f>'[1]Detail Table(Forecast)'!N22+'[2]Detail Table(Forecast)'!N22+'[3]Detail Table(Forecast)'!N22</f>
        <v>444.06750164300644</v>
      </c>
      <c r="O22" s="590">
        <f>'[1]Detail Table(Forecast)'!O22+'[2]Detail Table(Forecast)'!O22+'[3]Detail Table(Forecast)'!O22</f>
        <v>426.31441949989187</v>
      </c>
      <c r="P22" s="590">
        <f>'[1]Detail Table(Forecast)'!P22+'[2]Detail Table(Forecast)'!P22+'[3]Detail Table(Forecast)'!P22</f>
        <v>291.58335366433664</v>
      </c>
      <c r="Q22" s="590">
        <f>'[1]Detail Table(Forecast)'!Q22+'[2]Detail Table(Forecast)'!Q22+'[3]Detail Table(Forecast)'!Q22</f>
        <v>271.62616425740435</v>
      </c>
      <c r="R22" s="590">
        <f>'[1]Detail Table(Forecast)'!R22+'[2]Detail Table(Forecast)'!R22+'[3]Detail Table(Forecast)'!R22</f>
        <v>286.37364558622181</v>
      </c>
      <c r="S22" s="590">
        <f>'[1]Detail Table(Forecast)'!S22+'[2]Detail Table(Forecast)'!S22+'[3]Detail Table(Forecast)'!S22</f>
        <v>326.36817375513436</v>
      </c>
      <c r="T22" s="572">
        <f>SUM(N22:S22)</f>
        <v>2046.3332584059954</v>
      </c>
      <c r="U22" s="572">
        <f>M22+T22</f>
        <v>4018.0474672623764</v>
      </c>
    </row>
    <row r="23" spans="1:21" ht="16.5" customHeight="1">
      <c r="A23" s="71">
        <v>14</v>
      </c>
      <c r="B23" s="1023"/>
      <c r="C23" s="1025"/>
      <c r="D23" s="1029"/>
      <c r="E23" s="391" t="s">
        <v>93</v>
      </c>
      <c r="F23" s="411" t="s">
        <v>95</v>
      </c>
      <c r="G23" s="582">
        <f>'[1]Detail Table(Forecast)'!G23+'[2]Detail Table(Forecast)'!G23+'[3]Detail Table(Forecast)'!G23</f>
        <v>18340.355078726221</v>
      </c>
      <c r="H23" s="582">
        <f>'[1]Detail Table(Forecast)'!H23+'[2]Detail Table(Forecast)'!H23+'[3]Detail Table(Forecast)'!H23</f>
        <v>17892.940963626552</v>
      </c>
      <c r="I23" s="582">
        <f>'[1]Detail Table(Forecast)'!I23+'[2]Detail Table(Forecast)'!I23+'[3]Detail Table(Forecast)'!I23</f>
        <v>17122.054664540527</v>
      </c>
      <c r="J23" s="582">
        <f>'[1]Detail Table(Forecast)'!J23+'[2]Detail Table(Forecast)'!J23+'[3]Detail Table(Forecast)'!J23</f>
        <v>17302.529040516929</v>
      </c>
      <c r="K23" s="582">
        <f>'[1]Detail Table(Forecast)'!K23+'[2]Detail Table(Forecast)'!K23+'[3]Detail Table(Forecast)'!K23</f>
        <v>17614.241680143768</v>
      </c>
      <c r="L23" s="582">
        <f>'[1]Detail Table(Forecast)'!L23+'[2]Detail Table(Forecast)'!L23+'[3]Detail Table(Forecast)'!L23</f>
        <v>19959.547856399418</v>
      </c>
      <c r="M23" s="566">
        <f>SUM(G23:L23)</f>
        <v>108231.66928395341</v>
      </c>
      <c r="N23" s="582">
        <f>'[1]Detail Table(Forecast)'!N23+'[2]Detail Table(Forecast)'!N23+'[3]Detail Table(Forecast)'!N23</f>
        <v>19970.813332826601</v>
      </c>
      <c r="O23" s="582">
        <f>'[1]Detail Table(Forecast)'!O23+'[2]Detail Table(Forecast)'!O23+'[3]Detail Table(Forecast)'!O23</f>
        <v>19903.826407795375</v>
      </c>
      <c r="P23" s="582">
        <f>'[1]Detail Table(Forecast)'!P23+'[2]Detail Table(Forecast)'!P23+'[3]Detail Table(Forecast)'!P23</f>
        <v>18079.702014113282</v>
      </c>
      <c r="Q23" s="582">
        <f>'[1]Detail Table(Forecast)'!Q23+'[2]Detail Table(Forecast)'!Q23+'[3]Detail Table(Forecast)'!Q23</f>
        <v>14636.510063080716</v>
      </c>
      <c r="R23" s="582">
        <f>'[1]Detail Table(Forecast)'!R23+'[2]Detail Table(Forecast)'!R23+'[3]Detail Table(Forecast)'!R23</f>
        <v>14549.232094421399</v>
      </c>
      <c r="S23" s="582">
        <f>'[1]Detail Table(Forecast)'!S23+'[2]Detail Table(Forecast)'!S23+'[3]Detail Table(Forecast)'!S23</f>
        <v>17671.880943267792</v>
      </c>
      <c r="T23" s="566">
        <f t="shared" ref="T23:T32" si="11">SUM(N23:S23)</f>
        <v>104811.96485550517</v>
      </c>
      <c r="U23" s="566">
        <f>M23+T23</f>
        <v>213043.63413945859</v>
      </c>
    </row>
    <row r="24" spans="1:21" ht="16.5" customHeight="1">
      <c r="A24" s="71">
        <v>15</v>
      </c>
      <c r="B24" s="1023"/>
      <c r="C24" s="1025"/>
      <c r="D24" s="1029"/>
      <c r="E24" s="95" t="s">
        <v>94</v>
      </c>
      <c r="F24" s="384" t="s">
        <v>96</v>
      </c>
      <c r="G24" s="603"/>
      <c r="H24" s="616"/>
      <c r="I24" s="617"/>
      <c r="J24" s="618"/>
      <c r="K24" s="616"/>
      <c r="L24" s="617"/>
      <c r="M24" s="568"/>
      <c r="N24" s="603"/>
      <c r="O24" s="616"/>
      <c r="P24" s="619"/>
      <c r="Q24" s="603"/>
      <c r="R24" s="616"/>
      <c r="S24" s="616"/>
      <c r="T24" s="568"/>
      <c r="U24" s="568"/>
    </row>
    <row r="25" spans="1:21" ht="16.5" customHeight="1">
      <c r="A25" s="71">
        <v>16</v>
      </c>
      <c r="B25" s="1023"/>
      <c r="C25" s="1025"/>
      <c r="D25" s="1029"/>
      <c r="E25" s="95"/>
      <c r="F25" s="410" t="s">
        <v>97</v>
      </c>
      <c r="G25" s="583">
        <f>'[1]Detail Table(Forecast)'!G25+'[2]Detail Table(Forecast)'!G25+'[3]Detail Table(Forecast)'!G25</f>
        <v>0</v>
      </c>
      <c r="H25" s="620">
        <f>'[1]Detail Table(Forecast)'!H25+'[2]Detail Table(Forecast)'!H25+'[3]Detail Table(Forecast)'!H25</f>
        <v>0</v>
      </c>
      <c r="I25" s="621">
        <f>'[1]Detail Table(Forecast)'!I25+'[2]Detail Table(Forecast)'!I25+'[3]Detail Table(Forecast)'!I25</f>
        <v>0</v>
      </c>
      <c r="J25" s="622">
        <f>'[1]Detail Table(Forecast)'!J25+'[2]Detail Table(Forecast)'!J25+'[3]Detail Table(Forecast)'!J25</f>
        <v>0</v>
      </c>
      <c r="K25" s="620">
        <f>'[1]Detail Table(Forecast)'!K25+'[2]Detail Table(Forecast)'!K25+'[3]Detail Table(Forecast)'!K25</f>
        <v>0</v>
      </c>
      <c r="L25" s="621">
        <f>'[1]Detail Table(Forecast)'!L25+'[2]Detail Table(Forecast)'!L25+'[3]Detail Table(Forecast)'!L25</f>
        <v>0</v>
      </c>
      <c r="M25" s="567">
        <f>SUM(G25:L25)</f>
        <v>0</v>
      </c>
      <c r="N25" s="583">
        <f>'[1]Detail Table(Forecast)'!N25+'[2]Detail Table(Forecast)'!N25+'[3]Detail Table(Forecast)'!N25</f>
        <v>0</v>
      </c>
      <c r="O25" s="620">
        <f>'[1]Detail Table(Forecast)'!O25+'[2]Detail Table(Forecast)'!O25+'[3]Detail Table(Forecast)'!O25</f>
        <v>0</v>
      </c>
      <c r="P25" s="623">
        <f>'[1]Detail Table(Forecast)'!P25+'[2]Detail Table(Forecast)'!P25+'[3]Detail Table(Forecast)'!P25</f>
        <v>0</v>
      </c>
      <c r="Q25" s="583">
        <f>'[1]Detail Table(Forecast)'!Q25+'[2]Detail Table(Forecast)'!Q25+'[3]Detail Table(Forecast)'!Q25</f>
        <v>0</v>
      </c>
      <c r="R25" s="620">
        <f>'[1]Detail Table(Forecast)'!R25+'[2]Detail Table(Forecast)'!R25+'[3]Detail Table(Forecast)'!R25</f>
        <v>0</v>
      </c>
      <c r="S25" s="620">
        <f>'[1]Detail Table(Forecast)'!S25+'[2]Detail Table(Forecast)'!S25+'[3]Detail Table(Forecast)'!S25</f>
        <v>0</v>
      </c>
      <c r="T25" s="567">
        <f t="shared" si="11"/>
        <v>0</v>
      </c>
      <c r="U25" s="567">
        <f>M25+T25</f>
        <v>0</v>
      </c>
    </row>
    <row r="26" spans="1:21" ht="16.5" customHeight="1">
      <c r="A26" s="71">
        <v>17</v>
      </c>
      <c r="B26" s="1023"/>
      <c r="C26" s="1025"/>
      <c r="D26" s="1029"/>
      <c r="E26" s="95"/>
      <c r="F26" s="384" t="s">
        <v>98</v>
      </c>
      <c r="G26" s="603"/>
      <c r="H26" s="616"/>
      <c r="I26" s="617"/>
      <c r="J26" s="618"/>
      <c r="K26" s="616"/>
      <c r="L26" s="617"/>
      <c r="M26" s="568"/>
      <c r="N26" s="603"/>
      <c r="O26" s="616"/>
      <c r="P26" s="619"/>
      <c r="Q26" s="603"/>
      <c r="R26" s="616"/>
      <c r="S26" s="616"/>
      <c r="T26" s="568"/>
      <c r="U26" s="568"/>
    </row>
    <row r="27" spans="1:21" ht="16.5" customHeight="1">
      <c r="A27" s="71">
        <v>18</v>
      </c>
      <c r="B27" s="1023"/>
      <c r="C27" s="1025"/>
      <c r="D27" s="1029"/>
      <c r="E27" s="145"/>
      <c r="F27" s="392" t="s">
        <v>178</v>
      </c>
      <c r="G27" s="580">
        <v>-4084.3318827151857</v>
      </c>
      <c r="H27" s="580">
        <v>-4839.3876427335026</v>
      </c>
      <c r="I27" s="580">
        <v>-3079.9789057585745</v>
      </c>
      <c r="J27" s="580">
        <v>-4247.4477672461753</v>
      </c>
      <c r="K27" s="580">
        <v>-1504.1570555981548</v>
      </c>
      <c r="L27" s="580">
        <v>-4957.34233018132</v>
      </c>
      <c r="M27" s="569">
        <f t="shared" ref="M27:M33" si="12">SUM(G27:L27)</f>
        <v>-22712.645584232916</v>
      </c>
      <c r="N27" s="580">
        <v>-5689.2515296564488</v>
      </c>
      <c r="O27" s="580">
        <v>-5654.8983205344248</v>
      </c>
      <c r="P27" s="580">
        <v>-3941.9334577009658</v>
      </c>
      <c r="Q27" s="580">
        <v>-3555.7763124019634</v>
      </c>
      <c r="R27" s="580">
        <v>-3812.1017307141187</v>
      </c>
      <c r="S27" s="580">
        <v>-4235.1334644289718</v>
      </c>
      <c r="T27" s="569">
        <f t="shared" si="11"/>
        <v>-26889.094815436893</v>
      </c>
      <c r="U27" s="569">
        <f t="shared" ref="U27:U34" si="13">M27+T27</f>
        <v>-49601.740399669812</v>
      </c>
    </row>
    <row r="28" spans="1:21" ht="18" customHeight="1">
      <c r="B28" s="1023"/>
      <c r="C28" s="1025"/>
      <c r="D28" s="1029"/>
      <c r="E28" s="146"/>
      <c r="F28" s="393" t="s">
        <v>99</v>
      </c>
      <c r="G28" s="581">
        <f t="shared" ref="G28:L28" si="14">SUBTOTAL(9,G23:G27)</f>
        <v>14256.023196011036</v>
      </c>
      <c r="H28" s="624">
        <f t="shared" si="14"/>
        <v>13053.55332089305</v>
      </c>
      <c r="I28" s="625">
        <f t="shared" si="14"/>
        <v>14042.075758781952</v>
      </c>
      <c r="J28" s="626">
        <f t="shared" si="14"/>
        <v>13055.081273270753</v>
      </c>
      <c r="K28" s="624">
        <f t="shared" si="14"/>
        <v>16110.084624545614</v>
      </c>
      <c r="L28" s="625">
        <f t="shared" si="14"/>
        <v>15002.205526218098</v>
      </c>
      <c r="M28" s="565">
        <f>SUM(M22:M23)</f>
        <v>110203.38349280979</v>
      </c>
      <c r="N28" s="581">
        <f t="shared" ref="N28:S28" si="15">SUBTOTAL(9,N23:N27)</f>
        <v>14281.561803170152</v>
      </c>
      <c r="O28" s="624">
        <f t="shared" si="15"/>
        <v>14248.928087260951</v>
      </c>
      <c r="P28" s="627">
        <f t="shared" si="15"/>
        <v>14137.768556412317</v>
      </c>
      <c r="Q28" s="581">
        <f t="shared" si="15"/>
        <v>11080.733750678752</v>
      </c>
      <c r="R28" s="624">
        <f t="shared" si="15"/>
        <v>10737.13036370728</v>
      </c>
      <c r="S28" s="624">
        <f t="shared" si="15"/>
        <v>13436.747478838821</v>
      </c>
      <c r="T28" s="565">
        <f>SUM(N28:S28)</f>
        <v>77922.870040068272</v>
      </c>
      <c r="U28" s="565">
        <f t="shared" si="13"/>
        <v>188126.25353287807</v>
      </c>
    </row>
    <row r="29" spans="1:21" ht="16.5" customHeight="1">
      <c r="A29" s="71">
        <v>19</v>
      </c>
      <c r="B29" s="1023"/>
      <c r="C29" s="1025"/>
      <c r="D29" s="1029"/>
      <c r="E29" s="391" t="s">
        <v>100</v>
      </c>
      <c r="F29" s="411" t="s">
        <v>102</v>
      </c>
      <c r="G29" s="582">
        <f>'[1]Detail Table(Forecast)'!G29+'[2]Detail Table(Forecast)'!G29+'[3]Detail Table(Forecast)'!G29</f>
        <v>637.58828772860454</v>
      </c>
      <c r="H29" s="582">
        <f>'[1]Detail Table(Forecast)'!H29+'[2]Detail Table(Forecast)'!H29+'[3]Detail Table(Forecast)'!H29</f>
        <v>599.02046466200363</v>
      </c>
      <c r="I29" s="582">
        <f>'[1]Detail Table(Forecast)'!I29+'[2]Detail Table(Forecast)'!I29+'[3]Detail Table(Forecast)'!I29</f>
        <v>602.62048638117983</v>
      </c>
      <c r="J29" s="582">
        <f>'[1]Detail Table(Forecast)'!J29+'[2]Detail Table(Forecast)'!J29+'[3]Detail Table(Forecast)'!J29</f>
        <v>599.02046466200363</v>
      </c>
      <c r="K29" s="582">
        <f>'[1]Detail Table(Forecast)'!K29+'[2]Detail Table(Forecast)'!K29+'[3]Detail Table(Forecast)'!K29</f>
        <v>602.62048638117983</v>
      </c>
      <c r="L29" s="582">
        <f>'[1]Detail Table(Forecast)'!L29+'[2]Detail Table(Forecast)'!L29+'[3]Detail Table(Forecast)'!L29</f>
        <v>641.44176488059122</v>
      </c>
      <c r="M29" s="566">
        <f t="shared" si="12"/>
        <v>3682.3119546955627</v>
      </c>
      <c r="N29" s="582">
        <f>'[1]Detail Table(Forecast)'!N29+'[2]Detail Table(Forecast)'!N29+'[3]Detail Table(Forecast)'!N29</f>
        <v>708.10196963169483</v>
      </c>
      <c r="O29" s="582">
        <f>'[1]Detail Table(Forecast)'!O29+'[2]Detail Table(Forecast)'!O29+'[3]Detail Table(Forecast)'!O29</f>
        <v>696.82849881522429</v>
      </c>
      <c r="P29" s="582">
        <f>'[1]Detail Table(Forecast)'!P29+'[2]Detail Table(Forecast)'!P29+'[3]Detail Table(Forecast)'!P29</f>
        <v>696.53376441145485</v>
      </c>
      <c r="Q29" s="582">
        <f>'[1]Detail Table(Forecast)'!Q29+'[2]Detail Table(Forecast)'!Q29+'[3]Detail Table(Forecast)'!Q29</f>
        <v>669.58292132674819</v>
      </c>
      <c r="R29" s="582">
        <f>'[1]Detail Table(Forecast)'!R29+'[2]Detail Table(Forecast)'!R29+'[3]Detail Table(Forecast)'!R29</f>
        <v>514.52964843044958</v>
      </c>
      <c r="S29" s="582">
        <f>'[1]Detail Table(Forecast)'!S29+'[2]Detail Table(Forecast)'!S29+'[3]Detail Table(Forecast)'!S29</f>
        <v>512.3358662509936</v>
      </c>
      <c r="T29" s="566">
        <f t="shared" si="11"/>
        <v>3797.9126688665651</v>
      </c>
      <c r="U29" s="566">
        <f t="shared" si="13"/>
        <v>7480.2246235621278</v>
      </c>
    </row>
    <row r="30" spans="1:21" ht="16.5" customHeight="1">
      <c r="A30" s="71">
        <v>20</v>
      </c>
      <c r="B30" s="1023"/>
      <c r="C30" s="1025"/>
      <c r="D30" s="1029"/>
      <c r="E30" s="95" t="s">
        <v>101</v>
      </c>
      <c r="F30" s="388" t="s">
        <v>118</v>
      </c>
      <c r="G30" s="628">
        <f>'[1]Detail Table(Forecast)'!G30+'[2]Detail Table(Forecast)'!G30+'[3]Detail Table(Forecast)'!G30</f>
        <v>0</v>
      </c>
      <c r="H30" s="629">
        <f>'[1]Detail Table(Forecast)'!H30+'[2]Detail Table(Forecast)'!H30+'[3]Detail Table(Forecast)'!H30</f>
        <v>0</v>
      </c>
      <c r="I30" s="629">
        <f>'[1]Detail Table(Forecast)'!I30+'[2]Detail Table(Forecast)'!I30+'[3]Detail Table(Forecast)'!I30</f>
        <v>0</v>
      </c>
      <c r="J30" s="629">
        <f>'[1]Detail Table(Forecast)'!J30+'[2]Detail Table(Forecast)'!J30+'[3]Detail Table(Forecast)'!J30</f>
        <v>0</v>
      </c>
      <c r="K30" s="629">
        <f>'[1]Detail Table(Forecast)'!K30+'[2]Detail Table(Forecast)'!K30+'[3]Detail Table(Forecast)'!K30</f>
        <v>0</v>
      </c>
      <c r="L30" s="629">
        <f>'[1]Detail Table(Forecast)'!L30+'[2]Detail Table(Forecast)'!L30+'[3]Detail Table(Forecast)'!L30</f>
        <v>0</v>
      </c>
      <c r="M30" s="573">
        <f t="shared" si="12"/>
        <v>0</v>
      </c>
      <c r="N30" s="629">
        <f>'[1]Detail Table(Forecast)'!N30+'[2]Detail Table(Forecast)'!N30+'[3]Detail Table(Forecast)'!N30</f>
        <v>0</v>
      </c>
      <c r="O30" s="629">
        <f>'[1]Detail Table(Forecast)'!O30+'[2]Detail Table(Forecast)'!O30+'[3]Detail Table(Forecast)'!O30</f>
        <v>0</v>
      </c>
      <c r="P30" s="629">
        <f>'[1]Detail Table(Forecast)'!P30+'[2]Detail Table(Forecast)'!P30+'[3]Detail Table(Forecast)'!P30</f>
        <v>0</v>
      </c>
      <c r="Q30" s="629">
        <f>'[1]Detail Table(Forecast)'!Q30+'[2]Detail Table(Forecast)'!Q30+'[3]Detail Table(Forecast)'!Q30</f>
        <v>0</v>
      </c>
      <c r="R30" s="629">
        <f>'[1]Detail Table(Forecast)'!R30+'[2]Detail Table(Forecast)'!R30+'[3]Detail Table(Forecast)'!R30</f>
        <v>0</v>
      </c>
      <c r="S30" s="630">
        <f>'[1]Detail Table(Forecast)'!S30+'[2]Detail Table(Forecast)'!S30+'[3]Detail Table(Forecast)'!S30</f>
        <v>0</v>
      </c>
      <c r="T30" s="573">
        <f t="shared" si="11"/>
        <v>0</v>
      </c>
      <c r="U30" s="573">
        <f t="shared" si="13"/>
        <v>0</v>
      </c>
    </row>
    <row r="31" spans="1:21" ht="18" customHeight="1">
      <c r="B31" s="1023"/>
      <c r="C31" s="1025"/>
      <c r="D31" s="1026"/>
      <c r="E31" s="101"/>
      <c r="F31" s="393" t="s">
        <v>103</v>
      </c>
      <c r="G31" s="584">
        <f t="shared" ref="G31:L31" si="16">SUBTOTAL(9,G29:G30)</f>
        <v>637.58828772860454</v>
      </c>
      <c r="H31" s="584">
        <f t="shared" si="16"/>
        <v>599.02046466200363</v>
      </c>
      <c r="I31" s="584">
        <f t="shared" si="16"/>
        <v>602.62048638117983</v>
      </c>
      <c r="J31" s="584">
        <f t="shared" si="16"/>
        <v>599.02046466200363</v>
      </c>
      <c r="K31" s="584">
        <f t="shared" si="16"/>
        <v>602.62048638117983</v>
      </c>
      <c r="L31" s="584">
        <f t="shared" si="16"/>
        <v>641.44176488059122</v>
      </c>
      <c r="M31" s="564">
        <f>M29</f>
        <v>3682.3119546955627</v>
      </c>
      <c r="N31" s="584">
        <f t="shared" ref="N31:S31" si="17">SUBTOTAL(9,N29:N30)</f>
        <v>708.10196963169483</v>
      </c>
      <c r="O31" s="631">
        <f t="shared" si="17"/>
        <v>696.82849881522429</v>
      </c>
      <c r="P31" s="632">
        <f t="shared" si="17"/>
        <v>696.53376441145485</v>
      </c>
      <c r="Q31" s="584">
        <f t="shared" si="17"/>
        <v>669.58292132674819</v>
      </c>
      <c r="R31" s="631">
        <f t="shared" si="17"/>
        <v>514.52964843044958</v>
      </c>
      <c r="S31" s="631">
        <f t="shared" si="17"/>
        <v>512.3358662509936</v>
      </c>
      <c r="T31" s="564">
        <f>SUM(N31:S31)</f>
        <v>3797.9126688665651</v>
      </c>
      <c r="U31" s="564">
        <f t="shared" si="13"/>
        <v>7480.2246235621278</v>
      </c>
    </row>
    <row r="32" spans="1:21" ht="18" customHeight="1">
      <c r="A32" s="71">
        <v>21</v>
      </c>
      <c r="B32" s="1023"/>
      <c r="C32" s="1025"/>
      <c r="D32" s="1026"/>
      <c r="E32" s="389" t="s">
        <v>104</v>
      </c>
      <c r="F32" s="137"/>
      <c r="G32" s="582">
        <f>'[1]Detail Table(Forecast)'!G32+'[2]Detail Table(Forecast)'!G32+'[3]Detail Table(Forecast)'!G32</f>
        <v>772.81061152400002</v>
      </c>
      <c r="H32" s="582">
        <f>'[1]Detail Table(Forecast)'!H32+'[2]Detail Table(Forecast)'!H32+'[3]Detail Table(Forecast)'!H32</f>
        <v>787.42414062399996</v>
      </c>
      <c r="I32" s="582">
        <f>'[1]Detail Table(Forecast)'!I32+'[2]Detail Table(Forecast)'!I32+'[3]Detail Table(Forecast)'!I32</f>
        <v>698.57262672399997</v>
      </c>
      <c r="J32" s="582">
        <f>'[1]Detail Table(Forecast)'!J32+'[2]Detail Table(Forecast)'!J32+'[3]Detail Table(Forecast)'!J32</f>
        <v>750.498280024</v>
      </c>
      <c r="K32" s="582">
        <f>'[1]Detail Table(Forecast)'!K32+'[2]Detail Table(Forecast)'!K32+'[3]Detail Table(Forecast)'!K32</f>
        <v>752.92644772400001</v>
      </c>
      <c r="L32" s="582">
        <f>'[1]Detail Table(Forecast)'!L32+'[2]Detail Table(Forecast)'!L32+'[3]Detail Table(Forecast)'!L32</f>
        <v>814.62250852399984</v>
      </c>
      <c r="M32" s="569">
        <f t="shared" si="12"/>
        <v>4576.8546151440005</v>
      </c>
      <c r="N32" s="582">
        <f>'[1]Detail Table(Forecast)'!N32+'[2]Detail Table(Forecast)'!N32+'[3]Detail Table(Forecast)'!N32</f>
        <v>1564.5562553239999</v>
      </c>
      <c r="O32" s="582">
        <f>'[1]Detail Table(Forecast)'!O32+'[2]Detail Table(Forecast)'!O32+'[3]Detail Table(Forecast)'!O32</f>
        <v>887.04146872399997</v>
      </c>
      <c r="P32" s="582">
        <f>'[1]Detail Table(Forecast)'!P32+'[2]Detail Table(Forecast)'!P32+'[3]Detail Table(Forecast)'!P32</f>
        <v>791.187733224</v>
      </c>
      <c r="Q32" s="582">
        <f>'[1]Detail Table(Forecast)'!Q32+'[2]Detail Table(Forecast)'!Q32+'[3]Detail Table(Forecast)'!Q32</f>
        <v>1611.1287807240001</v>
      </c>
      <c r="R32" s="582">
        <f>'[1]Detail Table(Forecast)'!R32+'[2]Detail Table(Forecast)'!R32+'[3]Detail Table(Forecast)'!R32</f>
        <v>771.12693532399999</v>
      </c>
      <c r="S32" s="582">
        <f>'[1]Detail Table(Forecast)'!S32+'[2]Detail Table(Forecast)'!S32+'[3]Detail Table(Forecast)'!S32</f>
        <v>699.38308802400002</v>
      </c>
      <c r="T32" s="569">
        <f t="shared" si="11"/>
        <v>6324.4242613440001</v>
      </c>
      <c r="U32" s="569">
        <f t="shared" si="13"/>
        <v>10901.278876488001</v>
      </c>
    </row>
    <row r="33" spans="1:21" ht="21" customHeight="1" thickBot="1">
      <c r="B33" s="1023"/>
      <c r="C33" s="1025"/>
      <c r="D33" s="1027"/>
      <c r="E33" s="991" t="s">
        <v>105</v>
      </c>
      <c r="F33" s="992"/>
      <c r="G33" s="633">
        <f>SUBTOTAL(9,G22:G32)</f>
        <v>15998.40072387213</v>
      </c>
      <c r="H33" s="633">
        <f t="shared" ref="H33:L33" si="18">SUBTOTAL(9,H22:H32)</f>
        <v>14819.304748943341</v>
      </c>
      <c r="I33" s="633">
        <f t="shared" si="18"/>
        <v>15575.140956040766</v>
      </c>
      <c r="J33" s="633">
        <f t="shared" si="18"/>
        <v>14727.882441542544</v>
      </c>
      <c r="K33" s="633">
        <f t="shared" si="18"/>
        <v>17788.91398223658</v>
      </c>
      <c r="L33" s="633">
        <f t="shared" si="18"/>
        <v>16840.261625781081</v>
      </c>
      <c r="M33" s="569">
        <f t="shared" si="12"/>
        <v>95749.904478416458</v>
      </c>
      <c r="N33" s="633">
        <f t="shared" ref="N33:S33" si="19">SUBTOTAL(9,N22:N32)</f>
        <v>16998.287529768855</v>
      </c>
      <c r="O33" s="633">
        <f t="shared" si="19"/>
        <v>16259.112474300069</v>
      </c>
      <c r="P33" s="633">
        <f t="shared" si="19"/>
        <v>15917.073407712109</v>
      </c>
      <c r="Q33" s="633">
        <f t="shared" si="19"/>
        <v>13633.071616986905</v>
      </c>
      <c r="R33" s="633">
        <f t="shared" si="19"/>
        <v>12309.160593047951</v>
      </c>
      <c r="S33" s="633">
        <f t="shared" si="19"/>
        <v>14974.834606868948</v>
      </c>
      <c r="T33" s="569">
        <f>SUM(N33:S33)</f>
        <v>90091.54022868484</v>
      </c>
      <c r="U33" s="569">
        <f>M33+T33</f>
        <v>185841.4447071013</v>
      </c>
    </row>
    <row r="34" spans="1:21" ht="21" customHeight="1" thickTop="1" thickBot="1">
      <c r="B34" s="1023"/>
      <c r="C34" s="1000"/>
      <c r="D34" s="996" t="s">
        <v>106</v>
      </c>
      <c r="E34" s="996"/>
      <c r="F34" s="997"/>
      <c r="G34" s="586">
        <f t="shared" ref="G34:L34" si="20">SUBTOTAL(9,G7:G33)</f>
        <v>16160.874899218734</v>
      </c>
      <c r="H34" s="634">
        <f t="shared" si="20"/>
        <v>14998.276246965095</v>
      </c>
      <c r="I34" s="635">
        <f t="shared" si="20"/>
        <v>15707.857218383222</v>
      </c>
      <c r="J34" s="636">
        <f t="shared" si="20"/>
        <v>14890.791826288165</v>
      </c>
      <c r="K34" s="634">
        <f t="shared" si="20"/>
        <v>17951.87969215108</v>
      </c>
      <c r="L34" s="635">
        <f t="shared" si="20"/>
        <v>17032.449702835202</v>
      </c>
      <c r="M34" s="574">
        <f>M7+M21+M33</f>
        <v>96742.129585841511</v>
      </c>
      <c r="N34" s="586">
        <f t="shared" ref="N34:S34" si="21">SUBTOTAL(9,N7:N33)</f>
        <v>17212.690946467617</v>
      </c>
      <c r="O34" s="634">
        <f t="shared" si="21"/>
        <v>16466.796088034269</v>
      </c>
      <c r="P34" s="637">
        <f t="shared" si="21"/>
        <v>16078.90855411391</v>
      </c>
      <c r="Q34" s="586">
        <f t="shared" si="21"/>
        <v>13769.365270382714</v>
      </c>
      <c r="R34" s="634">
        <f t="shared" si="21"/>
        <v>12450.195851928213</v>
      </c>
      <c r="S34" s="634">
        <f t="shared" si="21"/>
        <v>15141.462686081801</v>
      </c>
      <c r="T34" s="574">
        <f>SUM(N34:S34)</f>
        <v>91119.419397008518</v>
      </c>
      <c r="U34" s="574">
        <f t="shared" si="13"/>
        <v>187861.54898285004</v>
      </c>
    </row>
    <row r="35" spans="1:21" ht="16.5" customHeight="1">
      <c r="A35" s="35">
        <v>22</v>
      </c>
      <c r="B35" s="1023"/>
      <c r="C35" s="998" t="s">
        <v>51</v>
      </c>
      <c r="D35" s="1001" t="s">
        <v>107</v>
      </c>
      <c r="E35" s="394" t="s">
        <v>108</v>
      </c>
      <c r="F35" s="395" t="s">
        <v>109</v>
      </c>
      <c r="G35" s="604"/>
      <c r="H35" s="638"/>
      <c r="I35" s="639"/>
      <c r="J35" s="640"/>
      <c r="K35" s="638"/>
      <c r="L35" s="639"/>
      <c r="M35" s="575"/>
      <c r="N35" s="604"/>
      <c r="O35" s="638"/>
      <c r="P35" s="641"/>
      <c r="Q35" s="604"/>
      <c r="R35" s="638"/>
      <c r="S35" s="638"/>
      <c r="T35" s="575"/>
      <c r="U35" s="575"/>
    </row>
    <row r="36" spans="1:21" ht="16.5" customHeight="1">
      <c r="A36" s="35">
        <v>23</v>
      </c>
      <c r="B36" s="1023"/>
      <c r="C36" s="999"/>
      <c r="D36" s="1002"/>
      <c r="E36" s="158"/>
      <c r="F36" s="396" t="s">
        <v>110</v>
      </c>
      <c r="G36" s="605"/>
      <c r="H36" s="642"/>
      <c r="I36" s="643"/>
      <c r="J36" s="644"/>
      <c r="K36" s="642"/>
      <c r="L36" s="643"/>
      <c r="M36" s="576"/>
      <c r="N36" s="605"/>
      <c r="O36" s="642"/>
      <c r="P36" s="645"/>
      <c r="Q36" s="605"/>
      <c r="R36" s="642"/>
      <c r="S36" s="642"/>
      <c r="T36" s="576"/>
      <c r="U36" s="576"/>
    </row>
    <row r="37" spans="1:21" ht="16.5" customHeight="1">
      <c r="A37" s="35">
        <v>24</v>
      </c>
      <c r="B37" s="1023"/>
      <c r="C37" s="999"/>
      <c r="D37" s="1002"/>
      <c r="E37" s="1004" t="s">
        <v>116</v>
      </c>
      <c r="F37" s="396" t="s">
        <v>119</v>
      </c>
      <c r="G37" s="587">
        <f>'[1]Detail Table(Forecast)'!G37+'[2]Detail Table(Forecast)'!G37+'[3]Detail Table(Forecast)'!G37</f>
        <v>588.48206429106779</v>
      </c>
      <c r="H37" s="587">
        <f>'[1]Detail Table(Forecast)'!H37+'[2]Detail Table(Forecast)'!H37+'[3]Detail Table(Forecast)'!H37</f>
        <v>552.88468496294104</v>
      </c>
      <c r="I37" s="587">
        <f>'[1]Detail Table(Forecast)'!I37+'[2]Detail Table(Forecast)'!I37+'[3]Detail Table(Forecast)'!I37</f>
        <v>556.20743767588806</v>
      </c>
      <c r="J37" s="587">
        <f>'[1]Detail Table(Forecast)'!J37+'[2]Detail Table(Forecast)'!J37+'[3]Detail Table(Forecast)'!J37</f>
        <v>556.20743767588806</v>
      </c>
      <c r="K37" s="587">
        <f>'[1]Detail Table(Forecast)'!K37+'[2]Detail Table(Forecast)'!K37+'[3]Detail Table(Forecast)'!K37</f>
        <v>592.03875162793565</v>
      </c>
      <c r="L37" s="587">
        <f>'[1]Detail Table(Forecast)'!L37+'[2]Detail Table(Forecast)'!L37+'[3]Detail Table(Forecast)'!L37</f>
        <v>567.04362475558821</v>
      </c>
      <c r="M37" s="577">
        <f>SUM(G37:L37)</f>
        <v>3412.8640009893088</v>
      </c>
      <c r="N37" s="587">
        <f>'[1]Detail Table(Forecast)'!N37+'[2]Detail Table(Forecast)'!N37+'[3]Detail Table(Forecast)'!N37</f>
        <v>567.04362475558821</v>
      </c>
      <c r="O37" s="587">
        <f>'[1]Detail Table(Forecast)'!O37+'[2]Detail Table(Forecast)'!O37+'[3]Detail Table(Forecast)'!O37</f>
        <v>653.56487381839315</v>
      </c>
      <c r="P37" s="587">
        <f>'[1]Detail Table(Forecast)'!P37+'[2]Detail Table(Forecast)'!P37+'[3]Detail Table(Forecast)'!P37</f>
        <v>643.15967111080261</v>
      </c>
      <c r="Q37" s="587">
        <f>'[1]Detail Table(Forecast)'!Q37+'[2]Detail Table(Forecast)'!Q37+'[3]Detail Table(Forecast)'!Q37</f>
        <v>618.01251268300302</v>
      </c>
      <c r="R37" s="587">
        <f>'[1]Detail Table(Forecast)'!R37+'[2]Detail Table(Forecast)'!R37+'[3]Detail Table(Forecast)'!R37</f>
        <v>474.90124187506149</v>
      </c>
      <c r="S37" s="587">
        <f>'[1]Detail Table(Forecast)'!S37+'[2]Detail Table(Forecast)'!S37+'[3]Detail Table(Forecast)'!S37</f>
        <v>472.87642195534437</v>
      </c>
      <c r="T37" s="577">
        <f>SUM(N37:S37)</f>
        <v>3429.5583461981928</v>
      </c>
      <c r="U37" s="577">
        <f>M37+T37</f>
        <v>6842.4223471875011</v>
      </c>
    </row>
    <row r="38" spans="1:21" ht="16.5" customHeight="1">
      <c r="A38" s="35">
        <v>25</v>
      </c>
      <c r="B38" s="1023"/>
      <c r="C38" s="999"/>
      <c r="D38" s="1002"/>
      <c r="E38" s="1004"/>
      <c r="F38" s="396" t="s">
        <v>111</v>
      </c>
      <c r="G38" s="587">
        <f>'[1]Detail Table(Forecast)'!G38+'[2]Detail Table(Forecast)'!G38+'[3]Detail Table(Forecast)'!G38</f>
        <v>6794.7567201452684</v>
      </c>
      <c r="H38" s="587">
        <f>'[1]Detail Table(Forecast)'!H38+'[2]Detail Table(Forecast)'!H38+'[3]Detail Table(Forecast)'!H38</f>
        <v>7792.3934645602048</v>
      </c>
      <c r="I38" s="587">
        <f>'[1]Detail Table(Forecast)'!I38+'[2]Detail Table(Forecast)'!I38+'[3]Detail Table(Forecast)'!I38</f>
        <v>8586.2167067269911</v>
      </c>
      <c r="J38" s="587">
        <f>'[1]Detail Table(Forecast)'!J38+'[2]Detail Table(Forecast)'!J38+'[3]Detail Table(Forecast)'!J38</f>
        <v>7671.4196427456827</v>
      </c>
      <c r="K38" s="587">
        <f>'[1]Detail Table(Forecast)'!K38+'[2]Detail Table(Forecast)'!K38+'[3]Detail Table(Forecast)'!K38</f>
        <v>7771.2520167347366</v>
      </c>
      <c r="L38" s="587">
        <f>'[1]Detail Table(Forecast)'!L38+'[2]Detail Table(Forecast)'!L38+'[3]Detail Table(Forecast)'!L38</f>
        <v>8254.049843557932</v>
      </c>
      <c r="M38" s="577">
        <f>SUM(G38:L38)</f>
        <v>46870.088394470818</v>
      </c>
      <c r="N38" s="587">
        <f>'[1]Detail Table(Forecast)'!N38+'[2]Detail Table(Forecast)'!N38+'[3]Detail Table(Forecast)'!N38</f>
        <v>7923.3454736539834</v>
      </c>
      <c r="O38" s="587">
        <f>'[1]Detail Table(Forecast)'!O38+'[2]Detail Table(Forecast)'!O38+'[3]Detail Table(Forecast)'!O38</f>
        <v>9580.438148775178</v>
      </c>
      <c r="P38" s="587">
        <f>'[1]Detail Table(Forecast)'!P38+'[2]Detail Table(Forecast)'!P38+'[3]Detail Table(Forecast)'!P38</f>
        <v>21464.426671514866</v>
      </c>
      <c r="Q38" s="587">
        <f>'[1]Detail Table(Forecast)'!Q38+'[2]Detail Table(Forecast)'!Q38+'[3]Detail Table(Forecast)'!Q38</f>
        <v>15099.778459602359</v>
      </c>
      <c r="R38" s="587">
        <f>'[1]Detail Table(Forecast)'!R38+'[2]Detail Table(Forecast)'!R38+'[3]Detail Table(Forecast)'!R38</f>
        <v>8461.0568083740545</v>
      </c>
      <c r="S38" s="587">
        <f>'[1]Detail Table(Forecast)'!S38+'[2]Detail Table(Forecast)'!S38+'[3]Detail Table(Forecast)'!S38</f>
        <v>12137.641795053489</v>
      </c>
      <c r="T38" s="577">
        <f>SUM(N38:S38)</f>
        <v>74666.687356973911</v>
      </c>
      <c r="U38" s="577">
        <f>M38+T38</f>
        <v>121536.77575144473</v>
      </c>
    </row>
    <row r="39" spans="1:21" ht="16.5" customHeight="1">
      <c r="A39" s="35">
        <v>26</v>
      </c>
      <c r="B39" s="1023"/>
      <c r="C39" s="999"/>
      <c r="D39" s="1002"/>
      <c r="E39" s="158"/>
      <c r="F39" s="396" t="s">
        <v>112</v>
      </c>
      <c r="G39" s="605"/>
      <c r="H39" s="642"/>
      <c r="I39" s="643"/>
      <c r="J39" s="644"/>
      <c r="K39" s="642"/>
      <c r="L39" s="643"/>
      <c r="M39" s="576"/>
      <c r="N39" s="605"/>
      <c r="O39" s="642"/>
      <c r="P39" s="645"/>
      <c r="Q39" s="605"/>
      <c r="R39" s="642"/>
      <c r="S39" s="642"/>
      <c r="T39" s="576"/>
      <c r="U39" s="576"/>
    </row>
    <row r="40" spans="1:21" ht="16.5" customHeight="1">
      <c r="A40" s="35">
        <v>27</v>
      </c>
      <c r="B40" s="1023"/>
      <c r="C40" s="999"/>
      <c r="D40" s="1002"/>
      <c r="E40" s="166"/>
      <c r="F40" s="397" t="s">
        <v>43</v>
      </c>
      <c r="G40" s="588">
        <f>'[1]Detail Table(Forecast)'!G40+'[2]Detail Table(Forecast)'!G40+'[3]Detail Table(Forecast)'!G40</f>
        <v>0</v>
      </c>
      <c r="H40" s="646">
        <f>'[1]Detail Table(Forecast)'!H40+'[2]Detail Table(Forecast)'!H40+'[3]Detail Table(Forecast)'!H40</f>
        <v>0</v>
      </c>
      <c r="I40" s="647">
        <f>'[1]Detail Table(Forecast)'!I40+'[2]Detail Table(Forecast)'!I40+'[3]Detail Table(Forecast)'!I40</f>
        <v>0</v>
      </c>
      <c r="J40" s="648">
        <f>'[1]Detail Table(Forecast)'!J40+'[2]Detail Table(Forecast)'!J40+'[3]Detail Table(Forecast)'!J40</f>
        <v>0</v>
      </c>
      <c r="K40" s="646">
        <f>'[1]Detail Table(Forecast)'!K40+'[2]Detail Table(Forecast)'!K40+'[3]Detail Table(Forecast)'!K40</f>
        <v>0</v>
      </c>
      <c r="L40" s="647">
        <f>'[1]Detail Table(Forecast)'!L40+'[2]Detail Table(Forecast)'!L40+'[3]Detail Table(Forecast)'!L40</f>
        <v>0</v>
      </c>
      <c r="M40" s="578">
        <f>SUM(G40:L40)</f>
        <v>0</v>
      </c>
      <c r="N40" s="588">
        <f>'[1]Detail Table(Forecast)'!N40+'[2]Detail Table(Forecast)'!N40+'[3]Detail Table(Forecast)'!N40</f>
        <v>0</v>
      </c>
      <c r="O40" s="646">
        <f>'[1]Detail Table(Forecast)'!O40+'[2]Detail Table(Forecast)'!O40+'[3]Detail Table(Forecast)'!O40</f>
        <v>0</v>
      </c>
      <c r="P40" s="649">
        <f>'[1]Detail Table(Forecast)'!P40+'[2]Detail Table(Forecast)'!P40+'[3]Detail Table(Forecast)'!P40</f>
        <v>0</v>
      </c>
      <c r="Q40" s="588">
        <f>'[1]Detail Table(Forecast)'!Q40+'[2]Detail Table(Forecast)'!Q40+'[3]Detail Table(Forecast)'!Q40</f>
        <v>0</v>
      </c>
      <c r="R40" s="646">
        <f>'[1]Detail Table(Forecast)'!R40+'[2]Detail Table(Forecast)'!R40+'[3]Detail Table(Forecast)'!R40</f>
        <v>0</v>
      </c>
      <c r="S40" s="646">
        <f>'[1]Detail Table(Forecast)'!S40+'[2]Detail Table(Forecast)'!S40+'[3]Detail Table(Forecast)'!S40</f>
        <v>0</v>
      </c>
      <c r="T40" s="578">
        <f>SUM(N40:S40)</f>
        <v>0</v>
      </c>
      <c r="U40" s="578">
        <f>M40+T40</f>
        <v>0</v>
      </c>
    </row>
    <row r="41" spans="1:21" ht="18" customHeight="1" thickBot="1">
      <c r="B41" s="1023"/>
      <c r="C41" s="999"/>
      <c r="D41" s="1002"/>
      <c r="E41" s="172"/>
      <c r="F41" s="393" t="s">
        <v>113</v>
      </c>
      <c r="G41" s="589">
        <f t="shared" ref="G41:L41" si="22">SUM(G35:G40)</f>
        <v>7383.2387844363366</v>
      </c>
      <c r="H41" s="650">
        <f t="shared" si="22"/>
        <v>8345.2781495231466</v>
      </c>
      <c r="I41" s="651">
        <f t="shared" si="22"/>
        <v>9142.4241444028794</v>
      </c>
      <c r="J41" s="652">
        <f t="shared" si="22"/>
        <v>8227.627080421571</v>
      </c>
      <c r="K41" s="650">
        <f t="shared" si="22"/>
        <v>8363.2907683626727</v>
      </c>
      <c r="L41" s="651">
        <f t="shared" si="22"/>
        <v>8821.0934683135201</v>
      </c>
      <c r="M41" s="579">
        <f>SUM(G41:L41)</f>
        <v>50282.952395460125</v>
      </c>
      <c r="N41" s="589">
        <f t="shared" ref="N41:S41" si="23">SUM(N35:N40)</f>
        <v>8490.3890984095724</v>
      </c>
      <c r="O41" s="650">
        <f t="shared" si="23"/>
        <v>10234.003022593572</v>
      </c>
      <c r="P41" s="653">
        <f t="shared" si="23"/>
        <v>22107.586342625669</v>
      </c>
      <c r="Q41" s="589">
        <f t="shared" si="23"/>
        <v>15717.790972285362</v>
      </c>
      <c r="R41" s="650">
        <f t="shared" si="23"/>
        <v>8935.9580502491153</v>
      </c>
      <c r="S41" s="650">
        <f t="shared" si="23"/>
        <v>12610.518217008834</v>
      </c>
      <c r="T41" s="579">
        <f>SUM(N41:S41)</f>
        <v>78096.245703172128</v>
      </c>
      <c r="U41" s="579">
        <f>M41+T41</f>
        <v>128379.19809863225</v>
      </c>
    </row>
    <row r="42" spans="1:21" ht="16.5" hidden="1" customHeight="1">
      <c r="A42" s="35">
        <v>29</v>
      </c>
      <c r="B42" s="1023"/>
      <c r="C42" s="999"/>
      <c r="D42" s="1002"/>
      <c r="E42" s="398" t="s">
        <v>120</v>
      </c>
      <c r="F42" s="399"/>
      <c r="G42" s="654"/>
      <c r="H42" s="655"/>
      <c r="I42" s="656"/>
      <c r="J42" s="657"/>
      <c r="K42" s="655"/>
      <c r="L42" s="656"/>
      <c r="M42" s="658"/>
      <c r="N42" s="654"/>
      <c r="O42" s="655"/>
      <c r="P42" s="659"/>
      <c r="Q42" s="654"/>
      <c r="R42" s="655"/>
      <c r="S42" s="655"/>
      <c r="T42" s="181"/>
      <c r="U42" s="183"/>
    </row>
    <row r="43" spans="1:21" ht="16.5" hidden="1" customHeight="1">
      <c r="A43" s="35">
        <v>30</v>
      </c>
      <c r="B43" s="1023"/>
      <c r="C43" s="999"/>
      <c r="D43" s="1002"/>
      <c r="E43" s="158" t="s">
        <v>121</v>
      </c>
      <c r="F43" s="400" t="s">
        <v>122</v>
      </c>
      <c r="G43" s="660"/>
      <c r="H43" s="661"/>
      <c r="I43" s="662"/>
      <c r="J43" s="663"/>
      <c r="K43" s="661"/>
      <c r="L43" s="662"/>
      <c r="M43" s="664"/>
      <c r="N43" s="660"/>
      <c r="O43" s="661"/>
      <c r="P43" s="665"/>
      <c r="Q43" s="660"/>
      <c r="R43" s="661"/>
      <c r="S43" s="661"/>
      <c r="T43" s="187"/>
      <c r="U43" s="189"/>
    </row>
    <row r="44" spans="1:21" ht="16.5" hidden="1" customHeight="1">
      <c r="A44" s="35">
        <v>31</v>
      </c>
      <c r="B44" s="1023"/>
      <c r="C44" s="999"/>
      <c r="D44" s="1002"/>
      <c r="E44" s="158" t="s">
        <v>123</v>
      </c>
      <c r="F44" s="396" t="s">
        <v>124</v>
      </c>
      <c r="G44" s="666"/>
      <c r="H44" s="667"/>
      <c r="I44" s="668"/>
      <c r="J44" s="669"/>
      <c r="K44" s="667"/>
      <c r="L44" s="668"/>
      <c r="M44" s="664"/>
      <c r="N44" s="666"/>
      <c r="O44" s="667"/>
      <c r="P44" s="670"/>
      <c r="Q44" s="666"/>
      <c r="R44" s="667"/>
      <c r="S44" s="667"/>
      <c r="T44" s="187"/>
      <c r="U44" s="187"/>
    </row>
    <row r="45" spans="1:21" ht="16.5" hidden="1" customHeight="1">
      <c r="A45" s="35">
        <v>32</v>
      </c>
      <c r="B45" s="1023"/>
      <c r="C45" s="999"/>
      <c r="D45" s="1002"/>
      <c r="E45" s="158"/>
      <c r="F45" s="401" t="s">
        <v>125</v>
      </c>
      <c r="G45" s="660"/>
      <c r="H45" s="661"/>
      <c r="I45" s="662"/>
      <c r="J45" s="663"/>
      <c r="K45" s="661"/>
      <c r="L45" s="662"/>
      <c r="M45" s="671"/>
      <c r="N45" s="660"/>
      <c r="O45" s="661"/>
      <c r="P45" s="665"/>
      <c r="Q45" s="660"/>
      <c r="R45" s="661"/>
      <c r="S45" s="661"/>
      <c r="T45" s="194"/>
      <c r="U45" s="194"/>
    </row>
    <row r="46" spans="1:21" ht="16.5" hidden="1" customHeight="1">
      <c r="B46" s="1023"/>
      <c r="C46" s="999"/>
      <c r="D46" s="1002"/>
      <c r="E46" s="158"/>
      <c r="F46" s="393" t="s">
        <v>126</v>
      </c>
      <c r="G46" s="654"/>
      <c r="H46" s="655"/>
      <c r="I46" s="656"/>
      <c r="J46" s="657"/>
      <c r="K46" s="655"/>
      <c r="L46" s="656"/>
      <c r="M46" s="658"/>
      <c r="N46" s="654"/>
      <c r="O46" s="655"/>
      <c r="P46" s="659"/>
      <c r="Q46" s="654"/>
      <c r="R46" s="655"/>
      <c r="S46" s="655"/>
      <c r="T46" s="181"/>
      <c r="U46" s="181"/>
    </row>
    <row r="47" spans="1:21" ht="18.75" hidden="1" customHeight="1" thickBot="1">
      <c r="B47" s="1023"/>
      <c r="C47" s="999"/>
      <c r="D47" s="1003"/>
      <c r="E47" s="1019" t="s">
        <v>127</v>
      </c>
      <c r="F47" s="1020"/>
      <c r="G47" s="672"/>
      <c r="H47" s="673"/>
      <c r="I47" s="674"/>
      <c r="J47" s="675"/>
      <c r="K47" s="673"/>
      <c r="L47" s="674"/>
      <c r="M47" s="676"/>
      <c r="N47" s="672"/>
      <c r="O47" s="673"/>
      <c r="P47" s="677"/>
      <c r="Q47" s="672"/>
      <c r="R47" s="673"/>
      <c r="S47" s="673"/>
      <c r="T47" s="198"/>
      <c r="U47" s="198"/>
    </row>
    <row r="48" spans="1:21" ht="16.5" hidden="1" customHeight="1" thickTop="1">
      <c r="A48" s="35">
        <v>33</v>
      </c>
      <c r="B48" s="200"/>
      <c r="C48" s="999"/>
      <c r="D48" s="1005" t="s">
        <v>128</v>
      </c>
      <c r="E48" s="1006"/>
      <c r="F48" s="402" t="s">
        <v>129</v>
      </c>
      <c r="G48" s="678"/>
      <c r="H48" s="679"/>
      <c r="I48" s="680"/>
      <c r="J48" s="681"/>
      <c r="K48" s="679"/>
      <c r="L48" s="680"/>
      <c r="M48" s="658"/>
      <c r="N48" s="678"/>
      <c r="O48" s="679"/>
      <c r="P48" s="682"/>
      <c r="Q48" s="678"/>
      <c r="R48" s="679"/>
      <c r="S48" s="679"/>
      <c r="T48" s="181"/>
      <c r="U48" s="181"/>
    </row>
    <row r="49" spans="1:21" ht="16.5" hidden="1" customHeight="1">
      <c r="A49" s="35">
        <v>34</v>
      </c>
      <c r="B49" s="200"/>
      <c r="C49" s="999"/>
      <c r="D49" s="1007"/>
      <c r="E49" s="1008"/>
      <c r="F49" s="403" t="s">
        <v>130</v>
      </c>
      <c r="G49" s="678"/>
      <c r="H49" s="679"/>
      <c r="I49" s="680"/>
      <c r="J49" s="681"/>
      <c r="K49" s="679"/>
      <c r="L49" s="680"/>
      <c r="M49" s="658"/>
      <c r="N49" s="678"/>
      <c r="O49" s="679"/>
      <c r="P49" s="682"/>
      <c r="Q49" s="678"/>
      <c r="R49" s="679"/>
      <c r="S49" s="679"/>
      <c r="T49" s="181"/>
      <c r="U49" s="181"/>
    </row>
    <row r="50" spans="1:21" ht="16.5" hidden="1" customHeight="1">
      <c r="B50" s="200"/>
      <c r="C50" s="999"/>
      <c r="D50" s="404"/>
      <c r="E50" s="405"/>
      <c r="F50" s="393" t="s">
        <v>131</v>
      </c>
      <c r="G50" s="678"/>
      <c r="H50" s="679"/>
      <c r="I50" s="680"/>
      <c r="J50" s="681"/>
      <c r="K50" s="679"/>
      <c r="L50" s="680"/>
      <c r="M50" s="658"/>
      <c r="N50" s="678"/>
      <c r="O50" s="679"/>
      <c r="P50" s="682"/>
      <c r="Q50" s="678"/>
      <c r="R50" s="679"/>
      <c r="S50" s="679"/>
      <c r="T50" s="181"/>
      <c r="U50" s="181"/>
    </row>
    <row r="51" spans="1:21" ht="16.5" hidden="1" customHeight="1">
      <c r="A51" s="35">
        <v>34</v>
      </c>
      <c r="B51" s="200"/>
      <c r="C51" s="999"/>
      <c r="D51" s="205" t="s">
        <v>132</v>
      </c>
      <c r="E51" s="205"/>
      <c r="F51" s="137"/>
      <c r="G51" s="683"/>
      <c r="H51" s="684"/>
      <c r="I51" s="685"/>
      <c r="J51" s="686"/>
      <c r="K51" s="684"/>
      <c r="L51" s="685"/>
      <c r="M51" s="687"/>
      <c r="N51" s="683"/>
      <c r="O51" s="684"/>
      <c r="P51" s="688"/>
      <c r="Q51" s="683"/>
      <c r="R51" s="684"/>
      <c r="S51" s="684"/>
      <c r="T51" s="209"/>
      <c r="U51" s="209"/>
    </row>
    <row r="52" spans="1:21" ht="18.75" hidden="1" customHeight="1" thickBot="1">
      <c r="B52" s="200"/>
      <c r="C52" s="1000"/>
      <c r="D52" s="1021" t="s">
        <v>133</v>
      </c>
      <c r="E52" s="1021"/>
      <c r="F52" s="1022"/>
      <c r="G52" s="689"/>
      <c r="H52" s="690"/>
      <c r="I52" s="691"/>
      <c r="J52" s="692"/>
      <c r="K52" s="690"/>
      <c r="L52" s="691"/>
      <c r="M52" s="693"/>
      <c r="N52" s="689"/>
      <c r="O52" s="690"/>
      <c r="P52" s="694"/>
      <c r="Q52" s="689"/>
      <c r="R52" s="690"/>
      <c r="S52" s="690"/>
      <c r="T52" s="214">
        <f>SUM(T41:T41)</f>
        <v>78096.245703172128</v>
      </c>
      <c r="U52" s="214">
        <f>SUM(U41:U41)</f>
        <v>128379.19809863225</v>
      </c>
    </row>
    <row r="53" spans="1:21" ht="18.75" hidden="1" customHeight="1">
      <c r="A53" s="35">
        <v>35</v>
      </c>
      <c r="B53" s="200"/>
      <c r="C53" s="998" t="s">
        <v>134</v>
      </c>
      <c r="D53" s="378" t="s">
        <v>135</v>
      </c>
      <c r="E53" s="406"/>
      <c r="F53" s="57"/>
      <c r="G53" s="695"/>
      <c r="H53" s="696"/>
      <c r="I53" s="697"/>
      <c r="J53" s="698"/>
      <c r="K53" s="696"/>
      <c r="L53" s="697"/>
      <c r="M53" s="699"/>
      <c r="N53" s="700"/>
      <c r="O53" s="696"/>
      <c r="P53" s="701"/>
      <c r="Q53" s="700"/>
      <c r="R53" s="696"/>
      <c r="S53" s="696"/>
      <c r="T53" s="219">
        <f>SUM(N53:S53)</f>
        <v>0</v>
      </c>
      <c r="U53" s="219">
        <f>M53+T53</f>
        <v>0</v>
      </c>
    </row>
    <row r="54" spans="1:21" ht="18.75" hidden="1" customHeight="1">
      <c r="A54" s="35">
        <v>36</v>
      </c>
      <c r="B54" s="200"/>
      <c r="C54" s="999"/>
      <c r="D54" s="379" t="s">
        <v>136</v>
      </c>
      <c r="E54" s="407"/>
      <c r="F54" s="61"/>
      <c r="G54" s="702"/>
      <c r="H54" s="703"/>
      <c r="I54" s="704"/>
      <c r="J54" s="705"/>
      <c r="K54" s="703"/>
      <c r="L54" s="704"/>
      <c r="M54" s="706"/>
      <c r="N54" s="707"/>
      <c r="O54" s="703"/>
      <c r="P54" s="708"/>
      <c r="Q54" s="707"/>
      <c r="R54" s="703"/>
      <c r="S54" s="703"/>
      <c r="T54" s="225">
        <f>SUM(N54:S54)</f>
        <v>0</v>
      </c>
      <c r="U54" s="225">
        <f>M54+T54</f>
        <v>0</v>
      </c>
    </row>
    <row r="55" spans="1:21" ht="18.75" hidden="1" customHeight="1" thickBot="1">
      <c r="B55" s="200"/>
      <c r="C55" s="1000"/>
      <c r="D55" s="361"/>
      <c r="E55" s="361"/>
      <c r="F55" s="408" t="s">
        <v>137</v>
      </c>
      <c r="G55" s="709"/>
      <c r="H55" s="710"/>
      <c r="I55" s="711"/>
      <c r="J55" s="712"/>
      <c r="K55" s="710"/>
      <c r="L55" s="711"/>
      <c r="M55" s="713"/>
      <c r="N55" s="709"/>
      <c r="O55" s="710"/>
      <c r="P55" s="714"/>
      <c r="Q55" s="709"/>
      <c r="R55" s="710"/>
      <c r="S55" s="710"/>
      <c r="T55" s="231">
        <f>SUM(T53:T54)</f>
        <v>0</v>
      </c>
      <c r="U55" s="231">
        <f>SUM(U53:U54)</f>
        <v>0</v>
      </c>
    </row>
    <row r="56" spans="1:21" ht="18.75" hidden="1" customHeight="1" thickBot="1">
      <c r="B56" s="233"/>
      <c r="C56" s="1011" t="s">
        <v>138</v>
      </c>
      <c r="D56" s="1011"/>
      <c r="E56" s="1011"/>
      <c r="F56" s="1012"/>
      <c r="G56" s="715"/>
      <c r="H56" s="716"/>
      <c r="I56" s="717"/>
      <c r="J56" s="718"/>
      <c r="K56" s="716"/>
      <c r="L56" s="717"/>
      <c r="M56" s="719"/>
      <c r="N56" s="715"/>
      <c r="O56" s="716"/>
      <c r="P56" s="720"/>
      <c r="Q56" s="715"/>
      <c r="R56" s="716"/>
      <c r="S56" s="716"/>
      <c r="T56" s="237">
        <f>T34+T52+T55</f>
        <v>169215.66510018066</v>
      </c>
      <c r="U56" s="237">
        <f>U34+U52+U55</f>
        <v>316240.74708148232</v>
      </c>
    </row>
    <row r="57" spans="1:21" ht="21" customHeight="1" thickBot="1">
      <c r="B57" s="240"/>
      <c r="C57" s="988" t="s">
        <v>114</v>
      </c>
      <c r="D57" s="989"/>
      <c r="E57" s="989"/>
      <c r="F57" s="990"/>
      <c r="G57" s="721">
        <f>'[1]Detail Table(Forecast)'!G57+'[2]Detail Table(Forecast)'!G57+'[3]Detail Table(Forecast)'!G57</f>
        <v>15349</v>
      </c>
      <c r="H57" s="722">
        <f>'[1]Detail Table(Forecast)'!H57+'[2]Detail Table(Forecast)'!H57+'[3]Detail Table(Forecast)'!H57</f>
        <v>17023</v>
      </c>
      <c r="I57" s="723">
        <f>'[1]Detail Table(Forecast)'!I57+'[2]Detail Table(Forecast)'!I57+'[3]Detail Table(Forecast)'!I57</f>
        <v>12285</v>
      </c>
      <c r="J57" s="724">
        <f>'[1]Detail Table(Forecast)'!J57+'[2]Detail Table(Forecast)'!J57+'[3]Detail Table(Forecast)'!J57</f>
        <v>15335</v>
      </c>
      <c r="K57" s="722">
        <f>'[1]Detail Table(Forecast)'!K57+'[2]Detail Table(Forecast)'!K57+'[3]Detail Table(Forecast)'!K57</f>
        <v>15339</v>
      </c>
      <c r="L57" s="723">
        <f>'[1]Detail Table(Forecast)'!L57+'[2]Detail Table(Forecast)'!L57+'[3]Detail Table(Forecast)'!L57</f>
        <v>18101</v>
      </c>
      <c r="M57" s="725">
        <f>SUM(G57:L57)</f>
        <v>93432</v>
      </c>
      <c r="N57" s="721">
        <f>'[1]Detail Table(Forecast)'!N57+'[2]Detail Table(Forecast)'!N57+'[3]Detail Table(Forecast)'!N57</f>
        <v>20334</v>
      </c>
      <c r="O57" s="722">
        <f>'[1]Detail Table(Forecast)'!O57+'[2]Detail Table(Forecast)'!O57+'[3]Detail Table(Forecast)'!O57</f>
        <v>19672</v>
      </c>
      <c r="P57" s="723">
        <f>'[1]Detail Table(Forecast)'!P57+'[2]Detail Table(Forecast)'!P57+'[3]Detail Table(Forecast)'!P57</f>
        <v>15010</v>
      </c>
      <c r="Q57" s="724">
        <f>'[1]Detail Table(Forecast)'!Q57+'[2]Detail Table(Forecast)'!Q57+'[3]Detail Table(Forecast)'!Q57</f>
        <v>12838</v>
      </c>
      <c r="R57" s="722">
        <f>'[1]Detail Table(Forecast)'!R57+'[2]Detail Table(Forecast)'!R57+'[3]Detail Table(Forecast)'!R57</f>
        <v>13313</v>
      </c>
      <c r="S57" s="723">
        <f>'[1]Detail Table(Forecast)'!S57+'[2]Detail Table(Forecast)'!S57+'[3]Detail Table(Forecast)'!S57</f>
        <v>15668</v>
      </c>
      <c r="T57" s="725">
        <f>SUM(N57:S57)</f>
        <v>96835</v>
      </c>
      <c r="U57" s="725">
        <f>M57+T57</f>
        <v>190267</v>
      </c>
    </row>
    <row r="58" spans="1:21" ht="9" customHeight="1"/>
    <row r="59" spans="1:21" ht="19.5" customHeight="1">
      <c r="E59" s="993" t="s">
        <v>115</v>
      </c>
      <c r="F59" s="994"/>
      <c r="G59" s="995"/>
      <c r="N59" s="480"/>
      <c r="O59" s="480"/>
      <c r="P59" s="480">
        <v>0.95499999999999996</v>
      </c>
      <c r="Q59" s="480"/>
      <c r="R59" s="480">
        <v>0.78</v>
      </c>
      <c r="S59" s="480">
        <v>0.89</v>
      </c>
      <c r="T59" s="547"/>
      <c r="U59" s="309" t="s">
        <v>32</v>
      </c>
    </row>
    <row r="60" spans="1:21" ht="7.5" customHeight="1">
      <c r="M60" s="497"/>
      <c r="N60" s="480"/>
      <c r="O60" s="480"/>
      <c r="P60" s="480"/>
      <c r="Q60" s="480"/>
      <c r="R60" s="480"/>
      <c r="S60" s="480"/>
    </row>
    <row r="61" spans="1:21" ht="19.5" customHeight="1">
      <c r="G61" s="970">
        <f t="shared" ref="G61:L61" si="24">G6*1000*Target</f>
        <v>10744.684736859239</v>
      </c>
      <c r="H61" s="970">
        <f t="shared" si="24"/>
        <v>11916.526697215117</v>
      </c>
      <c r="I61" s="970">
        <f t="shared" si="24"/>
        <v>8599.8079348697465</v>
      </c>
      <c r="J61" s="970">
        <f t="shared" si="24"/>
        <v>10734.884385936311</v>
      </c>
      <c r="K61" s="970">
        <f t="shared" si="24"/>
        <v>10737.684486200005</v>
      </c>
      <c r="L61" s="970">
        <f t="shared" si="24"/>
        <v>12671.15371828061</v>
      </c>
      <c r="M61" s="546"/>
      <c r="N61" s="970">
        <f t="shared" ref="N61:S61" si="25">N6*1000*Target</f>
        <v>14234.309690487704</v>
      </c>
      <c r="O61" s="970">
        <f t="shared" si="25"/>
        <v>13770.893096846372</v>
      </c>
      <c r="P61" s="970">
        <f t="shared" si="25"/>
        <v>10507.376239511184</v>
      </c>
      <c r="Q61" s="970">
        <f t="shared" si="25"/>
        <v>8986.9217963254232</v>
      </c>
      <c r="R61" s="970">
        <f t="shared" si="25"/>
        <v>9319.4337026390676</v>
      </c>
      <c r="S61" s="970">
        <f t="shared" si="25"/>
        <v>10967.992732888824</v>
      </c>
      <c r="T61" s="546"/>
      <c r="U61" s="973">
        <v>9.9000000000000005E-2</v>
      </c>
    </row>
    <row r="62" spans="1:21" ht="19.5" customHeight="1">
      <c r="F62" s="477"/>
      <c r="G62" s="969">
        <f>G61/G34</f>
        <v>0.66485786220513776</v>
      </c>
      <c r="H62" s="969">
        <f t="shared" ref="H62:L62" si="26">H61/H34</f>
        <v>0.79452641763592191</v>
      </c>
      <c r="I62" s="969">
        <f t="shared" si="26"/>
        <v>0.54748447323580318</v>
      </c>
      <c r="J62" s="969">
        <f t="shared" si="26"/>
        <v>0.72090755892409797</v>
      </c>
      <c r="K62" s="969">
        <f t="shared" si="26"/>
        <v>0.59813705697318897</v>
      </c>
      <c r="L62" s="969">
        <f t="shared" si="26"/>
        <v>0.74394194254813417</v>
      </c>
      <c r="M62" s="498"/>
      <c r="N62" s="969">
        <f>N61/N34</f>
        <v>0.82696597148912754</v>
      </c>
      <c r="O62" s="969">
        <f t="shared" ref="O62" si="27">O61/O34</f>
        <v>0.83628248162088459</v>
      </c>
      <c r="P62" s="969">
        <f t="shared" ref="P62" si="28">P61/P34</f>
        <v>0.65348815214343592</v>
      </c>
      <c r="Q62" s="969">
        <f t="shared" ref="Q62" si="29">Q61/Q34</f>
        <v>0.65267509575447813</v>
      </c>
      <c r="R62" s="969">
        <f t="shared" ref="R62" si="30">R61/R34</f>
        <v>0.74853711648204546</v>
      </c>
      <c r="S62" s="969">
        <f t="shared" ref="S62" si="31">S61/S34</f>
        <v>0.72436811160725734</v>
      </c>
    </row>
    <row r="63" spans="1:21">
      <c r="F63" s="477"/>
      <c r="G63" s="784">
        <v>4</v>
      </c>
      <c r="H63" s="784">
        <v>5</v>
      </c>
      <c r="I63" s="784">
        <v>6</v>
      </c>
      <c r="J63" s="784">
        <v>7</v>
      </c>
      <c r="K63" s="784">
        <v>8</v>
      </c>
      <c r="L63" s="784">
        <v>9</v>
      </c>
      <c r="M63" s="498"/>
      <c r="N63" s="784">
        <v>10</v>
      </c>
      <c r="O63" s="784">
        <v>11</v>
      </c>
      <c r="P63" s="784">
        <v>12</v>
      </c>
      <c r="Q63" s="784">
        <v>1</v>
      </c>
      <c r="R63" s="784">
        <v>2</v>
      </c>
      <c r="S63" s="784">
        <v>3</v>
      </c>
    </row>
    <row r="64" spans="1:21">
      <c r="F64" s="477" t="s">
        <v>167</v>
      </c>
      <c r="G64" s="499"/>
      <c r="H64" s="479"/>
      <c r="I64" s="479"/>
      <c r="J64" s="479"/>
      <c r="K64" s="479"/>
      <c r="L64" s="479"/>
      <c r="M64" s="499"/>
      <c r="N64" s="479"/>
      <c r="O64" s="479"/>
      <c r="P64" s="479"/>
      <c r="Q64" s="479"/>
      <c r="R64" s="479"/>
      <c r="S64" s="479"/>
    </row>
    <row r="65" spans="6:19">
      <c r="F65" s="477" t="s">
        <v>168</v>
      </c>
      <c r="G65" s="480">
        <v>0.98</v>
      </c>
      <c r="H65" s="480"/>
      <c r="I65" s="480"/>
      <c r="J65" s="480"/>
      <c r="K65" s="480"/>
      <c r="L65" s="480"/>
      <c r="M65" s="497"/>
      <c r="N65" s="497"/>
      <c r="O65" s="497"/>
      <c r="P65" s="497"/>
      <c r="Q65" s="497"/>
      <c r="R65" s="497"/>
      <c r="S65" s="497"/>
    </row>
    <row r="66" spans="6:19">
      <c r="F66" s="477" t="s">
        <v>163</v>
      </c>
      <c r="G66" s="481">
        <v>0.01</v>
      </c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</row>
    <row r="67" spans="6:19">
      <c r="F67" s="477" t="s">
        <v>161</v>
      </c>
      <c r="G67" s="481">
        <v>3.9399999999999998E-2</v>
      </c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</row>
    <row r="68" spans="6:19">
      <c r="F68" s="477" t="s">
        <v>164</v>
      </c>
      <c r="G68" s="482">
        <v>3.4</v>
      </c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</row>
    <row r="69" spans="6:19">
      <c r="F69" s="477" t="s">
        <v>165</v>
      </c>
      <c r="G69" s="483">
        <v>0.1</v>
      </c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</row>
    <row r="70" spans="6:19">
      <c r="F70" s="477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</row>
    <row r="71" spans="6:19">
      <c r="F71" s="477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T2:T3"/>
    <mergeCell ref="C56:F56"/>
    <mergeCell ref="U2:U3"/>
    <mergeCell ref="C4:D6"/>
    <mergeCell ref="M2:M3"/>
    <mergeCell ref="E47:F47"/>
    <mergeCell ref="D52:F52"/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U64"/>
  <sheetViews>
    <sheetView showZeros="0" topLeftCell="G25" zoomScaleNormal="100" zoomScaleSheetLayoutView="75" workbookViewId="0">
      <selection activeCell="P57" sqref="P57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1" ht="13.5" customHeight="1" thickBot="1"/>
    <row r="2" spans="1:21" s="48" customFormat="1" ht="21" customHeight="1">
      <c r="A2" s="39"/>
      <c r="B2" s="40"/>
      <c r="C2" s="41"/>
      <c r="D2" s="42"/>
      <c r="E2" s="43" t="s">
        <v>2</v>
      </c>
      <c r="F2" s="44" t="s">
        <v>169</v>
      </c>
      <c r="G2" s="45"/>
      <c r="H2" s="45" t="s">
        <v>3</v>
      </c>
      <c r="I2" s="45"/>
      <c r="J2" s="46"/>
      <c r="K2" s="45" t="s">
        <v>4</v>
      </c>
      <c r="L2" s="45"/>
      <c r="M2" s="1009" t="s">
        <v>5</v>
      </c>
      <c r="N2" s="45"/>
      <c r="O2" s="45" t="s">
        <v>6</v>
      </c>
      <c r="P2" s="47"/>
      <c r="Q2" s="45"/>
      <c r="R2" s="45" t="s">
        <v>7</v>
      </c>
      <c r="S2" s="45"/>
      <c r="T2" s="1009" t="s">
        <v>8</v>
      </c>
      <c r="U2" s="1009" t="s">
        <v>203</v>
      </c>
    </row>
    <row r="3" spans="1:21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965">
        <v>44652</v>
      </c>
      <c r="H3" s="965">
        <v>44682</v>
      </c>
      <c r="I3" s="965">
        <v>44713</v>
      </c>
      <c r="J3" s="965">
        <v>44743</v>
      </c>
      <c r="K3" s="965">
        <v>44774</v>
      </c>
      <c r="L3" s="965">
        <v>44805</v>
      </c>
      <c r="M3" s="1010"/>
      <c r="N3" s="965">
        <v>44835</v>
      </c>
      <c r="O3" s="965">
        <v>44866</v>
      </c>
      <c r="P3" s="965">
        <v>44896</v>
      </c>
      <c r="Q3" s="965">
        <v>44927</v>
      </c>
      <c r="R3" s="965">
        <v>44958</v>
      </c>
      <c r="S3" s="965">
        <v>44986</v>
      </c>
      <c r="T3" s="1010"/>
      <c r="U3" s="1010"/>
    </row>
    <row r="4" spans="1:21" s="48" customFormat="1" ht="18.75" customHeight="1">
      <c r="A4" s="39"/>
      <c r="B4" s="56"/>
      <c r="C4" s="1013" t="s">
        <v>33</v>
      </c>
      <c r="D4" s="1014"/>
      <c r="E4" s="378" t="s">
        <v>34</v>
      </c>
      <c r="F4" s="57"/>
      <c r="G4" s="785"/>
      <c r="H4" s="785"/>
      <c r="I4" s="785"/>
      <c r="J4" s="785"/>
      <c r="K4" s="785"/>
      <c r="L4" s="785"/>
      <c r="M4" s="786">
        <f>SUM(G4:L4)</f>
        <v>0</v>
      </c>
      <c r="N4" s="787"/>
      <c r="O4" s="787"/>
      <c r="P4" s="788"/>
      <c r="Q4" s="789"/>
      <c r="R4" s="789"/>
      <c r="S4" s="790"/>
      <c r="T4" s="60">
        <f>SUM(N4:S4)</f>
        <v>0</v>
      </c>
      <c r="U4" s="60">
        <f>M4+T4</f>
        <v>0</v>
      </c>
    </row>
    <row r="5" spans="1:21" s="48" customFormat="1" ht="18.75" customHeight="1">
      <c r="A5" s="39"/>
      <c r="B5" s="56"/>
      <c r="C5" s="1015"/>
      <c r="D5" s="1016"/>
      <c r="E5" s="379" t="s">
        <v>35</v>
      </c>
      <c r="F5" s="61"/>
      <c r="G5" s="791"/>
      <c r="H5" s="791"/>
      <c r="I5" s="791"/>
      <c r="J5" s="791"/>
      <c r="K5" s="791"/>
      <c r="L5" s="791"/>
      <c r="M5" s="792">
        <f>SUM(G5:L5)</f>
        <v>0</v>
      </c>
      <c r="N5" s="793"/>
      <c r="O5" s="793"/>
      <c r="P5" s="794"/>
      <c r="Q5" s="795"/>
      <c r="R5" s="795"/>
      <c r="S5" s="796"/>
      <c r="T5" s="64">
        <f>SUM(N5:S5)</f>
        <v>0</v>
      </c>
      <c r="U5" s="64">
        <f>M5+T5</f>
        <v>0</v>
      </c>
    </row>
    <row r="6" spans="1:21" s="48" customFormat="1" ht="21" customHeight="1" thickBot="1">
      <c r="A6" s="39"/>
      <c r="B6" s="56"/>
      <c r="C6" s="1017"/>
      <c r="D6" s="1018"/>
      <c r="E6" s="65"/>
      <c r="F6" s="380"/>
      <c r="G6" s="797">
        <f t="shared" ref="G6" si="0">SUM(G4:G5)</f>
        <v>0</v>
      </c>
      <c r="H6" s="798">
        <f t="shared" ref="H6:L6" si="1">SUM(H4:H5)</f>
        <v>0</v>
      </c>
      <c r="I6" s="798">
        <f t="shared" si="1"/>
        <v>0</v>
      </c>
      <c r="J6" s="798">
        <f t="shared" si="1"/>
        <v>0</v>
      </c>
      <c r="K6" s="798">
        <f t="shared" si="1"/>
        <v>0</v>
      </c>
      <c r="L6" s="798">
        <f t="shared" si="1"/>
        <v>0</v>
      </c>
      <c r="M6" s="799">
        <f>SUM(G6:L6)</f>
        <v>0</v>
      </c>
      <c r="N6" s="797">
        <f t="shared" ref="N6:S6" si="2">SUM(N4:N5)</f>
        <v>0</v>
      </c>
      <c r="O6" s="798">
        <f t="shared" si="2"/>
        <v>0</v>
      </c>
      <c r="P6" s="798">
        <f t="shared" si="2"/>
        <v>0</v>
      </c>
      <c r="Q6" s="798">
        <f t="shared" si="2"/>
        <v>0</v>
      </c>
      <c r="R6" s="798">
        <f t="shared" si="2"/>
        <v>0</v>
      </c>
      <c r="S6" s="798">
        <f t="shared" si="2"/>
        <v>0</v>
      </c>
      <c r="T6" s="69">
        <f>SUM(N6:S6)</f>
        <v>0</v>
      </c>
      <c r="U6" s="69">
        <f>M6+T6</f>
        <v>0</v>
      </c>
    </row>
    <row r="7" spans="1:21" ht="21" customHeight="1" thickBot="1">
      <c r="A7" s="71">
        <v>1</v>
      </c>
      <c r="B7" s="1023" t="s">
        <v>70</v>
      </c>
      <c r="C7" s="1024" t="s">
        <v>154</v>
      </c>
      <c r="D7" s="381" t="s">
        <v>72</v>
      </c>
      <c r="E7" s="382"/>
      <c r="F7" s="72"/>
      <c r="G7" s="800">
        <f>'[1]Detail Table(Input this !)'!G7+'[2]Detail Table(Input this !)'!G7+'[3]Detail Table(Input this !)'!G7</f>
        <v>0</v>
      </c>
      <c r="H7" s="800">
        <f>'[1]Detail Table(Input this !)'!H7+'[2]Detail Table(Input this !)'!H7+'[3]Detail Table(Input this !)'!H7</f>
        <v>0</v>
      </c>
      <c r="I7" s="800">
        <f>'[1]Detail Table(Input this !)'!I7+'[2]Detail Table(Input this !)'!I7+'[3]Detail Table(Input this !)'!I7</f>
        <v>0</v>
      </c>
      <c r="J7" s="800">
        <f>'[1]Detail Table(Input this !)'!J7+'[2]Detail Table(Input this !)'!J7+'[3]Detail Table(Input this !)'!J7</f>
        <v>0</v>
      </c>
      <c r="K7" s="800">
        <f>'[1]Detail Table(Input this !)'!K7+'[2]Detail Table(Input this !)'!K7+'[3]Detail Table(Input this !)'!K7</f>
        <v>0</v>
      </c>
      <c r="L7" s="800">
        <f>'[1]Detail Table(Input this !)'!L7+'[2]Detail Table(Input this !)'!L7+'[3]Detail Table(Input this !)'!L7</f>
        <v>0</v>
      </c>
      <c r="M7" s="801">
        <f>SUM(G7:L7)</f>
        <v>0</v>
      </c>
      <c r="N7" s="800">
        <f>'[1]Detail Table(Input this !)'!N7+'[2]Detail Table(Input this !)'!N7+'[3]Detail Table(Input this !)'!N7</f>
        <v>0</v>
      </c>
      <c r="O7" s="800">
        <f>'[1]Detail Table(Input this !)'!O7+'[2]Detail Table(Input this !)'!O7+'[3]Detail Table(Input this !)'!O7</f>
        <v>0</v>
      </c>
      <c r="P7" s="800">
        <f>'[1]Detail Table(Input this !)'!P7+'[2]Detail Table(Input this !)'!P7+'[3]Detail Table(Input this !)'!P7</f>
        <v>0</v>
      </c>
      <c r="Q7" s="800">
        <f>'[1]Detail Table(Input this !)'!Q7+'[2]Detail Table(Input this !)'!Q7+'[3]Detail Table(Input this !)'!Q7</f>
        <v>0</v>
      </c>
      <c r="R7" s="800">
        <f>'[1]Detail Table(Input this !)'!R7+'[2]Detail Table(Input this !)'!R7+'[3]Detail Table(Input this !)'!R7</f>
        <v>0</v>
      </c>
      <c r="S7" s="800">
        <f>'[1]Detail Table(Input this !)'!S7+'[2]Detail Table(Input this !)'!S7+'[3]Detail Table(Input this !)'!S7</f>
        <v>0</v>
      </c>
      <c r="T7" s="561">
        <f>SUM(N7:S7)</f>
        <v>0</v>
      </c>
      <c r="U7" s="561">
        <f>M7+T7</f>
        <v>0</v>
      </c>
    </row>
    <row r="8" spans="1:21" ht="16.5" customHeight="1" thickTop="1">
      <c r="A8" s="71">
        <v>2</v>
      </c>
      <c r="B8" s="1023"/>
      <c r="C8" s="1025"/>
      <c r="D8" s="1026" t="s">
        <v>73</v>
      </c>
      <c r="E8" s="119" t="s">
        <v>74</v>
      </c>
      <c r="F8" s="383" t="s">
        <v>77</v>
      </c>
      <c r="G8" s="802"/>
      <c r="H8" s="802"/>
      <c r="I8" s="802"/>
      <c r="J8" s="803"/>
      <c r="K8" s="803"/>
      <c r="L8" s="803"/>
      <c r="M8" s="804"/>
      <c r="N8" s="805"/>
      <c r="O8" s="805"/>
      <c r="P8" s="806"/>
      <c r="Q8" s="805"/>
      <c r="R8" s="807"/>
      <c r="S8" s="808"/>
      <c r="T8" s="562"/>
      <c r="U8" s="562"/>
    </row>
    <row r="9" spans="1:21" ht="16.5" customHeight="1">
      <c r="A9" s="71">
        <v>3</v>
      </c>
      <c r="B9" s="1023"/>
      <c r="C9" s="1025"/>
      <c r="D9" s="1026"/>
      <c r="E9" s="119" t="s">
        <v>75</v>
      </c>
      <c r="F9" s="384" t="s">
        <v>78</v>
      </c>
      <c r="G9" s="809"/>
      <c r="H9" s="809"/>
      <c r="I9" s="809"/>
      <c r="J9" s="810"/>
      <c r="K9" s="810"/>
      <c r="L9" s="810"/>
      <c r="M9" s="811"/>
      <c r="N9" s="812"/>
      <c r="O9" s="812"/>
      <c r="P9" s="813"/>
      <c r="Q9" s="812"/>
      <c r="R9" s="814"/>
      <c r="S9" s="815"/>
      <c r="T9" s="563"/>
      <c r="U9" s="563"/>
    </row>
    <row r="10" spans="1:21" ht="16.5" customHeight="1">
      <c r="A10" s="71">
        <v>4</v>
      </c>
      <c r="B10" s="1023"/>
      <c r="C10" s="1025"/>
      <c r="D10" s="1026"/>
      <c r="E10" s="95" t="s">
        <v>76</v>
      </c>
      <c r="F10" s="385" t="s">
        <v>79</v>
      </c>
      <c r="G10" s="816">
        <f>'[1]Detail Table(Input this !)'!G10+'[2]Detail Table(Input this !)'!G10+'[3]Detail Table(Input this !)'!G10</f>
        <v>0</v>
      </c>
      <c r="H10" s="816">
        <f>'[1]Detail Table(Input this !)'!H10+'[2]Detail Table(Input this !)'!H10+'[3]Detail Table(Input this !)'!H10</f>
        <v>0</v>
      </c>
      <c r="I10" s="816">
        <f>'[1]Detail Table(Input this !)'!I10+'[2]Detail Table(Input this !)'!I10+'[3]Detail Table(Input this !)'!I10</f>
        <v>0</v>
      </c>
      <c r="J10" s="816">
        <f>'[1]Detail Table(Input this !)'!J10+'[2]Detail Table(Input this !)'!J10+'[3]Detail Table(Input this !)'!J10</f>
        <v>0</v>
      </c>
      <c r="K10" s="816">
        <f>'[1]Detail Table(Input this !)'!K10+'[2]Detail Table(Input this !)'!K10+'[3]Detail Table(Input this !)'!K10</f>
        <v>0</v>
      </c>
      <c r="L10" s="816">
        <f>'[1]Detail Table(Input this !)'!L10+'[2]Detail Table(Input this !)'!L10+'[3]Detail Table(Input this !)'!L10</f>
        <v>0</v>
      </c>
      <c r="M10" s="817">
        <f>SUM(G10:L10)</f>
        <v>0</v>
      </c>
      <c r="N10" s="818">
        <f>'[1]Detail Table(Input this !)'!N10+'[2]Detail Table(Input this !)'!N10+'[3]Detail Table(Input this !)'!N10</f>
        <v>0</v>
      </c>
      <c r="O10" s="818">
        <f>'[1]Detail Table(Input this !)'!O10+'[2]Detail Table(Input this !)'!O10+'[3]Detail Table(Input this !)'!O10</f>
        <v>0</v>
      </c>
      <c r="P10" s="819">
        <f>'[1]Detail Table(Input this !)'!P10+'[2]Detail Table(Input this !)'!P10+'[3]Detail Table(Input this !)'!P10</f>
        <v>0</v>
      </c>
      <c r="Q10" s="820">
        <f>'[1]Detail Table(Input this !)'!Q10+'[2]Detail Table(Input this !)'!Q10+'[3]Detail Table(Input this !)'!Q10</f>
        <v>0</v>
      </c>
      <c r="R10" s="820">
        <f>'[1]Detail Table(Input this !)'!R10+'[2]Detail Table(Input this !)'!R10+'[3]Detail Table(Input this !)'!R10</f>
        <v>0</v>
      </c>
      <c r="S10" s="821">
        <f>'[1]Detail Table(Input this !)'!S10+'[2]Detail Table(Input this !)'!S10+'[3]Detail Table(Input this !)'!S10</f>
        <v>0</v>
      </c>
      <c r="T10" s="564">
        <f t="shared" ref="T10:T20" si="3">SUM(N10:S10)</f>
        <v>0</v>
      </c>
      <c r="U10" s="564">
        <f>M10+T10</f>
        <v>0</v>
      </c>
    </row>
    <row r="11" spans="1:21" ht="19.5" customHeight="1">
      <c r="B11" s="1023"/>
      <c r="C11" s="1025"/>
      <c r="D11" s="1026"/>
      <c r="E11" s="101"/>
      <c r="F11" s="386" t="s">
        <v>80</v>
      </c>
      <c r="G11" s="822">
        <f t="shared" ref="G11" si="4">SUBTOTAL(9,G8:G10)</f>
        <v>0</v>
      </c>
      <c r="H11" s="822">
        <f t="shared" ref="H11:L11" si="5">SUBTOTAL(9,H8:H10)</f>
        <v>0</v>
      </c>
      <c r="I11" s="822">
        <f t="shared" si="5"/>
        <v>0</v>
      </c>
      <c r="J11" s="822">
        <f t="shared" si="5"/>
        <v>0</v>
      </c>
      <c r="K11" s="822">
        <f t="shared" si="5"/>
        <v>0</v>
      </c>
      <c r="L11" s="822">
        <f t="shared" si="5"/>
        <v>0</v>
      </c>
      <c r="M11" s="823">
        <f>SUM(G11:L11)</f>
        <v>0</v>
      </c>
      <c r="N11" s="822">
        <f t="shared" ref="N11:S11" si="6">SUBTOTAL(9,N8:N10)</f>
        <v>0</v>
      </c>
      <c r="O11" s="822">
        <f t="shared" si="6"/>
        <v>0</v>
      </c>
      <c r="P11" s="822">
        <f t="shared" si="6"/>
        <v>0</v>
      </c>
      <c r="Q11" s="822">
        <f t="shared" si="6"/>
        <v>0</v>
      </c>
      <c r="R11" s="822">
        <f t="shared" si="6"/>
        <v>0</v>
      </c>
      <c r="S11" s="822">
        <f t="shared" si="6"/>
        <v>0</v>
      </c>
      <c r="T11" s="565">
        <f>SUM(N11:S11)</f>
        <v>0</v>
      </c>
      <c r="U11" s="565">
        <f>M11+T11</f>
        <v>0</v>
      </c>
    </row>
    <row r="12" spans="1:21" ht="16.5" customHeight="1">
      <c r="A12" s="71">
        <v>5</v>
      </c>
      <c r="B12" s="1023"/>
      <c r="C12" s="1025"/>
      <c r="D12" s="1026"/>
      <c r="E12" s="119" t="s">
        <v>81</v>
      </c>
      <c r="F12" s="409" t="s">
        <v>83</v>
      </c>
      <c r="G12" s="824">
        <f>'[1]Detail Table(Input this !)'!G12+'[2]Detail Table(Input this !)'!G12+'[3]Detail Table(Input this !)'!G12</f>
        <v>0</v>
      </c>
      <c r="H12" s="824">
        <f>'[1]Detail Table(Input this !)'!H12+'[2]Detail Table(Input this !)'!H12+'[3]Detail Table(Input this !)'!H12</f>
        <v>0</v>
      </c>
      <c r="I12" s="824">
        <f>'[1]Detail Table(Input this !)'!I12+'[2]Detail Table(Input this !)'!I12+'[3]Detail Table(Input this !)'!I12</f>
        <v>0</v>
      </c>
      <c r="J12" s="824">
        <f>'[1]Detail Table(Input this !)'!J12+'[2]Detail Table(Input this !)'!J12+'[3]Detail Table(Input this !)'!J12</f>
        <v>0</v>
      </c>
      <c r="K12" s="824">
        <f>'[1]Detail Table(Input this !)'!K12+'[2]Detail Table(Input this !)'!K12+'[3]Detail Table(Input this !)'!K12</f>
        <v>0</v>
      </c>
      <c r="L12" s="824">
        <f>'[1]Detail Table(Input this !)'!L12+'[2]Detail Table(Input this !)'!L12+'[3]Detail Table(Input this !)'!L12</f>
        <v>0</v>
      </c>
      <c r="M12" s="825">
        <f t="shared" ref="M12:M20" si="7">SUM(G12:L12)</f>
        <v>0</v>
      </c>
      <c r="N12" s="826">
        <f>'[1]Detail Table(Input this !)'!N12+'[2]Detail Table(Input this !)'!N12+'[3]Detail Table(Input this !)'!N12</f>
        <v>0</v>
      </c>
      <c r="O12" s="826">
        <f>'[1]Detail Table(Input this !)'!O12+'[2]Detail Table(Input this !)'!O12+'[3]Detail Table(Input this !)'!O12</f>
        <v>0</v>
      </c>
      <c r="P12" s="827">
        <f>'[1]Detail Table(Input this !)'!P12+'[2]Detail Table(Input this !)'!P12+'[3]Detail Table(Input this !)'!P12</f>
        <v>0</v>
      </c>
      <c r="Q12" s="828">
        <f>'[1]Detail Table(Input this !)'!Q12+'[2]Detail Table(Input this !)'!Q12+'[3]Detail Table(Input this !)'!Q12</f>
        <v>0</v>
      </c>
      <c r="R12" s="829">
        <f>'[1]Detail Table(Input this !)'!R12+'[2]Detail Table(Input this !)'!R12+'[3]Detail Table(Input this !)'!R12</f>
        <v>0</v>
      </c>
      <c r="S12" s="830">
        <f>'[1]Detail Table(Input this !)'!S12+'[2]Detail Table(Input this !)'!S12+'[3]Detail Table(Input this !)'!S12</f>
        <v>0</v>
      </c>
      <c r="T12" s="566">
        <f t="shared" si="3"/>
        <v>0</v>
      </c>
      <c r="U12" s="566">
        <f t="shared" ref="U12:U20" si="8">M12+T12</f>
        <v>0</v>
      </c>
    </row>
    <row r="13" spans="1:21" ht="16.5" customHeight="1">
      <c r="A13" s="71">
        <v>6</v>
      </c>
      <c r="B13" s="1023"/>
      <c r="C13" s="1025"/>
      <c r="D13" s="1026"/>
      <c r="E13" s="119" t="s">
        <v>82</v>
      </c>
      <c r="F13" s="388" t="s">
        <v>84</v>
      </c>
      <c r="G13" s="831">
        <f>'[1]Detail Table(Input this !)'!G13+'[2]Detail Table(Input this !)'!G13+'[3]Detail Table(Input this !)'!G13</f>
        <v>0</v>
      </c>
      <c r="H13" s="831">
        <f>'[1]Detail Table(Input this !)'!H13+'[2]Detail Table(Input this !)'!H13+'[3]Detail Table(Input this !)'!H13</f>
        <v>0</v>
      </c>
      <c r="I13" s="831">
        <f>'[1]Detail Table(Input this !)'!I13+'[2]Detail Table(Input this !)'!I13+'[3]Detail Table(Input this !)'!I13</f>
        <v>0</v>
      </c>
      <c r="J13" s="831">
        <f>'[1]Detail Table(Input this !)'!J13+'[2]Detail Table(Input this !)'!J13+'[3]Detail Table(Input this !)'!J13</f>
        <v>0</v>
      </c>
      <c r="K13" s="831">
        <f>'[1]Detail Table(Input this !)'!K13+'[2]Detail Table(Input this !)'!K13+'[3]Detail Table(Input this !)'!K13</f>
        <v>0</v>
      </c>
      <c r="L13" s="831">
        <f>'[1]Detail Table(Input this !)'!L13+'[2]Detail Table(Input this !)'!L13+'[3]Detail Table(Input this !)'!L13</f>
        <v>0</v>
      </c>
      <c r="M13" s="832">
        <f t="shared" si="7"/>
        <v>0</v>
      </c>
      <c r="N13" s="833">
        <f>'[1]Detail Table(Input this !)'!N13+'[2]Detail Table(Input this !)'!N13+'[3]Detail Table(Input this !)'!N13</f>
        <v>0</v>
      </c>
      <c r="O13" s="833">
        <f>'[1]Detail Table(Input this !)'!O13+'[2]Detail Table(Input this !)'!O13+'[3]Detail Table(Input this !)'!O13</f>
        <v>0</v>
      </c>
      <c r="P13" s="834">
        <f>'[1]Detail Table(Input this !)'!P13+'[2]Detail Table(Input this !)'!P13+'[3]Detail Table(Input this !)'!P13</f>
        <v>0</v>
      </c>
      <c r="Q13" s="835">
        <f>'[1]Detail Table(Input this !)'!Q13+'[2]Detail Table(Input this !)'!Q13+'[3]Detail Table(Input this !)'!Q13</f>
        <v>0</v>
      </c>
      <c r="R13" s="836">
        <f>'[1]Detail Table(Input this !)'!R13+'[2]Detail Table(Input this !)'!R13+'[3]Detail Table(Input this !)'!R13</f>
        <v>0</v>
      </c>
      <c r="S13" s="837">
        <f>'[1]Detail Table(Input this !)'!S13+'[2]Detail Table(Input this !)'!S13+'[3]Detail Table(Input this !)'!S13</f>
        <v>0</v>
      </c>
      <c r="T13" s="567">
        <f t="shared" si="3"/>
        <v>0</v>
      </c>
      <c r="U13" s="567">
        <f t="shared" si="8"/>
        <v>0</v>
      </c>
    </row>
    <row r="14" spans="1:21" ht="16.5" customHeight="1">
      <c r="A14" s="71">
        <v>7</v>
      </c>
      <c r="B14" s="1023"/>
      <c r="C14" s="1025"/>
      <c r="D14" s="1026"/>
      <c r="E14" s="119"/>
      <c r="F14" s="413" t="s">
        <v>85</v>
      </c>
      <c r="G14" s="838"/>
      <c r="H14" s="838"/>
      <c r="I14" s="838"/>
      <c r="J14" s="838"/>
      <c r="K14" s="838"/>
      <c r="L14" s="838"/>
      <c r="M14" s="839"/>
      <c r="N14" s="840"/>
      <c r="O14" s="840"/>
      <c r="P14" s="841"/>
      <c r="Q14" s="842"/>
      <c r="R14" s="843"/>
      <c r="S14" s="844"/>
      <c r="T14" s="568"/>
      <c r="U14" s="568"/>
    </row>
    <row r="15" spans="1:21" ht="16.5" customHeight="1">
      <c r="A15" s="71">
        <v>8</v>
      </c>
      <c r="B15" s="1023"/>
      <c r="C15" s="1025"/>
      <c r="D15" s="1026"/>
      <c r="E15" s="119"/>
      <c r="F15" s="412" t="s">
        <v>86</v>
      </c>
      <c r="G15" s="831">
        <f>'[1]Detail Table(Input this !)'!G15+'[2]Detail Table(Input this !)'!G15+'[3]Detail Table(Input this !)'!G15</f>
        <v>0</v>
      </c>
      <c r="H15" s="831">
        <f>'[1]Detail Table(Input this !)'!H15+'[2]Detail Table(Input this !)'!H15+'[3]Detail Table(Input this !)'!H15</f>
        <v>0</v>
      </c>
      <c r="I15" s="831">
        <f>'[1]Detail Table(Input this !)'!I15+'[2]Detail Table(Input this !)'!I15+'[3]Detail Table(Input this !)'!I15</f>
        <v>0</v>
      </c>
      <c r="J15" s="831">
        <f>'[1]Detail Table(Input this !)'!J15+'[2]Detail Table(Input this !)'!J15+'[3]Detail Table(Input this !)'!J15</f>
        <v>0</v>
      </c>
      <c r="K15" s="831">
        <f>'[1]Detail Table(Input this !)'!K15+'[2]Detail Table(Input this !)'!K15+'[3]Detail Table(Input this !)'!K15</f>
        <v>0</v>
      </c>
      <c r="L15" s="831">
        <f>'[1]Detail Table(Input this !)'!L15+'[2]Detail Table(Input this !)'!L15+'[3]Detail Table(Input this !)'!L15</f>
        <v>0</v>
      </c>
      <c r="M15" s="832">
        <f t="shared" si="7"/>
        <v>0</v>
      </c>
      <c r="N15" s="833">
        <f>'[1]Detail Table(Input this !)'!N15+'[2]Detail Table(Input this !)'!N15+'[3]Detail Table(Input this !)'!N15</f>
        <v>0</v>
      </c>
      <c r="O15" s="833">
        <f>'[1]Detail Table(Input this !)'!O15+'[2]Detail Table(Input this !)'!O15+'[3]Detail Table(Input this !)'!O15</f>
        <v>0</v>
      </c>
      <c r="P15" s="834">
        <f>'[1]Detail Table(Input this !)'!P15+'[2]Detail Table(Input this !)'!P15+'[3]Detail Table(Input this !)'!P15</f>
        <v>0</v>
      </c>
      <c r="Q15" s="835">
        <f>'[1]Detail Table(Input this !)'!Q15+'[2]Detail Table(Input this !)'!Q15+'[3]Detail Table(Input this !)'!Q15</f>
        <v>0</v>
      </c>
      <c r="R15" s="836">
        <f>'[1]Detail Table(Input this !)'!R15+'[2]Detail Table(Input this !)'!R15+'[3]Detail Table(Input this !)'!R15</f>
        <v>0</v>
      </c>
      <c r="S15" s="837">
        <f>'[1]Detail Table(Input this !)'!S15+'[2]Detail Table(Input this !)'!S15+'[3]Detail Table(Input this !)'!S15</f>
        <v>0</v>
      </c>
      <c r="T15" s="567">
        <f t="shared" si="3"/>
        <v>0</v>
      </c>
      <c r="U15" s="567">
        <f t="shared" si="8"/>
        <v>0</v>
      </c>
    </row>
    <row r="16" spans="1:21" ht="16.5" customHeight="1">
      <c r="A16" s="71">
        <v>9</v>
      </c>
      <c r="B16" s="1023"/>
      <c r="C16" s="1025"/>
      <c r="D16" s="1026"/>
      <c r="E16" s="119"/>
      <c r="F16" s="387" t="s">
        <v>117</v>
      </c>
      <c r="G16" s="816">
        <f>'[1]Detail Table(Input this !)'!G16+'[2]Detail Table(Input this !)'!G16+'[3]Detail Table(Input this !)'!G16</f>
        <v>0</v>
      </c>
      <c r="H16" s="816">
        <f>'[1]Detail Table(Input this !)'!H16+'[2]Detail Table(Input this !)'!H16+'[3]Detail Table(Input this !)'!H16</f>
        <v>0</v>
      </c>
      <c r="I16" s="816">
        <f>'[1]Detail Table(Input this !)'!I16+'[2]Detail Table(Input this !)'!I16+'[3]Detail Table(Input this !)'!I16</f>
        <v>0</v>
      </c>
      <c r="J16" s="816">
        <f>'[1]Detail Table(Input this !)'!J16+'[2]Detail Table(Input this !)'!J16+'[3]Detail Table(Input this !)'!J16</f>
        <v>0</v>
      </c>
      <c r="K16" s="816">
        <f>'[1]Detail Table(Input this !)'!K16+'[2]Detail Table(Input this !)'!K16+'[3]Detail Table(Input this !)'!K16</f>
        <v>0</v>
      </c>
      <c r="L16" s="816">
        <f>'[1]Detail Table(Input this !)'!L16+'[2]Detail Table(Input this !)'!L16+'[3]Detail Table(Input this !)'!L16</f>
        <v>0</v>
      </c>
      <c r="M16" s="845">
        <f t="shared" si="7"/>
        <v>0</v>
      </c>
      <c r="N16" s="818">
        <f>'[1]Detail Table(Input this !)'!N16+'[2]Detail Table(Input this !)'!N16+'[3]Detail Table(Input this !)'!N16</f>
        <v>0</v>
      </c>
      <c r="O16" s="818">
        <f>'[1]Detail Table(Input this !)'!O16+'[2]Detail Table(Input this !)'!O16+'[3]Detail Table(Input this !)'!O16</f>
        <v>0</v>
      </c>
      <c r="P16" s="846">
        <f>'[1]Detail Table(Input this !)'!P16+'[2]Detail Table(Input this !)'!P16+'[3]Detail Table(Input this !)'!P16</f>
        <v>0</v>
      </c>
      <c r="Q16" s="820">
        <f>'[1]Detail Table(Input this !)'!Q16+'[2]Detail Table(Input this !)'!Q16+'[3]Detail Table(Input this !)'!Q16</f>
        <v>0</v>
      </c>
      <c r="R16" s="847">
        <f>'[1]Detail Table(Input this !)'!R16+'[2]Detail Table(Input this !)'!R16+'[3]Detail Table(Input this !)'!R16</f>
        <v>0</v>
      </c>
      <c r="S16" s="821">
        <f>'[1]Detail Table(Input this !)'!S16+'[2]Detail Table(Input this !)'!S16+'[3]Detail Table(Input this !)'!S16</f>
        <v>0</v>
      </c>
      <c r="T16" s="569">
        <f t="shared" si="3"/>
        <v>0</v>
      </c>
      <c r="U16" s="569">
        <f t="shared" si="8"/>
        <v>0</v>
      </c>
    </row>
    <row r="17" spans="1:21" ht="19.5" customHeight="1">
      <c r="B17" s="1023"/>
      <c r="C17" s="1025"/>
      <c r="D17" s="1026"/>
      <c r="E17" s="119"/>
      <c r="F17" s="386" t="s">
        <v>87</v>
      </c>
      <c r="G17" s="848">
        <f t="shared" ref="G17" si="9">SUBTOTAL(109,G12:G16)</f>
        <v>0</v>
      </c>
      <c r="H17" s="848">
        <f t="shared" ref="H17:L17" si="10">SUBTOTAL(109,H12:H16)</f>
        <v>0</v>
      </c>
      <c r="I17" s="848">
        <f t="shared" si="10"/>
        <v>0</v>
      </c>
      <c r="J17" s="848">
        <f t="shared" si="10"/>
        <v>0</v>
      </c>
      <c r="K17" s="848">
        <f t="shared" si="10"/>
        <v>0</v>
      </c>
      <c r="L17" s="848">
        <f t="shared" si="10"/>
        <v>0</v>
      </c>
      <c r="M17" s="817">
        <f>SUM(G17:L17)</f>
        <v>0</v>
      </c>
      <c r="N17" s="848">
        <f t="shared" ref="N17:S17" si="11">SUBTOTAL(109,N12:N16)</f>
        <v>0</v>
      </c>
      <c r="O17" s="848">
        <f t="shared" si="11"/>
        <v>0</v>
      </c>
      <c r="P17" s="848">
        <f t="shared" si="11"/>
        <v>0</v>
      </c>
      <c r="Q17" s="848">
        <f t="shared" si="11"/>
        <v>0</v>
      </c>
      <c r="R17" s="848">
        <f t="shared" si="11"/>
        <v>0</v>
      </c>
      <c r="S17" s="848">
        <f t="shared" si="11"/>
        <v>0</v>
      </c>
      <c r="T17" s="564">
        <f>SUM(N17:S17)</f>
        <v>0</v>
      </c>
      <c r="U17" s="564">
        <f t="shared" si="8"/>
        <v>0</v>
      </c>
    </row>
    <row r="18" spans="1:21" ht="19.5" customHeight="1">
      <c r="A18" s="71">
        <v>10</v>
      </c>
      <c r="B18" s="1023"/>
      <c r="C18" s="1025"/>
      <c r="D18" s="1026"/>
      <c r="E18" s="389" t="s">
        <v>88</v>
      </c>
      <c r="F18" s="130"/>
      <c r="G18" s="849">
        <f>'[1]Detail Table(Input this !)'!G18+'[2]Detail Table(Input this !)'!G18+'[3]Detail Table(Input this !)'!G18</f>
        <v>0</v>
      </c>
      <c r="H18" s="849">
        <f>'[1]Detail Table(Input this !)'!H18+'[2]Detail Table(Input this !)'!H18+'[3]Detail Table(Input this !)'!H18</f>
        <v>0</v>
      </c>
      <c r="I18" s="849">
        <f>'[1]Detail Table(Input this !)'!I18+'[2]Detail Table(Input this !)'!I18+'[3]Detail Table(Input this !)'!I18</f>
        <v>0</v>
      </c>
      <c r="J18" s="849">
        <f>'[1]Detail Table(Input this !)'!J18+'[2]Detail Table(Input this !)'!J18+'[3]Detail Table(Input this !)'!J18</f>
        <v>0</v>
      </c>
      <c r="K18" s="849">
        <f>'[1]Detail Table(Input this !)'!K18+'[2]Detail Table(Input this !)'!K18+'[3]Detail Table(Input this !)'!K18</f>
        <v>0</v>
      </c>
      <c r="L18" s="849">
        <f>'[1]Detail Table(Input this !)'!L18+'[2]Detail Table(Input this !)'!L18+'[3]Detail Table(Input this !)'!L18</f>
        <v>0</v>
      </c>
      <c r="M18" s="850">
        <f t="shared" si="7"/>
        <v>0</v>
      </c>
      <c r="N18" s="849">
        <f>'[1]Detail Table(Input this !)'!N18+'[2]Detail Table(Input this !)'!N18+'[3]Detail Table(Input this !)'!N18</f>
        <v>0</v>
      </c>
      <c r="O18" s="849">
        <f>'[1]Detail Table(Input this !)'!O18+'[2]Detail Table(Input this !)'!O18+'[3]Detail Table(Input this !)'!O18</f>
        <v>0</v>
      </c>
      <c r="P18" s="849">
        <f>'[1]Detail Table(Input this !)'!P18+'[2]Detail Table(Input this !)'!P18+'[3]Detail Table(Input this !)'!P18</f>
        <v>0</v>
      </c>
      <c r="Q18" s="849">
        <f>'[1]Detail Table(Input this !)'!Q18+'[2]Detail Table(Input this !)'!Q18+'[3]Detail Table(Input this !)'!Q18</f>
        <v>0</v>
      </c>
      <c r="R18" s="849">
        <f>'[1]Detail Table(Input this !)'!R18+'[2]Detail Table(Input this !)'!R18+'[3]Detail Table(Input this !)'!R18</f>
        <v>0</v>
      </c>
      <c r="S18" s="849">
        <f>'[1]Detail Table(Input this !)'!S18+'[2]Detail Table(Input this !)'!S18+'[3]Detail Table(Input this !)'!S18</f>
        <v>0</v>
      </c>
      <c r="T18" s="570">
        <f>SUM(N18:S18)</f>
        <v>0</v>
      </c>
      <c r="U18" s="570">
        <f t="shared" si="8"/>
        <v>0</v>
      </c>
    </row>
    <row r="19" spans="1:21" ht="19.5" customHeight="1">
      <c r="A19" s="71">
        <v>11</v>
      </c>
      <c r="B19" s="1023"/>
      <c r="C19" s="1025"/>
      <c r="D19" s="1026"/>
      <c r="E19" s="389" t="s">
        <v>89</v>
      </c>
      <c r="F19" s="130"/>
      <c r="G19" s="849">
        <f>'[1]Detail Table(Input this !)'!G19+'[2]Detail Table(Input this !)'!G19+'[3]Detail Table(Input this !)'!G19</f>
        <v>0</v>
      </c>
      <c r="H19" s="849">
        <f>'[1]Detail Table(Input this !)'!H19+'[2]Detail Table(Input this !)'!H19+'[3]Detail Table(Input this !)'!H19</f>
        <v>0</v>
      </c>
      <c r="I19" s="849">
        <f>'[1]Detail Table(Input this !)'!I19+'[2]Detail Table(Input this !)'!I19+'[3]Detail Table(Input this !)'!I19</f>
        <v>0</v>
      </c>
      <c r="J19" s="849">
        <f>'[1]Detail Table(Input this !)'!J19+'[2]Detail Table(Input this !)'!J19+'[3]Detail Table(Input this !)'!J19</f>
        <v>0</v>
      </c>
      <c r="K19" s="849">
        <f>'[1]Detail Table(Input this !)'!K19+'[2]Detail Table(Input this !)'!K19+'[3]Detail Table(Input this !)'!K19</f>
        <v>0</v>
      </c>
      <c r="L19" s="849">
        <f>'[1]Detail Table(Input this !)'!L19+'[2]Detail Table(Input this !)'!L19+'[3]Detail Table(Input this !)'!L19</f>
        <v>0</v>
      </c>
      <c r="M19" s="850">
        <f t="shared" si="7"/>
        <v>0</v>
      </c>
      <c r="N19" s="849">
        <f>'[1]Detail Table(Input this !)'!N19+'[2]Detail Table(Input this !)'!N19+'[3]Detail Table(Input this !)'!N19</f>
        <v>0</v>
      </c>
      <c r="O19" s="849">
        <f>'[1]Detail Table(Input this !)'!O19+'[2]Detail Table(Input this !)'!O19+'[3]Detail Table(Input this !)'!O19</f>
        <v>0</v>
      </c>
      <c r="P19" s="849">
        <f>'[1]Detail Table(Input this !)'!P19+'[2]Detail Table(Input this !)'!P19+'[3]Detail Table(Input this !)'!P19</f>
        <v>0</v>
      </c>
      <c r="Q19" s="849">
        <f>'[1]Detail Table(Input this !)'!Q19+'[2]Detail Table(Input this !)'!Q19+'[3]Detail Table(Input this !)'!Q19</f>
        <v>0</v>
      </c>
      <c r="R19" s="849">
        <f>'[1]Detail Table(Input this !)'!R19+'[2]Detail Table(Input this !)'!R19+'[3]Detail Table(Input this !)'!R19</f>
        <v>0</v>
      </c>
      <c r="S19" s="849">
        <f>'[1]Detail Table(Input this !)'!S19+'[2]Detail Table(Input this !)'!S19+'[3]Detail Table(Input this !)'!S19</f>
        <v>0</v>
      </c>
      <c r="T19" s="570">
        <f t="shared" si="3"/>
        <v>0</v>
      </c>
      <c r="U19" s="570">
        <f t="shared" si="8"/>
        <v>0</v>
      </c>
    </row>
    <row r="20" spans="1:21" ht="19.5" customHeight="1">
      <c r="A20" s="71">
        <v>12</v>
      </c>
      <c r="B20" s="1023"/>
      <c r="C20" s="1025"/>
      <c r="D20" s="1026"/>
      <c r="E20" s="389" t="s">
        <v>90</v>
      </c>
      <c r="F20" s="137"/>
      <c r="G20" s="967">
        <f>'[1]Detail Table(Input this !)'!G20+'[2]Detail Table(Input this !)'!G20+'[3]Detail Table(Input this !)'!G20</f>
        <v>0</v>
      </c>
      <c r="H20" s="967">
        <f>'[1]Detail Table(Input this !)'!H20+'[2]Detail Table(Input this !)'!H20+'[3]Detail Table(Input this !)'!H20</f>
        <v>0</v>
      </c>
      <c r="I20" s="967">
        <f>'[1]Detail Table(Input this !)'!I20+'[2]Detail Table(Input this !)'!I20+'[3]Detail Table(Input this !)'!I20</f>
        <v>0</v>
      </c>
      <c r="J20" s="967">
        <f>'[1]Detail Table(Input this !)'!J20+'[2]Detail Table(Input this !)'!J20+'[3]Detail Table(Input this !)'!J20</f>
        <v>0</v>
      </c>
      <c r="K20" s="967">
        <f>'[1]Detail Table(Input this !)'!K20+'[2]Detail Table(Input this !)'!K20+'[3]Detail Table(Input this !)'!K20</f>
        <v>0</v>
      </c>
      <c r="L20" s="849">
        <f>'[1]Detail Table(Input this !)'!L20+'[2]Detail Table(Input this !)'!L20+'[3]Detail Table(Input this !)'!L20</f>
        <v>0</v>
      </c>
      <c r="M20" s="850">
        <f t="shared" si="7"/>
        <v>0</v>
      </c>
      <c r="N20" s="849">
        <f>'[1]Detail Table(Input this !)'!N20+'[2]Detail Table(Input this !)'!N20+'[3]Detail Table(Input this !)'!N20</f>
        <v>0</v>
      </c>
      <c r="O20" s="849">
        <f>'[1]Detail Table(Input this !)'!O20+'[2]Detail Table(Input this !)'!O20+'[3]Detail Table(Input this !)'!O20</f>
        <v>0</v>
      </c>
      <c r="P20" s="849">
        <f>'[1]Detail Table(Input this !)'!P20+'[2]Detail Table(Input this !)'!P20+'[3]Detail Table(Input this !)'!P20</f>
        <v>0</v>
      </c>
      <c r="Q20" s="849">
        <f>'[1]Detail Table(Input this !)'!Q20+'[2]Detail Table(Input this !)'!Q20+'[3]Detail Table(Input this !)'!Q20</f>
        <v>0</v>
      </c>
      <c r="R20" s="849">
        <f>'[1]Detail Table(Input this !)'!R20+'[2]Detail Table(Input this !)'!R20+'[3]Detail Table(Input this !)'!R20</f>
        <v>0</v>
      </c>
      <c r="S20" s="849">
        <f>'[1]Detail Table(Input this !)'!S20+'[2]Detail Table(Input this !)'!S20+'[3]Detail Table(Input this !)'!S20</f>
        <v>0</v>
      </c>
      <c r="T20" s="570">
        <f t="shared" si="3"/>
        <v>0</v>
      </c>
      <c r="U20" s="570">
        <f t="shared" si="8"/>
        <v>0</v>
      </c>
    </row>
    <row r="21" spans="1:21" ht="21" customHeight="1" thickBot="1">
      <c r="B21" s="1023"/>
      <c r="C21" s="1025"/>
      <c r="D21" s="1027"/>
      <c r="E21" s="991" t="s">
        <v>91</v>
      </c>
      <c r="F21" s="992"/>
      <c r="G21" s="851">
        <f t="shared" ref="G21" si="12">SUBTOTAL(9,G8:G20)</f>
        <v>0</v>
      </c>
      <c r="H21" s="851">
        <f t="shared" ref="H21:L21" si="13">SUBTOTAL(9,H8:H20)</f>
        <v>0</v>
      </c>
      <c r="I21" s="851">
        <f t="shared" si="13"/>
        <v>0</v>
      </c>
      <c r="J21" s="851">
        <f t="shared" si="13"/>
        <v>0</v>
      </c>
      <c r="K21" s="851">
        <f t="shared" si="13"/>
        <v>0</v>
      </c>
      <c r="L21" s="851">
        <f t="shared" si="13"/>
        <v>0</v>
      </c>
      <c r="M21" s="852">
        <f>SUM(G21:L21)</f>
        <v>0</v>
      </c>
      <c r="N21" s="851">
        <f t="shared" ref="N21:S21" si="14">SUBTOTAL(9,N8:N20)</f>
        <v>0</v>
      </c>
      <c r="O21" s="851">
        <f t="shared" si="14"/>
        <v>0</v>
      </c>
      <c r="P21" s="851">
        <f t="shared" si="14"/>
        <v>0</v>
      </c>
      <c r="Q21" s="851">
        <f t="shared" si="14"/>
        <v>0</v>
      </c>
      <c r="R21" s="851">
        <f t="shared" si="14"/>
        <v>0</v>
      </c>
      <c r="S21" s="851">
        <f t="shared" si="14"/>
        <v>0</v>
      </c>
      <c r="T21" s="571">
        <f>SUM(N21:S21)</f>
        <v>0</v>
      </c>
      <c r="U21" s="571">
        <f>M21+T21</f>
        <v>0</v>
      </c>
    </row>
    <row r="22" spans="1:21" ht="18" customHeight="1" thickTop="1">
      <c r="A22" s="71">
        <v>13</v>
      </c>
      <c r="B22" s="1023"/>
      <c r="C22" s="1025"/>
      <c r="D22" s="1028" t="s">
        <v>152</v>
      </c>
      <c r="E22" s="390" t="s">
        <v>92</v>
      </c>
      <c r="F22" s="143"/>
      <c r="G22" s="816">
        <f>'[1]Detail Table(Input this !)'!G22+'[2]Detail Table(Input this !)'!G22+'[3]Detail Table(Input this !)'!G22</f>
        <v>0</v>
      </c>
      <c r="H22" s="853">
        <f>'[1]Detail Table(Input this !)'!H22+'[2]Detail Table(Input this !)'!H22+'[3]Detail Table(Input this !)'!H22</f>
        <v>0</v>
      </c>
      <c r="I22" s="853">
        <f>'[1]Detail Table(Input this !)'!I22+'[2]Detail Table(Input this !)'!I22+'[3]Detail Table(Input this !)'!I22</f>
        <v>0</v>
      </c>
      <c r="J22" s="853">
        <f>'[1]Detail Table(Input this !)'!J22+'[2]Detail Table(Input this !)'!J22+'[3]Detail Table(Input this !)'!J22</f>
        <v>0</v>
      </c>
      <c r="K22" s="853">
        <f>'[1]Detail Table(Input this !)'!K22+'[2]Detail Table(Input this !)'!K22+'[3]Detail Table(Input this !)'!K22</f>
        <v>0</v>
      </c>
      <c r="L22" s="853">
        <f>'[1]Detail Table(Input this !)'!L22+'[2]Detail Table(Input this !)'!L22+'[3]Detail Table(Input this !)'!L22</f>
        <v>0</v>
      </c>
      <c r="M22" s="854">
        <f>SUM(G22:L22)</f>
        <v>0</v>
      </c>
      <c r="N22" s="853">
        <f>'[1]Detail Table(Input this !)'!N22+'[2]Detail Table(Input this !)'!N22+'[3]Detail Table(Input this !)'!N22</f>
        <v>0</v>
      </c>
      <c r="O22" s="853">
        <f>'[1]Detail Table(Input this !)'!O22+'[2]Detail Table(Input this !)'!O22+'[3]Detail Table(Input this !)'!O22</f>
        <v>0</v>
      </c>
      <c r="P22" s="853">
        <f>'[1]Detail Table(Input this !)'!P22+'[2]Detail Table(Input this !)'!P22+'[3]Detail Table(Input this !)'!P22</f>
        <v>0</v>
      </c>
      <c r="Q22" s="853">
        <f>'[1]Detail Table(Input this !)'!Q22+'[2]Detail Table(Input this !)'!Q22+'[3]Detail Table(Input this !)'!Q22</f>
        <v>0</v>
      </c>
      <c r="R22" s="853">
        <f>'[1]Detail Table(Input this !)'!R22+'[2]Detail Table(Input this !)'!R22+'[3]Detail Table(Input this !)'!R22</f>
        <v>0</v>
      </c>
      <c r="S22" s="853">
        <f>'[1]Detail Table(Input this !)'!S22+'[2]Detail Table(Input this !)'!S22+'[3]Detail Table(Input this !)'!S22</f>
        <v>0</v>
      </c>
      <c r="T22" s="572">
        <f>SUM(N22:S22)</f>
        <v>0</v>
      </c>
      <c r="U22" s="572">
        <f>M22+T22</f>
        <v>0</v>
      </c>
    </row>
    <row r="23" spans="1:21" ht="16.5" customHeight="1">
      <c r="A23" s="71">
        <v>14</v>
      </c>
      <c r="B23" s="1023"/>
      <c r="C23" s="1025"/>
      <c r="D23" s="1029"/>
      <c r="E23" s="391" t="s">
        <v>93</v>
      </c>
      <c r="F23" s="411" t="s">
        <v>95</v>
      </c>
      <c r="G23" s="826">
        <f>'[1]Detail Table(Input this !)'!G23+'[2]Detail Table(Input this !)'!G23+'[3]Detail Table(Input this !)'!G23</f>
        <v>0</v>
      </c>
      <c r="H23" s="826">
        <f>'[1]Detail Table(Input this !)'!H23+'[2]Detail Table(Input this !)'!H23+'[3]Detail Table(Input this !)'!H23</f>
        <v>0</v>
      </c>
      <c r="I23" s="826">
        <f>'[1]Detail Table(Input this !)'!I23+'[2]Detail Table(Input this !)'!I23+'[3]Detail Table(Input this !)'!I23</f>
        <v>0</v>
      </c>
      <c r="J23" s="826">
        <f>'[1]Detail Table(Input this !)'!J23+'[2]Detail Table(Input this !)'!J23+'[3]Detail Table(Input this !)'!J23</f>
        <v>0</v>
      </c>
      <c r="K23" s="826">
        <f>'[1]Detail Table(Input this !)'!K23+'[2]Detail Table(Input this !)'!K23+'[3]Detail Table(Input this !)'!K23</f>
        <v>0</v>
      </c>
      <c r="L23" s="826">
        <f>'[1]Detail Table(Input this !)'!L23+'[2]Detail Table(Input this !)'!L23+'[3]Detail Table(Input this !)'!L23</f>
        <v>0</v>
      </c>
      <c r="M23" s="825">
        <f>SUM(G23:L23)</f>
        <v>0</v>
      </c>
      <c r="N23" s="826">
        <f>'[1]Detail Table(Input this !)'!N23+'[2]Detail Table(Input this !)'!N23+'[3]Detail Table(Input this !)'!N23</f>
        <v>0</v>
      </c>
      <c r="O23" s="826">
        <f>'[1]Detail Table(Input this !)'!O23+'[2]Detail Table(Input this !)'!O23+'[3]Detail Table(Input this !)'!O23</f>
        <v>0</v>
      </c>
      <c r="P23" s="826">
        <f>'[1]Detail Table(Input this !)'!P23+'[2]Detail Table(Input this !)'!P23+'[3]Detail Table(Input this !)'!P23</f>
        <v>0</v>
      </c>
      <c r="Q23" s="826">
        <f>'[1]Detail Table(Input this !)'!Q23+'[2]Detail Table(Input this !)'!Q23+'[3]Detail Table(Input this !)'!Q23</f>
        <v>0</v>
      </c>
      <c r="R23" s="826">
        <f>'[1]Detail Table(Input this !)'!R23+'[2]Detail Table(Input this !)'!R23+'[3]Detail Table(Input this !)'!R23</f>
        <v>0</v>
      </c>
      <c r="S23" s="826">
        <f>'[1]Detail Table(Input this !)'!S23+'[2]Detail Table(Input this !)'!S23+'[3]Detail Table(Input this !)'!S23</f>
        <v>0</v>
      </c>
      <c r="T23" s="566">
        <f t="shared" ref="T23:T32" si="15">SUM(N23:S23)</f>
        <v>0</v>
      </c>
      <c r="U23" s="566">
        <f>M23+T23</f>
        <v>0</v>
      </c>
    </row>
    <row r="24" spans="1:21" ht="16.5" customHeight="1">
      <c r="A24" s="71">
        <v>15</v>
      </c>
      <c r="B24" s="1023"/>
      <c r="C24" s="1025"/>
      <c r="D24" s="1029"/>
      <c r="E24" s="95" t="s">
        <v>94</v>
      </c>
      <c r="F24" s="384" t="s">
        <v>96</v>
      </c>
      <c r="G24" s="855"/>
      <c r="H24" s="855"/>
      <c r="I24" s="855"/>
      <c r="J24" s="855"/>
      <c r="K24" s="855"/>
      <c r="L24" s="855"/>
      <c r="M24" s="839"/>
      <c r="N24" s="855"/>
      <c r="O24" s="855"/>
      <c r="P24" s="855"/>
      <c r="Q24" s="855"/>
      <c r="R24" s="855"/>
      <c r="S24" s="855"/>
      <c r="T24" s="568"/>
      <c r="U24" s="568"/>
    </row>
    <row r="25" spans="1:21" ht="16.5" customHeight="1">
      <c r="A25" s="71">
        <v>16</v>
      </c>
      <c r="B25" s="1023"/>
      <c r="C25" s="1025"/>
      <c r="D25" s="1029"/>
      <c r="E25" s="95"/>
      <c r="F25" s="410" t="s">
        <v>97</v>
      </c>
      <c r="G25" s="833">
        <f>'[1]Detail Table(Input this !)'!G25+'[2]Detail Table(Input this !)'!G25+'[3]Detail Table(Input this !)'!G25</f>
        <v>0</v>
      </c>
      <c r="H25" s="833">
        <f>'[1]Detail Table(Input this !)'!H25+'[2]Detail Table(Input this !)'!H25+'[3]Detail Table(Input this !)'!H25</f>
        <v>0</v>
      </c>
      <c r="I25" s="833">
        <f>'[1]Detail Table(Input this !)'!I25+'[2]Detail Table(Input this !)'!I25+'[3]Detail Table(Input this !)'!I25</f>
        <v>0</v>
      </c>
      <c r="J25" s="833">
        <f>'[1]Detail Table(Input this !)'!J25+'[2]Detail Table(Input this !)'!J25+'[3]Detail Table(Input this !)'!J25</f>
        <v>0</v>
      </c>
      <c r="K25" s="833">
        <f>'[1]Detail Table(Input this !)'!K25+'[2]Detail Table(Input this !)'!K25+'[3]Detail Table(Input this !)'!K25</f>
        <v>0</v>
      </c>
      <c r="L25" s="833">
        <f>'[1]Detail Table(Input this !)'!L25+'[2]Detail Table(Input this !)'!L25+'[3]Detail Table(Input this !)'!L25</f>
        <v>0</v>
      </c>
      <c r="M25" s="832">
        <f>SUM(G25:L25)</f>
        <v>0</v>
      </c>
      <c r="N25" s="833">
        <f>'[1]Detail Table(Input this !)'!N25+'[2]Detail Table(Input this !)'!N25+'[3]Detail Table(Input this !)'!N25</f>
        <v>0</v>
      </c>
      <c r="O25" s="833">
        <f>'[1]Detail Table(Input this !)'!O25+'[2]Detail Table(Input this !)'!O25+'[3]Detail Table(Input this !)'!O25</f>
        <v>0</v>
      </c>
      <c r="P25" s="833">
        <f>'[1]Detail Table(Input this !)'!P25+'[2]Detail Table(Input this !)'!P25+'[3]Detail Table(Input this !)'!P25</f>
        <v>0</v>
      </c>
      <c r="Q25" s="833">
        <f>'[1]Detail Table(Input this !)'!Q25+'[2]Detail Table(Input this !)'!Q25+'[3]Detail Table(Input this !)'!Q25</f>
        <v>0</v>
      </c>
      <c r="R25" s="833">
        <f>'[1]Detail Table(Input this !)'!R25+'[2]Detail Table(Input this !)'!R25+'[3]Detail Table(Input this !)'!R25</f>
        <v>0</v>
      </c>
      <c r="S25" s="833">
        <f>'[1]Detail Table(Input this !)'!S25+'[2]Detail Table(Input this !)'!S25+'[3]Detail Table(Input this !)'!S25</f>
        <v>0</v>
      </c>
      <c r="T25" s="567">
        <f t="shared" si="15"/>
        <v>0</v>
      </c>
      <c r="U25" s="567">
        <f>M25+T25</f>
        <v>0</v>
      </c>
    </row>
    <row r="26" spans="1:21" ht="16.5" customHeight="1">
      <c r="A26" s="71">
        <v>17</v>
      </c>
      <c r="B26" s="1023"/>
      <c r="C26" s="1025"/>
      <c r="D26" s="1029"/>
      <c r="E26" s="95"/>
      <c r="F26" s="384" t="s">
        <v>98</v>
      </c>
      <c r="G26" s="855"/>
      <c r="H26" s="855"/>
      <c r="I26" s="855"/>
      <c r="J26" s="855"/>
      <c r="K26" s="855"/>
      <c r="L26" s="855"/>
      <c r="M26" s="839"/>
      <c r="N26" s="855"/>
      <c r="O26" s="855"/>
      <c r="P26" s="855"/>
      <c r="Q26" s="855"/>
      <c r="R26" s="855"/>
      <c r="S26" s="855"/>
      <c r="T26" s="568"/>
      <c r="U26" s="568"/>
    </row>
    <row r="27" spans="1:21" ht="16.5" customHeight="1">
      <c r="A27" s="71">
        <v>18</v>
      </c>
      <c r="B27" s="1023"/>
      <c r="C27" s="1025"/>
      <c r="D27" s="1029"/>
      <c r="E27" s="145"/>
      <c r="F27" s="392" t="s">
        <v>176</v>
      </c>
      <c r="G27" s="818">
        <f>'[1]Detail Table(Input this !)'!G27+'[2]Detail Table(Input this !)'!G27+'[3]Detail Table(Input this !)'!G27</f>
        <v>0</v>
      </c>
      <c r="H27" s="818">
        <f>'[1]Detail Table(Input this !)'!H27+'[2]Detail Table(Input this !)'!H27+'[3]Detail Table(Input this !)'!H27</f>
        <v>0</v>
      </c>
      <c r="I27" s="818">
        <f>'[1]Detail Table(Input this !)'!I27+'[2]Detail Table(Input this !)'!I27+'[3]Detail Table(Input this !)'!I27</f>
        <v>0</v>
      </c>
      <c r="J27" s="818">
        <f>'[1]Detail Table(Input this !)'!J27+'[2]Detail Table(Input this !)'!J27+'[3]Detail Table(Input this !)'!J27</f>
        <v>0</v>
      </c>
      <c r="K27" s="818">
        <f>'[1]Detail Table(Input this !)'!K27+'[2]Detail Table(Input this !)'!K27+'[3]Detail Table(Input this !)'!K27</f>
        <v>0</v>
      </c>
      <c r="L27" s="818">
        <f>'[1]Detail Table(Input this !)'!L27+'[2]Detail Table(Input this !)'!L27+'[3]Detail Table(Input this !)'!L27</f>
        <v>0</v>
      </c>
      <c r="M27" s="845">
        <f t="shared" ref="M27:M34" si="16">SUM(G27:L27)</f>
        <v>0</v>
      </c>
      <c r="N27" s="818">
        <f>'[1]Detail Table(Input this !)'!N27+'[2]Detail Table(Input this !)'!N27+'[3]Detail Table(Input this !)'!N27</f>
        <v>0</v>
      </c>
      <c r="O27" s="818">
        <f>'[1]Detail Table(Input this !)'!O27+'[2]Detail Table(Input this !)'!O27+'[3]Detail Table(Input this !)'!O27</f>
        <v>0</v>
      </c>
      <c r="P27" s="818">
        <f>'[1]Detail Table(Input this !)'!P27+'[2]Detail Table(Input this !)'!P27+'[3]Detail Table(Input this !)'!P27</f>
        <v>0</v>
      </c>
      <c r="Q27" s="818">
        <f>'[1]Detail Table(Input this !)'!Q27+'[2]Detail Table(Input this !)'!Q27+'[3]Detail Table(Input this !)'!Q27</f>
        <v>0</v>
      </c>
      <c r="R27" s="818">
        <f>'[1]Detail Table(Input this !)'!R27+'[2]Detail Table(Input this !)'!R27+'[3]Detail Table(Input this !)'!R27</f>
        <v>0</v>
      </c>
      <c r="S27" s="818">
        <f>'[1]Detail Table(Input this !)'!S27+'[2]Detail Table(Input this !)'!S27+'[3]Detail Table(Input this !)'!S27</f>
        <v>0</v>
      </c>
      <c r="T27" s="569">
        <f t="shared" si="15"/>
        <v>0</v>
      </c>
      <c r="U27" s="569">
        <f t="shared" ref="U27:U34" si="17">M27+T27</f>
        <v>0</v>
      </c>
    </row>
    <row r="28" spans="1:21" ht="18" customHeight="1">
      <c r="B28" s="1023"/>
      <c r="C28" s="1025"/>
      <c r="D28" s="1029"/>
      <c r="E28" s="146"/>
      <c r="F28" s="393" t="s">
        <v>99</v>
      </c>
      <c r="G28" s="822">
        <f t="shared" ref="G28" si="18">SUBTOTAL(109,G23:G27)</f>
        <v>0</v>
      </c>
      <c r="H28" s="822">
        <f t="shared" ref="H28:L28" si="19">SUBTOTAL(109,H23:H27)</f>
        <v>0</v>
      </c>
      <c r="I28" s="822">
        <f t="shared" si="19"/>
        <v>0</v>
      </c>
      <c r="J28" s="822">
        <f t="shared" si="19"/>
        <v>0</v>
      </c>
      <c r="K28" s="822">
        <f t="shared" si="19"/>
        <v>0</v>
      </c>
      <c r="L28" s="822">
        <f t="shared" si="19"/>
        <v>0</v>
      </c>
      <c r="M28" s="823">
        <f t="shared" si="16"/>
        <v>0</v>
      </c>
      <c r="N28" s="822">
        <f t="shared" ref="N28:S28" si="20">SUBTOTAL(109,N23:N27)</f>
        <v>0</v>
      </c>
      <c r="O28" s="822">
        <f t="shared" si="20"/>
        <v>0</v>
      </c>
      <c r="P28" s="822">
        <f t="shared" si="20"/>
        <v>0</v>
      </c>
      <c r="Q28" s="822">
        <f t="shared" si="20"/>
        <v>0</v>
      </c>
      <c r="R28" s="822">
        <f t="shared" si="20"/>
        <v>0</v>
      </c>
      <c r="S28" s="822">
        <f t="shared" si="20"/>
        <v>0</v>
      </c>
      <c r="T28" s="565">
        <f>SUM(N28:S28)</f>
        <v>0</v>
      </c>
      <c r="U28" s="565">
        <f t="shared" si="17"/>
        <v>0</v>
      </c>
    </row>
    <row r="29" spans="1:21" ht="16.5" customHeight="1">
      <c r="A29" s="71">
        <v>19</v>
      </c>
      <c r="B29" s="1023"/>
      <c r="C29" s="1025"/>
      <c r="D29" s="1029"/>
      <c r="E29" s="391" t="s">
        <v>100</v>
      </c>
      <c r="F29" s="411" t="s">
        <v>102</v>
      </c>
      <c r="G29" s="856">
        <f>'[1]Detail Table(Input this !)'!G29+'[2]Detail Table(Input this !)'!G29+'[3]Detail Table(Input this !)'!G29</f>
        <v>0</v>
      </c>
      <c r="H29" s="856">
        <f>'[1]Detail Table(Input this !)'!H29+'[2]Detail Table(Input this !)'!H29+'[3]Detail Table(Input this !)'!H29</f>
        <v>0</v>
      </c>
      <c r="I29" s="856">
        <f>'[1]Detail Table(Input this !)'!I29+'[2]Detail Table(Input this !)'!I29+'[3]Detail Table(Input this !)'!I29</f>
        <v>0</v>
      </c>
      <c r="J29" s="856">
        <f>'[1]Detail Table(Input this !)'!J29+'[2]Detail Table(Input this !)'!J29+'[3]Detail Table(Input this !)'!J29</f>
        <v>0</v>
      </c>
      <c r="K29" s="856">
        <f>'[1]Detail Table(Input this !)'!K29+'[2]Detail Table(Input this !)'!K29+'[3]Detail Table(Input this !)'!K29</f>
        <v>0</v>
      </c>
      <c r="L29" s="856">
        <f>'[1]Detail Table(Input this !)'!L29+'[2]Detail Table(Input this !)'!L29+'[3]Detail Table(Input this !)'!L29</f>
        <v>0</v>
      </c>
      <c r="M29" s="825">
        <f t="shared" si="16"/>
        <v>0</v>
      </c>
      <c r="N29" s="856">
        <f>'[1]Detail Table(Input this !)'!N29+'[2]Detail Table(Input this !)'!N29+'[3]Detail Table(Input this !)'!N29</f>
        <v>0</v>
      </c>
      <c r="O29" s="856">
        <f>'[1]Detail Table(Input this !)'!O29+'[2]Detail Table(Input this !)'!O29+'[3]Detail Table(Input this !)'!O29</f>
        <v>0</v>
      </c>
      <c r="P29" s="856">
        <f>'[1]Detail Table(Input this !)'!P29+'[2]Detail Table(Input this !)'!P29+'[3]Detail Table(Input this !)'!P29</f>
        <v>0</v>
      </c>
      <c r="Q29" s="856">
        <f>'[1]Detail Table(Input this !)'!Q29+'[2]Detail Table(Input this !)'!Q29+'[3]Detail Table(Input this !)'!Q29</f>
        <v>0</v>
      </c>
      <c r="R29" s="856">
        <f>'[1]Detail Table(Input this !)'!R29+'[2]Detail Table(Input this !)'!R29+'[3]Detail Table(Input this !)'!R29</f>
        <v>0</v>
      </c>
      <c r="S29" s="856">
        <f>'[1]Detail Table(Input this !)'!S29+'[2]Detail Table(Input this !)'!S29+'[3]Detail Table(Input this !)'!S29</f>
        <v>0</v>
      </c>
      <c r="T29" s="566">
        <f t="shared" si="15"/>
        <v>0</v>
      </c>
      <c r="U29" s="566">
        <f t="shared" si="17"/>
        <v>0</v>
      </c>
    </row>
    <row r="30" spans="1:21" ht="16.5" customHeight="1">
      <c r="A30" s="71">
        <v>20</v>
      </c>
      <c r="B30" s="1023"/>
      <c r="C30" s="1025"/>
      <c r="D30" s="1029"/>
      <c r="E30" s="95" t="s">
        <v>101</v>
      </c>
      <c r="F30" s="388" t="s">
        <v>118</v>
      </c>
      <c r="G30" s="857">
        <f>'[1]Detail Table(Input this !)'!G30+'[2]Detail Table(Input this !)'!G30+'[3]Detail Table(Input this !)'!G30</f>
        <v>0</v>
      </c>
      <c r="H30" s="857">
        <f>'[1]Detail Table(Input this !)'!H30+'[2]Detail Table(Input this !)'!H30+'[3]Detail Table(Input this !)'!H30</f>
        <v>0</v>
      </c>
      <c r="I30" s="857">
        <f>'[1]Detail Table(Input this !)'!I30+'[2]Detail Table(Input this !)'!I30+'[3]Detail Table(Input this !)'!I30</f>
        <v>0</v>
      </c>
      <c r="J30" s="857">
        <f>'[1]Detail Table(Input this !)'!J30+'[2]Detail Table(Input this !)'!J30+'[3]Detail Table(Input this !)'!J30</f>
        <v>0</v>
      </c>
      <c r="K30" s="857">
        <f>'[1]Detail Table(Input this !)'!K30+'[2]Detail Table(Input this !)'!K30+'[3]Detail Table(Input this !)'!K30</f>
        <v>0</v>
      </c>
      <c r="L30" s="857">
        <f>'[1]Detail Table(Input this !)'!L30+'[2]Detail Table(Input this !)'!L30+'[3]Detail Table(Input this !)'!L30</f>
        <v>0</v>
      </c>
      <c r="M30" s="858">
        <f t="shared" si="16"/>
        <v>0</v>
      </c>
      <c r="N30" s="857">
        <f>'[1]Detail Table(Input this !)'!N30+'[2]Detail Table(Input this !)'!N30+'[3]Detail Table(Input this !)'!N30</f>
        <v>0</v>
      </c>
      <c r="O30" s="857">
        <f>'[1]Detail Table(Input this !)'!O30+'[2]Detail Table(Input this !)'!O30+'[3]Detail Table(Input this !)'!O30</f>
        <v>0</v>
      </c>
      <c r="P30" s="857">
        <f>'[1]Detail Table(Input this !)'!P30+'[2]Detail Table(Input this !)'!P30+'[3]Detail Table(Input this !)'!P30</f>
        <v>0</v>
      </c>
      <c r="Q30" s="857">
        <f>'[1]Detail Table(Input this !)'!Q30+'[2]Detail Table(Input this !)'!Q30+'[3]Detail Table(Input this !)'!Q30</f>
        <v>0</v>
      </c>
      <c r="R30" s="857">
        <f>'[1]Detail Table(Input this !)'!R30+'[2]Detail Table(Input this !)'!R30+'[3]Detail Table(Input this !)'!R30</f>
        <v>0</v>
      </c>
      <c r="S30" s="857">
        <f>'[1]Detail Table(Input this !)'!S30+'[2]Detail Table(Input this !)'!S30+'[3]Detail Table(Input this !)'!S30</f>
        <v>0</v>
      </c>
      <c r="T30" s="573">
        <f t="shared" si="15"/>
        <v>0</v>
      </c>
      <c r="U30" s="573">
        <f t="shared" si="17"/>
        <v>0</v>
      </c>
    </row>
    <row r="31" spans="1:21" ht="18" customHeight="1">
      <c r="B31" s="1023"/>
      <c r="C31" s="1025"/>
      <c r="D31" s="1026"/>
      <c r="E31" s="101"/>
      <c r="F31" s="393" t="s">
        <v>103</v>
      </c>
      <c r="G31" s="848">
        <f t="shared" ref="G31" si="21">SUBTOTAL(109,G29:G30)</f>
        <v>0</v>
      </c>
      <c r="H31" s="848">
        <f t="shared" ref="H31:L31" si="22">SUBTOTAL(109,H29:H30)</f>
        <v>0</v>
      </c>
      <c r="I31" s="848">
        <f t="shared" si="22"/>
        <v>0</v>
      </c>
      <c r="J31" s="848">
        <f t="shared" si="22"/>
        <v>0</v>
      </c>
      <c r="K31" s="848">
        <f t="shared" si="22"/>
        <v>0</v>
      </c>
      <c r="L31" s="848">
        <f t="shared" si="22"/>
        <v>0</v>
      </c>
      <c r="M31" s="817">
        <f t="shared" si="16"/>
        <v>0</v>
      </c>
      <c r="N31" s="848">
        <f t="shared" ref="N31:S31" si="23">SUBTOTAL(109,N29:N30)</f>
        <v>0</v>
      </c>
      <c r="O31" s="848">
        <f t="shared" si="23"/>
        <v>0</v>
      </c>
      <c r="P31" s="848">
        <f t="shared" si="23"/>
        <v>0</v>
      </c>
      <c r="Q31" s="848">
        <f t="shared" si="23"/>
        <v>0</v>
      </c>
      <c r="R31" s="848">
        <f t="shared" si="23"/>
        <v>0</v>
      </c>
      <c r="S31" s="848">
        <f t="shared" si="23"/>
        <v>0</v>
      </c>
      <c r="T31" s="564">
        <f>SUM(N31:S31)</f>
        <v>0</v>
      </c>
      <c r="U31" s="564">
        <f t="shared" si="17"/>
        <v>0</v>
      </c>
    </row>
    <row r="32" spans="1:21" ht="18" customHeight="1">
      <c r="A32" s="71">
        <v>21</v>
      </c>
      <c r="B32" s="1023"/>
      <c r="C32" s="1025"/>
      <c r="D32" s="1026"/>
      <c r="E32" s="389" t="s">
        <v>104</v>
      </c>
      <c r="F32" s="137"/>
      <c r="G32" s="859">
        <f>'[1]Detail Table(Input this !)'!G32+'[2]Detail Table(Input this !)'!G32+'[3]Detail Table(Input this !)'!G32</f>
        <v>0</v>
      </c>
      <c r="H32" s="859">
        <f>'[1]Detail Table(Input this !)'!H32+'[2]Detail Table(Input this !)'!H32+'[3]Detail Table(Input this !)'!H32</f>
        <v>0</v>
      </c>
      <c r="I32" s="859">
        <f>'[1]Detail Table(Input this !)'!I32+'[2]Detail Table(Input this !)'!I32+'[3]Detail Table(Input this !)'!I32</f>
        <v>0</v>
      </c>
      <c r="J32" s="859">
        <f>'[1]Detail Table(Input this !)'!J32+'[2]Detail Table(Input this !)'!J32+'[3]Detail Table(Input this !)'!J32</f>
        <v>0</v>
      </c>
      <c r="K32" s="859">
        <f>'[1]Detail Table(Input this !)'!K32+'[2]Detail Table(Input this !)'!K32+'[3]Detail Table(Input this !)'!K32</f>
        <v>0</v>
      </c>
      <c r="L32" s="859">
        <f>'[1]Detail Table(Input this !)'!L32+'[2]Detail Table(Input this !)'!L32+'[3]Detail Table(Input this !)'!L32</f>
        <v>0</v>
      </c>
      <c r="M32" s="845">
        <f t="shared" si="16"/>
        <v>0</v>
      </c>
      <c r="N32" s="859">
        <f>'[1]Detail Table(Input this !)'!N32+'[2]Detail Table(Input this !)'!N32+'[3]Detail Table(Input this !)'!N32</f>
        <v>0</v>
      </c>
      <c r="O32" s="859">
        <f>'[1]Detail Table(Input this !)'!O32+'[2]Detail Table(Input this !)'!O32+'[3]Detail Table(Input this !)'!O32</f>
        <v>0</v>
      </c>
      <c r="P32" s="859">
        <f>'[1]Detail Table(Input this !)'!P32+'[2]Detail Table(Input this !)'!P32+'[3]Detail Table(Input this !)'!P32</f>
        <v>0</v>
      </c>
      <c r="Q32" s="859">
        <f>'[1]Detail Table(Input this !)'!Q32+'[2]Detail Table(Input this !)'!Q32+'[3]Detail Table(Input this !)'!Q32</f>
        <v>0</v>
      </c>
      <c r="R32" s="859">
        <f>'[1]Detail Table(Input this !)'!R32+'[2]Detail Table(Input this !)'!R32+'[3]Detail Table(Input this !)'!R32</f>
        <v>0</v>
      </c>
      <c r="S32" s="859">
        <f>'[1]Detail Table(Input this !)'!S32+'[2]Detail Table(Input this !)'!S32+'[3]Detail Table(Input this !)'!S32</f>
        <v>0</v>
      </c>
      <c r="T32" s="569">
        <f t="shared" si="15"/>
        <v>0</v>
      </c>
      <c r="U32" s="569">
        <f t="shared" si="17"/>
        <v>0</v>
      </c>
    </row>
    <row r="33" spans="1:21" ht="21" customHeight="1" thickBot="1">
      <c r="B33" s="1023"/>
      <c r="C33" s="1025"/>
      <c r="D33" s="1027"/>
      <c r="E33" s="991" t="s">
        <v>105</v>
      </c>
      <c r="F33" s="992"/>
      <c r="G33" s="851">
        <f t="shared" ref="G33" si="24">SUBTOTAL(109,G22:G32)</f>
        <v>0</v>
      </c>
      <c r="H33" s="851">
        <f t="shared" ref="H33:L33" si="25">SUBTOTAL(109,H22:H32)</f>
        <v>0</v>
      </c>
      <c r="I33" s="851">
        <f t="shared" si="25"/>
        <v>0</v>
      </c>
      <c r="J33" s="851">
        <f t="shared" si="25"/>
        <v>0</v>
      </c>
      <c r="K33" s="851">
        <f t="shared" si="25"/>
        <v>0</v>
      </c>
      <c r="L33" s="851">
        <f t="shared" si="25"/>
        <v>0</v>
      </c>
      <c r="M33" s="852">
        <f t="shared" si="16"/>
        <v>0</v>
      </c>
      <c r="N33" s="851">
        <f t="shared" ref="N33:S33" si="26">SUBTOTAL(109,N22:N32)</f>
        <v>0</v>
      </c>
      <c r="O33" s="851">
        <f t="shared" si="26"/>
        <v>0</v>
      </c>
      <c r="P33" s="851">
        <f t="shared" si="26"/>
        <v>0</v>
      </c>
      <c r="Q33" s="851">
        <f t="shared" si="26"/>
        <v>0</v>
      </c>
      <c r="R33" s="851">
        <f t="shared" si="26"/>
        <v>0</v>
      </c>
      <c r="S33" s="851">
        <f t="shared" si="26"/>
        <v>0</v>
      </c>
      <c r="T33" s="571">
        <f>SUM(N33:S33)</f>
        <v>0</v>
      </c>
      <c r="U33" s="571">
        <f t="shared" si="17"/>
        <v>0</v>
      </c>
    </row>
    <row r="34" spans="1:21" ht="21" customHeight="1" thickTop="1" thickBot="1">
      <c r="B34" s="1023"/>
      <c r="C34" s="1000"/>
      <c r="D34" s="996" t="s">
        <v>106</v>
      </c>
      <c r="E34" s="996"/>
      <c r="F34" s="997"/>
      <c r="G34" s="860">
        <f t="shared" ref="G34" si="27">SUBTOTAL(109,G7:G33)</f>
        <v>0</v>
      </c>
      <c r="H34" s="860">
        <f t="shared" ref="H34:L34" si="28">SUBTOTAL(109,H7:H33)</f>
        <v>0</v>
      </c>
      <c r="I34" s="860">
        <f t="shared" si="28"/>
        <v>0</v>
      </c>
      <c r="J34" s="860">
        <f t="shared" si="28"/>
        <v>0</v>
      </c>
      <c r="K34" s="860">
        <f t="shared" si="28"/>
        <v>0</v>
      </c>
      <c r="L34" s="860">
        <f t="shared" si="28"/>
        <v>0</v>
      </c>
      <c r="M34" s="861">
        <f t="shared" si="16"/>
        <v>0</v>
      </c>
      <c r="N34" s="860">
        <f t="shared" ref="N34:S34" si="29">SUBTOTAL(109,N7:N33)</f>
        <v>0</v>
      </c>
      <c r="O34" s="860">
        <f t="shared" si="29"/>
        <v>0</v>
      </c>
      <c r="P34" s="860">
        <f t="shared" si="29"/>
        <v>0</v>
      </c>
      <c r="Q34" s="860">
        <f t="shared" si="29"/>
        <v>0</v>
      </c>
      <c r="R34" s="860">
        <f t="shared" si="29"/>
        <v>0</v>
      </c>
      <c r="S34" s="860">
        <f t="shared" si="29"/>
        <v>0</v>
      </c>
      <c r="T34" s="574">
        <f>SUM(N34:S34)</f>
        <v>0</v>
      </c>
      <c r="U34" s="574">
        <f t="shared" si="17"/>
        <v>0</v>
      </c>
    </row>
    <row r="35" spans="1:21" ht="16.5" customHeight="1">
      <c r="A35" s="35">
        <v>22</v>
      </c>
      <c r="B35" s="1023"/>
      <c r="C35" s="998" t="s">
        <v>51</v>
      </c>
      <c r="D35" s="1001" t="s">
        <v>107</v>
      </c>
      <c r="E35" s="394" t="s">
        <v>108</v>
      </c>
      <c r="F35" s="395" t="s">
        <v>109</v>
      </c>
      <c r="G35" s="862"/>
      <c r="H35" s="862"/>
      <c r="I35" s="862"/>
      <c r="J35" s="862"/>
      <c r="K35" s="862"/>
      <c r="L35" s="862"/>
      <c r="M35" s="863"/>
      <c r="N35" s="862"/>
      <c r="O35" s="862"/>
      <c r="P35" s="862"/>
      <c r="Q35" s="862"/>
      <c r="R35" s="862"/>
      <c r="S35" s="862"/>
      <c r="T35" s="575"/>
      <c r="U35" s="575"/>
    </row>
    <row r="36" spans="1:21" ht="16.5" customHeight="1">
      <c r="A36" s="35">
        <v>23</v>
      </c>
      <c r="B36" s="1023"/>
      <c r="C36" s="999"/>
      <c r="D36" s="1002"/>
      <c r="E36" s="158"/>
      <c r="F36" s="396" t="s">
        <v>110</v>
      </c>
      <c r="G36" s="864"/>
      <c r="H36" s="864"/>
      <c r="I36" s="864"/>
      <c r="J36" s="864"/>
      <c r="K36" s="864"/>
      <c r="L36" s="864"/>
      <c r="M36" s="865"/>
      <c r="N36" s="864"/>
      <c r="O36" s="864"/>
      <c r="P36" s="864"/>
      <c r="Q36" s="864"/>
      <c r="R36" s="864"/>
      <c r="S36" s="864"/>
      <c r="T36" s="576"/>
      <c r="U36" s="576"/>
    </row>
    <row r="37" spans="1:21" ht="16.5" customHeight="1">
      <c r="A37" s="35">
        <v>24</v>
      </c>
      <c r="B37" s="1023"/>
      <c r="C37" s="999"/>
      <c r="D37" s="1002"/>
      <c r="E37" s="1004" t="s">
        <v>116</v>
      </c>
      <c r="F37" s="396" t="s">
        <v>119</v>
      </c>
      <c r="G37" s="866">
        <f>'[1]Detail Table(Input this !)'!G37+'[2]Detail Table(Input this !)'!G37+'[3]Detail Table(Input this !)'!G37</f>
        <v>0</v>
      </c>
      <c r="H37" s="866">
        <f>'[1]Detail Table(Input this !)'!H37+'[2]Detail Table(Input this !)'!H37+'[3]Detail Table(Input this !)'!H37</f>
        <v>0</v>
      </c>
      <c r="I37" s="866">
        <f>'[1]Detail Table(Input this !)'!I37+'[2]Detail Table(Input this !)'!I37+'[3]Detail Table(Input this !)'!I37</f>
        <v>0</v>
      </c>
      <c r="J37" s="866">
        <f>'[1]Detail Table(Input this !)'!J37+'[2]Detail Table(Input this !)'!J37+'[3]Detail Table(Input this !)'!J37</f>
        <v>0</v>
      </c>
      <c r="K37" s="866">
        <f>'[1]Detail Table(Input this !)'!K37+'[2]Detail Table(Input this !)'!K37+'[3]Detail Table(Input this !)'!K37</f>
        <v>0</v>
      </c>
      <c r="L37" s="866">
        <f>'[1]Detail Table(Input this !)'!L37+'[2]Detail Table(Input this !)'!L37+'[3]Detail Table(Input this !)'!L37</f>
        <v>0</v>
      </c>
      <c r="M37" s="867">
        <f>SUM(G37:L37)</f>
        <v>0</v>
      </c>
      <c r="N37" s="866">
        <f>'[1]Detail Table(Input this !)'!N37+'[2]Detail Table(Input this !)'!N37+'[3]Detail Table(Input this !)'!N37</f>
        <v>0</v>
      </c>
      <c r="O37" s="866">
        <f>'[1]Detail Table(Input this !)'!O37+'[2]Detail Table(Input this !)'!O37+'[3]Detail Table(Input this !)'!O37</f>
        <v>0</v>
      </c>
      <c r="P37" s="866">
        <f>'[1]Detail Table(Input this !)'!P37+'[2]Detail Table(Input this !)'!P37+'[3]Detail Table(Input this !)'!P37</f>
        <v>0</v>
      </c>
      <c r="Q37" s="866">
        <f>'[1]Detail Table(Input this !)'!Q37+'[2]Detail Table(Input this !)'!Q37+'[3]Detail Table(Input this !)'!Q37</f>
        <v>0</v>
      </c>
      <c r="R37" s="866">
        <f>'[1]Detail Table(Input this !)'!R37+'[2]Detail Table(Input this !)'!R37+'[3]Detail Table(Input this !)'!R37</f>
        <v>0</v>
      </c>
      <c r="S37" s="866">
        <f>'[1]Detail Table(Input this !)'!S37+'[2]Detail Table(Input this !)'!S37+'[3]Detail Table(Input this !)'!S37</f>
        <v>0</v>
      </c>
      <c r="T37" s="577">
        <f>SUM(N37:S37)</f>
        <v>0</v>
      </c>
      <c r="U37" s="577">
        <f>M37+T37</f>
        <v>0</v>
      </c>
    </row>
    <row r="38" spans="1:21" ht="16.5" customHeight="1">
      <c r="A38" s="35">
        <v>25</v>
      </c>
      <c r="B38" s="1023"/>
      <c r="C38" s="999"/>
      <c r="D38" s="1002"/>
      <c r="E38" s="1004"/>
      <c r="F38" s="396" t="s">
        <v>111</v>
      </c>
      <c r="G38" s="866">
        <f>'[1]Detail Table(Input this !)'!G38+'[2]Detail Table(Input this !)'!G38+'[3]Detail Table(Input this !)'!G38</f>
        <v>0</v>
      </c>
      <c r="H38" s="866">
        <f>'[1]Detail Table(Input this !)'!H38+'[2]Detail Table(Input this !)'!H38+'[3]Detail Table(Input this !)'!H38</f>
        <v>0</v>
      </c>
      <c r="I38" s="866">
        <f>'[1]Detail Table(Input this !)'!I38+'[2]Detail Table(Input this !)'!I38+'[3]Detail Table(Input this !)'!I38</f>
        <v>0</v>
      </c>
      <c r="J38" s="866">
        <f>'[1]Detail Table(Input this !)'!J38+'[2]Detail Table(Input this !)'!J38+'[3]Detail Table(Input this !)'!J38</f>
        <v>0</v>
      </c>
      <c r="K38" s="866">
        <f>'[1]Detail Table(Input this !)'!K38+'[2]Detail Table(Input this !)'!K38+'[3]Detail Table(Input this !)'!K38</f>
        <v>0</v>
      </c>
      <c r="L38" s="866">
        <f>'[1]Detail Table(Input this !)'!L38+'[2]Detail Table(Input this !)'!L38+'[3]Detail Table(Input this !)'!L38</f>
        <v>0</v>
      </c>
      <c r="M38" s="867">
        <f>SUM(G38:L38)</f>
        <v>0</v>
      </c>
      <c r="N38" s="866">
        <f>'[1]Detail Table(Input this !)'!N38+'[2]Detail Table(Input this !)'!N38+'[3]Detail Table(Input this !)'!N38</f>
        <v>0</v>
      </c>
      <c r="O38" s="866">
        <f>'[1]Detail Table(Input this !)'!O38+'[2]Detail Table(Input this !)'!O38+'[3]Detail Table(Input this !)'!O38</f>
        <v>0</v>
      </c>
      <c r="P38" s="866">
        <f>'[1]Detail Table(Input this !)'!P38+'[2]Detail Table(Input this !)'!P38+'[3]Detail Table(Input this !)'!P38</f>
        <v>0</v>
      </c>
      <c r="Q38" s="866">
        <f>'[1]Detail Table(Input this !)'!Q38+'[2]Detail Table(Input this !)'!Q38+'[3]Detail Table(Input this !)'!Q38</f>
        <v>0</v>
      </c>
      <c r="R38" s="866">
        <f>'[1]Detail Table(Input this !)'!R38+'[2]Detail Table(Input this !)'!R38+'[3]Detail Table(Input this !)'!R38</f>
        <v>0</v>
      </c>
      <c r="S38" s="866">
        <f>'[1]Detail Table(Input this !)'!S38+'[2]Detail Table(Input this !)'!S38+'[3]Detail Table(Input this !)'!S38</f>
        <v>0</v>
      </c>
      <c r="T38" s="577">
        <f>SUM(N38:S38)</f>
        <v>0</v>
      </c>
      <c r="U38" s="577">
        <f>M38+T38</f>
        <v>0</v>
      </c>
    </row>
    <row r="39" spans="1:21" ht="16.5" customHeight="1">
      <c r="A39" s="35">
        <v>26</v>
      </c>
      <c r="B39" s="1023"/>
      <c r="C39" s="999"/>
      <c r="D39" s="1002"/>
      <c r="E39" s="158"/>
      <c r="F39" s="396" t="s">
        <v>112</v>
      </c>
      <c r="G39" s="864"/>
      <c r="H39" s="864"/>
      <c r="I39" s="864"/>
      <c r="J39" s="864"/>
      <c r="K39" s="864"/>
      <c r="L39" s="864"/>
      <c r="M39" s="865"/>
      <c r="N39" s="864"/>
      <c r="O39" s="864"/>
      <c r="P39" s="864"/>
      <c r="Q39" s="864"/>
      <c r="R39" s="864"/>
      <c r="S39" s="864"/>
      <c r="T39" s="576"/>
      <c r="U39" s="576"/>
    </row>
    <row r="40" spans="1:21" ht="16.5" customHeight="1">
      <c r="A40" s="35">
        <v>27</v>
      </c>
      <c r="B40" s="1023"/>
      <c r="C40" s="999"/>
      <c r="D40" s="1002"/>
      <c r="E40" s="166"/>
      <c r="F40" s="397" t="s">
        <v>43</v>
      </c>
      <c r="G40" s="868">
        <f>'[1]Detail Table(Input this !)'!G40+'[2]Detail Table(Input this !)'!G40+'[3]Detail Table(Input this !)'!G40</f>
        <v>0</v>
      </c>
      <c r="H40" s="868">
        <f>'[1]Detail Table(Input this !)'!H40+'[2]Detail Table(Input this !)'!H40+'[3]Detail Table(Input this !)'!H40</f>
        <v>0</v>
      </c>
      <c r="I40" s="868">
        <f>'[1]Detail Table(Input this !)'!I40+'[2]Detail Table(Input this !)'!I40+'[3]Detail Table(Input this !)'!I40</f>
        <v>0</v>
      </c>
      <c r="J40" s="868">
        <f>'[1]Detail Table(Input this !)'!J40+'[2]Detail Table(Input this !)'!J40+'[3]Detail Table(Input this !)'!J40</f>
        <v>0</v>
      </c>
      <c r="K40" s="868">
        <f>'[1]Detail Table(Input this !)'!K40+'[2]Detail Table(Input this !)'!K40+'[3]Detail Table(Input this !)'!K40</f>
        <v>0</v>
      </c>
      <c r="L40" s="868">
        <f>'[1]Detail Table(Input this !)'!L40+'[2]Detail Table(Input this !)'!L40+'[3]Detail Table(Input this !)'!L40</f>
        <v>0</v>
      </c>
      <c r="M40" s="869">
        <f>SUM(G40:L40)</f>
        <v>0</v>
      </c>
      <c r="N40" s="868">
        <f>'[1]Detail Table(Input this !)'!N40+'[2]Detail Table(Input this !)'!N40+'[3]Detail Table(Input this !)'!N40</f>
        <v>0</v>
      </c>
      <c r="O40" s="868">
        <f>'[1]Detail Table(Input this !)'!O40+'[2]Detail Table(Input this !)'!O40+'[3]Detail Table(Input this !)'!O40</f>
        <v>0</v>
      </c>
      <c r="P40" s="868">
        <f>'[1]Detail Table(Input this !)'!P40+'[2]Detail Table(Input this !)'!P40+'[3]Detail Table(Input this !)'!P40</f>
        <v>0</v>
      </c>
      <c r="Q40" s="868">
        <f>'[1]Detail Table(Input this !)'!Q40+'[2]Detail Table(Input this !)'!Q40+'[3]Detail Table(Input this !)'!Q40</f>
        <v>0</v>
      </c>
      <c r="R40" s="868">
        <f>'[1]Detail Table(Input this !)'!R40+'[2]Detail Table(Input this !)'!R40+'[3]Detail Table(Input this !)'!R40</f>
        <v>0</v>
      </c>
      <c r="S40" s="868">
        <f>'[1]Detail Table(Input this !)'!S40+'[2]Detail Table(Input this !)'!S40+'[3]Detail Table(Input this !)'!S40</f>
        <v>0</v>
      </c>
      <c r="T40" s="578">
        <f>SUM(N40:S40)</f>
        <v>0</v>
      </c>
      <c r="U40" s="578">
        <f>M40+T40</f>
        <v>0</v>
      </c>
    </row>
    <row r="41" spans="1:21" ht="18" customHeight="1" thickBot="1">
      <c r="B41" s="1023"/>
      <c r="C41" s="999"/>
      <c r="D41" s="1002"/>
      <c r="E41" s="172"/>
      <c r="F41" s="393" t="s">
        <v>113</v>
      </c>
      <c r="G41" s="870">
        <f t="shared" ref="G41" si="30">SUBTOTAL(109,G37:G40)</f>
        <v>0</v>
      </c>
      <c r="H41" s="870">
        <f t="shared" ref="H41:L41" si="31">SUBTOTAL(109,H37:H40)</f>
        <v>0</v>
      </c>
      <c r="I41" s="870">
        <f t="shared" si="31"/>
        <v>0</v>
      </c>
      <c r="J41" s="870">
        <f t="shared" si="31"/>
        <v>0</v>
      </c>
      <c r="K41" s="870">
        <f t="shared" si="31"/>
        <v>0</v>
      </c>
      <c r="L41" s="870">
        <f t="shared" si="31"/>
        <v>0</v>
      </c>
      <c r="M41" s="871">
        <f>SUM(G41:L41)</f>
        <v>0</v>
      </c>
      <c r="N41" s="870">
        <f t="shared" ref="N41:S41" si="32">SUBTOTAL(109,N37:N40)</f>
        <v>0</v>
      </c>
      <c r="O41" s="870">
        <f t="shared" si="32"/>
        <v>0</v>
      </c>
      <c r="P41" s="870">
        <f t="shared" si="32"/>
        <v>0</v>
      </c>
      <c r="Q41" s="870">
        <f t="shared" si="32"/>
        <v>0</v>
      </c>
      <c r="R41" s="870">
        <f t="shared" si="32"/>
        <v>0</v>
      </c>
      <c r="S41" s="870">
        <f t="shared" si="32"/>
        <v>0</v>
      </c>
      <c r="T41" s="579">
        <f>SUM(N41:S41)</f>
        <v>0</v>
      </c>
      <c r="U41" s="579">
        <f>M41+T41</f>
        <v>0</v>
      </c>
    </row>
    <row r="42" spans="1:21" ht="16.5" hidden="1" customHeight="1">
      <c r="A42" s="35">
        <v>29</v>
      </c>
      <c r="B42" s="1023"/>
      <c r="C42" s="999"/>
      <c r="D42" s="1002"/>
      <c r="E42" s="398" t="s">
        <v>120</v>
      </c>
      <c r="F42" s="399"/>
      <c r="G42" s="872"/>
      <c r="H42" s="873"/>
      <c r="I42" s="873"/>
      <c r="J42" s="873"/>
      <c r="K42" s="873"/>
      <c r="L42" s="873"/>
      <c r="M42" s="874"/>
      <c r="N42" s="875"/>
      <c r="O42" s="875"/>
      <c r="P42" s="876"/>
      <c r="Q42" s="877"/>
      <c r="R42" s="878"/>
      <c r="S42" s="879"/>
      <c r="T42" s="181"/>
      <c r="U42" s="181"/>
    </row>
    <row r="43" spans="1:21" ht="16.5" hidden="1" customHeight="1">
      <c r="A43" s="35">
        <v>30</v>
      </c>
      <c r="B43" s="1023"/>
      <c r="C43" s="999"/>
      <c r="D43" s="1002"/>
      <c r="E43" s="158" t="s">
        <v>121</v>
      </c>
      <c r="F43" s="400" t="s">
        <v>122</v>
      </c>
      <c r="G43" s="880"/>
      <c r="H43" s="881"/>
      <c r="I43" s="881"/>
      <c r="J43" s="881"/>
      <c r="K43" s="881"/>
      <c r="L43" s="881"/>
      <c r="M43" s="882"/>
      <c r="N43" s="883"/>
      <c r="O43" s="883"/>
      <c r="P43" s="884"/>
      <c r="Q43" s="885"/>
      <c r="R43" s="886"/>
      <c r="S43" s="887"/>
      <c r="T43" s="187"/>
      <c r="U43" s="187"/>
    </row>
    <row r="44" spans="1:21" ht="16.5" hidden="1" customHeight="1">
      <c r="A44" s="35">
        <v>31</v>
      </c>
      <c r="B44" s="1023"/>
      <c r="C44" s="999"/>
      <c r="D44" s="1002"/>
      <c r="E44" s="158" t="s">
        <v>123</v>
      </c>
      <c r="F44" s="396" t="s">
        <v>124</v>
      </c>
      <c r="G44" s="888"/>
      <c r="H44" s="889"/>
      <c r="I44" s="889"/>
      <c r="J44" s="889"/>
      <c r="K44" s="889"/>
      <c r="L44" s="889"/>
      <c r="M44" s="882"/>
      <c r="N44" s="890"/>
      <c r="O44" s="890"/>
      <c r="P44" s="891"/>
      <c r="Q44" s="892"/>
      <c r="R44" s="893"/>
      <c r="S44" s="894"/>
      <c r="T44" s="187"/>
      <c r="U44" s="187"/>
    </row>
    <row r="45" spans="1:21" ht="16.5" hidden="1" customHeight="1">
      <c r="A45" s="35">
        <v>32</v>
      </c>
      <c r="B45" s="1023"/>
      <c r="C45" s="999"/>
      <c r="D45" s="1002"/>
      <c r="E45" s="158"/>
      <c r="F45" s="401" t="s">
        <v>125</v>
      </c>
      <c r="G45" s="880"/>
      <c r="H45" s="881"/>
      <c r="I45" s="881"/>
      <c r="J45" s="881"/>
      <c r="K45" s="881"/>
      <c r="L45" s="881"/>
      <c r="M45" s="895"/>
      <c r="N45" s="883"/>
      <c r="O45" s="883"/>
      <c r="P45" s="884"/>
      <c r="Q45" s="885"/>
      <c r="R45" s="886"/>
      <c r="S45" s="887"/>
      <c r="T45" s="194"/>
      <c r="U45" s="194"/>
    </row>
    <row r="46" spans="1:21" ht="16.5" hidden="1" customHeight="1">
      <c r="B46" s="1023"/>
      <c r="C46" s="999"/>
      <c r="D46" s="1002"/>
      <c r="E46" s="158"/>
      <c r="F46" s="393" t="s">
        <v>126</v>
      </c>
      <c r="G46" s="872"/>
      <c r="H46" s="873"/>
      <c r="I46" s="873"/>
      <c r="J46" s="873"/>
      <c r="K46" s="873"/>
      <c r="L46" s="873"/>
      <c r="M46" s="874"/>
      <c r="N46" s="875"/>
      <c r="O46" s="875"/>
      <c r="P46" s="879"/>
      <c r="Q46" s="896"/>
      <c r="R46" s="878"/>
      <c r="S46" s="879"/>
      <c r="T46" s="181"/>
      <c r="U46" s="181"/>
    </row>
    <row r="47" spans="1:21" ht="18.75" hidden="1" customHeight="1" thickBot="1">
      <c r="B47" s="1023"/>
      <c r="C47" s="999"/>
      <c r="D47" s="1003"/>
      <c r="E47" s="1019" t="s">
        <v>127</v>
      </c>
      <c r="F47" s="1020"/>
      <c r="G47" s="897"/>
      <c r="H47" s="898"/>
      <c r="I47" s="898"/>
      <c r="J47" s="898"/>
      <c r="K47" s="898"/>
      <c r="L47" s="898"/>
      <c r="M47" s="899"/>
      <c r="N47" s="900"/>
      <c r="O47" s="900"/>
      <c r="P47" s="901"/>
      <c r="Q47" s="902"/>
      <c r="R47" s="903"/>
      <c r="S47" s="904"/>
      <c r="T47" s="198"/>
      <c r="U47" s="198"/>
    </row>
    <row r="48" spans="1:21" ht="16.5" hidden="1" customHeight="1" thickTop="1">
      <c r="A48" s="35">
        <v>33</v>
      </c>
      <c r="B48" s="200"/>
      <c r="C48" s="999"/>
      <c r="D48" s="1005" t="s">
        <v>128</v>
      </c>
      <c r="E48" s="1006"/>
      <c r="F48" s="402" t="s">
        <v>129</v>
      </c>
      <c r="G48" s="905"/>
      <c r="H48" s="906"/>
      <c r="I48" s="906"/>
      <c r="J48" s="906"/>
      <c r="K48" s="906"/>
      <c r="L48" s="906"/>
      <c r="M48" s="874"/>
      <c r="N48" s="907"/>
      <c r="O48" s="907"/>
      <c r="P48" s="908"/>
      <c r="Q48" s="909"/>
      <c r="R48" s="910"/>
      <c r="S48" s="911"/>
      <c r="T48" s="181"/>
      <c r="U48" s="181"/>
    </row>
    <row r="49" spans="1:21" ht="16.5" hidden="1" customHeight="1">
      <c r="A49" s="35">
        <v>34</v>
      </c>
      <c r="B49" s="200"/>
      <c r="C49" s="999"/>
      <c r="D49" s="1007"/>
      <c r="E49" s="1008"/>
      <c r="F49" s="403" t="s">
        <v>130</v>
      </c>
      <c r="G49" s="905"/>
      <c r="H49" s="906"/>
      <c r="I49" s="906"/>
      <c r="J49" s="906"/>
      <c r="K49" s="906"/>
      <c r="L49" s="906"/>
      <c r="M49" s="874"/>
      <c r="N49" s="907"/>
      <c r="O49" s="907"/>
      <c r="P49" s="908"/>
      <c r="Q49" s="909"/>
      <c r="R49" s="910"/>
      <c r="S49" s="911"/>
      <c r="T49" s="181"/>
      <c r="U49" s="181"/>
    </row>
    <row r="50" spans="1:21" ht="16.5" hidden="1" customHeight="1">
      <c r="B50" s="200"/>
      <c r="C50" s="999"/>
      <c r="D50" s="404"/>
      <c r="E50" s="405"/>
      <c r="F50" s="393" t="s">
        <v>131</v>
      </c>
      <c r="G50" s="905"/>
      <c r="H50" s="906"/>
      <c r="I50" s="906"/>
      <c r="J50" s="906"/>
      <c r="K50" s="906"/>
      <c r="L50" s="906"/>
      <c r="M50" s="874"/>
      <c r="N50" s="907"/>
      <c r="O50" s="907"/>
      <c r="P50" s="908"/>
      <c r="Q50" s="909"/>
      <c r="R50" s="910"/>
      <c r="S50" s="911"/>
      <c r="T50" s="181"/>
      <c r="U50" s="181"/>
    </row>
    <row r="51" spans="1:21" ht="16.5" hidden="1" customHeight="1">
      <c r="A51" s="35">
        <v>34</v>
      </c>
      <c r="B51" s="200"/>
      <c r="C51" s="999"/>
      <c r="D51" s="205" t="s">
        <v>132</v>
      </c>
      <c r="E51" s="205"/>
      <c r="F51" s="137"/>
      <c r="G51" s="912"/>
      <c r="H51" s="913"/>
      <c r="I51" s="913"/>
      <c r="J51" s="913"/>
      <c r="K51" s="913"/>
      <c r="L51" s="913"/>
      <c r="M51" s="914"/>
      <c r="N51" s="915"/>
      <c r="O51" s="915"/>
      <c r="P51" s="916"/>
      <c r="Q51" s="917"/>
      <c r="R51" s="918"/>
      <c r="S51" s="919"/>
      <c r="T51" s="209"/>
      <c r="U51" s="209"/>
    </row>
    <row r="52" spans="1:21" ht="18.75" hidden="1" customHeight="1" thickBot="1">
      <c r="B52" s="200"/>
      <c r="C52" s="1000"/>
      <c r="D52" s="1021" t="s">
        <v>133</v>
      </c>
      <c r="E52" s="1021"/>
      <c r="F52" s="1022"/>
      <c r="G52" s="920"/>
      <c r="H52" s="921"/>
      <c r="I52" s="921"/>
      <c r="J52" s="921"/>
      <c r="K52" s="921"/>
      <c r="L52" s="921"/>
      <c r="M52" s="922"/>
      <c r="N52" s="923"/>
      <c r="O52" s="923"/>
      <c r="P52" s="924"/>
      <c r="Q52" s="925"/>
      <c r="R52" s="926"/>
      <c r="S52" s="927"/>
      <c r="T52" s="214">
        <f>SUM(T41:T41)</f>
        <v>0</v>
      </c>
      <c r="U52" s="214">
        <f>SUM(U41:U41)</f>
        <v>0</v>
      </c>
    </row>
    <row r="53" spans="1:21" ht="18.75" hidden="1" customHeight="1">
      <c r="A53" s="35">
        <v>35</v>
      </c>
      <c r="B53" s="200"/>
      <c r="C53" s="998" t="s">
        <v>134</v>
      </c>
      <c r="D53" s="378" t="s">
        <v>135</v>
      </c>
      <c r="E53" s="406"/>
      <c r="F53" s="57"/>
      <c r="G53" s="928"/>
      <c r="H53" s="929"/>
      <c r="I53" s="929"/>
      <c r="J53" s="929"/>
      <c r="K53" s="929"/>
      <c r="L53" s="929"/>
      <c r="M53" s="930"/>
      <c r="N53" s="931"/>
      <c r="O53" s="931"/>
      <c r="P53" s="932"/>
      <c r="Q53" s="933"/>
      <c r="R53" s="934"/>
      <c r="S53" s="935"/>
      <c r="T53" s="219">
        <f>SUM(N53:S53)</f>
        <v>0</v>
      </c>
      <c r="U53" s="219">
        <f>M53+T53</f>
        <v>0</v>
      </c>
    </row>
    <row r="54" spans="1:21" ht="18.75" hidden="1" customHeight="1">
      <c r="A54" s="35">
        <v>36</v>
      </c>
      <c r="B54" s="200"/>
      <c r="C54" s="999"/>
      <c r="D54" s="379" t="s">
        <v>136</v>
      </c>
      <c r="E54" s="407"/>
      <c r="F54" s="61"/>
      <c r="G54" s="936"/>
      <c r="H54" s="937"/>
      <c r="I54" s="937"/>
      <c r="J54" s="937"/>
      <c r="K54" s="937"/>
      <c r="L54" s="937"/>
      <c r="M54" s="938"/>
      <c r="N54" s="939"/>
      <c r="O54" s="939"/>
      <c r="P54" s="940"/>
      <c r="Q54" s="941"/>
      <c r="R54" s="942"/>
      <c r="S54" s="943"/>
      <c r="T54" s="225">
        <f>SUM(N54:S54)</f>
        <v>0</v>
      </c>
      <c r="U54" s="225">
        <f>M54+T54</f>
        <v>0</v>
      </c>
    </row>
    <row r="55" spans="1:21" ht="18.75" hidden="1" customHeight="1" thickBot="1">
      <c r="B55" s="200"/>
      <c r="C55" s="1000"/>
      <c r="D55" s="361"/>
      <c r="E55" s="361"/>
      <c r="F55" s="408" t="s">
        <v>137</v>
      </c>
      <c r="G55" s="944"/>
      <c r="H55" s="945"/>
      <c r="I55" s="945"/>
      <c r="J55" s="945"/>
      <c r="K55" s="945"/>
      <c r="L55" s="945"/>
      <c r="M55" s="946"/>
      <c r="N55" s="947"/>
      <c r="O55" s="947"/>
      <c r="P55" s="948"/>
      <c r="Q55" s="949"/>
      <c r="R55" s="950"/>
      <c r="S55" s="951"/>
      <c r="T55" s="231">
        <f>SUM(T53:T54)</f>
        <v>0</v>
      </c>
      <c r="U55" s="231">
        <f>SUM(U53:U54)</f>
        <v>0</v>
      </c>
    </row>
    <row r="56" spans="1:21" ht="18.75" hidden="1" customHeight="1" thickBot="1">
      <c r="B56" s="233"/>
      <c r="C56" s="1011" t="s">
        <v>138</v>
      </c>
      <c r="D56" s="1011"/>
      <c r="E56" s="1011"/>
      <c r="F56" s="1012"/>
      <c r="G56" s="952"/>
      <c r="H56" s="953"/>
      <c r="I56" s="953"/>
      <c r="J56" s="953"/>
      <c r="K56" s="953"/>
      <c r="L56" s="953"/>
      <c r="M56" s="954"/>
      <c r="N56" s="955"/>
      <c r="O56" s="955"/>
      <c r="P56" s="956"/>
      <c r="Q56" s="957"/>
      <c r="R56" s="958"/>
      <c r="S56" s="959"/>
      <c r="T56" s="237">
        <f>T34+T52+T55</f>
        <v>0</v>
      </c>
      <c r="U56" s="237">
        <f>U34+U52+U55</f>
        <v>0</v>
      </c>
    </row>
    <row r="57" spans="1:21" ht="21" customHeight="1" thickBot="1">
      <c r="B57" s="240"/>
      <c r="C57" s="988" t="s">
        <v>114</v>
      </c>
      <c r="D57" s="989"/>
      <c r="E57" s="989"/>
      <c r="F57" s="990"/>
      <c r="G57" s="960">
        <f>'[1]Detail Table(Input this !)'!G57+'[2]Detail Table(Input this !)'!G57+'[3]Detail Table(Input this !)'!G57</f>
        <v>5939</v>
      </c>
      <c r="H57" s="960">
        <f>'[1]Detail Table(Input this !)'!H57+'[2]Detail Table(Input this !)'!H57+'[3]Detail Table(Input this !)'!H57</f>
        <v>5952</v>
      </c>
      <c r="I57" s="960">
        <f>'[1]Detail Table(Input this !)'!I57+'[2]Detail Table(Input this !)'!I57+'[3]Detail Table(Input this !)'!I57</f>
        <v>4178</v>
      </c>
      <c r="J57" s="960">
        <f>'[1]Detail Table(Input this !)'!J57+'[2]Detail Table(Input this !)'!J57+'[3]Detail Table(Input this !)'!J57</f>
        <v>4436</v>
      </c>
      <c r="K57" s="960">
        <f>'[1]Detail Table(Input this !)'!K57+'[2]Detail Table(Input this !)'!K57+'[3]Detail Table(Input this !)'!K57</f>
        <v>5709</v>
      </c>
      <c r="L57" s="960">
        <f>'[1]Detail Table(Input this !)'!L57+'[2]Detail Table(Input this !)'!L57+'[3]Detail Table(Input this !)'!L57</f>
        <v>6023</v>
      </c>
      <c r="M57" s="961">
        <f>SUM(G57:L57)</f>
        <v>32237</v>
      </c>
      <c r="N57" s="962">
        <f>'[1]Detail Table(Input this !)'!N57+'[2]Detail Table(Input this !)'!N57+'[3]Detail Table(Input this !)'!N57</f>
        <v>3836</v>
      </c>
      <c r="O57" s="962">
        <f>'[1]Detail Table(Input this !)'!O57+'[2]Detail Table(Input this !)'!O57+'[3]Detail Table(Input this !)'!O57</f>
        <v>2296</v>
      </c>
      <c r="P57" s="963">
        <f>'[1]Detail Table(Input this !)'!P57+'[2]Detail Table(Input this !)'!P57+'[3]Detail Table(Input this !)'!P57</f>
        <v>1373</v>
      </c>
      <c r="Q57" s="963">
        <f>'[1]Detail Table(Input this !)'!Q57+'[2]Detail Table(Input this !)'!Q57+'[3]Detail Table(Input this !)'!Q57</f>
        <v>0</v>
      </c>
      <c r="R57" s="963">
        <f>'[1]Detail Table(Input this !)'!R57+'[2]Detail Table(Input this !)'!R57+'[3]Detail Table(Input this !)'!R57</f>
        <v>0</v>
      </c>
      <c r="S57" s="964">
        <f>'[1]Detail Table(Input this !)'!S57+'[2]Detail Table(Input this !)'!S57+'[3]Detail Table(Input this !)'!S57</f>
        <v>0</v>
      </c>
      <c r="T57" s="244">
        <f>SUM(N57:S57)</f>
        <v>7505</v>
      </c>
      <c r="U57" s="244">
        <f>M57+T57</f>
        <v>39742</v>
      </c>
    </row>
    <row r="58" spans="1:21" ht="9" customHeight="1"/>
    <row r="59" spans="1:21" ht="19.5" customHeight="1">
      <c r="E59" s="993" t="s">
        <v>115</v>
      </c>
      <c r="F59" s="994"/>
      <c r="G59" s="995"/>
      <c r="O59" s="494"/>
      <c r="U59" s="309"/>
    </row>
    <row r="60" spans="1:21" ht="7.5" customHeight="1"/>
    <row r="61" spans="1:21" ht="19.5" customHeight="1">
      <c r="K61" s="310"/>
      <c r="M61" s="310"/>
    </row>
    <row r="62" spans="1:21" ht="19.5" customHeight="1">
      <c r="G62" s="475"/>
      <c r="H62" s="475"/>
      <c r="I62" s="475"/>
      <c r="J62" s="475"/>
      <c r="K62" s="475"/>
      <c r="L62" s="475"/>
      <c r="M62" s="310"/>
      <c r="N62" s="475"/>
      <c r="O62" s="475"/>
      <c r="P62" s="475"/>
      <c r="Q62" s="475"/>
      <c r="R62" s="475"/>
      <c r="S62" s="475"/>
    </row>
    <row r="63" spans="1:21">
      <c r="G63" s="475"/>
      <c r="H63" s="475"/>
      <c r="I63" s="475"/>
      <c r="J63" s="475"/>
      <c r="K63" s="475"/>
      <c r="L63" s="475"/>
      <c r="M63" s="310"/>
      <c r="N63" s="475"/>
      <c r="O63" s="475"/>
      <c r="P63" s="475"/>
      <c r="Q63" s="475"/>
      <c r="R63" s="475"/>
      <c r="S63" s="475"/>
    </row>
    <row r="64" spans="1:21"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E47:F47"/>
    <mergeCell ref="E59:G59"/>
    <mergeCell ref="E37:E38"/>
    <mergeCell ref="C53:C55"/>
    <mergeCell ref="C56:F56"/>
    <mergeCell ref="C57:F57"/>
    <mergeCell ref="D52:F52"/>
    <mergeCell ref="D48:E49"/>
    <mergeCell ref="U2:U3"/>
    <mergeCell ref="C4:D6"/>
    <mergeCell ref="D34:F34"/>
    <mergeCell ref="C35:C52"/>
    <mergeCell ref="D35:D47"/>
    <mergeCell ref="E33:F33"/>
    <mergeCell ref="M2:M3"/>
    <mergeCell ref="T2:T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  <ignoredErrors>
    <ignoredError sqref="M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AW54"/>
  <sheetViews>
    <sheetView showGridLines="0" tabSelected="1" showOutlineSymbols="0" topLeftCell="O1" zoomScale="80" zoomScaleNormal="80" zoomScaleSheetLayoutView="50" workbookViewId="0">
      <selection activeCell="AA15" sqref="AA15"/>
    </sheetView>
  </sheetViews>
  <sheetFormatPr defaultRowHeight="14.25" outlineLevelCol="1"/>
  <cols>
    <col min="1" max="1" width="9.125" style="256" customWidth="1"/>
    <col min="2" max="4" width="3.625" style="256" customWidth="1"/>
    <col min="5" max="5" width="50.625" style="256" customWidth="1"/>
    <col min="6" max="6" width="17.5" style="256" hidden="1" customWidth="1"/>
    <col min="7" max="7" width="16.625" style="256" customWidth="1"/>
    <col min="8" max="13" width="12.375" style="256" customWidth="1" outlineLevel="1"/>
    <col min="14" max="14" width="12.625" style="256" bestFit="1" customWidth="1" outlineLevel="1"/>
    <col min="15" max="19" width="12.375" style="256" customWidth="1" outlineLevel="1"/>
    <col min="20" max="21" width="17.5" style="256" customWidth="1" outlineLevel="1"/>
    <col min="22" max="22" width="9.125" style="256" customWidth="1"/>
    <col min="23" max="25" width="3.625" style="256" customWidth="1"/>
    <col min="26" max="26" width="41.75" style="256" customWidth="1"/>
    <col min="27" max="38" width="10.75" style="256" customWidth="1" outlineLevel="1"/>
    <col min="39" max="42" width="13.25" style="256" customWidth="1"/>
    <col min="43" max="44" width="14.875" style="256" bestFit="1" customWidth="1"/>
    <col min="45" max="45" width="29" style="256" customWidth="1"/>
    <col min="46" max="46" width="11.125" style="256" bestFit="1" customWidth="1"/>
    <col min="47" max="16384" width="9" style="256"/>
  </cols>
  <sheetData>
    <row r="1" spans="1:49" ht="15" customHeight="1">
      <c r="L1" s="1"/>
      <c r="M1" s="1"/>
      <c r="N1" s="1"/>
      <c r="O1" s="1"/>
      <c r="P1" s="1"/>
      <c r="Q1" s="1"/>
      <c r="R1" s="1081">
        <f ca="1">TODAY()</f>
        <v>44592</v>
      </c>
      <c r="S1" s="108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081">
        <f ca="1">R1</f>
        <v>44592</v>
      </c>
      <c r="AP1" s="1082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1082"/>
      <c r="S2" s="1082"/>
      <c r="T2" s="1"/>
      <c r="U2" s="25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082"/>
      <c r="AP2" s="1082"/>
      <c r="AQ2" s="258"/>
      <c r="AR2" s="259"/>
    </row>
    <row r="3" spans="1:49" ht="24.95" customHeight="1">
      <c r="F3" s="260"/>
      <c r="G3" s="261">
        <v>2022</v>
      </c>
      <c r="H3" s="1123" t="s">
        <v>28</v>
      </c>
      <c r="I3" s="1123"/>
      <c r="J3" s="1123"/>
      <c r="K3" s="1123"/>
      <c r="L3" s="262"/>
      <c r="M3" s="1"/>
      <c r="N3" s="1083" t="s">
        <v>141</v>
      </c>
      <c r="O3" s="1083"/>
      <c r="P3" s="1076" t="s">
        <v>169</v>
      </c>
      <c r="Q3" s="1076"/>
      <c r="R3" s="1076"/>
      <c r="S3" s="1"/>
      <c r="T3" s="1"/>
      <c r="U3" s="1"/>
      <c r="V3" s="1"/>
      <c r="W3" s="1"/>
      <c r="X3" s="1"/>
      <c r="Y3" s="1"/>
      <c r="Z3" s="1"/>
      <c r="AA3" s="262"/>
      <c r="AB3" s="262"/>
      <c r="AC3" s="263">
        <f>G3</f>
        <v>2022</v>
      </c>
      <c r="AD3" s="1084" t="s">
        <v>28</v>
      </c>
      <c r="AE3" s="1084"/>
      <c r="AF3" s="1084"/>
      <c r="AG3" s="1084"/>
      <c r="AH3" s="262"/>
      <c r="AI3" s="1"/>
      <c r="AJ3" s="1"/>
      <c r="AK3" s="1083" t="s">
        <v>141</v>
      </c>
      <c r="AL3" s="1083"/>
      <c r="AM3" s="1076" t="str">
        <f>P3</f>
        <v>PANABRAS - TOTAL</v>
      </c>
      <c r="AN3" s="1076"/>
      <c r="AO3" s="1076"/>
      <c r="AP3" s="1"/>
      <c r="AQ3" s="1"/>
      <c r="AR3" s="264"/>
    </row>
    <row r="4" spans="1:49" ht="24.95" customHeight="1">
      <c r="L4" s="1"/>
      <c r="M4" s="1"/>
      <c r="N4" s="1079" t="s">
        <v>142</v>
      </c>
      <c r="O4" s="1079"/>
      <c r="P4" s="1074" t="s">
        <v>140</v>
      </c>
      <c r="Q4" s="1074"/>
      <c r="R4" s="107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079" t="s">
        <v>142</v>
      </c>
      <c r="AL4" s="1079"/>
      <c r="AM4" s="1074" t="str">
        <f>P4</f>
        <v>Dry battery division</v>
      </c>
      <c r="AN4" s="1074"/>
      <c r="AO4" s="1074"/>
      <c r="AP4" s="1"/>
      <c r="AQ4" s="1"/>
      <c r="AR4" s="1"/>
    </row>
    <row r="5" spans="1:49" ht="24.95" customHeight="1">
      <c r="E5" s="440"/>
      <c r="F5" s="265"/>
      <c r="G5" s="265"/>
      <c r="H5" s="311"/>
      <c r="I5" s="1124" t="s">
        <v>29</v>
      </c>
      <c r="J5" s="1124"/>
      <c r="L5" s="1"/>
      <c r="M5" s="1"/>
      <c r="N5" s="1079" t="s">
        <v>143</v>
      </c>
      <c r="O5" s="1079"/>
      <c r="P5" s="1074" t="s">
        <v>147</v>
      </c>
      <c r="Q5" s="1074"/>
      <c r="R5" s="107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073" t="s">
        <v>30</v>
      </c>
      <c r="AF5" s="1073"/>
      <c r="AG5" s="1"/>
      <c r="AH5" s="1"/>
      <c r="AI5" s="1"/>
      <c r="AJ5" s="1"/>
      <c r="AK5" s="1079" t="s">
        <v>143</v>
      </c>
      <c r="AL5" s="1079"/>
      <c r="AM5" s="1074" t="str">
        <f>P5</f>
        <v>Mamoru Saito</v>
      </c>
      <c r="AN5" s="1074"/>
      <c r="AO5" s="1074"/>
      <c r="AP5" s="1"/>
      <c r="AQ5" s="1"/>
      <c r="AR5" s="1"/>
    </row>
    <row r="6" spans="1:49" ht="24.95" customHeight="1">
      <c r="L6" s="1"/>
      <c r="M6" s="1"/>
      <c r="N6" s="1079" t="s">
        <v>144</v>
      </c>
      <c r="O6" s="1079"/>
      <c r="P6" s="1077" t="s">
        <v>170</v>
      </c>
      <c r="Q6" s="1074"/>
      <c r="R6" s="107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079" t="s">
        <v>144</v>
      </c>
      <c r="AL6" s="1079"/>
      <c r="AM6" s="1074" t="str">
        <f>P6</f>
        <v>+55-12-3935-9073</v>
      </c>
      <c r="AN6" s="1074"/>
      <c r="AO6" s="1074"/>
      <c r="AP6" s="1"/>
      <c r="AQ6" s="1"/>
      <c r="AR6" s="1"/>
    </row>
    <row r="7" spans="1:49" ht="24.95" customHeight="1">
      <c r="L7" s="1"/>
      <c r="M7" s="1"/>
      <c r="N7" s="1080" t="s">
        <v>145</v>
      </c>
      <c r="O7" s="1080"/>
      <c r="P7" s="1078" t="s">
        <v>148</v>
      </c>
      <c r="Q7" s="1075"/>
      <c r="R7" s="1075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080" t="s">
        <v>145</v>
      </c>
      <c r="AL7" s="1080"/>
      <c r="AM7" s="1075" t="str">
        <f>P7</f>
        <v>saito.mamoru@br.panasonic.com</v>
      </c>
      <c r="AN7" s="1075"/>
      <c r="AO7" s="1075"/>
      <c r="AP7" s="1"/>
      <c r="AQ7" s="1"/>
      <c r="AR7" s="1"/>
    </row>
    <row r="8" spans="1:49" ht="27.75" customHeight="1" thickBot="1">
      <c r="A8" s="18" t="s">
        <v>23</v>
      </c>
      <c r="B8" s="18"/>
      <c r="C8" s="18"/>
      <c r="D8" s="18"/>
      <c r="E8" s="372" t="s">
        <v>139</v>
      </c>
      <c r="F8" s="6"/>
      <c r="G8" s="6"/>
      <c r="H8" s="6"/>
      <c r="I8" s="6"/>
      <c r="J8" s="6"/>
      <c r="K8" s="6"/>
      <c r="L8" s="373"/>
      <c r="M8" s="373"/>
      <c r="N8" s="373"/>
      <c r="O8" s="373"/>
      <c r="P8" s="374"/>
      <c r="Q8" s="374"/>
      <c r="R8" s="375"/>
      <c r="S8" s="373"/>
      <c r="T8" s="373"/>
      <c r="U8" s="373"/>
      <c r="V8" s="376" t="s">
        <v>31</v>
      </c>
      <c r="W8" s="376"/>
      <c r="X8" s="376"/>
      <c r="Y8" s="376"/>
      <c r="Z8" s="372" t="str">
        <f>E8</f>
        <v>　1000BRL</v>
      </c>
      <c r="AA8" s="373"/>
      <c r="AB8" s="373"/>
      <c r="AC8" s="373"/>
      <c r="AD8" s="373"/>
      <c r="AE8" s="373"/>
      <c r="AF8" s="373"/>
      <c r="AG8" s="373"/>
      <c r="AH8" s="373"/>
      <c r="AI8" s="373"/>
      <c r="AJ8" s="373"/>
      <c r="AK8" s="373"/>
      <c r="AL8" s="373"/>
      <c r="AM8" s="373"/>
      <c r="AN8" s="373"/>
      <c r="AO8" s="373"/>
      <c r="AP8" s="373"/>
      <c r="AQ8" s="373"/>
      <c r="AR8" s="373"/>
    </row>
    <row r="9" spans="1:49" ht="20.100000000000001" customHeight="1">
      <c r="A9" s="10" t="s">
        <v>24</v>
      </c>
      <c r="B9" s="26"/>
      <c r="C9" s="26"/>
      <c r="D9" s="26"/>
      <c r="E9" s="2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7"/>
      <c r="T9" s="267"/>
      <c r="U9" s="268"/>
      <c r="V9" s="10" t="s">
        <v>24</v>
      </c>
      <c r="W9" s="26"/>
      <c r="X9" s="26"/>
      <c r="Y9" s="26"/>
      <c r="Z9" s="2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7"/>
      <c r="AO9" s="266"/>
      <c r="AP9" s="266"/>
      <c r="AQ9" s="266"/>
      <c r="AR9" s="268"/>
      <c r="AS9" s="460"/>
      <c r="AT9" s="461" t="s">
        <v>155</v>
      </c>
      <c r="AU9" s="460"/>
    </row>
    <row r="10" spans="1:49" s="16" customFormat="1" ht="21.95" customHeight="1">
      <c r="A10" s="14"/>
      <c r="B10" s="15"/>
      <c r="C10" s="15"/>
      <c r="D10" s="15"/>
      <c r="E10" s="15"/>
      <c r="F10" s="11"/>
      <c r="G10" s="447" t="s">
        <v>177</v>
      </c>
      <c r="H10" s="12" t="s">
        <v>204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0" t="str">
        <f>H10</f>
        <v>FY2022</v>
      </c>
      <c r="AB10" s="12"/>
      <c r="AC10" s="12"/>
      <c r="AD10" s="12"/>
      <c r="AE10" s="12"/>
      <c r="AF10" s="12"/>
      <c r="AG10" s="552" t="str">
        <f>"FY"&amp;RIGHT(AA10,4)+1</f>
        <v>FY2023</v>
      </c>
      <c r="AH10" s="551"/>
      <c r="AI10" s="12"/>
      <c r="AJ10" s="12"/>
      <c r="AK10" s="12"/>
      <c r="AL10" s="12"/>
      <c r="AM10" s="550" t="str">
        <f>"Resutl "&amp;AA10</f>
        <v>Resutl FY2022</v>
      </c>
      <c r="AN10" s="12"/>
      <c r="AO10" s="12"/>
      <c r="AP10" s="12"/>
      <c r="AQ10" s="447" t="str">
        <f>"FY"&amp;RIGHT(AG10,4)</f>
        <v>FY2023</v>
      </c>
      <c r="AR10" s="451" t="str">
        <f>"FY"&amp;RIGHT(AQ10,4)+1</f>
        <v>FY2024</v>
      </c>
      <c r="AS10" s="461"/>
      <c r="AT10" s="461">
        <v>2016</v>
      </c>
      <c r="AU10" s="461">
        <v>2017</v>
      </c>
      <c r="AV10" s="461">
        <v>2018</v>
      </c>
      <c r="AW10" s="461"/>
    </row>
    <row r="11" spans="1:49" s="16" customFormat="1" ht="21.95" customHeight="1">
      <c r="A11" s="17"/>
      <c r="B11" s="18"/>
      <c r="C11" s="18"/>
      <c r="D11" s="18"/>
      <c r="E11" s="18"/>
      <c r="F11" s="269"/>
      <c r="G11" s="448" t="s">
        <v>146</v>
      </c>
      <c r="H11" s="1069">
        <v>4</v>
      </c>
      <c r="I11" s="1070"/>
      <c r="J11" s="1035">
        <v>5</v>
      </c>
      <c r="K11" s="1036"/>
      <c r="L11" s="1035">
        <v>6</v>
      </c>
      <c r="M11" s="1036"/>
      <c r="N11" s="1035">
        <v>7</v>
      </c>
      <c r="O11" s="1036"/>
      <c r="P11" s="1035">
        <v>8</v>
      </c>
      <c r="Q11" s="1036"/>
      <c r="R11" s="1035">
        <v>9</v>
      </c>
      <c r="S11" s="1037"/>
      <c r="T11" s="1071" t="s">
        <v>22</v>
      </c>
      <c r="U11" s="1072"/>
      <c r="V11" s="17"/>
      <c r="W11" s="18"/>
      <c r="X11" s="18"/>
      <c r="Y11" s="18"/>
      <c r="Z11" s="18"/>
      <c r="AA11" s="971">
        <v>10</v>
      </c>
      <c r="AB11" s="972"/>
      <c r="AC11" s="1035">
        <v>11</v>
      </c>
      <c r="AD11" s="1036"/>
      <c r="AE11" s="1035">
        <v>12</v>
      </c>
      <c r="AF11" s="1036"/>
      <c r="AG11" s="1035">
        <v>1</v>
      </c>
      <c r="AH11" s="1036"/>
      <c r="AI11" s="1035">
        <v>2</v>
      </c>
      <c r="AJ11" s="1036"/>
      <c r="AK11" s="1035">
        <v>3</v>
      </c>
      <c r="AL11" s="1037"/>
      <c r="AM11" s="1069" t="s">
        <v>0</v>
      </c>
      <c r="AN11" s="1043"/>
      <c r="AO11" s="1069" t="s">
        <v>1</v>
      </c>
      <c r="AP11" s="1043"/>
      <c r="AQ11" s="452" t="s">
        <v>32</v>
      </c>
      <c r="AR11" s="453" t="s">
        <v>32</v>
      </c>
      <c r="AS11" s="461" t="s">
        <v>161</v>
      </c>
      <c r="AT11" s="461">
        <v>6.49</v>
      </c>
      <c r="AU11" s="461">
        <v>4.9000000000000004</v>
      </c>
      <c r="AV11" s="461">
        <v>4.4000000000000004</v>
      </c>
      <c r="AW11" s="461"/>
    </row>
    <row r="12" spans="1:49" s="16" customFormat="1" ht="21.95" customHeight="1">
      <c r="A12" s="19"/>
      <c r="B12" s="20"/>
      <c r="C12" s="20"/>
      <c r="D12" s="20"/>
      <c r="E12" s="20"/>
      <c r="F12" s="270"/>
      <c r="G12" s="270"/>
      <c r="H12" s="271" t="s">
        <v>27</v>
      </c>
      <c r="I12" s="272" t="s">
        <v>26</v>
      </c>
      <c r="J12" s="272" t="s">
        <v>27</v>
      </c>
      <c r="K12" s="272" t="s">
        <v>26</v>
      </c>
      <c r="L12" s="272" t="s">
        <v>27</v>
      </c>
      <c r="M12" s="272" t="s">
        <v>26</v>
      </c>
      <c r="N12" s="272" t="s">
        <v>27</v>
      </c>
      <c r="O12" s="272" t="s">
        <v>26</v>
      </c>
      <c r="P12" s="272" t="s">
        <v>27</v>
      </c>
      <c r="Q12" s="272" t="s">
        <v>26</v>
      </c>
      <c r="R12" s="272" t="s">
        <v>27</v>
      </c>
      <c r="S12" s="272" t="s">
        <v>26</v>
      </c>
      <c r="T12" s="273" t="s">
        <v>27</v>
      </c>
      <c r="U12" s="274" t="s">
        <v>26</v>
      </c>
      <c r="V12" s="19"/>
      <c r="W12" s="20"/>
      <c r="X12" s="20"/>
      <c r="Y12" s="20"/>
      <c r="Z12" s="20"/>
      <c r="AA12" s="273" t="s">
        <v>27</v>
      </c>
      <c r="AB12" s="275" t="s">
        <v>26</v>
      </c>
      <c r="AC12" s="592" t="s">
        <v>27</v>
      </c>
      <c r="AD12" s="272" t="s">
        <v>26</v>
      </c>
      <c r="AE12" s="272" t="s">
        <v>27</v>
      </c>
      <c r="AF12" s="272" t="s">
        <v>26</v>
      </c>
      <c r="AG12" s="272" t="s">
        <v>27</v>
      </c>
      <c r="AH12" s="272" t="s">
        <v>26</v>
      </c>
      <c r="AI12" s="272" t="s">
        <v>27</v>
      </c>
      <c r="AJ12" s="272" t="s">
        <v>26</v>
      </c>
      <c r="AK12" s="272" t="s">
        <v>27</v>
      </c>
      <c r="AL12" s="272" t="s">
        <v>26</v>
      </c>
      <c r="AM12" s="273" t="s">
        <v>27</v>
      </c>
      <c r="AN12" s="275" t="s">
        <v>26</v>
      </c>
      <c r="AO12" s="276" t="s">
        <v>27</v>
      </c>
      <c r="AP12" s="271" t="s">
        <v>26</v>
      </c>
      <c r="AQ12" s="454"/>
      <c r="AR12" s="455"/>
      <c r="AS12" s="461"/>
      <c r="AT12" s="461"/>
      <c r="AU12" s="461"/>
      <c r="AV12" s="461"/>
      <c r="AW12" s="461"/>
    </row>
    <row r="13" spans="1:49" s="278" customFormat="1" ht="27.75" customHeight="1">
      <c r="A13" s="14" t="s">
        <v>33</v>
      </c>
      <c r="B13" s="21"/>
      <c r="C13" s="21"/>
      <c r="D13" s="22"/>
      <c r="E13" s="22"/>
      <c r="F13" s="277"/>
      <c r="G13" s="317">
        <f>'[4]2021 Quality Business Plan'!AP13</f>
        <v>248160</v>
      </c>
      <c r="H13" s="318">
        <f>SUM(H14:H15)</f>
        <v>15349</v>
      </c>
      <c r="I13" s="488">
        <f t="shared" ref="I13:S13" si="0">SUM(I14:I15)</f>
        <v>0</v>
      </c>
      <c r="J13" s="318">
        <f t="shared" si="0"/>
        <v>17023</v>
      </c>
      <c r="K13" s="488">
        <f t="shared" si="0"/>
        <v>0</v>
      </c>
      <c r="L13" s="318">
        <f t="shared" si="0"/>
        <v>12285</v>
      </c>
      <c r="M13" s="488">
        <f t="shared" si="0"/>
        <v>0</v>
      </c>
      <c r="N13" s="318">
        <f t="shared" si="0"/>
        <v>15335</v>
      </c>
      <c r="O13" s="488">
        <f t="shared" si="0"/>
        <v>0</v>
      </c>
      <c r="P13" s="318">
        <f t="shared" si="0"/>
        <v>15339</v>
      </c>
      <c r="Q13" s="488">
        <f t="shared" si="0"/>
        <v>0</v>
      </c>
      <c r="R13" s="318">
        <f t="shared" si="0"/>
        <v>18101</v>
      </c>
      <c r="S13" s="319">
        <f t="shared" si="0"/>
        <v>0</v>
      </c>
      <c r="T13" s="320">
        <f>H13+J13+L13+N13+P13+R13</f>
        <v>93432</v>
      </c>
      <c r="U13" s="321">
        <f>I13+K13+M13+O13+Q13+S13</f>
        <v>0</v>
      </c>
      <c r="V13" s="14" t="s">
        <v>62</v>
      </c>
      <c r="W13" s="21"/>
      <c r="X13" s="21"/>
      <c r="Y13" s="22"/>
      <c r="Z13" s="22"/>
      <c r="AA13" s="318">
        <f t="shared" ref="AA13:AM13" si="1">SUM(AA14:AA15)</f>
        <v>20334</v>
      </c>
      <c r="AB13" s="319">
        <f t="shared" si="1"/>
        <v>0</v>
      </c>
      <c r="AC13" s="318">
        <f t="shared" si="1"/>
        <v>19672</v>
      </c>
      <c r="AD13" s="319">
        <f t="shared" si="1"/>
        <v>0</v>
      </c>
      <c r="AE13" s="338">
        <f t="shared" si="1"/>
        <v>15010</v>
      </c>
      <c r="AF13" s="319">
        <f t="shared" si="1"/>
        <v>0</v>
      </c>
      <c r="AG13" s="318">
        <f t="shared" si="1"/>
        <v>12838</v>
      </c>
      <c r="AH13" s="319">
        <f t="shared" si="1"/>
        <v>0</v>
      </c>
      <c r="AI13" s="318">
        <f t="shared" si="1"/>
        <v>13313</v>
      </c>
      <c r="AJ13" s="319">
        <f t="shared" si="1"/>
        <v>0</v>
      </c>
      <c r="AK13" s="318">
        <f t="shared" si="1"/>
        <v>15668</v>
      </c>
      <c r="AL13" s="319">
        <f t="shared" si="1"/>
        <v>0</v>
      </c>
      <c r="AM13" s="318">
        <f t="shared" si="1"/>
        <v>96835</v>
      </c>
      <c r="AN13" s="319">
        <f>AB13+AD13+AF13+AH13+AJ13+AL13</f>
        <v>0</v>
      </c>
      <c r="AO13" s="338">
        <f>T13+AM13</f>
        <v>190267</v>
      </c>
      <c r="AP13" s="339">
        <f>U13+AN13</f>
        <v>0</v>
      </c>
      <c r="AQ13" s="317">
        <f>AQ14+AQ15</f>
        <v>209293.7</v>
      </c>
      <c r="AR13" s="321">
        <f>SUM(AR14,AR15)</f>
        <v>230223.07000000004</v>
      </c>
      <c r="AS13" s="469" t="s">
        <v>156</v>
      </c>
      <c r="AT13" s="470">
        <f>AQ13/AO13</f>
        <v>1.1000000000000001</v>
      </c>
      <c r="AU13" s="469"/>
      <c r="AV13" s="469"/>
      <c r="AW13" s="469"/>
    </row>
    <row r="14" spans="1:49" s="278" customFormat="1" ht="27.75" customHeight="1">
      <c r="A14" s="25"/>
      <c r="B14" s="23"/>
      <c r="C14" s="1042" t="s">
        <v>34</v>
      </c>
      <c r="D14" s="1060"/>
      <c r="E14" s="1060"/>
      <c r="F14" s="279"/>
      <c r="G14" s="322">
        <f>'[4]2021 Quality Business Plan'!AP14</f>
        <v>232912</v>
      </c>
      <c r="H14" s="323">
        <f>'Detail Table(Forecast)'!G4</f>
        <v>14276</v>
      </c>
      <c r="I14" s="456">
        <f>'Detail Table(Input this !)'!G4</f>
        <v>0</v>
      </c>
      <c r="J14" s="323">
        <f>'Detail Table(Forecast)'!H4</f>
        <v>15953</v>
      </c>
      <c r="K14" s="456">
        <f>'Detail Table(Input this !)'!H4</f>
        <v>0</v>
      </c>
      <c r="L14" s="323">
        <f>'Detail Table(Forecast)'!I4</f>
        <v>11222</v>
      </c>
      <c r="M14" s="456">
        <f>'Detail Table(Input this !)'!I4</f>
        <v>0</v>
      </c>
      <c r="N14" s="323">
        <f>'Detail Table(Forecast)'!J4</f>
        <v>14235</v>
      </c>
      <c r="O14" s="456">
        <f>'Detail Table(Input this !)'!J4</f>
        <v>0</v>
      </c>
      <c r="P14" s="323">
        <f>'Detail Table(Forecast)'!K4</f>
        <v>14239</v>
      </c>
      <c r="Q14" s="456">
        <f>'Detail Table(Input this !)'!K4</f>
        <v>0</v>
      </c>
      <c r="R14" s="323">
        <f>'Detail Table(Forecast)'!L4</f>
        <v>16802</v>
      </c>
      <c r="S14" s="324">
        <f>'Detail Table(Input this !)'!L4</f>
        <v>0</v>
      </c>
      <c r="T14" s="325">
        <f>H14+J14+L14+N14+P14+R14</f>
        <v>86727</v>
      </c>
      <c r="U14" s="326">
        <f>I14+K14+M14+O14+Q14+S14</f>
        <v>0</v>
      </c>
      <c r="V14" s="25"/>
      <c r="W14" s="23"/>
      <c r="X14" s="1042" t="s">
        <v>34</v>
      </c>
      <c r="Y14" s="1060"/>
      <c r="Z14" s="1060"/>
      <c r="AA14" s="323">
        <f>'Detail Table(Forecast)'!N4</f>
        <v>19007</v>
      </c>
      <c r="AB14" s="324">
        <f>'Detail Table(Input this !)'!N4</f>
        <v>0</v>
      </c>
      <c r="AC14" s="323">
        <f>'Detail Table(Forecast)'!O4</f>
        <v>18345</v>
      </c>
      <c r="AD14" s="324">
        <f>'Detail Table(Input this !)'!O4</f>
        <v>0</v>
      </c>
      <c r="AE14" s="593">
        <f>'Detail Table(Forecast)'!P4</f>
        <v>13710</v>
      </c>
      <c r="AF14" s="324">
        <f>'Detail Table(Input this !)'!P4</f>
        <v>0</v>
      </c>
      <c r="AG14" s="323">
        <f>'Detail Table(Forecast)'!Q4</f>
        <v>11916</v>
      </c>
      <c r="AH14" s="324">
        <f>'Detail Table(Input this !)'!Q4</f>
        <v>0</v>
      </c>
      <c r="AI14" s="323">
        <f>'Detail Table(Forecast)'!R4</f>
        <v>12375</v>
      </c>
      <c r="AJ14" s="324">
        <f>'Detail Table(Input this !)'!R4</f>
        <v>0</v>
      </c>
      <c r="AK14" s="323">
        <f>'Detail Table(Forecast)'!S4</f>
        <v>14527</v>
      </c>
      <c r="AL14" s="324">
        <f>'Detail Table(Input this !)'!S4</f>
        <v>0</v>
      </c>
      <c r="AM14" s="325">
        <f>AA14+AC14+AE14+AG14+AI14+AK14</f>
        <v>89880</v>
      </c>
      <c r="AN14" s="324">
        <f>AB14+AD14+AF14+AH14+AJ14+AL14</f>
        <v>0</v>
      </c>
      <c r="AO14" s="340">
        <f t="shared" ref="AO14:AP28" si="2">T14+AM14</f>
        <v>176607</v>
      </c>
      <c r="AP14" s="341">
        <f t="shared" si="2"/>
        <v>0</v>
      </c>
      <c r="AQ14" s="322">
        <f>AO14*1.1</f>
        <v>194267.7</v>
      </c>
      <c r="AR14" s="342">
        <f>AQ14*1.1</f>
        <v>213694.47000000003</v>
      </c>
      <c r="AS14" s="469" t="s">
        <v>158</v>
      </c>
      <c r="AT14" s="470">
        <f>AQ14/AO14</f>
        <v>1.1000000000000001</v>
      </c>
      <c r="AU14" s="469"/>
      <c r="AV14" s="469"/>
      <c r="AW14" s="469"/>
    </row>
    <row r="15" spans="1:49" s="278" customFormat="1" ht="27.75" customHeight="1">
      <c r="A15" s="17"/>
      <c r="B15" s="23"/>
      <c r="C15" s="1033" t="s">
        <v>35</v>
      </c>
      <c r="D15" s="1034"/>
      <c r="E15" s="1034"/>
      <c r="F15" s="280"/>
      <c r="G15" s="327">
        <f>'[4]2021 Quality Business Plan'!AP15</f>
        <v>15248</v>
      </c>
      <c r="H15" s="328">
        <f>'Detail Table(Forecast)'!G5</f>
        <v>1073</v>
      </c>
      <c r="I15" s="457">
        <f>'Detail Table(Input this !)'!G5</f>
        <v>0</v>
      </c>
      <c r="J15" s="328">
        <f>'Detail Table(Forecast)'!H5</f>
        <v>1070</v>
      </c>
      <c r="K15" s="457">
        <f>'Detail Table(Input this !)'!H5</f>
        <v>0</v>
      </c>
      <c r="L15" s="328">
        <f>'Detail Table(Forecast)'!I5</f>
        <v>1063</v>
      </c>
      <c r="M15" s="457">
        <f>'Detail Table(Input this !)'!I5</f>
        <v>0</v>
      </c>
      <c r="N15" s="328">
        <f>'Detail Table(Forecast)'!J5</f>
        <v>1100</v>
      </c>
      <c r="O15" s="457">
        <f>'Detail Table(Input this !)'!J5</f>
        <v>0</v>
      </c>
      <c r="P15" s="328">
        <f>'Detail Table(Forecast)'!K5</f>
        <v>1100</v>
      </c>
      <c r="Q15" s="457">
        <f>'Detail Table(Input this !)'!K5</f>
        <v>0</v>
      </c>
      <c r="R15" s="328">
        <f>'Detail Table(Forecast)'!L5</f>
        <v>1299</v>
      </c>
      <c r="S15" s="329">
        <f>'Detail Table(Input this !)'!L5</f>
        <v>0</v>
      </c>
      <c r="T15" s="330">
        <f t="shared" ref="T15:U28" si="3">H15+J15+L15+N15+P15+R15</f>
        <v>6705</v>
      </c>
      <c r="U15" s="331">
        <f t="shared" si="3"/>
        <v>0</v>
      </c>
      <c r="V15" s="17"/>
      <c r="W15" s="23"/>
      <c r="X15" s="1033" t="s">
        <v>63</v>
      </c>
      <c r="Y15" s="1034"/>
      <c r="Z15" s="1034"/>
      <c r="AA15" s="328">
        <f>'Detail Table(Forecast)'!N5</f>
        <v>1327</v>
      </c>
      <c r="AB15" s="329">
        <f>'Detail Table(Input this !)'!N5</f>
        <v>0</v>
      </c>
      <c r="AC15" s="328">
        <f>'Detail Table(Forecast)'!O5</f>
        <v>1327</v>
      </c>
      <c r="AD15" s="329">
        <f>'Detail Table(Input this !)'!O5</f>
        <v>0</v>
      </c>
      <c r="AE15" s="594">
        <f>'Detail Table(Forecast)'!P5</f>
        <v>1300</v>
      </c>
      <c r="AF15" s="329">
        <f>'Detail Table(Input this !)'!P5</f>
        <v>0</v>
      </c>
      <c r="AG15" s="328">
        <f>'Detail Table(Forecast)'!Q5</f>
        <v>922</v>
      </c>
      <c r="AH15" s="329">
        <f>'Detail Table(Input this !)'!Q5</f>
        <v>0</v>
      </c>
      <c r="AI15" s="328">
        <f>'Detail Table(Forecast)'!R5</f>
        <v>938</v>
      </c>
      <c r="AJ15" s="329">
        <f>'Detail Table(Input this !)'!R5</f>
        <v>0</v>
      </c>
      <c r="AK15" s="328">
        <f>'Detail Table(Forecast)'!S5</f>
        <v>1141</v>
      </c>
      <c r="AL15" s="329">
        <f>'Detail Table(Input this !)'!S5</f>
        <v>0</v>
      </c>
      <c r="AM15" s="343">
        <f t="shared" ref="AM15:AN28" si="4">AA15+AC15+AE15+AG15+AI15+AK15</f>
        <v>6955</v>
      </c>
      <c r="AN15" s="344">
        <f t="shared" si="4"/>
        <v>0</v>
      </c>
      <c r="AO15" s="345">
        <f t="shared" si="2"/>
        <v>13660</v>
      </c>
      <c r="AP15" s="346">
        <f t="shared" si="2"/>
        <v>0</v>
      </c>
      <c r="AQ15" s="347">
        <f>AO15*1.1</f>
        <v>15026.000000000002</v>
      </c>
      <c r="AR15" s="348">
        <f>AQ15*1.1</f>
        <v>16528.600000000002</v>
      </c>
      <c r="AS15" s="469" t="s">
        <v>159</v>
      </c>
      <c r="AT15" s="470">
        <f>AQ15/AO15</f>
        <v>1.1000000000000001</v>
      </c>
      <c r="AU15" s="469"/>
      <c r="AV15" s="469"/>
      <c r="AW15" s="469"/>
    </row>
    <row r="16" spans="1:49" s="278" customFormat="1" ht="27.75" customHeight="1">
      <c r="A16" s="1054" t="s">
        <v>44</v>
      </c>
      <c r="B16" s="24"/>
      <c r="C16" s="1061" t="s">
        <v>36</v>
      </c>
      <c r="D16" s="1061"/>
      <c r="E16" s="1062"/>
      <c r="F16" s="281"/>
      <c r="G16" s="362">
        <f>'[4]2021 Quality Business Plan'!AP16</f>
        <v>0</v>
      </c>
      <c r="H16" s="726"/>
      <c r="I16" s="553">
        <f>'Detail Table(Input this !)'!G7</f>
        <v>0</v>
      </c>
      <c r="J16" s="726"/>
      <c r="K16" s="553">
        <f>'Detail Table(Input this !)'!H7</f>
        <v>0</v>
      </c>
      <c r="L16" s="726"/>
      <c r="M16" s="553">
        <f>'Detail Table(Input this !)'!I7</f>
        <v>0</v>
      </c>
      <c r="N16" s="726"/>
      <c r="O16" s="553">
        <f>'Detail Table(Input this !)'!J7</f>
        <v>0</v>
      </c>
      <c r="P16" s="726"/>
      <c r="Q16" s="553">
        <f>'Detail Table(Input this !)'!K7</f>
        <v>0</v>
      </c>
      <c r="R16" s="726"/>
      <c r="S16" s="727">
        <f>'Detail Table(Input this !)'!L7</f>
        <v>0</v>
      </c>
      <c r="T16" s="728">
        <f t="shared" si="3"/>
        <v>0</v>
      </c>
      <c r="U16" s="729">
        <f t="shared" si="3"/>
        <v>0</v>
      </c>
      <c r="V16" s="1054" t="s">
        <v>44</v>
      </c>
      <c r="W16" s="24"/>
      <c r="X16" s="1061" t="s">
        <v>36</v>
      </c>
      <c r="Y16" s="1061"/>
      <c r="Z16" s="1062"/>
      <c r="AA16" s="726"/>
      <c r="AB16" s="727">
        <f>'Detail Table(Input this !)'!N7</f>
        <v>0</v>
      </c>
      <c r="AC16" s="726"/>
      <c r="AD16" s="727">
        <f>'Detail Table(Input this !)'!O7</f>
        <v>0</v>
      </c>
      <c r="AE16" s="751"/>
      <c r="AF16" s="727">
        <f>'Detail Table(Input this !)'!P7</f>
        <v>0</v>
      </c>
      <c r="AG16" s="751"/>
      <c r="AH16" s="727">
        <f>'Detail Table(Forecast)'!Q7</f>
        <v>0</v>
      </c>
      <c r="AI16" s="751"/>
      <c r="AJ16" s="727">
        <f>'Detail Table(Input this !)'!R7</f>
        <v>0</v>
      </c>
      <c r="AK16" s="751"/>
      <c r="AL16" s="727">
        <f>'Detail Table(Input this !)'!S7</f>
        <v>0</v>
      </c>
      <c r="AM16" s="728">
        <f t="shared" si="4"/>
        <v>0</v>
      </c>
      <c r="AN16" s="752">
        <f t="shared" si="4"/>
        <v>0</v>
      </c>
      <c r="AO16" s="728">
        <f t="shared" si="2"/>
        <v>0</v>
      </c>
      <c r="AP16" s="752">
        <f t="shared" si="2"/>
        <v>0</v>
      </c>
      <c r="AQ16" s="753">
        <v>0</v>
      </c>
      <c r="AR16" s="754"/>
      <c r="AS16" s="469"/>
      <c r="AT16" s="469"/>
      <c r="AU16" s="469"/>
      <c r="AV16" s="469"/>
      <c r="AW16" s="469"/>
    </row>
    <row r="17" spans="1:49" s="278" customFormat="1" ht="27.75" customHeight="1">
      <c r="A17" s="1055"/>
      <c r="B17" s="1057" t="s">
        <v>38</v>
      </c>
      <c r="C17" s="1038" t="s">
        <v>37</v>
      </c>
      <c r="D17" s="1039"/>
      <c r="E17" s="1040"/>
      <c r="F17" s="282"/>
      <c r="G17" s="609">
        <f>'[4]2021 Quality Business Plan'!AP17</f>
        <v>3173.5790806791688</v>
      </c>
      <c r="H17" s="730">
        <f t="shared" ref="H17:S17" si="5">SUM(H18:H22)</f>
        <v>108.02223288448639</v>
      </c>
      <c r="I17" s="554">
        <f t="shared" si="5"/>
        <v>0</v>
      </c>
      <c r="J17" s="730">
        <f>SUM(J18:J22)</f>
        <v>142.19758318215943</v>
      </c>
      <c r="K17" s="554">
        <f t="shared" si="5"/>
        <v>0</v>
      </c>
      <c r="L17" s="730">
        <f>SUM(L18:L22)</f>
        <v>72.660092978383972</v>
      </c>
      <c r="M17" s="554">
        <f t="shared" si="5"/>
        <v>0</v>
      </c>
      <c r="N17" s="730">
        <f>SUM(N18:N22)</f>
        <v>117.44260688279201</v>
      </c>
      <c r="O17" s="554">
        <f t="shared" si="5"/>
        <v>0</v>
      </c>
      <c r="P17" s="730">
        <f>SUM(P18:P22)</f>
        <v>97.475830115804285</v>
      </c>
      <c r="Q17" s="554">
        <f t="shared" si="5"/>
        <v>0</v>
      </c>
      <c r="R17" s="730">
        <f>SUM(R18:R22)</f>
        <v>142.9767713782341</v>
      </c>
      <c r="S17" s="554">
        <f t="shared" si="5"/>
        <v>0</v>
      </c>
      <c r="T17" s="731">
        <f t="shared" si="3"/>
        <v>680.77511742186016</v>
      </c>
      <c r="U17" s="732">
        <f t="shared" si="3"/>
        <v>0</v>
      </c>
      <c r="V17" s="1055"/>
      <c r="W17" s="1057" t="s">
        <v>38</v>
      </c>
      <c r="X17" s="1038" t="s">
        <v>64</v>
      </c>
      <c r="Y17" s="1039"/>
      <c r="Z17" s="1040"/>
      <c r="AA17" s="730">
        <f t="shared" ref="AA17:AF17" si="6">SUM(AA18:AA22)</f>
        <v>177.30432978088024</v>
      </c>
      <c r="AB17" s="596">
        <f t="shared" si="6"/>
        <v>0</v>
      </c>
      <c r="AC17" s="730">
        <f t="shared" si="6"/>
        <v>173.68216788562972</v>
      </c>
      <c r="AD17" s="596">
        <f t="shared" si="6"/>
        <v>0</v>
      </c>
      <c r="AE17" s="755">
        <f t="shared" si="6"/>
        <v>105.75735077397637</v>
      </c>
      <c r="AF17" s="596">
        <f t="shared" si="6"/>
        <v>0</v>
      </c>
      <c r="AG17" s="730">
        <f t="shared" ref="AG17:AL17" si="7">SUM(AG18:AG22)</f>
        <v>88.955473280837438</v>
      </c>
      <c r="AH17" s="596">
        <f t="shared" si="7"/>
        <v>0</v>
      </c>
      <c r="AI17" s="730">
        <f t="shared" si="7"/>
        <v>105.57012600453029</v>
      </c>
      <c r="AJ17" s="596">
        <f t="shared" si="7"/>
        <v>0</v>
      </c>
      <c r="AK17" s="730">
        <f t="shared" si="7"/>
        <v>120.70006708015907</v>
      </c>
      <c r="AL17" s="756">
        <f t="shared" si="7"/>
        <v>0</v>
      </c>
      <c r="AM17" s="731">
        <f t="shared" si="4"/>
        <v>771.96951480601319</v>
      </c>
      <c r="AN17" s="596">
        <f>AB17+AD17+AF17+AH17+AJ17+AL17</f>
        <v>0</v>
      </c>
      <c r="AO17" s="731">
        <f t="shared" si="2"/>
        <v>1452.7446322278734</v>
      </c>
      <c r="AP17" s="596">
        <f t="shared" si="2"/>
        <v>0</v>
      </c>
      <c r="AQ17" s="609">
        <f>SUM(AQ18:AQ22)</f>
        <v>1661.9398592686873</v>
      </c>
      <c r="AR17" s="732">
        <f>SUM(AR18:AR22)</f>
        <v>1901.2591990033786</v>
      </c>
      <c r="AS17" s="469"/>
      <c r="AT17" s="469"/>
      <c r="AU17" s="469"/>
      <c r="AV17" s="469"/>
      <c r="AW17" s="469"/>
    </row>
    <row r="18" spans="1:49" s="278" customFormat="1" ht="27.75" customHeight="1">
      <c r="A18" s="1055"/>
      <c r="B18" s="1058"/>
      <c r="C18" s="27"/>
      <c r="D18" s="1042" t="s">
        <v>39</v>
      </c>
      <c r="E18" s="1043"/>
      <c r="F18" s="282"/>
      <c r="G18" s="610">
        <f>'[4]2021 Quality Business Plan'!AP18</f>
        <v>2894.102523542555</v>
      </c>
      <c r="H18" s="733">
        <f>('Detail Table(Forecast)'!G11)*H$43</f>
        <v>108.02223288448639</v>
      </c>
      <c r="I18" s="555">
        <f>'Detail Table(Input this !)'!G11</f>
        <v>0</v>
      </c>
      <c r="J18" s="733">
        <f>('Detail Table(Forecast)'!H11)*J$43</f>
        <v>142.19758318215943</v>
      </c>
      <c r="K18" s="555">
        <f>'Detail Table(Input this !)'!H11</f>
        <v>0</v>
      </c>
      <c r="L18" s="733">
        <f>('Detail Table(Forecast)'!I11)*L$43</f>
        <v>72.660092978383972</v>
      </c>
      <c r="M18" s="555">
        <f>'Detail Table(Input this !)'!I11</f>
        <v>0</v>
      </c>
      <c r="N18" s="733">
        <f>('Detail Table(Forecast)'!J11)*N$43</f>
        <v>117.44260688279201</v>
      </c>
      <c r="O18" s="555">
        <f>'Detail Table(Input this !)'!J11</f>
        <v>0</v>
      </c>
      <c r="P18" s="733">
        <f>('Detail Table(Forecast)'!K11)*P$43</f>
        <v>97.475830115804285</v>
      </c>
      <c r="Q18" s="555">
        <f>'Detail Table(Input this !)'!K11</f>
        <v>0</v>
      </c>
      <c r="R18" s="733">
        <f>('Detail Table(Forecast)'!L11)*R$43</f>
        <v>142.9767713782341</v>
      </c>
      <c r="S18" s="555">
        <f>'Detail Table(Input this !)'!L11</f>
        <v>0</v>
      </c>
      <c r="T18" s="731">
        <f t="shared" si="3"/>
        <v>680.77511742186016</v>
      </c>
      <c r="U18" s="732">
        <f t="shared" si="3"/>
        <v>0</v>
      </c>
      <c r="V18" s="1055"/>
      <c r="W18" s="1058"/>
      <c r="X18" s="27"/>
      <c r="Y18" s="1042" t="s">
        <v>39</v>
      </c>
      <c r="Z18" s="1043"/>
      <c r="AA18" s="733">
        <f>('Detail Table(Forecast)'!N11)*AA$43</f>
        <v>177.30432978088024</v>
      </c>
      <c r="AB18" s="597">
        <f>'Detail Table(Input this !)'!N11</f>
        <v>0</v>
      </c>
      <c r="AC18" s="733">
        <f>('Detail Table(Forecast)'!O11)*AC$43</f>
        <v>173.68216788562972</v>
      </c>
      <c r="AD18" s="597">
        <f>'Detail Table(Input this !)'!O11</f>
        <v>0</v>
      </c>
      <c r="AE18" s="733">
        <f>('Detail Table(Forecast)'!P11)*AE$43</f>
        <v>105.75735077397637</v>
      </c>
      <c r="AF18" s="599">
        <f>'Detail Table(Input this !)'!P10</f>
        <v>0</v>
      </c>
      <c r="AG18" s="733">
        <f>('Detail Table(Forecast)'!Q11)*AG$43</f>
        <v>88.955473280837438</v>
      </c>
      <c r="AH18" s="599">
        <f>'Detail Table(Input this !)'!Q11</f>
        <v>0</v>
      </c>
      <c r="AI18" s="733">
        <f>('Detail Table(Forecast)'!R11)*AI$43</f>
        <v>105.57012600453029</v>
      </c>
      <c r="AJ18" s="599">
        <f>'Detail Table(Input this !)'!R10</f>
        <v>0</v>
      </c>
      <c r="AK18" s="733">
        <f>('Detail Table(Forecast)'!S11)*AK$43</f>
        <v>120.70006708015907</v>
      </c>
      <c r="AL18" s="597">
        <f>'Detail Table(Input this !)'!S11</f>
        <v>0</v>
      </c>
      <c r="AM18" s="731">
        <f t="shared" si="4"/>
        <v>771.96951480601319</v>
      </c>
      <c r="AN18" s="596">
        <f t="shared" si="4"/>
        <v>0</v>
      </c>
      <c r="AO18" s="731">
        <f t="shared" si="2"/>
        <v>1452.7446322278734</v>
      </c>
      <c r="AP18" s="596">
        <f t="shared" si="2"/>
        <v>0</v>
      </c>
      <c r="AQ18" s="610">
        <f>AO18*1.1*1.04</f>
        <v>1661.9398592686873</v>
      </c>
      <c r="AR18" s="757">
        <f>AQ18*1.1*1.04</f>
        <v>1901.2591990033786</v>
      </c>
      <c r="AS18" s="469"/>
      <c r="AT18" s="469"/>
      <c r="AU18" s="469"/>
      <c r="AV18" s="469"/>
      <c r="AW18" s="469"/>
    </row>
    <row r="19" spans="1:49" s="278" customFormat="1" ht="27.75" customHeight="1">
      <c r="A19" s="1055"/>
      <c r="B19" s="1058"/>
      <c r="C19" s="27"/>
      <c r="D19" s="1042" t="s">
        <v>40</v>
      </c>
      <c r="E19" s="1043"/>
      <c r="F19" s="282"/>
      <c r="G19" s="610">
        <f>'[4]2021 Quality Business Plan'!AP19</f>
        <v>210.60934580824696</v>
      </c>
      <c r="H19" s="734">
        <f>('Detail Table(Forecast)'!G17)*H$43</f>
        <v>0</v>
      </c>
      <c r="I19" s="555">
        <f>'Detail Table(Input this !)'!G17</f>
        <v>0</v>
      </c>
      <c r="J19" s="734">
        <f>('Detail Table(Forecast)'!H17)*J$43</f>
        <v>0</v>
      </c>
      <c r="K19" s="555">
        <f>'Detail Table(Input this !)'!H17</f>
        <v>0</v>
      </c>
      <c r="L19" s="734">
        <f>('Detail Table(Forecast)'!I17)*L$43</f>
        <v>0</v>
      </c>
      <c r="M19" s="555">
        <f>'Detail Table(Input this !)'!I17</f>
        <v>0</v>
      </c>
      <c r="N19" s="734">
        <f>('Detail Table(Forecast)'!J17)*N$43</f>
        <v>0</v>
      </c>
      <c r="O19" s="555">
        <f>'Detail Table(Input this !)'!J17</f>
        <v>0</v>
      </c>
      <c r="P19" s="734">
        <f>('Detail Table(Forecast)'!K17)*P$43</f>
        <v>0</v>
      </c>
      <c r="Q19" s="555">
        <f>'Detail Table(Input this !)'!K17</f>
        <v>0</v>
      </c>
      <c r="R19" s="734">
        <f>('Detail Table(Forecast)'!L17)*R$43</f>
        <v>0</v>
      </c>
      <c r="S19" s="597">
        <f>'Detail Table(Input this !)'!L17</f>
        <v>0</v>
      </c>
      <c r="T19" s="731">
        <f t="shared" si="3"/>
        <v>0</v>
      </c>
      <c r="U19" s="732">
        <f t="shared" si="3"/>
        <v>0</v>
      </c>
      <c r="V19" s="1055"/>
      <c r="W19" s="1058"/>
      <c r="X19" s="27"/>
      <c r="Y19" s="1042" t="s">
        <v>40</v>
      </c>
      <c r="Z19" s="1043"/>
      <c r="AA19" s="734">
        <f>('Detail Table(Forecast)'!N17)*AA$43</f>
        <v>0</v>
      </c>
      <c r="AB19" s="597">
        <f>'Detail Table(Input this !)'!N17</f>
        <v>0</v>
      </c>
      <c r="AC19" s="734">
        <f>('Detail Table(Forecast)'!O17)*AC$43</f>
        <v>0</v>
      </c>
      <c r="AD19" s="597">
        <f>'Detail Table(Input this !)'!O17</f>
        <v>0</v>
      </c>
      <c r="AE19" s="734">
        <f>('Detail Table(Forecast)'!P17)*AE$43</f>
        <v>0</v>
      </c>
      <c r="AF19" s="597">
        <f>'Detail Table(Input this !)'!P17</f>
        <v>0</v>
      </c>
      <c r="AG19" s="734">
        <f>('Detail Table(Forecast)'!Q17)*AG$43</f>
        <v>0</v>
      </c>
      <c r="AH19" s="597">
        <f>'Detail Table(Input this !)'!Q17</f>
        <v>0</v>
      </c>
      <c r="AI19" s="734">
        <f>('Detail Table(Forecast)'!R17)*AI$43</f>
        <v>0</v>
      </c>
      <c r="AJ19" s="597">
        <f>'Detail Table(Input this !)'!R17</f>
        <v>0</v>
      </c>
      <c r="AK19" s="734">
        <f>('Detail Table(Forecast)'!S17)*AK$43</f>
        <v>0</v>
      </c>
      <c r="AL19" s="597">
        <f>'Detail Table(Input this !)'!S12</f>
        <v>0</v>
      </c>
      <c r="AM19" s="731">
        <f t="shared" si="4"/>
        <v>0</v>
      </c>
      <c r="AN19" s="596">
        <f t="shared" si="4"/>
        <v>0</v>
      </c>
      <c r="AO19" s="731">
        <f t="shared" si="2"/>
        <v>0</v>
      </c>
      <c r="AP19" s="596">
        <f t="shared" si="2"/>
        <v>0</v>
      </c>
      <c r="AQ19" s="610">
        <f>AO19/AO13*AQ13*1.044</f>
        <v>0</v>
      </c>
      <c r="AR19" s="757">
        <f>AQ19/AQ13*AR13*1.044</f>
        <v>0</v>
      </c>
      <c r="AS19" s="469" t="s">
        <v>157</v>
      </c>
      <c r="AT19" s="470">
        <f>AO13/G13*(1+AT11/100)</f>
        <v>0.81647053634751765</v>
      </c>
      <c r="AU19" s="469"/>
      <c r="AV19" s="469"/>
      <c r="AW19" s="469"/>
    </row>
    <row r="20" spans="1:49" s="278" customFormat="1" ht="27.75" customHeight="1">
      <c r="A20" s="1055"/>
      <c r="B20" s="1058"/>
      <c r="C20" s="27"/>
      <c r="D20" s="1042" t="s">
        <v>41</v>
      </c>
      <c r="E20" s="1043"/>
      <c r="F20" s="282"/>
      <c r="G20" s="610">
        <f>'[4]2021 Quality Business Plan'!AP20</f>
        <v>0</v>
      </c>
      <c r="H20" s="733">
        <f>('Detail Table(Forecast)'!G18)*H$43</f>
        <v>0</v>
      </c>
      <c r="I20" s="555">
        <f>'Detail Table(Input this !)'!G18</f>
        <v>0</v>
      </c>
      <c r="J20" s="733">
        <f>('Detail Table(Forecast)'!H18)*J$43</f>
        <v>0</v>
      </c>
      <c r="K20" s="555">
        <f>'Detail Table(Input this !)'!H18</f>
        <v>0</v>
      </c>
      <c r="L20" s="733">
        <f>('Detail Table(Forecast)'!I18)*L$43</f>
        <v>0</v>
      </c>
      <c r="M20" s="555">
        <f>'Detail Table(Input this !)'!I18</f>
        <v>0</v>
      </c>
      <c r="N20" s="733">
        <f>('Detail Table(Forecast)'!J18)*N$43</f>
        <v>0</v>
      </c>
      <c r="O20" s="555">
        <f>'Detail Table(Input this !)'!J18</f>
        <v>0</v>
      </c>
      <c r="P20" s="733">
        <f>('Detail Table(Forecast)'!K18)*P$43</f>
        <v>0</v>
      </c>
      <c r="Q20" s="555">
        <f>'Detail Table(Input this !)'!K18</f>
        <v>0</v>
      </c>
      <c r="R20" s="733">
        <f>('Detail Table(Forecast)'!L18)*R$43</f>
        <v>0</v>
      </c>
      <c r="S20" s="597">
        <f>'Detail Table(Input this !)'!L18</f>
        <v>0</v>
      </c>
      <c r="T20" s="731">
        <f t="shared" si="3"/>
        <v>0</v>
      </c>
      <c r="U20" s="732">
        <f t="shared" si="3"/>
        <v>0</v>
      </c>
      <c r="V20" s="1055"/>
      <c r="W20" s="1058"/>
      <c r="X20" s="27"/>
      <c r="Y20" s="1042" t="s">
        <v>41</v>
      </c>
      <c r="Z20" s="1043"/>
      <c r="AA20" s="733">
        <f>('Detail Table(Forecast)'!N18)*AA$43</f>
        <v>0</v>
      </c>
      <c r="AB20" s="597">
        <f>'Detail Table(Input this !)'!N18</f>
        <v>0</v>
      </c>
      <c r="AC20" s="733">
        <f>('Detail Table(Forecast)'!O18)*AC$43</f>
        <v>0</v>
      </c>
      <c r="AD20" s="597">
        <f>'Detail Table(Input this !)'!O18</f>
        <v>0</v>
      </c>
      <c r="AE20" s="733">
        <f>('Detail Table(Forecast)'!P18)*AE$43</f>
        <v>0</v>
      </c>
      <c r="AF20" s="597">
        <f>'Detail Table(Input this !)'!P18</f>
        <v>0</v>
      </c>
      <c r="AG20" s="733">
        <f>('Detail Table(Forecast)'!Q18)*AG$43</f>
        <v>0</v>
      </c>
      <c r="AH20" s="597">
        <f>'Detail Table(Input this !)'!Q18</f>
        <v>0</v>
      </c>
      <c r="AI20" s="733">
        <f>('Detail Table(Forecast)'!R18)*AI$43</f>
        <v>0</v>
      </c>
      <c r="AJ20" s="597">
        <f>'Detail Table(Input this !)'!R18</f>
        <v>0</v>
      </c>
      <c r="AK20" s="733">
        <f>('Detail Table(Forecast)'!S18)*AK$43</f>
        <v>0</v>
      </c>
      <c r="AL20" s="597">
        <f>'Detail Table(Input this !)'!S18</f>
        <v>0</v>
      </c>
      <c r="AM20" s="731">
        <f t="shared" si="4"/>
        <v>0</v>
      </c>
      <c r="AN20" s="596">
        <f t="shared" si="4"/>
        <v>0</v>
      </c>
      <c r="AO20" s="731">
        <f t="shared" si="2"/>
        <v>0</v>
      </c>
      <c r="AP20" s="596">
        <f t="shared" si="2"/>
        <v>0</v>
      </c>
      <c r="AQ20" s="610">
        <v>0</v>
      </c>
      <c r="AR20" s="757">
        <v>0</v>
      </c>
      <c r="AS20" s="469"/>
      <c r="AT20" s="469"/>
      <c r="AU20" s="469"/>
      <c r="AV20" s="469"/>
      <c r="AW20" s="469"/>
    </row>
    <row r="21" spans="1:49" s="278" customFormat="1" ht="27.75" customHeight="1">
      <c r="A21" s="1055"/>
      <c r="B21" s="1058"/>
      <c r="C21" s="27"/>
      <c r="D21" s="1042" t="s">
        <v>42</v>
      </c>
      <c r="E21" s="1043"/>
      <c r="F21" s="282"/>
      <c r="G21" s="610">
        <f>'[4]2021 Quality Business Plan'!AP21</f>
        <v>0</v>
      </c>
      <c r="H21" s="733">
        <f>('Detail Table(Forecast)'!G19)*H$43</f>
        <v>0</v>
      </c>
      <c r="I21" s="555">
        <f>'Detail Table(Input this !)'!G19</f>
        <v>0</v>
      </c>
      <c r="J21" s="733">
        <f>('Detail Table(Forecast)'!H19)*J$43</f>
        <v>0</v>
      </c>
      <c r="K21" s="555">
        <f>'Detail Table(Input this !)'!H19</f>
        <v>0</v>
      </c>
      <c r="L21" s="733">
        <f>('Detail Table(Forecast)'!I19)*L$43</f>
        <v>0</v>
      </c>
      <c r="M21" s="555">
        <f>'Detail Table(Input this !)'!I19</f>
        <v>0</v>
      </c>
      <c r="N21" s="733">
        <f>('Detail Table(Forecast)'!J19)*N$43</f>
        <v>0</v>
      </c>
      <c r="O21" s="555">
        <f>'Detail Table(Input this !)'!J19</f>
        <v>0</v>
      </c>
      <c r="P21" s="733">
        <f>('Detail Table(Forecast)'!K19)*P$43</f>
        <v>0</v>
      </c>
      <c r="Q21" s="555">
        <f>'Detail Table(Input this !)'!K19</f>
        <v>0</v>
      </c>
      <c r="R21" s="733">
        <f>('Detail Table(Forecast)'!L19)*R$43</f>
        <v>0</v>
      </c>
      <c r="S21" s="597">
        <f>'Detail Table(Input this !)'!L19</f>
        <v>0</v>
      </c>
      <c r="T21" s="731">
        <f t="shared" si="3"/>
        <v>0</v>
      </c>
      <c r="U21" s="732">
        <f t="shared" si="3"/>
        <v>0</v>
      </c>
      <c r="V21" s="1055"/>
      <c r="W21" s="1058"/>
      <c r="X21" s="27"/>
      <c r="Y21" s="1042" t="s">
        <v>42</v>
      </c>
      <c r="Z21" s="1043"/>
      <c r="AA21" s="733">
        <f>('Detail Table(Forecast)'!N19)*AA$43</f>
        <v>0</v>
      </c>
      <c r="AB21" s="597">
        <f>'Detail Table(Input this !)'!N19</f>
        <v>0</v>
      </c>
      <c r="AC21" s="733">
        <f>('Detail Table(Forecast)'!O19)*AC$43</f>
        <v>0</v>
      </c>
      <c r="AD21" s="597">
        <f>'Detail Table(Input this !)'!O19</f>
        <v>0</v>
      </c>
      <c r="AE21" s="733">
        <f>('Detail Table(Forecast)'!P19)*AE$43</f>
        <v>0</v>
      </c>
      <c r="AF21" s="597">
        <f>'Detail Table(Input this !)'!P19</f>
        <v>0</v>
      </c>
      <c r="AG21" s="733">
        <f>('Detail Table(Forecast)'!Q19)*AG$43</f>
        <v>0</v>
      </c>
      <c r="AH21" s="597">
        <f>'Detail Table(Input this !)'!Q19</f>
        <v>0</v>
      </c>
      <c r="AI21" s="733">
        <f>('Detail Table(Forecast)'!R19)*AI$43</f>
        <v>0</v>
      </c>
      <c r="AJ21" s="597">
        <f>'Detail Table(Input this !)'!R19</f>
        <v>0</v>
      </c>
      <c r="AK21" s="733">
        <f>('Detail Table(Forecast)'!S19)*AK$43</f>
        <v>0</v>
      </c>
      <c r="AL21" s="597">
        <f>'Detail Table(Input this !)'!S19</f>
        <v>0</v>
      </c>
      <c r="AM21" s="731">
        <f t="shared" si="4"/>
        <v>0</v>
      </c>
      <c r="AN21" s="596">
        <f t="shared" si="4"/>
        <v>0</v>
      </c>
      <c r="AO21" s="731">
        <f t="shared" si="2"/>
        <v>0</v>
      </c>
      <c r="AP21" s="596">
        <f t="shared" si="2"/>
        <v>0</v>
      </c>
      <c r="AQ21" s="610">
        <v>0</v>
      </c>
      <c r="AR21" s="757">
        <v>0</v>
      </c>
      <c r="AS21" s="469"/>
      <c r="AT21" s="469"/>
      <c r="AU21" s="469"/>
      <c r="AV21" s="469"/>
      <c r="AW21" s="469"/>
    </row>
    <row r="22" spans="1:49" s="278" customFormat="1" ht="27.75" customHeight="1">
      <c r="A22" s="1055"/>
      <c r="B22" s="1059"/>
      <c r="C22" s="27"/>
      <c r="D22" s="1033" t="s">
        <v>43</v>
      </c>
      <c r="E22" s="1063"/>
      <c r="F22" s="282"/>
      <c r="G22" s="610">
        <f>'[4]2021 Quality Business Plan'!AP22</f>
        <v>68.867211328366565</v>
      </c>
      <c r="H22" s="735">
        <f>('Detail Table(Forecast)'!G17)*H$43</f>
        <v>0</v>
      </c>
      <c r="I22" s="555">
        <f>'Detail Table(Input this !)'!G20</f>
        <v>0</v>
      </c>
      <c r="J22" s="735">
        <f>('Detail Table(Forecast)'!H17)*J$43</f>
        <v>0</v>
      </c>
      <c r="K22" s="555">
        <f>'Detail Table(Input this !)'!H20</f>
        <v>0</v>
      </c>
      <c r="L22" s="735">
        <f>('Detail Table(Forecast)'!I17)*L$43</f>
        <v>0</v>
      </c>
      <c r="M22" s="555">
        <f>'Detail Table(Input this !)'!I20</f>
        <v>0</v>
      </c>
      <c r="N22" s="735">
        <f>('Detail Table(Forecast)'!J17)*N$43</f>
        <v>0</v>
      </c>
      <c r="O22" s="555">
        <f>'Detail Table(Input this !)'!J20</f>
        <v>0</v>
      </c>
      <c r="P22" s="735">
        <f>('Detail Table(Forecast)'!K17)*P$43</f>
        <v>0</v>
      </c>
      <c r="Q22" s="555">
        <f>'Detail Table(Input this !)'!K20</f>
        <v>0</v>
      </c>
      <c r="R22" s="735">
        <f>('Detail Table(Forecast)'!L17)*R$43</f>
        <v>0</v>
      </c>
      <c r="S22" s="597">
        <f>'Detail Table(Input this !)'!L20</f>
        <v>0</v>
      </c>
      <c r="T22" s="731">
        <f t="shared" si="3"/>
        <v>0</v>
      </c>
      <c r="U22" s="732">
        <f t="shared" si="3"/>
        <v>0</v>
      </c>
      <c r="V22" s="1055"/>
      <c r="W22" s="1059"/>
      <c r="X22" s="27"/>
      <c r="Y22" s="1033" t="s">
        <v>43</v>
      </c>
      <c r="Z22" s="1063"/>
      <c r="AA22" s="735">
        <f>('Detail Table(Forecast)'!N17)*AA$43</f>
        <v>0</v>
      </c>
      <c r="AB22" s="597">
        <f>'Detail Table(Input this !)'!N20</f>
        <v>0</v>
      </c>
      <c r="AC22" s="735">
        <f>('Detail Table(Forecast)'!O17)*AC$43</f>
        <v>0</v>
      </c>
      <c r="AD22" s="597">
        <f>'Detail Table(Input this !)'!O20</f>
        <v>0</v>
      </c>
      <c r="AE22" s="735">
        <f>('Detail Table(Forecast)'!P17)*AE$43</f>
        <v>0</v>
      </c>
      <c r="AF22" s="597">
        <f>'Detail Table(Input this !)'!P20</f>
        <v>0</v>
      </c>
      <c r="AG22" s="735">
        <f>('Detail Table(Forecast)'!Q17)*AG$43</f>
        <v>0</v>
      </c>
      <c r="AH22" s="597">
        <f>'Detail Table(Input this !)'!Q20</f>
        <v>0</v>
      </c>
      <c r="AI22" s="735">
        <f>('Detail Table(Forecast)'!R17)*AI$43</f>
        <v>0</v>
      </c>
      <c r="AJ22" s="597">
        <f>'Detail Table(Input this !)'!R20</f>
        <v>0</v>
      </c>
      <c r="AK22" s="735">
        <f>('Detail Table(Forecast)'!S17)*AK$43</f>
        <v>0</v>
      </c>
      <c r="AL22" s="597">
        <f>'Detail Table(Input this !)'!S20</f>
        <v>0</v>
      </c>
      <c r="AM22" s="731">
        <f t="shared" si="4"/>
        <v>0</v>
      </c>
      <c r="AN22" s="596">
        <f t="shared" si="4"/>
        <v>0</v>
      </c>
      <c r="AO22" s="731">
        <f t="shared" si="2"/>
        <v>0</v>
      </c>
      <c r="AP22" s="596">
        <f t="shared" si="2"/>
        <v>0</v>
      </c>
      <c r="AQ22" s="610">
        <v>0</v>
      </c>
      <c r="AR22" s="757">
        <v>0</v>
      </c>
      <c r="AS22" s="469"/>
      <c r="AT22" s="469"/>
      <c r="AU22" s="469"/>
      <c r="AV22" s="469"/>
      <c r="AW22" s="469"/>
    </row>
    <row r="23" spans="1:49" s="278" customFormat="1" ht="27.75" customHeight="1">
      <c r="A23" s="1055"/>
      <c r="B23" s="1068" t="s">
        <v>151</v>
      </c>
      <c r="C23" s="1065" t="s">
        <v>153</v>
      </c>
      <c r="D23" s="1041"/>
      <c r="E23" s="1041"/>
      <c r="F23" s="283"/>
      <c r="G23" s="611">
        <f>'[4]2021 Quality Business Plan'!AP23</f>
        <v>189846.66576328376</v>
      </c>
      <c r="H23" s="736">
        <f t="shared" ref="H23:S23" si="8">SUM(H24:H27)</f>
        <v>10636.662503974752</v>
      </c>
      <c r="I23" s="556">
        <f t="shared" si="8"/>
        <v>0</v>
      </c>
      <c r="J23" s="736">
        <f>SUM(J24:J27)</f>
        <v>11774.329114032957</v>
      </c>
      <c r="K23" s="556">
        <f t="shared" si="8"/>
        <v>0</v>
      </c>
      <c r="L23" s="736">
        <f>SUM(L24:L27)</f>
        <v>8527.147841891363</v>
      </c>
      <c r="M23" s="556">
        <f t="shared" si="8"/>
        <v>0</v>
      </c>
      <c r="N23" s="736">
        <f t="shared" si="8"/>
        <v>10617.441779053523</v>
      </c>
      <c r="O23" s="556">
        <f t="shared" si="8"/>
        <v>0</v>
      </c>
      <c r="P23" s="736">
        <f t="shared" si="8"/>
        <v>10640.208656084202</v>
      </c>
      <c r="Q23" s="556">
        <f t="shared" si="8"/>
        <v>0</v>
      </c>
      <c r="R23" s="736">
        <f t="shared" si="8"/>
        <v>12528.176946902377</v>
      </c>
      <c r="S23" s="556">
        <f t="shared" si="8"/>
        <v>0</v>
      </c>
      <c r="T23" s="738">
        <f t="shared" si="3"/>
        <v>64723.966841939175</v>
      </c>
      <c r="U23" s="739">
        <f t="shared" si="3"/>
        <v>0</v>
      </c>
      <c r="V23" s="1055"/>
      <c r="W23" s="1068" t="s">
        <v>45</v>
      </c>
      <c r="X23" s="1065" t="s">
        <v>45</v>
      </c>
      <c r="Y23" s="1041"/>
      <c r="Z23" s="1041"/>
      <c r="AA23" s="736">
        <f t="shared" ref="AA23:AL23" si="9">SUM(AA24:AA27)</f>
        <v>14057.005360706824</v>
      </c>
      <c r="AB23" s="598">
        <f t="shared" si="9"/>
        <v>0</v>
      </c>
      <c r="AC23" s="736">
        <f>SUM(AC24:AC27)</f>
        <v>13597.21092896074</v>
      </c>
      <c r="AD23" s="598">
        <f t="shared" si="9"/>
        <v>0</v>
      </c>
      <c r="AE23" s="736">
        <f>SUM(AE24:AE27)</f>
        <v>10401.61888873721</v>
      </c>
      <c r="AF23" s="598">
        <f t="shared" si="9"/>
        <v>0</v>
      </c>
      <c r="AG23" s="736">
        <f>SUM(AG24:AG27)</f>
        <v>8897.9663230445858</v>
      </c>
      <c r="AH23" s="598">
        <f t="shared" si="9"/>
        <v>0</v>
      </c>
      <c r="AI23" s="736">
        <f>SUM(AI24:AI27)</f>
        <v>9213.8635766345378</v>
      </c>
      <c r="AJ23" s="598">
        <f t="shared" si="9"/>
        <v>0</v>
      </c>
      <c r="AK23" s="736">
        <f>SUM(AK24:AK27)</f>
        <v>10847.292665808665</v>
      </c>
      <c r="AL23" s="598">
        <f t="shared" si="9"/>
        <v>0</v>
      </c>
      <c r="AM23" s="738">
        <f t="shared" si="4"/>
        <v>67014.957743892563</v>
      </c>
      <c r="AN23" s="598">
        <f t="shared" si="4"/>
        <v>0</v>
      </c>
      <c r="AO23" s="738">
        <f t="shared" si="2"/>
        <v>131738.92458583173</v>
      </c>
      <c r="AP23" s="598">
        <f t="shared" si="2"/>
        <v>0</v>
      </c>
      <c r="AQ23" s="611">
        <f>SUM(AQ24:AQ27)</f>
        <v>131875.18061614686</v>
      </c>
      <c r="AR23" s="739">
        <f>SUM(AR24:AR27)</f>
        <v>128602.12853828525</v>
      </c>
      <c r="AS23" s="469"/>
      <c r="AT23" s="469"/>
      <c r="AU23" s="469"/>
      <c r="AV23" s="469"/>
      <c r="AW23" s="469"/>
    </row>
    <row r="24" spans="1:49" s="278" customFormat="1" ht="27.75" customHeight="1">
      <c r="A24" s="1055"/>
      <c r="B24" s="1058"/>
      <c r="C24" s="28"/>
      <c r="D24" s="1066" t="s">
        <v>46</v>
      </c>
      <c r="E24" s="1067"/>
      <c r="F24" s="284"/>
      <c r="G24" s="612">
        <f>'[4]2021 Quality Business Plan'!AP24</f>
        <v>6179.07</v>
      </c>
      <c r="H24" s="740">
        <f>('Detail Table(Forecast)'!G22)*H$43</f>
        <v>220.7186013144333</v>
      </c>
      <c r="I24" s="557">
        <f>'Detail Table(Input this !)'!G22</f>
        <v>0</v>
      </c>
      <c r="J24" s="740">
        <f>('Detail Table(Forecast)'!H22)*J$43</f>
        <v>301.36929107577186</v>
      </c>
      <c r="K24" s="557">
        <f>'Detail Table(Input this !)'!H22</f>
        <v>0</v>
      </c>
      <c r="L24" s="740">
        <f>('Detail Table(Forecast)'!I22)*L$43</f>
        <v>126.94636585094095</v>
      </c>
      <c r="M24" s="557">
        <f>'Detail Table(Input this !)'!I22</f>
        <v>0</v>
      </c>
      <c r="N24" s="740">
        <f>('Detail Table(Forecast)'!J22)*N$43</f>
        <v>233.05674283029771</v>
      </c>
      <c r="O24" s="557">
        <f>'Detail Table(Input this !)'!J22</f>
        <v>0</v>
      </c>
      <c r="P24" s="740">
        <f>('Detail Table(Forecast)'!K22)*P$43</f>
        <v>193.36719741476395</v>
      </c>
      <c r="Q24" s="557">
        <f>'Detail Table(Input this !)'!K22</f>
        <v>0</v>
      </c>
      <c r="R24" s="740">
        <f>('Detail Table(Forecast)'!L22)*R$43</f>
        <v>284.17974118978299</v>
      </c>
      <c r="S24" s="557">
        <f>'Detail Table(Input this !)'!L22</f>
        <v>0</v>
      </c>
      <c r="T24" s="741">
        <f t="shared" si="3"/>
        <v>1359.637939675991</v>
      </c>
      <c r="U24" s="742">
        <f t="shared" si="3"/>
        <v>0</v>
      </c>
      <c r="V24" s="1055"/>
      <c r="W24" s="1058"/>
      <c r="X24" s="28"/>
      <c r="Y24" s="1066" t="s">
        <v>46</v>
      </c>
      <c r="Z24" s="1067"/>
      <c r="AA24" s="740">
        <f>('Detail Table(Forecast)'!N22)*AA$43</f>
        <v>367.22871290295853</v>
      </c>
      <c r="AB24" s="599">
        <f>'Detail Table(Input this !)'!N22</f>
        <v>0</v>
      </c>
      <c r="AC24" s="740">
        <f>('Detail Table(Forecast)'!O22)*AC$43</f>
        <v>356.51928069013638</v>
      </c>
      <c r="AD24" s="599">
        <f>'Detail Table(Input this !)'!O22</f>
        <v>0</v>
      </c>
      <c r="AE24" s="740">
        <f>('Detail Table(Forecast)'!P22)*AE$43</f>
        <v>190.5462669818933</v>
      </c>
      <c r="AF24" s="599">
        <f>'Detail Table(Input this !)'!P22</f>
        <v>0</v>
      </c>
      <c r="AG24" s="740">
        <f>('Detail Table(Forecast)'!Q22)*AG$43</f>
        <v>177.28363276612299</v>
      </c>
      <c r="AH24" s="599">
        <f>'Detail Table(Input this !)'!Q22</f>
        <v>0</v>
      </c>
      <c r="AI24" s="740">
        <f>('Detail Table(Forecast)'!R22)*AI$43</f>
        <v>214.36130290356172</v>
      </c>
      <c r="AJ24" s="599">
        <f>'Detail Table(Input this !)'!R22</f>
        <v>0</v>
      </c>
      <c r="AK24" s="740">
        <f>('Detail Table(Forecast)'!S22)*AK$43</f>
        <v>236.41069771171593</v>
      </c>
      <c r="AL24" s="599">
        <f>'Detail Table(Input this !)'!S22</f>
        <v>0</v>
      </c>
      <c r="AM24" s="741">
        <f t="shared" si="4"/>
        <v>1542.3498939563888</v>
      </c>
      <c r="AN24" s="759">
        <f t="shared" si="4"/>
        <v>0</v>
      </c>
      <c r="AO24" s="741">
        <f t="shared" si="2"/>
        <v>2901.98783363238</v>
      </c>
      <c r="AP24" s="759">
        <f t="shared" si="2"/>
        <v>0</v>
      </c>
      <c r="AQ24" s="612">
        <f>AO24/$AO$13*$AQ$13*0.92</f>
        <v>2936.8116876359686</v>
      </c>
      <c r="AR24" s="760">
        <f>AQ24/$AQ$13*$AR$13*0.9</f>
        <v>2907.4435707596094</v>
      </c>
      <c r="AS24" s="469"/>
      <c r="AT24" s="469"/>
      <c r="AU24" s="469"/>
      <c r="AV24" s="469"/>
      <c r="AW24" s="469"/>
    </row>
    <row r="25" spans="1:49" s="278" customFormat="1" ht="27.75" customHeight="1">
      <c r="A25" s="1055"/>
      <c r="B25" s="1058"/>
      <c r="C25" s="28"/>
      <c r="D25" s="1066" t="s">
        <v>47</v>
      </c>
      <c r="E25" s="1067"/>
      <c r="F25" s="285"/>
      <c r="G25" s="613">
        <f>'[4]2021 Quality Business Plan'!AP25</f>
        <v>164644.00495791636</v>
      </c>
      <c r="H25" s="743">
        <f>('Detail Table(Forecast)'!G28)*H$43</f>
        <v>9478.2291056467529</v>
      </c>
      <c r="I25" s="558">
        <f>'Detail Table(Input this !)'!G28</f>
        <v>0</v>
      </c>
      <c r="J25" s="743">
        <f>('Detail Table(Forecast)'!H28)*J$43</f>
        <v>10371.392957468646</v>
      </c>
      <c r="K25" s="558">
        <f>'Detail Table(Input this !)'!H28</f>
        <v>0</v>
      </c>
      <c r="L25" s="743">
        <f>('Detail Table(Forecast)'!I28)*L$43</f>
        <v>7687.8184499339777</v>
      </c>
      <c r="M25" s="558">
        <f>'Detail Table(Input this !)'!I28</f>
        <v>0</v>
      </c>
      <c r="N25" s="743">
        <f>('Detail Table(Forecast)'!J28)*N$43</f>
        <v>9411.5067722693238</v>
      </c>
      <c r="O25" s="558">
        <f>'Detail Table(Input this !)'!J28</f>
        <v>0</v>
      </c>
      <c r="P25" s="743">
        <f>('Detail Table(Forecast)'!K28)*P$43</f>
        <v>9636.0386049147364</v>
      </c>
      <c r="Q25" s="558">
        <f>'Detail Table(Input this !)'!K28</f>
        <v>0</v>
      </c>
      <c r="R25" s="743">
        <f>('Detail Table(Forecast)'!L28)*R$43</f>
        <v>11160.769921681045</v>
      </c>
      <c r="S25" s="558">
        <f>'Detail Table(Input this !)'!L28</f>
        <v>0</v>
      </c>
      <c r="T25" s="745">
        <f t="shared" si="3"/>
        <v>57745.755811914481</v>
      </c>
      <c r="U25" s="746">
        <f t="shared" si="3"/>
        <v>0</v>
      </c>
      <c r="V25" s="1055"/>
      <c r="W25" s="1058"/>
      <c r="X25" s="28"/>
      <c r="Y25" s="1066" t="s">
        <v>47</v>
      </c>
      <c r="Z25" s="1067"/>
      <c r="AA25" s="743">
        <f>('Detail Table(Forecast)'!N28)*AA$43</f>
        <v>11810.365630940621</v>
      </c>
      <c r="AB25" s="600">
        <f>'Detail Table(Input this !)'!N28</f>
        <v>0</v>
      </c>
      <c r="AC25" s="743">
        <f>('Detail Table(Forecast)'!O28)*AC$43</f>
        <v>11916.128941252113</v>
      </c>
      <c r="AD25" s="600">
        <f>'Detail Table(Input this !)'!O28</f>
        <v>0</v>
      </c>
      <c r="AE25" s="743">
        <f>('Detail Table(Forecast)'!P28)*AE$43</f>
        <v>9238.864249361457</v>
      </c>
      <c r="AF25" s="599">
        <f>'Detail Table(Input this !)'!P28</f>
        <v>0</v>
      </c>
      <c r="AG25" s="743">
        <f>('Detail Table(Forecast)'!Q28)*AG$43</f>
        <v>7232.1189617541322</v>
      </c>
      <c r="AH25" s="600">
        <f>'Detail Table(Input this !)'!Q28</f>
        <v>0</v>
      </c>
      <c r="AI25" s="743">
        <f>('Detail Table(Forecast)'!R28)*AI$43</f>
        <v>8037.1406017412628</v>
      </c>
      <c r="AJ25" s="600">
        <f>'Detail Table(Input this !)'!R28</f>
        <v>0</v>
      </c>
      <c r="AK25" s="743">
        <f>('Detail Table(Forecast)'!S28)*AK$43</f>
        <v>9733.1513973900528</v>
      </c>
      <c r="AL25" s="600">
        <f>'Detail Table(Input this !)'!S28</f>
        <v>0</v>
      </c>
      <c r="AM25" s="745">
        <f t="shared" si="4"/>
        <v>57967.769782439638</v>
      </c>
      <c r="AN25" s="761">
        <f t="shared" si="4"/>
        <v>0</v>
      </c>
      <c r="AO25" s="745">
        <f t="shared" si="2"/>
        <v>115713.52559435411</v>
      </c>
      <c r="AP25" s="761">
        <f t="shared" si="2"/>
        <v>0</v>
      </c>
      <c r="AQ25" s="612">
        <f>AO25/$AO$13*$AQ$13*0.91</f>
        <v>115829.23911994847</v>
      </c>
      <c r="AR25" s="762">
        <f>AQ25/$AQ$13*$AR$13*0.89</f>
        <v>113396.82509842957</v>
      </c>
      <c r="AS25" s="469"/>
      <c r="AT25" s="469"/>
      <c r="AU25" s="469"/>
      <c r="AV25" s="469"/>
      <c r="AW25" s="469"/>
    </row>
    <row r="26" spans="1:49" s="278" customFormat="1" ht="27.75" customHeight="1">
      <c r="A26" s="1055"/>
      <c r="B26" s="1058"/>
      <c r="C26" s="28"/>
      <c r="D26" s="1044" t="s">
        <v>48</v>
      </c>
      <c r="E26" s="1045"/>
      <c r="F26" s="282"/>
      <c r="G26" s="612">
        <f>'[4]2021 Quality Business Plan'!AP26</f>
        <v>6757.4658111596127</v>
      </c>
      <c r="H26" s="744">
        <f>('Detail Table(Forecast)'!G31)*H$43</f>
        <v>423.9055859462743</v>
      </c>
      <c r="I26" s="557">
        <f>'Detail Table(Input this !)'!G31</f>
        <v>0</v>
      </c>
      <c r="J26" s="744">
        <f>('Detail Table(Forecast)'!H31)*J$43</f>
        <v>475.9375838785071</v>
      </c>
      <c r="K26" s="557">
        <f>'Detail Table(Input this !)'!H31</f>
        <v>0</v>
      </c>
      <c r="L26" s="744">
        <f>('Detail Table(Forecast)'!I31)*L$43</f>
        <v>329.92535954750372</v>
      </c>
      <c r="M26" s="557">
        <f>'Detail Table(Input this !)'!I31</f>
        <v>0</v>
      </c>
      <c r="N26" s="744">
        <f>('Detail Table(Forecast)'!J31)*N$43</f>
        <v>431.83838092506392</v>
      </c>
      <c r="O26" s="557">
        <f>'Detail Table(Input this !)'!J31</f>
        <v>0</v>
      </c>
      <c r="P26" s="744">
        <f>('Detail Table(Forecast)'!K31)*P$43</f>
        <v>360.4496441957906</v>
      </c>
      <c r="Q26" s="557">
        <f>'Detail Table(Input this !)'!K31</f>
        <v>0</v>
      </c>
      <c r="R26" s="744">
        <f>('Detail Table(Forecast)'!L31)*R$43</f>
        <v>477.19543259677056</v>
      </c>
      <c r="S26" s="557">
        <f>'Detail Table(Input this !)'!L31</f>
        <v>0</v>
      </c>
      <c r="T26" s="741">
        <f t="shared" si="3"/>
        <v>2499.2519870899105</v>
      </c>
      <c r="U26" s="742">
        <f t="shared" si="3"/>
        <v>0</v>
      </c>
      <c r="V26" s="1055"/>
      <c r="W26" s="1058"/>
      <c r="X26" s="28"/>
      <c r="Y26" s="1044" t="s">
        <v>48</v>
      </c>
      <c r="Z26" s="1045"/>
      <c r="AA26" s="744">
        <f>('Detail Table(Forecast)'!N31)*AA$43</f>
        <v>585.5762332298392</v>
      </c>
      <c r="AB26" s="599">
        <f>'Detail Table(Input this !)'!N31</f>
        <v>0</v>
      </c>
      <c r="AC26" s="744">
        <f>('Detail Table(Forecast)'!O31)*AC$43</f>
        <v>582.74546625335142</v>
      </c>
      <c r="AD26" s="599">
        <f>'Detail Table(Input this !)'!O31</f>
        <v>0</v>
      </c>
      <c r="AE26" s="744">
        <f>('Detail Table(Forecast)'!P31)*AE$43</f>
        <v>455.17656261075297</v>
      </c>
      <c r="AF26" s="599">
        <f>'Detail Table(Input this !)'!P29</f>
        <v>0</v>
      </c>
      <c r="AG26" s="744">
        <f>('Detail Table(Forecast)'!Q31)*AG$43</f>
        <v>437.02009729249858</v>
      </c>
      <c r="AH26" s="599">
        <f>'Detail Table(Input this !)'!Q31</f>
        <v>0</v>
      </c>
      <c r="AI26" s="744">
        <f>('Detail Table(Forecast)'!R31)*AI$43</f>
        <v>385.14453938064935</v>
      </c>
      <c r="AJ26" s="599">
        <f>'Detail Table(Input this !)'!R31</f>
        <v>0</v>
      </c>
      <c r="AK26" s="744">
        <f>('Detail Table(Forecast)'!S31)*AK$43</f>
        <v>371.11976394490063</v>
      </c>
      <c r="AL26" s="599">
        <f>'Detail Table(Input this !)'!S31</f>
        <v>0</v>
      </c>
      <c r="AM26" s="741">
        <f t="shared" si="4"/>
        <v>2816.7826627119921</v>
      </c>
      <c r="AN26" s="759">
        <f t="shared" si="4"/>
        <v>0</v>
      </c>
      <c r="AO26" s="741">
        <f t="shared" si="2"/>
        <v>5316.0346498019026</v>
      </c>
      <c r="AP26" s="759">
        <f t="shared" si="2"/>
        <v>0</v>
      </c>
      <c r="AQ26" s="612">
        <f>AO26/$AO$13*$AQ$13*0.92</f>
        <v>5379.8270655995257</v>
      </c>
      <c r="AR26" s="762">
        <f>AQ26/AQ13*AR13*0.9</f>
        <v>5326.0287949435306</v>
      </c>
      <c r="AS26" s="469"/>
      <c r="AT26" s="469"/>
      <c r="AU26" s="469"/>
      <c r="AV26" s="469"/>
      <c r="AW26" s="469"/>
    </row>
    <row r="27" spans="1:49" s="278" customFormat="1" ht="27.75" customHeight="1">
      <c r="A27" s="1055"/>
      <c r="B27" s="1059"/>
      <c r="C27" s="29"/>
      <c r="D27" s="1033" t="s">
        <v>43</v>
      </c>
      <c r="E27" s="1063"/>
      <c r="F27" s="282"/>
      <c r="G27" s="610">
        <f>'[4]2021 Quality Business Plan'!AP27</f>
        <v>12266.124994207799</v>
      </c>
      <c r="H27" s="744">
        <f>('Detail Table(Forecast)'!G32)*H$43</f>
        <v>513.80921106729181</v>
      </c>
      <c r="I27" s="555">
        <f>'Detail Table(Input this !)'!G32</f>
        <v>0</v>
      </c>
      <c r="J27" s="744">
        <f>('Detail Table(Forecast)'!H32)*J$43</f>
        <v>625.62928161003106</v>
      </c>
      <c r="K27" s="555">
        <f>'Detail Table(Input this !)'!H32</f>
        <v>0</v>
      </c>
      <c r="L27" s="744">
        <f>('Detail Table(Forecast)'!I32)*L$43</f>
        <v>382.4576665589405</v>
      </c>
      <c r="M27" s="555">
        <f>'Detail Table(Input this !)'!I32</f>
        <v>0</v>
      </c>
      <c r="N27" s="744">
        <f>('Detail Table(Forecast)'!J32)*N$43</f>
        <v>541.0398830288359</v>
      </c>
      <c r="O27" s="555">
        <f>'Detail Table(Input this !)'!J32</f>
        <v>0</v>
      </c>
      <c r="P27" s="744">
        <f>('Detail Table(Forecast)'!K32)*P$43</f>
        <v>450.35320955891098</v>
      </c>
      <c r="Q27" s="555">
        <f>'Detail Table(Input this !)'!K32</f>
        <v>0</v>
      </c>
      <c r="R27" s="747">
        <f>('Detail Table(Forecast)'!L32)*R$43</f>
        <v>606.03185143477845</v>
      </c>
      <c r="S27" s="555">
        <f>'Detail Table(Input this !)'!L32</f>
        <v>0</v>
      </c>
      <c r="T27" s="748">
        <f t="shared" si="3"/>
        <v>3119.3211032587878</v>
      </c>
      <c r="U27" s="749">
        <f t="shared" si="3"/>
        <v>0</v>
      </c>
      <c r="V27" s="1055"/>
      <c r="W27" s="1059"/>
      <c r="X27" s="29"/>
      <c r="Y27" s="1033" t="s">
        <v>43</v>
      </c>
      <c r="Z27" s="1063"/>
      <c r="AA27" s="744">
        <f>('Detail Table(Forecast)'!N32)*AA$43</f>
        <v>1293.834783633403</v>
      </c>
      <c r="AB27" s="597">
        <f>'Detail Table(Input this !)'!N32</f>
        <v>0</v>
      </c>
      <c r="AC27" s="744">
        <f>('Detail Table(Forecast)'!O32)*AC$43</f>
        <v>741.81724076514092</v>
      </c>
      <c r="AD27" s="597">
        <f>'Detail Table(Input this !)'!O32</f>
        <v>0</v>
      </c>
      <c r="AE27" s="744">
        <f>('Detail Table(Forecast)'!P32)*AE$43</f>
        <v>517.03180978310547</v>
      </c>
      <c r="AF27" s="763">
        <f>'Detail Table(Input this !)'!P32</f>
        <v>0</v>
      </c>
      <c r="AG27" s="744">
        <f>('Detail Table(Forecast)'!Q32)*AG$43</f>
        <v>1051.5436312318323</v>
      </c>
      <c r="AH27" s="763">
        <f>'Detail Table(Input this !)'!Q32</f>
        <v>0</v>
      </c>
      <c r="AI27" s="744">
        <f>('Detail Table(Forecast)'!R32)*AI$43</f>
        <v>577.2171326090637</v>
      </c>
      <c r="AJ27" s="764">
        <f>'Detail Table(Input this !)'!R32</f>
        <v>0</v>
      </c>
      <c r="AK27" s="744">
        <f>('Detail Table(Forecast)'!S32)*AK$43</f>
        <v>506.61080676199714</v>
      </c>
      <c r="AL27" s="764">
        <f>'Detail Table(Input this !)'!S32</f>
        <v>0</v>
      </c>
      <c r="AM27" s="748">
        <f t="shared" si="4"/>
        <v>4688.0554047845426</v>
      </c>
      <c r="AN27" s="765">
        <f t="shared" si="4"/>
        <v>0</v>
      </c>
      <c r="AO27" s="748">
        <f t="shared" si="2"/>
        <v>7807.3765080433304</v>
      </c>
      <c r="AP27" s="765">
        <f t="shared" si="2"/>
        <v>0</v>
      </c>
      <c r="AQ27" s="766">
        <f>AO27/$AO$13*$AQ$13*0.9</f>
        <v>7729.3027429628974</v>
      </c>
      <c r="AR27" s="767">
        <f>AQ27/AQ13*AR13*0.82</f>
        <v>6971.8310741525338</v>
      </c>
      <c r="AS27" s="469"/>
      <c r="AT27" s="469"/>
      <c r="AU27" s="469"/>
      <c r="AV27" s="469"/>
      <c r="AW27" s="469"/>
    </row>
    <row r="28" spans="1:49" s="278" customFormat="1" ht="27.75" customHeight="1">
      <c r="A28" s="1055"/>
      <c r="B28" s="30"/>
      <c r="C28" s="1031" t="s">
        <v>49</v>
      </c>
      <c r="D28" s="1041"/>
      <c r="E28" s="1041"/>
      <c r="F28" s="283"/>
      <c r="G28" s="611">
        <f>'[4]2021 Quality Business Plan'!AP28</f>
        <v>193020.24484396295</v>
      </c>
      <c r="H28" s="750">
        <f>H16+H17+H23</f>
        <v>10744.684736859239</v>
      </c>
      <c r="I28" s="556">
        <f>I16+I17+I23</f>
        <v>0</v>
      </c>
      <c r="J28" s="737">
        <f t="shared" ref="J28:R28" si="10">J16+J17+J23</f>
        <v>11916.526697215117</v>
      </c>
      <c r="K28" s="556">
        <f>K16+K17+K23</f>
        <v>0</v>
      </c>
      <c r="L28" s="737">
        <f t="shared" si="10"/>
        <v>8599.8079348697465</v>
      </c>
      <c r="M28" s="556">
        <f>M16+M17+M23</f>
        <v>0</v>
      </c>
      <c r="N28" s="737">
        <f t="shared" si="10"/>
        <v>10734.884385936315</v>
      </c>
      <c r="O28" s="556">
        <f t="shared" si="10"/>
        <v>0</v>
      </c>
      <c r="P28" s="737">
        <f t="shared" si="10"/>
        <v>10737.684486200005</v>
      </c>
      <c r="Q28" s="556">
        <f t="shared" si="10"/>
        <v>0</v>
      </c>
      <c r="R28" s="730">
        <f t="shared" si="10"/>
        <v>12671.153718280611</v>
      </c>
      <c r="S28" s="556">
        <f>S16+S17+S23</f>
        <v>0</v>
      </c>
      <c r="T28" s="731">
        <f t="shared" si="3"/>
        <v>65404.741959361039</v>
      </c>
      <c r="U28" s="732">
        <f t="shared" si="3"/>
        <v>0</v>
      </c>
      <c r="V28" s="1055"/>
      <c r="W28" s="30"/>
      <c r="X28" s="1031" t="s">
        <v>49</v>
      </c>
      <c r="Y28" s="1041"/>
      <c r="Z28" s="1041"/>
      <c r="AA28" s="737">
        <f>AA16+AA17+AA23</f>
        <v>14234.309690487704</v>
      </c>
      <c r="AB28" s="598">
        <f>AB16+AB17+AB23</f>
        <v>0</v>
      </c>
      <c r="AC28" s="737">
        <f t="shared" ref="AC28:AL28" si="11">AC16+AC17+AC23</f>
        <v>13770.89309684637</v>
      </c>
      <c r="AD28" s="598">
        <f t="shared" si="11"/>
        <v>0</v>
      </c>
      <c r="AE28" s="758">
        <f t="shared" si="11"/>
        <v>10507.376239511186</v>
      </c>
      <c r="AF28" s="598">
        <f t="shared" si="11"/>
        <v>0</v>
      </c>
      <c r="AG28" s="758">
        <f t="shared" si="11"/>
        <v>8986.9217963254232</v>
      </c>
      <c r="AH28" s="598">
        <f t="shared" si="11"/>
        <v>0</v>
      </c>
      <c r="AI28" s="758">
        <f t="shared" si="11"/>
        <v>9319.4337026390676</v>
      </c>
      <c r="AJ28" s="598">
        <f t="shared" si="11"/>
        <v>0</v>
      </c>
      <c r="AK28" s="758">
        <f t="shared" si="11"/>
        <v>10967.992732888824</v>
      </c>
      <c r="AL28" s="596">
        <f t="shared" si="11"/>
        <v>0</v>
      </c>
      <c r="AM28" s="738">
        <f t="shared" si="4"/>
        <v>67786.92725869859</v>
      </c>
      <c r="AN28" s="598">
        <f t="shared" si="4"/>
        <v>0</v>
      </c>
      <c r="AO28" s="738">
        <f t="shared" si="2"/>
        <v>133191.66921805963</v>
      </c>
      <c r="AP28" s="598">
        <f t="shared" si="2"/>
        <v>0</v>
      </c>
      <c r="AQ28" s="611">
        <f>AQ16+AQ17+AQ23</f>
        <v>133537.12047541555</v>
      </c>
      <c r="AR28" s="739">
        <f>AR16+AR17+AR23</f>
        <v>130503.38773728863</v>
      </c>
      <c r="AS28" s="469"/>
      <c r="AT28" s="471"/>
      <c r="AU28" s="469"/>
      <c r="AV28" s="469"/>
      <c r="AW28" s="469"/>
    </row>
    <row r="29" spans="1:49" s="278" customFormat="1" ht="27.75" customHeight="1" thickBot="1">
      <c r="A29" s="1056"/>
      <c r="B29" s="31"/>
      <c r="C29" s="1064" t="s">
        <v>50</v>
      </c>
      <c r="D29" s="1034"/>
      <c r="E29" s="1034"/>
      <c r="F29" s="286"/>
      <c r="G29" s="779">
        <f>'[4]2021 Quality Business Plan'!AP29</f>
        <v>7.7780562880384819E-4</v>
      </c>
      <c r="H29" s="778">
        <f>(H28/H13/1000)</f>
        <v>7.0002506592346336E-4</v>
      </c>
      <c r="I29" s="489" t="e">
        <f>(I28/I13/1000)</f>
        <v>#DIV/0!</v>
      </c>
      <c r="J29" s="355">
        <f t="shared" ref="J29:U29" si="12">(J28/J13/1000)</f>
        <v>7.0002506592346336E-4</v>
      </c>
      <c r="K29" s="489" t="e">
        <f t="shared" si="12"/>
        <v>#DIV/0!</v>
      </c>
      <c r="L29" s="355">
        <f t="shared" si="12"/>
        <v>7.0002506592346326E-4</v>
      </c>
      <c r="M29" s="489" t="e">
        <f t="shared" si="12"/>
        <v>#DIV/0!</v>
      </c>
      <c r="N29" s="355">
        <f t="shared" si="12"/>
        <v>7.0002506592346369E-4</v>
      </c>
      <c r="O29" s="489" t="e">
        <f t="shared" si="12"/>
        <v>#DIV/0!</v>
      </c>
      <c r="P29" s="355">
        <f t="shared" si="12"/>
        <v>7.0002506592346336E-4</v>
      </c>
      <c r="Q29" s="489" t="e">
        <f t="shared" si="12"/>
        <v>#DIV/0!</v>
      </c>
      <c r="R29" s="355">
        <f t="shared" si="12"/>
        <v>7.0002506592346347E-4</v>
      </c>
      <c r="S29" s="489" t="e">
        <f t="shared" si="12"/>
        <v>#DIV/0!</v>
      </c>
      <c r="T29" s="332">
        <f t="shared" si="12"/>
        <v>7.0002506592346347E-4</v>
      </c>
      <c r="U29" s="333" t="e">
        <f t="shared" si="12"/>
        <v>#DIV/0!</v>
      </c>
      <c r="V29" s="1056"/>
      <c r="W29" s="31"/>
      <c r="X29" s="1064" t="s">
        <v>50</v>
      </c>
      <c r="Y29" s="1034"/>
      <c r="Z29" s="1034"/>
      <c r="AA29" s="355">
        <f t="shared" ref="AA29:AR29" si="13">(AA28/AA13/1000)</f>
        <v>7.0002506592346336E-4</v>
      </c>
      <c r="AB29" s="358" t="e">
        <f t="shared" si="13"/>
        <v>#DIV/0!</v>
      </c>
      <c r="AC29" s="355">
        <f t="shared" si="13"/>
        <v>7.0002506592346326E-4</v>
      </c>
      <c r="AD29" s="358" t="e">
        <f t="shared" si="13"/>
        <v>#DIV/0!</v>
      </c>
      <c r="AE29" s="595">
        <f t="shared" si="13"/>
        <v>7.0002506592346347E-4</v>
      </c>
      <c r="AF29" s="358" t="e">
        <f t="shared" si="13"/>
        <v>#DIV/0!</v>
      </c>
      <c r="AG29" s="332">
        <f t="shared" si="13"/>
        <v>7.0002506592346336E-4</v>
      </c>
      <c r="AH29" s="358" t="e">
        <f t="shared" si="13"/>
        <v>#DIV/0!</v>
      </c>
      <c r="AI29" s="332">
        <f t="shared" si="13"/>
        <v>7.0002506592346336E-4</v>
      </c>
      <c r="AJ29" s="358" t="e">
        <f t="shared" si="13"/>
        <v>#DIV/0!</v>
      </c>
      <c r="AK29" s="332">
        <f t="shared" si="13"/>
        <v>7.0002506592346336E-4</v>
      </c>
      <c r="AL29" s="358" t="e">
        <f t="shared" si="13"/>
        <v>#DIV/0!</v>
      </c>
      <c r="AM29" s="349">
        <f t="shared" si="13"/>
        <v>7.0002506592346347E-4</v>
      </c>
      <c r="AN29" s="350" t="e">
        <f t="shared" si="13"/>
        <v>#DIV/0!</v>
      </c>
      <c r="AO29" s="349">
        <f t="shared" si="13"/>
        <v>7.0002506592346347E-4</v>
      </c>
      <c r="AP29" s="350" t="e">
        <f t="shared" si="13"/>
        <v>#DIV/0!</v>
      </c>
      <c r="AQ29" s="351">
        <f t="shared" si="13"/>
        <v>6.3803698092878831E-4</v>
      </c>
      <c r="AR29" s="352">
        <f t="shared" si="13"/>
        <v>5.6685625700885931E-4</v>
      </c>
      <c r="AT29" s="469"/>
      <c r="AU29" s="469"/>
      <c r="AV29" s="469"/>
      <c r="AW29" s="469"/>
    </row>
    <row r="30" spans="1:49" s="278" customFormat="1" ht="27.75" customHeight="1" thickBot="1">
      <c r="A30" s="1051" t="s">
        <v>65</v>
      </c>
      <c r="B30" s="1052"/>
      <c r="C30" s="1052"/>
      <c r="D30" s="1052"/>
      <c r="E30" s="1053"/>
      <c r="F30" s="287"/>
      <c r="G30" s="606" t="str">
        <f>'[4]2021 Quality Business Plan'!AP30</f>
        <v>Vs. LY</v>
      </c>
      <c r="H30" s="334"/>
      <c r="I30" s="334"/>
      <c r="J30" s="334"/>
      <c r="K30" s="334"/>
      <c r="L30" s="334"/>
      <c r="M30" s="335"/>
      <c r="N30" s="335"/>
      <c r="O30" s="335"/>
      <c r="P30" s="334"/>
      <c r="Q30" s="334"/>
      <c r="R30" s="335"/>
      <c r="S30" s="335"/>
      <c r="T30" s="335"/>
      <c r="U30" s="335"/>
      <c r="V30" s="1051" t="s">
        <v>65</v>
      </c>
      <c r="W30" s="1052"/>
      <c r="X30" s="1052"/>
      <c r="Y30" s="1052"/>
      <c r="Z30" s="1053"/>
      <c r="AA30" s="334"/>
      <c r="AB30" s="334"/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462"/>
      <c r="AN30" s="463" t="s">
        <v>166</v>
      </c>
      <c r="AO30" s="464">
        <f>(AO29-G29)/G29</f>
        <v>-9.9999999999999881E-2</v>
      </c>
      <c r="AP30" s="463" t="s">
        <v>166</v>
      </c>
      <c r="AQ30" s="465">
        <f>(AQ29-AO29)/AO29</f>
        <v>-8.8551236251663834E-2</v>
      </c>
      <c r="AR30" s="466">
        <f>(AR29-AQ29)/AQ29</f>
        <v>-0.11156206622429857</v>
      </c>
      <c r="AS30" s="780">
        <f>G29*0.9</f>
        <v>7.0002506592346336E-4</v>
      </c>
      <c r="AT30" s="782">
        <f>(1-0.112/0.121)*100</f>
        <v>7.4380165289256173</v>
      </c>
      <c r="AU30" s="278">
        <f>AS30/AO29</f>
        <v>0.99999999999999989</v>
      </c>
      <c r="AW30" s="469"/>
    </row>
    <row r="31" spans="1:49" s="278" customFormat="1" ht="24" customHeight="1">
      <c r="A31" s="2"/>
      <c r="B31" s="3"/>
      <c r="C31" s="4"/>
      <c r="D31" s="4"/>
      <c r="E31" s="5"/>
      <c r="F31" s="288"/>
      <c r="G31" s="607" t="str">
        <f>'[4]2021 Quality Business Plan'!AP31</f>
        <v>Actual</v>
      </c>
      <c r="H31" s="449" t="s">
        <v>149</v>
      </c>
      <c r="I31" s="450" t="s">
        <v>150</v>
      </c>
      <c r="J31" s="336" t="s">
        <v>27</v>
      </c>
      <c r="K31" s="336" t="s">
        <v>26</v>
      </c>
      <c r="L31" s="336" t="s">
        <v>27</v>
      </c>
      <c r="M31" s="336" t="s">
        <v>26</v>
      </c>
      <c r="N31" s="336" t="s">
        <v>27</v>
      </c>
      <c r="O31" s="336" t="s">
        <v>26</v>
      </c>
      <c r="P31" s="336" t="s">
        <v>27</v>
      </c>
      <c r="Q31" s="336" t="s">
        <v>26</v>
      </c>
      <c r="R31" s="336" t="s">
        <v>27</v>
      </c>
      <c r="S31" s="336" t="s">
        <v>26</v>
      </c>
      <c r="T31" s="294" t="s">
        <v>27</v>
      </c>
      <c r="U31" s="295" t="s">
        <v>26</v>
      </c>
      <c r="V31" s="2"/>
      <c r="W31" s="3"/>
      <c r="X31" s="4"/>
      <c r="Y31" s="4"/>
      <c r="Z31" s="5"/>
      <c r="AA31" s="294" t="s">
        <v>68</v>
      </c>
      <c r="AB31" s="336" t="s">
        <v>26</v>
      </c>
      <c r="AC31" s="336" t="s">
        <v>27</v>
      </c>
      <c r="AD31" s="336" t="s">
        <v>26</v>
      </c>
      <c r="AE31" s="336" t="s">
        <v>27</v>
      </c>
      <c r="AF31" s="336" t="s">
        <v>26</v>
      </c>
      <c r="AG31" s="336" t="s">
        <v>27</v>
      </c>
      <c r="AH31" s="336" t="s">
        <v>26</v>
      </c>
      <c r="AI31" s="336" t="s">
        <v>27</v>
      </c>
      <c r="AJ31" s="336" t="s">
        <v>26</v>
      </c>
      <c r="AK31" s="336" t="s">
        <v>27</v>
      </c>
      <c r="AL31" s="336" t="s">
        <v>26</v>
      </c>
      <c r="AM31" s="294" t="s">
        <v>27</v>
      </c>
      <c r="AN31" s="353" t="s">
        <v>26</v>
      </c>
      <c r="AO31" s="294" t="s">
        <v>27</v>
      </c>
      <c r="AP31" s="353" t="s">
        <v>26</v>
      </c>
      <c r="AQ31" s="293" t="s">
        <v>32</v>
      </c>
      <c r="AR31" s="354" t="s">
        <v>32</v>
      </c>
      <c r="AS31" s="781">
        <f>AS30/G29</f>
        <v>0.9</v>
      </c>
      <c r="AU31" s="278">
        <f>AO29*AU30</f>
        <v>7.0002506592346336E-4</v>
      </c>
      <c r="AW31" s="469"/>
    </row>
    <row r="32" spans="1:49" s="278" customFormat="1" ht="27.75" customHeight="1">
      <c r="A32" s="1046" t="s">
        <v>51</v>
      </c>
      <c r="B32" s="1047"/>
      <c r="C32" s="1030" t="s">
        <v>52</v>
      </c>
      <c r="D32" s="1031"/>
      <c r="E32" s="1032"/>
      <c r="F32" s="289"/>
      <c r="G32" s="614">
        <f>'[4]2021 Quality Business Plan'!AP32</f>
        <v>157400</v>
      </c>
      <c r="H32" s="442">
        <f>'Detail Table(Forecast)'!G57</f>
        <v>15349</v>
      </c>
      <c r="I32" s="459">
        <f>'Detail Table(Input this !)'!G57</f>
        <v>5939</v>
      </c>
      <c r="J32" s="442">
        <f>'Detail Table(Forecast)'!H57</f>
        <v>17023</v>
      </c>
      <c r="K32" s="414">
        <f>'Detail Table(Input this !)'!H57</f>
        <v>5952</v>
      </c>
      <c r="L32" s="442">
        <f>'Detail Table(Forecast)'!I57</f>
        <v>12285</v>
      </c>
      <c r="M32" s="414">
        <f>'Detail Table(Input this !)'!I57</f>
        <v>4178</v>
      </c>
      <c r="N32" s="442">
        <f>'Detail Table(Forecast)'!J57</f>
        <v>15335</v>
      </c>
      <c r="O32" s="414">
        <f>'Detail Table(Input this !)'!J57</f>
        <v>4436</v>
      </c>
      <c r="P32" s="442">
        <f>'Detail Table(Forecast)'!K57</f>
        <v>15339</v>
      </c>
      <c r="Q32" s="414">
        <f>'Detail Table(Input this !)'!K57</f>
        <v>5709</v>
      </c>
      <c r="R32" s="442">
        <f>'Detail Table(Forecast)'!L57</f>
        <v>18101</v>
      </c>
      <c r="S32" s="458">
        <f>'Detail Table(Input this !)'!L57</f>
        <v>6023</v>
      </c>
      <c r="T32" s="415">
        <f>SUM(H32,J32,L32,N32,P32,R32)</f>
        <v>93432</v>
      </c>
      <c r="U32" s="416">
        <f>SUM(I32,K32,M32,O32,Q32,S32)</f>
        <v>32237</v>
      </c>
      <c r="V32" s="1046" t="s">
        <v>51</v>
      </c>
      <c r="W32" s="1047"/>
      <c r="X32" s="1030" t="s">
        <v>52</v>
      </c>
      <c r="Y32" s="1031"/>
      <c r="Z32" s="1032"/>
      <c r="AA32" s="442">
        <f>'Detail Table(Forecast)'!N57</f>
        <v>20334</v>
      </c>
      <c r="AB32" s="458">
        <f>'Detail Table(Input this !)'!N57</f>
        <v>3836</v>
      </c>
      <c r="AC32" s="442">
        <f>'Detail Table(Forecast)'!O57</f>
        <v>19672</v>
      </c>
      <c r="AD32" s="458">
        <f>'Detail Table(Input this !)'!O57</f>
        <v>2296</v>
      </c>
      <c r="AE32" s="601">
        <f>'Detail Table(Forecast)'!P57</f>
        <v>15010</v>
      </c>
      <c r="AF32" s="414">
        <f>'Detail Table(Input this !)'!Q57</f>
        <v>0</v>
      </c>
      <c r="AG32" s="442">
        <f>'Detail Table(Forecast)'!Q57</f>
        <v>12838</v>
      </c>
      <c r="AH32" s="414">
        <f>'Detail Table(Input this !)'!S57</f>
        <v>0</v>
      </c>
      <c r="AI32" s="442">
        <f>'Detail Table(Forecast)'!R57</f>
        <v>13313</v>
      </c>
      <c r="AJ32" s="414">
        <f>'Detail Table(Input this !)'!R57</f>
        <v>0</v>
      </c>
      <c r="AK32" s="442">
        <f>'Detail Table(Forecast)'!S57</f>
        <v>15668</v>
      </c>
      <c r="AL32" s="414">
        <f>'Detail Table(Input this !)'!S57</f>
        <v>0</v>
      </c>
      <c r="AM32" s="415">
        <f>SUM(AA32,AC32,AE32,AG32,AI32,AK32)</f>
        <v>96835</v>
      </c>
      <c r="AN32" s="427">
        <f>SUM(AB32,AD32,AF32,AH32,AJ32,AL32)</f>
        <v>6132</v>
      </c>
      <c r="AO32" s="415">
        <f>T32+AM32</f>
        <v>190267</v>
      </c>
      <c r="AP32" s="427">
        <f>U32+AN32</f>
        <v>38369</v>
      </c>
      <c r="AQ32" s="428">
        <f>AO32/AO13*AQ13*0.9</f>
        <v>188364.33000000002</v>
      </c>
      <c r="AR32" s="429">
        <f>AQ32*1.1</f>
        <v>207200.76300000004</v>
      </c>
      <c r="AS32" s="469"/>
      <c r="AT32" s="469"/>
      <c r="AU32" s="469"/>
      <c r="AV32" s="469"/>
      <c r="AW32" s="469"/>
    </row>
    <row r="33" spans="1:49" s="278" customFormat="1" ht="39" customHeight="1">
      <c r="A33" s="1048"/>
      <c r="B33" s="1047"/>
      <c r="C33" s="1104" t="s">
        <v>53</v>
      </c>
      <c r="D33" s="1105"/>
      <c r="E33" s="1106"/>
      <c r="F33" s="290"/>
      <c r="G33" s="615">
        <f>'[4]2021 Quality Business Plan'!AP33</f>
        <v>166449.91395305717</v>
      </c>
      <c r="H33" s="783">
        <f>'Detail Table(Forecast)'!G41</f>
        <v>7383.2387844363366</v>
      </c>
      <c r="I33" s="559">
        <f>'Detail Table(Input this !)'!G41</f>
        <v>0</v>
      </c>
      <c r="J33" s="783">
        <f>'Detail Table(Forecast)'!H41</f>
        <v>8345.2781495231466</v>
      </c>
      <c r="K33" s="559">
        <f>'Detail Table(Input this !)'!H41</f>
        <v>0</v>
      </c>
      <c r="L33" s="783">
        <f>'Detail Table(Forecast)'!I41</f>
        <v>9142.4241444028794</v>
      </c>
      <c r="M33" s="559">
        <f>'Detail Table(Input this !)'!I41</f>
        <v>0</v>
      </c>
      <c r="N33" s="783">
        <f>'Detail Table(Forecast)'!J41</f>
        <v>8227.627080421571</v>
      </c>
      <c r="O33" s="559">
        <f>'Detail Table(Input this !)'!J41</f>
        <v>0</v>
      </c>
      <c r="P33" s="783">
        <f>'Detail Table(Forecast)'!K41</f>
        <v>8363.2907683626727</v>
      </c>
      <c r="Q33" s="559">
        <f>'Detail Table(Input this !)'!K41</f>
        <v>0</v>
      </c>
      <c r="R33" s="783">
        <f>'Detail Table(Forecast)'!L41</f>
        <v>8821.0934683135201</v>
      </c>
      <c r="S33" s="559">
        <f>'Detail Table(Input this !)'!L41</f>
        <v>0</v>
      </c>
      <c r="T33" s="418">
        <f>SUM(H33,J33,L33,N33,P33,R33)</f>
        <v>50282.952395460125</v>
      </c>
      <c r="U33" s="419">
        <f>SUM(I33,K33,M33,O33,Q33,S33)</f>
        <v>0</v>
      </c>
      <c r="V33" s="1048"/>
      <c r="W33" s="1047"/>
      <c r="X33" s="1104" t="s">
        <v>53</v>
      </c>
      <c r="Y33" s="1105"/>
      <c r="Z33" s="1106"/>
      <c r="AA33" s="783">
        <f>'Detail Table(Forecast)'!N41</f>
        <v>8490.3890984095724</v>
      </c>
      <c r="AB33" s="602">
        <f>'Detail Table(Input this !)'!N41</f>
        <v>0</v>
      </c>
      <c r="AC33" s="783">
        <f>'Detail Table(Forecast)'!O41</f>
        <v>10234.003022593572</v>
      </c>
      <c r="AD33" s="602">
        <f>'Detail Table(Input this !)'!O41</f>
        <v>0</v>
      </c>
      <c r="AE33" s="783">
        <f>'Detail Table(Forecast)'!P41</f>
        <v>22107.586342625669</v>
      </c>
      <c r="AF33" s="417">
        <f>'Detail Table(Input this !)'!Q41</f>
        <v>0</v>
      </c>
      <c r="AG33" s="783">
        <f>'Detail Table(Forecast)'!Q41</f>
        <v>15717.790972285362</v>
      </c>
      <c r="AH33" s="417">
        <f>'Detail Table(Input this !)'!S41</f>
        <v>0</v>
      </c>
      <c r="AI33" s="783">
        <f>'Detail Table(Forecast)'!R41</f>
        <v>8935.9580502491153</v>
      </c>
      <c r="AJ33" s="417">
        <f>'Detail Table(Input this !)'!R41</f>
        <v>0</v>
      </c>
      <c r="AK33" s="783">
        <f>'Detail Table(Forecast)'!S41</f>
        <v>12610.518217008834</v>
      </c>
      <c r="AL33" s="417">
        <f>'Detail Table(Input this !)'!S41</f>
        <v>0</v>
      </c>
      <c r="AM33" s="418">
        <f>SUM(AA33,AC33,AE33,AG33,AI33,AK33)</f>
        <v>78096.245703172128</v>
      </c>
      <c r="AN33" s="430">
        <f>SUM(AB33,AD33,AF33,AH33,AJ33,AL33)</f>
        <v>0</v>
      </c>
      <c r="AO33" s="418">
        <f>T33+AM33</f>
        <v>128379.19809863225</v>
      </c>
      <c r="AP33" s="430">
        <f>U33+AN33</f>
        <v>0</v>
      </c>
      <c r="AQ33" s="431">
        <f>AO33/AO13*AQ13*0.9</f>
        <v>127095.40611764594</v>
      </c>
      <c r="AR33" s="432">
        <f>AQ33*1.1</f>
        <v>139804.94672941053</v>
      </c>
      <c r="AS33" s="469"/>
      <c r="AT33" s="469"/>
      <c r="AU33" s="469"/>
      <c r="AV33" s="469"/>
      <c r="AW33" s="469"/>
    </row>
    <row r="34" spans="1:49" s="278" customFormat="1" ht="27.75" customHeight="1" thickBot="1">
      <c r="A34" s="1049"/>
      <c r="B34" s="1050"/>
      <c r="C34" s="1096" t="s">
        <v>54</v>
      </c>
      <c r="D34" s="1097"/>
      <c r="E34" s="1098"/>
      <c r="F34" s="291"/>
      <c r="G34" s="337">
        <f>'[4]2021 Quality Business Plan'!AP34</f>
        <v>1.0574962767030316E-3</v>
      </c>
      <c r="H34" s="355">
        <f>(H33/H32/1000)</f>
        <v>4.8102409176078808E-4</v>
      </c>
      <c r="I34" s="356">
        <f>(I33/I32/1000)</f>
        <v>0</v>
      </c>
      <c r="J34" s="356">
        <f t="shared" ref="J34:U34" si="14">(J33/J32/1000)</f>
        <v>4.9023545494467167E-4</v>
      </c>
      <c r="K34" s="356">
        <f t="shared" si="14"/>
        <v>0</v>
      </c>
      <c r="L34" s="356">
        <f t="shared" si="14"/>
        <v>7.4419406954846388E-4</v>
      </c>
      <c r="M34" s="356">
        <f t="shared" si="14"/>
        <v>0</v>
      </c>
      <c r="N34" s="356">
        <f t="shared" si="14"/>
        <v>5.3652605676045458E-4</v>
      </c>
      <c r="O34" s="356">
        <f t="shared" si="14"/>
        <v>0</v>
      </c>
      <c r="P34" s="356">
        <f t="shared" si="14"/>
        <v>5.4523050840098262E-4</v>
      </c>
      <c r="Q34" s="356">
        <f t="shared" si="14"/>
        <v>0</v>
      </c>
      <c r="R34" s="356">
        <f t="shared" si="14"/>
        <v>4.8732630618825038E-4</v>
      </c>
      <c r="S34" s="356">
        <f t="shared" si="14"/>
        <v>0</v>
      </c>
      <c r="T34" s="355">
        <f t="shared" si="14"/>
        <v>5.3817698856344857E-4</v>
      </c>
      <c r="U34" s="357">
        <f t="shared" si="14"/>
        <v>0</v>
      </c>
      <c r="V34" s="1049"/>
      <c r="W34" s="1050"/>
      <c r="X34" s="1096" t="s">
        <v>54</v>
      </c>
      <c r="Y34" s="1097"/>
      <c r="Z34" s="1098"/>
      <c r="AA34" s="355">
        <f t="shared" ref="AA34:AR34" si="15">(AA33/AA32/1000)</f>
        <v>4.1754642954704304E-4</v>
      </c>
      <c r="AB34" s="358">
        <f t="shared" si="15"/>
        <v>0</v>
      </c>
      <c r="AC34" s="355">
        <f t="shared" si="15"/>
        <v>5.2023195519487449E-4</v>
      </c>
      <c r="AD34" s="358">
        <f t="shared" si="15"/>
        <v>0</v>
      </c>
      <c r="AE34" s="591">
        <f t="shared" si="15"/>
        <v>1.4728571847185657E-3</v>
      </c>
      <c r="AF34" s="356" t="e">
        <f t="shared" si="15"/>
        <v>#DIV/0!</v>
      </c>
      <c r="AG34" s="356">
        <f t="shared" si="15"/>
        <v>1.2243177264593676E-3</v>
      </c>
      <c r="AH34" s="356" t="e">
        <f t="shared" si="15"/>
        <v>#DIV/0!</v>
      </c>
      <c r="AI34" s="356">
        <f t="shared" si="15"/>
        <v>6.7122046497777475E-4</v>
      </c>
      <c r="AJ34" s="356" t="e">
        <f t="shared" si="15"/>
        <v>#DIV/0!</v>
      </c>
      <c r="AK34" s="356">
        <f t="shared" si="15"/>
        <v>8.048581961328079E-4</v>
      </c>
      <c r="AL34" s="356" t="e">
        <f t="shared" si="15"/>
        <v>#DIV/0!</v>
      </c>
      <c r="AM34" s="355">
        <f t="shared" si="15"/>
        <v>8.0648779576777117E-4</v>
      </c>
      <c r="AN34" s="358">
        <f t="shared" si="15"/>
        <v>0</v>
      </c>
      <c r="AO34" s="355">
        <f t="shared" si="15"/>
        <v>6.7473181423280046E-4</v>
      </c>
      <c r="AP34" s="358">
        <f t="shared" si="15"/>
        <v>0</v>
      </c>
      <c r="AQ34" s="359">
        <f t="shared" si="15"/>
        <v>6.7473181423280046E-4</v>
      </c>
      <c r="AR34" s="360">
        <f t="shared" si="15"/>
        <v>6.7473181423280035E-4</v>
      </c>
      <c r="AS34" s="469"/>
      <c r="AT34" s="469"/>
      <c r="AU34" s="469"/>
      <c r="AV34" s="469"/>
      <c r="AW34" s="469"/>
    </row>
    <row r="35" spans="1:49" s="278" customFormat="1" ht="27.75" customHeight="1" thickBot="1">
      <c r="A35" s="25" t="s">
        <v>55</v>
      </c>
      <c r="B35" s="6"/>
      <c r="C35" s="7"/>
      <c r="D35" s="8"/>
      <c r="E35" s="9"/>
      <c r="F35" s="292"/>
      <c r="G35" s="768">
        <f>'[4]2021 Quality Business Plan'!AP35</f>
        <v>359470.15879702009</v>
      </c>
      <c r="H35" s="769">
        <f>H16+H17+H23+H33</f>
        <v>18127.923521295575</v>
      </c>
      <c r="I35" s="560">
        <f t="shared" ref="I35:U35" si="16">I16+I17+I23+I33</f>
        <v>0</v>
      </c>
      <c r="J35" s="769">
        <f t="shared" si="16"/>
        <v>20261.804846738261</v>
      </c>
      <c r="K35" s="560">
        <f t="shared" si="16"/>
        <v>0</v>
      </c>
      <c r="L35" s="769">
        <f t="shared" si="16"/>
        <v>17742.232079272624</v>
      </c>
      <c r="M35" s="560">
        <f t="shared" si="16"/>
        <v>0</v>
      </c>
      <c r="N35" s="769">
        <f t="shared" si="16"/>
        <v>18962.511466357886</v>
      </c>
      <c r="O35" s="560">
        <f t="shared" si="16"/>
        <v>0</v>
      </c>
      <c r="P35" s="769">
        <f t="shared" si="16"/>
        <v>19100.975254562676</v>
      </c>
      <c r="Q35" s="560">
        <f t="shared" si="16"/>
        <v>0</v>
      </c>
      <c r="R35" s="769">
        <f t="shared" si="16"/>
        <v>21492.247186594133</v>
      </c>
      <c r="S35" s="560">
        <f t="shared" si="16"/>
        <v>0</v>
      </c>
      <c r="T35" s="769">
        <f t="shared" si="16"/>
        <v>115687.69435482116</v>
      </c>
      <c r="U35" s="770">
        <f t="shared" si="16"/>
        <v>0</v>
      </c>
      <c r="V35" s="25" t="s">
        <v>66</v>
      </c>
      <c r="W35" s="6"/>
      <c r="X35" s="7"/>
      <c r="Y35" s="8"/>
      <c r="Z35" s="9"/>
      <c r="AA35" s="776">
        <f>AA16+AA17+AA23+AA33</f>
        <v>22724.698788897276</v>
      </c>
      <c r="AB35" s="560">
        <f t="shared" ref="AB35:AP35" si="17">AB16+AB17+AB23+AB33</f>
        <v>0</v>
      </c>
      <c r="AC35" s="776">
        <f t="shared" si="17"/>
        <v>24004.896119439942</v>
      </c>
      <c r="AD35" s="560">
        <f>AD16+AD17+AD23+AD33</f>
        <v>0</v>
      </c>
      <c r="AE35" s="776">
        <f t="shared" si="17"/>
        <v>32614.962582136854</v>
      </c>
      <c r="AF35" s="777">
        <f t="shared" si="17"/>
        <v>0</v>
      </c>
      <c r="AG35" s="776">
        <f t="shared" si="17"/>
        <v>24704.712768610785</v>
      </c>
      <c r="AH35" s="777">
        <f t="shared" si="17"/>
        <v>0</v>
      </c>
      <c r="AI35" s="776">
        <f t="shared" si="17"/>
        <v>18255.391752888183</v>
      </c>
      <c r="AJ35" s="777">
        <f t="shared" si="17"/>
        <v>0</v>
      </c>
      <c r="AK35" s="776">
        <f t="shared" si="17"/>
        <v>23578.51094989766</v>
      </c>
      <c r="AL35" s="777">
        <f t="shared" si="17"/>
        <v>0</v>
      </c>
      <c r="AM35" s="768">
        <f t="shared" si="17"/>
        <v>145883.1729618707</v>
      </c>
      <c r="AN35" s="771">
        <f t="shared" si="17"/>
        <v>0</v>
      </c>
      <c r="AO35" s="772">
        <f t="shared" si="17"/>
        <v>261570.86731669185</v>
      </c>
      <c r="AP35" s="773">
        <f t="shared" si="17"/>
        <v>0</v>
      </c>
      <c r="AQ35" s="774">
        <f>AQ16+AQ17+AQ23+AQ33</f>
        <v>260632.52659306148</v>
      </c>
      <c r="AR35" s="775">
        <f>AR16+AR17+AR23+AR33</f>
        <v>270308.33446669916</v>
      </c>
      <c r="AS35" s="469"/>
      <c r="AT35" s="469"/>
      <c r="AU35" s="469"/>
      <c r="AV35" s="469"/>
      <c r="AW35" s="469"/>
    </row>
    <row r="36" spans="1:49" s="278" customFormat="1" ht="24" customHeight="1">
      <c r="A36" s="32"/>
      <c r="B36" s="33"/>
      <c r="C36" s="34"/>
      <c r="D36" s="34"/>
      <c r="E36" s="34"/>
      <c r="F36" s="293"/>
      <c r="G36" s="608" t="str">
        <f>'[4]2021 Quality Business Plan'!AP36</f>
        <v>Actual</v>
      </c>
      <c r="H36" s="1109" t="s">
        <v>26</v>
      </c>
      <c r="I36" s="1108"/>
      <c r="J36" s="1107" t="s">
        <v>26</v>
      </c>
      <c r="K36" s="1108"/>
      <c r="L36" s="1107" t="s">
        <v>26</v>
      </c>
      <c r="M36" s="1108"/>
      <c r="N36" s="1107" t="s">
        <v>26</v>
      </c>
      <c r="O36" s="1108"/>
      <c r="P36" s="1107" t="s">
        <v>26</v>
      </c>
      <c r="Q36" s="1108"/>
      <c r="R36" s="1107" t="s">
        <v>26</v>
      </c>
      <c r="S36" s="1120"/>
      <c r="T36" s="294" t="s">
        <v>27</v>
      </c>
      <c r="U36" s="295" t="s">
        <v>26</v>
      </c>
      <c r="V36" s="32"/>
      <c r="W36" s="33"/>
      <c r="X36" s="34"/>
      <c r="Y36" s="34"/>
      <c r="Z36" s="34"/>
      <c r="AA36" s="1087" t="s">
        <v>26</v>
      </c>
      <c r="AB36" s="1088"/>
      <c r="AC36" s="1089" t="s">
        <v>26</v>
      </c>
      <c r="AD36" s="1093"/>
      <c r="AE36" s="1089" t="s">
        <v>26</v>
      </c>
      <c r="AF36" s="1093"/>
      <c r="AG36" s="1089" t="s">
        <v>26</v>
      </c>
      <c r="AH36" s="1093"/>
      <c r="AI36" s="1089" t="s">
        <v>26</v>
      </c>
      <c r="AJ36" s="1093"/>
      <c r="AK36" s="1089" t="s">
        <v>26</v>
      </c>
      <c r="AL36" s="1090"/>
      <c r="AM36" s="296" t="s">
        <v>27</v>
      </c>
      <c r="AN36" s="297" t="s">
        <v>26</v>
      </c>
      <c r="AO36" s="298" t="s">
        <v>27</v>
      </c>
      <c r="AP36" s="299" t="s">
        <v>26</v>
      </c>
      <c r="AQ36" s="299" t="s">
        <v>32</v>
      </c>
      <c r="AR36" s="300" t="s">
        <v>32</v>
      </c>
      <c r="AS36" s="469"/>
      <c r="AT36" s="469"/>
      <c r="AU36" s="469"/>
      <c r="AV36" s="469"/>
      <c r="AW36" s="469"/>
    </row>
    <row r="37" spans="1:49" s="278" customFormat="1" ht="27.75" customHeight="1">
      <c r="A37" s="1110" t="s">
        <v>56</v>
      </c>
      <c r="B37" s="1111"/>
      <c r="C37" s="1030" t="s">
        <v>57</v>
      </c>
      <c r="D37" s="1102"/>
      <c r="E37" s="1103"/>
      <c r="F37" s="301"/>
      <c r="G37" s="420">
        <f>'[4]2021 Quality Business Plan'!AP37</f>
        <v>319320000</v>
      </c>
      <c r="H37" s="1092">
        <f>INDEX('[5]G332 PILHAS IND'!$B$7:$AA$27,20,MATCH(H49,'[5]G332 PILHAS IND'!$B$7:$AA$7,0))*1000</f>
        <v>40221000</v>
      </c>
      <c r="I37" s="1092"/>
      <c r="J37" s="1092">
        <f>INDEX('[5]G332 PILHAS IND'!$B$7:$AA$27,20,MATCH(J49,'[5]G332 PILHAS IND'!$B$7:$AA$7,0))*1000</f>
        <v>36867000</v>
      </c>
      <c r="K37" s="1092"/>
      <c r="L37" s="1092">
        <f>INDEX('[5]G332 PILHAS IND'!$B$7:$AA$27,20,MATCH(L49,'[5]G332 PILHAS IND'!$B$7:$AA$7,0))*1000</f>
        <v>36467000</v>
      </c>
      <c r="M37" s="1092"/>
      <c r="N37" s="1092">
        <f>INDEX('[5]G332 PILHAS IND'!$B$7:$AA$27,20,MATCH(N49,'[5]G332 PILHAS IND'!$B$7:$AA$7,0))*1000</f>
        <v>32107000</v>
      </c>
      <c r="O37" s="1092"/>
      <c r="P37" s="1092">
        <f>INDEX('[5]G332 PILHAS IND'!$B$7:$AA$27,20,MATCH(P49,'[5]G332 PILHAS IND'!$B$7:$AA$7,0))*1000</f>
        <v>33038000</v>
      </c>
      <c r="Q37" s="1092"/>
      <c r="R37" s="1092">
        <f>INDEX('[5]G332 PILHAS IND'!$B$7:$AA$27,20,MATCH(R49,'[5]G332 PILHAS IND'!$B$7:$AA$7,0))*1000</f>
        <v>34246000</v>
      </c>
      <c r="S37" s="1092"/>
      <c r="T37" s="421"/>
      <c r="U37" s="422">
        <f>+H37+J37+L37+N37+P37+R37</f>
        <v>212946000</v>
      </c>
      <c r="V37" s="1110" t="s">
        <v>56</v>
      </c>
      <c r="W37" s="1111"/>
      <c r="X37" s="1030" t="s">
        <v>57</v>
      </c>
      <c r="Y37" s="1102"/>
      <c r="Z37" s="1103"/>
      <c r="AA37" s="1092">
        <f>INDEX('[5]G332 PILHAS IND'!$B$7:$AA$27,20,MATCH(AA49,'[5]G332 PILHAS IND'!$B$7:$AA$7,0))*1000</f>
        <v>33486000</v>
      </c>
      <c r="AB37" s="1092"/>
      <c r="AC37" s="1092">
        <f>INDEX('[5]G332 PILHAS IND'!$B$7:$AA$27,20,MATCH(AC49,'[5]G332 PILHAS IND'!$B$7:$AA$7,0))*1000</f>
        <v>33897000</v>
      </c>
      <c r="AD37" s="1092"/>
      <c r="AE37" s="1091"/>
      <c r="AF37" s="1091"/>
      <c r="AG37" s="1091"/>
      <c r="AH37" s="1091"/>
      <c r="AI37" s="1091"/>
      <c r="AJ37" s="1091"/>
      <c r="AK37" s="1091"/>
      <c r="AL37" s="1091"/>
      <c r="AM37" s="433"/>
      <c r="AN37" s="434">
        <f>+AA37+AC37+AE37+AG37+AI37+AK37</f>
        <v>67383000</v>
      </c>
      <c r="AO37" s="433"/>
      <c r="AP37" s="435">
        <f>U37+AN37</f>
        <v>280329000</v>
      </c>
      <c r="AQ37" s="490">
        <f>AP37*1.1</f>
        <v>308361900</v>
      </c>
      <c r="AR37" s="491">
        <f>AQ37*1.1</f>
        <v>339198090</v>
      </c>
      <c r="AS37" s="469" t="s">
        <v>160</v>
      </c>
      <c r="AT37" s="470">
        <v>0.67</v>
      </c>
      <c r="AU37" s="469">
        <v>0.6</v>
      </c>
      <c r="AV37" s="469"/>
      <c r="AW37" s="469"/>
    </row>
    <row r="38" spans="1:49" s="278" customFormat="1" ht="27.75" customHeight="1">
      <c r="A38" s="1112"/>
      <c r="B38" s="1111"/>
      <c r="C38" s="1099" t="s">
        <v>58</v>
      </c>
      <c r="D38" s="1100"/>
      <c r="E38" s="1101"/>
      <c r="F38" s="302"/>
      <c r="G38" s="423">
        <f>'[4]2021 Quality Business Plan'!AP38</f>
        <v>319320000</v>
      </c>
      <c r="H38" s="1085" t="e">
        <f>G38-INDEX('[6]2020 Quality Business Plan'!$H$37:$S$37,1,MATCH(H11,'[6]2020 Quality Business Plan'!$H$11:$S$11,0))+H37</f>
        <v>#N/A</v>
      </c>
      <c r="I38" s="1086"/>
      <c r="J38" s="1085" t="e">
        <f>H38-INDEX('[6]2020 Quality Business Plan'!$H$37:$S$37,1,MATCH(J11,'[6]2020 Quality Business Plan'!$H$11:$S$11,0))+J37</f>
        <v>#N/A</v>
      </c>
      <c r="K38" s="1086"/>
      <c r="L38" s="1085" t="e">
        <f>J38-INDEX('[6]2020 Quality Business Plan'!$H$37:$S$37,1,MATCH(L11,'[6]2020 Quality Business Plan'!$H$11:$S$11,0))+L37</f>
        <v>#N/A</v>
      </c>
      <c r="M38" s="1086"/>
      <c r="N38" s="1085" t="e">
        <f>L38-INDEX('[6]2020 Quality Business Plan'!$H$37:$S$37,1,MATCH(N11,'[6]2020 Quality Business Plan'!$H$11:$S$11,0))+N37</f>
        <v>#N/A</v>
      </c>
      <c r="O38" s="1086"/>
      <c r="P38" s="1085" t="e">
        <f>N38-INDEX('[6]2020 Quality Business Plan'!$H$37:$S$37,1,MATCH(P11,'[6]2020 Quality Business Plan'!$H$11:$S$11,0))+P37</f>
        <v>#N/A</v>
      </c>
      <c r="Q38" s="1086"/>
      <c r="R38" s="1121" t="e">
        <f>P38-INDEX('[6]2020 Quality Business Plan'!$H$37:$S$37,1,MATCH(R11,'[6]2020 Quality Business Plan'!$H$11:$S$11,0))+R37</f>
        <v>#N/A</v>
      </c>
      <c r="S38" s="1122"/>
      <c r="T38" s="424"/>
      <c r="U38" s="425">
        <f>SUM(H37:S37)</f>
        <v>212946000</v>
      </c>
      <c r="V38" s="1112"/>
      <c r="W38" s="1111"/>
      <c r="X38" s="1099" t="s">
        <v>58</v>
      </c>
      <c r="Y38" s="1100"/>
      <c r="Z38" s="1101"/>
      <c r="AA38" s="1085" t="e">
        <f>R38-INDEX('[6]2020 Quality Business Plan'!$AA$37:$AL$37,1,MATCH(AA11,'[6]2020 Quality Business Plan'!$AA$11:$AL$11,0))+AA37</f>
        <v>#N/A</v>
      </c>
      <c r="AB38" s="1086"/>
      <c r="AC38" s="1085" t="e">
        <f>AA38-INDEX('[6]2020 Quality Business Plan'!$AA$37:$AL$37,1,MATCH(AC11,'[6]2020 Quality Business Plan'!$AA$11:$AL$11,0))+AC37</f>
        <v>#N/A</v>
      </c>
      <c r="AD38" s="1086"/>
      <c r="AE38" s="1085" t="e">
        <f>AC38-INDEX('[6]2020 Quality Business Plan'!$AA$37:$AL$37,1,MATCH(AE11,'[6]2020 Quality Business Plan'!$AA$11:$AL$11,0))+AE37</f>
        <v>#N/A</v>
      </c>
      <c r="AF38" s="1086"/>
      <c r="AG38" s="1085" t="e">
        <f>AE38-INDEX('[6]2020 Quality Business Plan'!$AA$37:$AL$37,1,MATCH(AG11,'[6]2020 Quality Business Plan'!$AA$11:$AL$11,0))+AG37</f>
        <v>#N/A</v>
      </c>
      <c r="AH38" s="1086"/>
      <c r="AI38" s="1085" t="e">
        <f>AG38-INDEX('[6]2020 Quality Business Plan'!$AA$37:$AL$37,1,MATCH(AI11,'[6]2020 Quality Business Plan'!$AA$11:$AL$11,0))+AI37</f>
        <v>#N/A</v>
      </c>
      <c r="AJ38" s="1086"/>
      <c r="AK38" s="1085" t="e">
        <f>AI38-INDEX('[6]2020 Quality Business Plan'!$AA$37:$AL$37,1,MATCH(AK11,'[6]2020 Quality Business Plan'!$AA$11:$AL$11,0))+AK37</f>
        <v>#N/A</v>
      </c>
      <c r="AL38" s="1086"/>
      <c r="AM38" s="426"/>
      <c r="AN38" s="436">
        <f>SUM(AA37:AL37)</f>
        <v>67383000</v>
      </c>
      <c r="AO38" s="426"/>
      <c r="AP38" s="437">
        <f>U38+AN38</f>
        <v>280329000</v>
      </c>
      <c r="AQ38" s="492">
        <f>AQ37</f>
        <v>308361900</v>
      </c>
      <c r="AR38" s="493">
        <f>AR37</f>
        <v>339198090</v>
      </c>
      <c r="AS38" s="469"/>
      <c r="AT38" s="469"/>
      <c r="AU38" s="469"/>
      <c r="AV38" s="469"/>
      <c r="AW38" s="469"/>
    </row>
    <row r="39" spans="1:49" s="278" customFormat="1" ht="27.75" customHeight="1">
      <c r="A39" s="1112"/>
      <c r="B39" s="1111"/>
      <c r="C39" s="1069" t="s">
        <v>59</v>
      </c>
      <c r="D39" s="1094"/>
      <c r="E39" s="1095"/>
      <c r="F39" s="303"/>
      <c r="G39" s="322">
        <f>'[4]2021 Quality Business Plan'!AP39</f>
        <v>14</v>
      </c>
      <c r="H39" s="1085">
        <f>'[7]2021 Quality Business Plan'!H$39+'[8]2021 Quality Business Plan'!H$39+'[9]2021 Quality Business Plan'!H$39</f>
        <v>1</v>
      </c>
      <c r="I39" s="1086"/>
      <c r="J39" s="1085">
        <f>'[7]2021 Quality Business Plan'!J$39+'[8]2021 Quality Business Plan'!J$39+'[9]2021 Quality Business Plan'!J$39</f>
        <v>3</v>
      </c>
      <c r="K39" s="1086"/>
      <c r="L39" s="1085">
        <f>'[7]2021 Quality Business Plan'!L$39+'[8]2021 Quality Business Plan'!L$39+'[9]2021 Quality Business Plan'!L$39</f>
        <v>1</v>
      </c>
      <c r="M39" s="1086"/>
      <c r="N39" s="1085">
        <f>'[7]2021 Quality Business Plan'!N$39+'[8]2021 Quality Business Plan'!N$39+'[9]2021 Quality Business Plan'!N$39</f>
        <v>3</v>
      </c>
      <c r="O39" s="1086"/>
      <c r="P39" s="1085">
        <f>'[7]2021 Quality Business Plan'!P$39+'[8]2021 Quality Business Plan'!P$39+'[9]2021 Quality Business Plan'!P$39</f>
        <v>1</v>
      </c>
      <c r="Q39" s="1086"/>
      <c r="R39" s="1085">
        <f>'[7]2021 Quality Business Plan'!R$39+'[8]2021 Quality Business Plan'!R$39+'[9]2021 Quality Business Plan'!R$39</f>
        <v>2</v>
      </c>
      <c r="S39" s="1086"/>
      <c r="T39" s="426"/>
      <c r="U39" s="425">
        <f>+H39+J39+L39+N39+P39+R39</f>
        <v>11</v>
      </c>
      <c r="V39" s="1112"/>
      <c r="W39" s="1111"/>
      <c r="X39" s="1069" t="s">
        <v>59</v>
      </c>
      <c r="Y39" s="1094"/>
      <c r="Z39" s="1095"/>
      <c r="AA39" s="1085">
        <f>'[7]2021 Quality Business Plan'!AA$39+'[8]2021 Quality Business Plan'!AA$39+'[9]2021 Quality Business Plan'!AA$39</f>
        <v>0</v>
      </c>
      <c r="AB39" s="1086"/>
      <c r="AC39" s="1085">
        <f>'[7]2021 Quality Business Plan'!AC$39+'[8]2021 Quality Business Plan'!AC$39+'[9]2021 Quality Business Plan'!AC$39</f>
        <v>3</v>
      </c>
      <c r="AD39" s="1086"/>
      <c r="AE39" s="1085">
        <f>'[7]2021 Quality Business Plan'!AE$39+'[8]2021 Quality Business Plan'!AE$39+'[9]2021 Quality Business Plan'!AE$39</f>
        <v>0</v>
      </c>
      <c r="AF39" s="1086"/>
      <c r="AG39" s="1085">
        <f>'[7]2021 Quality Business Plan'!AG$39+'[8]2021 Quality Business Plan'!AG$39+'[9]2021 Quality Business Plan'!AG$39</f>
        <v>0</v>
      </c>
      <c r="AH39" s="1086"/>
      <c r="AI39" s="1085">
        <f>'[7]2021 Quality Business Plan'!AI$39+'[8]2021 Quality Business Plan'!AI$39+'[9]2021 Quality Business Plan'!AI$39</f>
        <v>0</v>
      </c>
      <c r="AJ39" s="1086"/>
      <c r="AK39" s="1085">
        <f>'[7]2021 Quality Business Plan'!AK$39+'[8]2021 Quality Business Plan'!AK$39+'[9]2021 Quality Business Plan'!AK$39</f>
        <v>0</v>
      </c>
      <c r="AL39" s="1086"/>
      <c r="AM39" s="426"/>
      <c r="AN39" s="436">
        <f>+AA39+AC39+AE39+AG39+AI39+AK39</f>
        <v>3</v>
      </c>
      <c r="AO39" s="426"/>
      <c r="AP39" s="437">
        <f>U39+AN39</f>
        <v>14</v>
      </c>
      <c r="AQ39" s="438">
        <v>0</v>
      </c>
      <c r="AR39" s="439">
        <v>0</v>
      </c>
      <c r="AS39" s="469"/>
      <c r="AT39" s="469"/>
      <c r="AU39" s="469"/>
      <c r="AV39" s="469"/>
      <c r="AW39" s="469"/>
    </row>
    <row r="40" spans="1:49" s="278" customFormat="1" ht="27.75" customHeight="1" thickBot="1">
      <c r="A40" s="1113"/>
      <c r="B40" s="1114"/>
      <c r="C40" s="1115" t="s">
        <v>60</v>
      </c>
      <c r="D40" s="1116"/>
      <c r="E40" s="1117"/>
      <c r="F40" s="304"/>
      <c r="G40" s="549">
        <f>'[4]2021 Quality Business Plan'!AP40</f>
        <v>4.3843166729299762E-2</v>
      </c>
      <c r="H40" s="1118">
        <f>H39/H37*1000000</f>
        <v>2.4862633947440392E-2</v>
      </c>
      <c r="I40" s="1119" t="e">
        <f t="shared" ref="I40:S40" si="18">(I39/I38)*12*1000000</f>
        <v>#DIV/0!</v>
      </c>
      <c r="J40" s="1118">
        <f>J39/J37*1000000</f>
        <v>8.1373586133940926E-2</v>
      </c>
      <c r="K40" s="1119" t="e">
        <f t="shared" si="18"/>
        <v>#DIV/0!</v>
      </c>
      <c r="L40" s="1118">
        <f>L39/L37*1000000</f>
        <v>2.7422052814873723E-2</v>
      </c>
      <c r="M40" s="1119" t="e">
        <f t="shared" si="18"/>
        <v>#DIV/0!</v>
      </c>
      <c r="N40" s="1118">
        <f>N39/N37*1000000</f>
        <v>9.3437568131560095E-2</v>
      </c>
      <c r="O40" s="1119" t="e">
        <f t="shared" si="18"/>
        <v>#DIV/0!</v>
      </c>
      <c r="P40" s="1118">
        <f>P39/P37*1000000</f>
        <v>3.0268176039711849E-2</v>
      </c>
      <c r="Q40" s="1119" t="e">
        <f t="shared" si="18"/>
        <v>#DIV/0!</v>
      </c>
      <c r="R40" s="1118">
        <f>R39/R37*1000000</f>
        <v>5.8400981136483093E-2</v>
      </c>
      <c r="S40" s="1119" t="e">
        <f t="shared" si="18"/>
        <v>#DIV/0!</v>
      </c>
      <c r="T40" s="363"/>
      <c r="U40" s="548">
        <f>(U39/U37)*1000000</f>
        <v>5.1656288448714699E-2</v>
      </c>
      <c r="V40" s="1113"/>
      <c r="W40" s="1114"/>
      <c r="X40" s="1115" t="s">
        <v>67</v>
      </c>
      <c r="Y40" s="1116"/>
      <c r="Z40" s="1117"/>
      <c r="AA40" s="1118">
        <f>AA39/AA37*1000000</f>
        <v>0</v>
      </c>
      <c r="AB40" s="1119" t="e">
        <f t="shared" ref="AB40:AL40" si="19">(AB39/AB38)*12*1000000</f>
        <v>#DIV/0!</v>
      </c>
      <c r="AC40" s="1118">
        <f>AC39/AC37*1000000</f>
        <v>8.8503407381184174E-2</v>
      </c>
      <c r="AD40" s="1119" t="e">
        <f t="shared" si="19"/>
        <v>#DIV/0!</v>
      </c>
      <c r="AE40" s="1118" t="e">
        <f>AE39/AE37*1000000</f>
        <v>#DIV/0!</v>
      </c>
      <c r="AF40" s="1119" t="e">
        <f t="shared" si="19"/>
        <v>#DIV/0!</v>
      </c>
      <c r="AG40" s="1118" t="e">
        <f>AG39/AG37*1000000</f>
        <v>#DIV/0!</v>
      </c>
      <c r="AH40" s="1119" t="e">
        <f t="shared" si="19"/>
        <v>#DIV/0!</v>
      </c>
      <c r="AI40" s="1118" t="e">
        <f>AI39/AI37*1000000</f>
        <v>#DIV/0!</v>
      </c>
      <c r="AJ40" s="1119" t="e">
        <f t="shared" si="19"/>
        <v>#DIV/0!</v>
      </c>
      <c r="AK40" s="1118" t="e">
        <f>AK39/AK37*1000000</f>
        <v>#DIV/0!</v>
      </c>
      <c r="AL40" s="1119" t="e">
        <f t="shared" si="19"/>
        <v>#DIV/0!</v>
      </c>
      <c r="AM40" s="363"/>
      <c r="AN40" s="968">
        <f>(AN39/AN37)*1000000</f>
        <v>4.4521615244201063E-2</v>
      </c>
      <c r="AO40" s="363"/>
      <c r="AP40" s="968">
        <f>(AP39/AP37)*1000000</f>
        <v>4.9941318950233474E-2</v>
      </c>
      <c r="AQ40" s="968">
        <f>(AQ39/AQ37)*1000000</f>
        <v>0</v>
      </c>
      <c r="AR40" s="968">
        <f>(AR39/AR37)*1000000</f>
        <v>0</v>
      </c>
      <c r="AS40" s="469"/>
      <c r="AT40" s="469"/>
      <c r="AU40" s="469"/>
      <c r="AV40" s="469"/>
      <c r="AW40" s="469"/>
    </row>
    <row r="41" spans="1:49" ht="8.4499999999999993" customHeight="1" thickBot="1">
      <c r="A41" s="305"/>
      <c r="B41" s="305"/>
      <c r="C41" s="305"/>
      <c r="D41" s="305"/>
      <c r="E41" s="305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5"/>
      <c r="W41" s="305"/>
      <c r="X41" s="305"/>
      <c r="Y41" s="305"/>
      <c r="Z41" s="305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468"/>
      <c r="AT41" s="468"/>
      <c r="AU41" s="468"/>
      <c r="AV41" s="468"/>
    </row>
    <row r="42" spans="1:49" ht="24" customHeight="1">
      <c r="A42" s="312" t="s">
        <v>61</v>
      </c>
      <c r="B42" s="313"/>
      <c r="C42" s="313"/>
      <c r="D42" s="313"/>
      <c r="E42" s="313"/>
      <c r="F42" s="313"/>
      <c r="G42" s="313"/>
      <c r="H42" s="444"/>
      <c r="I42" s="444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484"/>
      <c r="V42" s="312" t="s">
        <v>69</v>
      </c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364"/>
      <c r="AJ42" s="364"/>
      <c r="AK42" s="364"/>
      <c r="AL42" s="364"/>
      <c r="AM42" s="364"/>
      <c r="AN42" s="364"/>
      <c r="AO42" s="364"/>
      <c r="AP42" s="364"/>
      <c r="AQ42" s="364"/>
      <c r="AR42" s="365"/>
      <c r="AS42" s="468"/>
      <c r="AT42" s="468"/>
      <c r="AU42" s="468"/>
      <c r="AV42" s="468"/>
    </row>
    <row r="43" spans="1:49" ht="24" customHeight="1">
      <c r="A43" s="25"/>
      <c r="B43" s="16"/>
      <c r="C43" s="16"/>
      <c r="D43" s="16"/>
      <c r="E43" s="16"/>
      <c r="F43" s="16"/>
      <c r="G43" s="16"/>
      <c r="H43" s="979">
        <f>INDEX('Detail Table(Forecast)'!$G$62:$S$62,1,MATCH('2021 Quality Business Plan'!H11,'Detail Table(Forecast)'!$G$63:$S$63,0))</f>
        <v>0.66485786220513776</v>
      </c>
      <c r="I43" s="980"/>
      <c r="J43" s="979">
        <f>INDEX('Detail Table(Forecast)'!$G$62:$S$62,1,MATCH('2021 Quality Business Plan'!J11,'Detail Table(Forecast)'!$G$63:$S$63,0))</f>
        <v>0.79452641763592191</v>
      </c>
      <c r="K43" s="981"/>
      <c r="L43" s="979">
        <f>INDEX('Detail Table(Forecast)'!$G$62:$S$62,1,MATCH('2021 Quality Business Plan'!L11,'Detail Table(Forecast)'!$G$63:$S$63,0))</f>
        <v>0.54748447323580318</v>
      </c>
      <c r="M43" s="982"/>
      <c r="N43" s="979">
        <f>INDEX('Detail Table(Forecast)'!$G$62:$S$62,1,MATCH('2021 Quality Business Plan'!N11,'Detail Table(Forecast)'!$G$63:$S$63,0))</f>
        <v>0.72090755892409797</v>
      </c>
      <c r="O43" s="982"/>
      <c r="P43" s="979">
        <f>INDEX('Detail Table(Forecast)'!$G$62:$S$62,1,MATCH('2021 Quality Business Plan'!P11,'Detail Table(Forecast)'!$G$63:$S$63,0))</f>
        <v>0.59813705697318897</v>
      </c>
      <c r="Q43" s="982"/>
      <c r="R43" s="979">
        <f>INDEX('Detail Table(Forecast)'!$G$62:$S$62,1,MATCH('2021 Quality Business Plan'!R11,'Detail Table(Forecast)'!$G$63:$S$63,0))</f>
        <v>0.74394194254813417</v>
      </c>
      <c r="S43" s="983"/>
      <c r="T43" s="983"/>
      <c r="U43" s="984"/>
      <c r="V43" s="985"/>
      <c r="W43" s="986"/>
      <c r="X43" s="986"/>
      <c r="Y43" s="986"/>
      <c r="Z43" s="986"/>
      <c r="AA43" s="979">
        <f>INDEX('Detail Table(Forecast)'!$G$62:$S$62,1,MATCH('2021 Quality Business Plan'!AA11,'Detail Table(Forecast)'!$G$63:$S$63,0))</f>
        <v>0.82696597148912754</v>
      </c>
      <c r="AB43" s="987"/>
      <c r="AC43" s="979">
        <f>INDEX('Detail Table(Forecast)'!$G$62:$S$62,1,MATCH('2021 Quality Business Plan'!AC11,'Detail Table(Forecast)'!$G$63:$S$63,0))</f>
        <v>0.83628248162088459</v>
      </c>
      <c r="AD43" s="987"/>
      <c r="AE43" s="979">
        <f>INDEX('Detail Table(Forecast)'!$G$62:$S$62,1,MATCH('2021 Quality Business Plan'!AE11,'Detail Table(Forecast)'!$G$63:$S$63,0))</f>
        <v>0.65348815214343592</v>
      </c>
      <c r="AF43" s="987"/>
      <c r="AG43" s="979">
        <f>INDEX('Detail Table(Forecast)'!$G$62:$S$62,1,MATCH('2021 Quality Business Plan'!AG11,'Detail Table(Forecast)'!$G$63:$S$63,0))</f>
        <v>0.65267509575447813</v>
      </c>
      <c r="AH43" s="987"/>
      <c r="AI43" s="979">
        <f>INDEX('Detail Table(Forecast)'!$G$62:$S$62,1,MATCH('2021 Quality Business Plan'!AI11,'Detail Table(Forecast)'!$G$63:$S$63,0))</f>
        <v>0.74853711648204546</v>
      </c>
      <c r="AJ43" s="987"/>
      <c r="AK43" s="979">
        <f>INDEX('Detail Table(Forecast)'!$G$62:$S$62,1,MATCH('2021 Quality Business Plan'!AK11,'Detail Table(Forecast)'!$G$63:$S$63,0))</f>
        <v>0.72436811160725734</v>
      </c>
      <c r="AL43" s="987"/>
      <c r="AM43" s="986"/>
      <c r="AN43" s="986"/>
      <c r="AO43" s="986"/>
      <c r="AP43" s="986"/>
      <c r="AQ43" s="367"/>
      <c r="AR43" s="368"/>
      <c r="AS43" s="468"/>
      <c r="AT43" s="468"/>
      <c r="AU43" s="468"/>
      <c r="AV43" s="468"/>
    </row>
    <row r="44" spans="1:49" ht="24" customHeight="1">
      <c r="A44" s="25"/>
      <c r="B44" s="16"/>
      <c r="C44" s="16"/>
      <c r="D44" s="16"/>
      <c r="E44" s="16"/>
      <c r="F44" s="16"/>
      <c r="G44" s="16"/>
      <c r="H44" s="445"/>
      <c r="I44" s="446"/>
      <c r="J44" s="16"/>
      <c r="K44" s="441"/>
      <c r="L44" s="16"/>
      <c r="M44" s="16"/>
      <c r="N44" s="16"/>
      <c r="O44" s="16"/>
      <c r="P44" s="16"/>
      <c r="Q44" s="16"/>
      <c r="R44" s="16"/>
      <c r="S44" s="16"/>
      <c r="T44" s="16"/>
      <c r="U44" s="485"/>
      <c r="V44" s="366"/>
      <c r="W44" s="367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7"/>
      <c r="AK44" s="367"/>
      <c r="AL44" s="367"/>
      <c r="AM44" s="367"/>
      <c r="AN44" s="367"/>
      <c r="AO44" s="367"/>
      <c r="AP44" s="367"/>
      <c r="AQ44" s="367"/>
      <c r="AR44" s="368"/>
      <c r="AS44" s="468"/>
      <c r="AT44" s="468"/>
      <c r="AU44" s="468"/>
      <c r="AV44" s="468"/>
    </row>
    <row r="45" spans="1:49" ht="24" customHeight="1">
      <c r="A45" s="486"/>
      <c r="B45" s="16"/>
      <c r="C45" s="16"/>
      <c r="D45" s="16"/>
      <c r="E45" s="16"/>
      <c r="F45" s="16"/>
      <c r="G45" s="16"/>
      <c r="H45" s="445"/>
      <c r="I45" s="446"/>
      <c r="J45" s="16"/>
      <c r="K45" s="443"/>
      <c r="L45" s="16"/>
      <c r="M45" s="16"/>
      <c r="N45" s="314"/>
      <c r="O45" s="16"/>
      <c r="P45" s="16"/>
      <c r="Q45" s="16"/>
      <c r="R45" s="16"/>
      <c r="S45" s="16"/>
      <c r="T45" s="16"/>
      <c r="U45" s="485"/>
      <c r="V45" s="366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367"/>
      <c r="AI45" s="367"/>
      <c r="AJ45" s="367"/>
      <c r="AK45" s="367"/>
      <c r="AL45" s="367"/>
      <c r="AM45" s="367"/>
      <c r="AN45" s="367"/>
      <c r="AO45" s="367"/>
      <c r="AP45" s="367"/>
      <c r="AQ45" s="367"/>
      <c r="AR45" s="368"/>
      <c r="AS45" s="468"/>
      <c r="AT45" s="468"/>
      <c r="AU45" s="468"/>
      <c r="AV45" s="468"/>
    </row>
    <row r="46" spans="1:49" s="278" customFormat="1" ht="25.15" customHeight="1" thickBot="1">
      <c r="A46" s="315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487"/>
      <c r="V46" s="369"/>
      <c r="W46" s="370"/>
      <c r="X46" s="370"/>
      <c r="Y46" s="370"/>
      <c r="Z46" s="370"/>
      <c r="AA46" s="370"/>
      <c r="AB46" s="370"/>
      <c r="AC46" s="370"/>
      <c r="AD46" s="370"/>
      <c r="AE46" s="370"/>
      <c r="AF46" s="370"/>
      <c r="AG46" s="370"/>
      <c r="AH46" s="370"/>
      <c r="AI46" s="370"/>
      <c r="AJ46" s="370"/>
      <c r="AK46" s="370"/>
      <c r="AL46" s="370"/>
      <c r="AM46" s="370"/>
      <c r="AN46" s="370"/>
      <c r="AO46" s="370"/>
      <c r="AP46" s="370"/>
      <c r="AQ46" s="370"/>
      <c r="AR46" s="371"/>
      <c r="AS46" s="467"/>
      <c r="AT46" s="467"/>
      <c r="AU46" s="467"/>
      <c r="AV46" s="467"/>
    </row>
    <row r="47" spans="1:49" ht="11.1" customHeight="1">
      <c r="AS47" s="468"/>
      <c r="AT47" s="468"/>
      <c r="AU47" s="468"/>
      <c r="AV47" s="468"/>
    </row>
    <row r="48" spans="1:49">
      <c r="AO48" s="307"/>
    </row>
    <row r="49" spans="7:37" ht="45.75" customHeight="1">
      <c r="G49" s="472"/>
      <c r="H49" s="966" t="s">
        <v>179</v>
      </c>
      <c r="I49" s="966"/>
      <c r="J49" s="966" t="s">
        <v>180</v>
      </c>
      <c r="K49" s="966"/>
      <c r="L49" s="966" t="s">
        <v>181</v>
      </c>
      <c r="M49" s="966"/>
      <c r="N49" s="966" t="s">
        <v>182</v>
      </c>
      <c r="O49" s="966"/>
      <c r="P49" s="966" t="s">
        <v>183</v>
      </c>
      <c r="Q49" s="966"/>
      <c r="R49" s="966" t="s">
        <v>184</v>
      </c>
      <c r="S49" s="966"/>
      <c r="T49" s="966"/>
      <c r="U49" s="966"/>
      <c r="V49" s="966"/>
      <c r="W49" s="966"/>
      <c r="X49" s="966"/>
      <c r="Y49" s="966"/>
      <c r="Z49" s="966"/>
      <c r="AA49" s="966" t="s">
        <v>185</v>
      </c>
      <c r="AB49" s="966"/>
      <c r="AC49" s="966" t="s">
        <v>186</v>
      </c>
      <c r="AD49" s="966"/>
      <c r="AE49" s="966" t="s">
        <v>187</v>
      </c>
      <c r="AF49" s="966"/>
      <c r="AG49" s="966" t="s">
        <v>188</v>
      </c>
      <c r="AH49" s="966"/>
      <c r="AI49" s="966" t="s">
        <v>189</v>
      </c>
      <c r="AJ49" s="966"/>
      <c r="AK49" s="966" t="s">
        <v>190</v>
      </c>
    </row>
    <row r="50" spans="7:37">
      <c r="H50" s="966"/>
      <c r="I50" s="966"/>
      <c r="J50" s="966"/>
      <c r="K50" s="966"/>
      <c r="L50" s="966"/>
      <c r="M50" s="966"/>
      <c r="N50" s="966"/>
      <c r="O50" s="966"/>
      <c r="P50" s="966"/>
      <c r="Q50" s="966"/>
      <c r="R50" s="966"/>
      <c r="S50" s="966"/>
      <c r="T50" s="966"/>
      <c r="U50" s="966"/>
      <c r="V50" s="966"/>
      <c r="W50" s="966"/>
      <c r="X50" s="966"/>
      <c r="Y50" s="966"/>
      <c r="Z50" s="966"/>
      <c r="AA50" s="966"/>
      <c r="AB50" s="966"/>
      <c r="AC50" s="966"/>
      <c r="AD50" s="966"/>
      <c r="AE50" s="966"/>
      <c r="AF50" s="966"/>
      <c r="AG50" s="966"/>
      <c r="AH50" s="966"/>
      <c r="AI50" s="966"/>
      <c r="AJ50" s="966"/>
      <c r="AK50" s="966"/>
    </row>
    <row r="51" spans="7:37">
      <c r="H51" s="966" t="s">
        <v>191</v>
      </c>
      <c r="I51" s="966"/>
      <c r="J51" s="966" t="s">
        <v>192</v>
      </c>
      <c r="K51" s="966"/>
      <c r="L51" s="966" t="s">
        <v>193</v>
      </c>
      <c r="M51" s="966"/>
      <c r="N51" s="966" t="s">
        <v>194</v>
      </c>
      <c r="O51" s="966"/>
      <c r="P51" s="966" t="s">
        <v>195</v>
      </c>
      <c r="Q51" s="966"/>
      <c r="R51" s="966" t="s">
        <v>196</v>
      </c>
      <c r="S51" s="966"/>
      <c r="T51" s="966"/>
      <c r="U51" s="966"/>
      <c r="V51" s="966"/>
      <c r="W51" s="966"/>
      <c r="X51" s="966"/>
      <c r="Y51" s="966"/>
      <c r="Z51" s="966"/>
      <c r="AA51" s="966" t="s">
        <v>197</v>
      </c>
      <c r="AB51" s="966"/>
      <c r="AC51" s="966" t="s">
        <v>198</v>
      </c>
      <c r="AD51" s="966"/>
      <c r="AE51" s="966" t="s">
        <v>199</v>
      </c>
      <c r="AF51" s="966"/>
      <c r="AG51" s="966" t="s">
        <v>200</v>
      </c>
      <c r="AH51" s="966"/>
      <c r="AI51" s="966" t="s">
        <v>201</v>
      </c>
      <c r="AJ51" s="966"/>
      <c r="AK51" s="966" t="s">
        <v>202</v>
      </c>
    </row>
    <row r="54" spans="7:37">
      <c r="Z54" s="308"/>
    </row>
  </sheetData>
  <mergeCells count="158">
    <mergeCell ref="J38:K38"/>
    <mergeCell ref="L38:M38"/>
    <mergeCell ref="J39:K39"/>
    <mergeCell ref="L39:M39"/>
    <mergeCell ref="J40:K40"/>
    <mergeCell ref="L40:M40"/>
    <mergeCell ref="H3:K3"/>
    <mergeCell ref="N4:O4"/>
    <mergeCell ref="N5:O5"/>
    <mergeCell ref="N6:O6"/>
    <mergeCell ref="N7:O7"/>
    <mergeCell ref="I5:J5"/>
    <mergeCell ref="AE40:AF40"/>
    <mergeCell ref="AC40:AD40"/>
    <mergeCell ref="AK40:AL40"/>
    <mergeCell ref="AI40:AJ40"/>
    <mergeCell ref="AG40:AH40"/>
    <mergeCell ref="P40:Q40"/>
    <mergeCell ref="AA40:AB40"/>
    <mergeCell ref="X40:Z40"/>
    <mergeCell ref="R40:S40"/>
    <mergeCell ref="V37:W40"/>
    <mergeCell ref="X38:Z38"/>
    <mergeCell ref="AE36:AF36"/>
    <mergeCell ref="AC36:AD36"/>
    <mergeCell ref="AK39:AL39"/>
    <mergeCell ref="AE39:AF39"/>
    <mergeCell ref="AE38:AF38"/>
    <mergeCell ref="AI39:AJ39"/>
    <mergeCell ref="AA39:AB39"/>
    <mergeCell ref="AC39:AD39"/>
    <mergeCell ref="AC38:AD38"/>
    <mergeCell ref="AG39:AH39"/>
    <mergeCell ref="AI38:AJ38"/>
    <mergeCell ref="A37:B40"/>
    <mergeCell ref="C40:E40"/>
    <mergeCell ref="A32:B34"/>
    <mergeCell ref="C39:E39"/>
    <mergeCell ref="H40:I40"/>
    <mergeCell ref="X34:Z34"/>
    <mergeCell ref="X33:Z33"/>
    <mergeCell ref="N37:O37"/>
    <mergeCell ref="X32:Z32"/>
    <mergeCell ref="N38:O38"/>
    <mergeCell ref="L37:M37"/>
    <mergeCell ref="J36:K36"/>
    <mergeCell ref="J37:K37"/>
    <mergeCell ref="N36:O36"/>
    <mergeCell ref="R36:S36"/>
    <mergeCell ref="R38:S38"/>
    <mergeCell ref="X37:Z37"/>
    <mergeCell ref="N40:O40"/>
    <mergeCell ref="R39:S39"/>
    <mergeCell ref="P38:Q38"/>
    <mergeCell ref="P36:Q36"/>
    <mergeCell ref="P37:Q37"/>
    <mergeCell ref="N39:O39"/>
    <mergeCell ref="P39:Q39"/>
    <mergeCell ref="C34:E34"/>
    <mergeCell ref="C38:E38"/>
    <mergeCell ref="C37:E37"/>
    <mergeCell ref="R37:S37"/>
    <mergeCell ref="H37:I37"/>
    <mergeCell ref="X28:Z28"/>
    <mergeCell ref="Y22:Z22"/>
    <mergeCell ref="R1:S2"/>
    <mergeCell ref="C29:E29"/>
    <mergeCell ref="D27:E27"/>
    <mergeCell ref="C33:E33"/>
    <mergeCell ref="D25:E25"/>
    <mergeCell ref="L36:M36"/>
    <mergeCell ref="H36:I36"/>
    <mergeCell ref="C23:E23"/>
    <mergeCell ref="D20:E20"/>
    <mergeCell ref="D24:E24"/>
    <mergeCell ref="C17:E17"/>
    <mergeCell ref="D19:E19"/>
    <mergeCell ref="Y24:Z24"/>
    <mergeCell ref="Y19:Z19"/>
    <mergeCell ref="Y27:Z27"/>
    <mergeCell ref="Y26:Z26"/>
    <mergeCell ref="W23:W27"/>
    <mergeCell ref="AO1:AP2"/>
    <mergeCell ref="AM3:AO3"/>
    <mergeCell ref="AM4:AO4"/>
    <mergeCell ref="AM5:AO5"/>
    <mergeCell ref="N3:O3"/>
    <mergeCell ref="AK3:AL3"/>
    <mergeCell ref="AK4:AL4"/>
    <mergeCell ref="AD3:AG3"/>
    <mergeCell ref="H39:I39"/>
    <mergeCell ref="H38:I38"/>
    <mergeCell ref="AA36:AB36"/>
    <mergeCell ref="AK36:AL36"/>
    <mergeCell ref="AK37:AL37"/>
    <mergeCell ref="AA37:AB37"/>
    <mergeCell ref="AC37:AD37"/>
    <mergeCell ref="AE37:AF37"/>
    <mergeCell ref="AG37:AH37"/>
    <mergeCell ref="AG38:AH38"/>
    <mergeCell ref="AK38:AL38"/>
    <mergeCell ref="AG36:AH36"/>
    <mergeCell ref="AI36:AJ36"/>
    <mergeCell ref="AI37:AJ37"/>
    <mergeCell ref="AA38:AB38"/>
    <mergeCell ref="X39:Z39"/>
    <mergeCell ref="AE5:AF5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X14:Z14"/>
    <mergeCell ref="Y18:Z18"/>
    <mergeCell ref="X23:Z23"/>
    <mergeCell ref="Y25:Z25"/>
    <mergeCell ref="B23:B27"/>
    <mergeCell ref="Y20:Z20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C11:AD11"/>
    <mergeCell ref="AM11:AN11"/>
    <mergeCell ref="C32:E32"/>
    <mergeCell ref="C15:E15"/>
    <mergeCell ref="AI11:AJ11"/>
    <mergeCell ref="AK11:AL11"/>
    <mergeCell ref="X17:Z17"/>
    <mergeCell ref="C28:E28"/>
    <mergeCell ref="D18:E18"/>
    <mergeCell ref="D26:E26"/>
    <mergeCell ref="V32:W34"/>
    <mergeCell ref="A30:E30"/>
    <mergeCell ref="V16:V29"/>
    <mergeCell ref="W17:W22"/>
    <mergeCell ref="Y21:Z21"/>
    <mergeCell ref="AG11:AH11"/>
    <mergeCell ref="A16:A29"/>
    <mergeCell ref="B17:B22"/>
    <mergeCell ref="C14:E14"/>
    <mergeCell ref="X15:Z15"/>
    <mergeCell ref="C16:E16"/>
    <mergeCell ref="D21:E21"/>
    <mergeCell ref="D22:E22"/>
    <mergeCell ref="X29:Z29"/>
    <mergeCell ref="V30:Z30"/>
    <mergeCell ref="X16:Z16"/>
  </mergeCells>
  <phoneticPr fontId="3"/>
  <hyperlinks>
    <hyperlink ref="P7" r:id="rId1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45" fitToWidth="2" orientation="landscape" r:id="rId2"/>
  <colBreaks count="1" manualBreakCount="1">
    <brk id="21" max="4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E1" zoomScaleNormal="100" zoomScaleSheetLayoutView="75" workbookViewId="0">
      <selection activeCell="K4" sqref="K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2</v>
      </c>
      <c r="F2" s="44" t="s">
        <v>25</v>
      </c>
      <c r="G2" s="45"/>
      <c r="H2" s="45" t="s">
        <v>3</v>
      </c>
      <c r="I2" s="45"/>
      <c r="J2" s="513" t="s">
        <v>171</v>
      </c>
      <c r="K2" s="45"/>
      <c r="L2" s="45" t="s">
        <v>4</v>
      </c>
      <c r="M2" s="45"/>
      <c r="N2" s="513" t="s">
        <v>173</v>
      </c>
      <c r="O2" s="1009" t="s">
        <v>5</v>
      </c>
      <c r="P2" s="45"/>
      <c r="Q2" s="45" t="s">
        <v>6</v>
      </c>
      <c r="R2" s="45"/>
      <c r="S2" s="513" t="s">
        <v>174</v>
      </c>
      <c r="T2" s="45"/>
      <c r="U2" s="45" t="s">
        <v>7</v>
      </c>
      <c r="V2" s="45"/>
      <c r="W2" s="513" t="s">
        <v>175</v>
      </c>
      <c r="X2" s="1009" t="s">
        <v>8</v>
      </c>
      <c r="Y2" s="1009" t="s">
        <v>162</v>
      </c>
    </row>
    <row r="3" spans="1:25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53" t="s">
        <v>10</v>
      </c>
      <c r="H3" s="54" t="s">
        <v>11</v>
      </c>
      <c r="I3" s="55" t="s">
        <v>12</v>
      </c>
      <c r="J3" s="514" t="s">
        <v>172</v>
      </c>
      <c r="K3" s="53" t="s">
        <v>13</v>
      </c>
      <c r="L3" s="54" t="s">
        <v>14</v>
      </c>
      <c r="M3" s="55" t="s">
        <v>15</v>
      </c>
      <c r="N3" s="514" t="s">
        <v>172</v>
      </c>
      <c r="O3" s="1010"/>
      <c r="P3" s="53" t="s">
        <v>16</v>
      </c>
      <c r="Q3" s="54" t="s">
        <v>17</v>
      </c>
      <c r="R3" s="55" t="s">
        <v>18</v>
      </c>
      <c r="S3" s="514" t="s">
        <v>172</v>
      </c>
      <c r="T3" s="53" t="s">
        <v>19</v>
      </c>
      <c r="U3" s="54" t="s">
        <v>20</v>
      </c>
      <c r="V3" s="54" t="s">
        <v>21</v>
      </c>
      <c r="W3" s="514" t="s">
        <v>172</v>
      </c>
      <c r="X3" s="1010"/>
      <c r="Y3" s="1010"/>
    </row>
    <row r="4" spans="1:25" s="48" customFormat="1" ht="18.75" customHeight="1">
      <c r="A4" s="39"/>
      <c r="B4" s="56"/>
      <c r="C4" s="1013" t="s">
        <v>33</v>
      </c>
      <c r="D4" s="1014"/>
      <c r="E4" s="378" t="s">
        <v>34</v>
      </c>
      <c r="F4" s="57"/>
      <c r="G4" s="59">
        <f>'Detail Table(Forecast)'!G4</f>
        <v>14276</v>
      </c>
      <c r="H4" s="59">
        <f>'Detail Table(Forecast)'!H4</f>
        <v>15953</v>
      </c>
      <c r="I4" s="510">
        <f>'Detail Table(Forecast)'!I4</f>
        <v>11222</v>
      </c>
      <c r="J4" s="515">
        <f>SUM(G4:I4)</f>
        <v>41451</v>
      </c>
      <c r="K4" s="58">
        <f>'Detail Table(Forecast)'!J4</f>
        <v>14235</v>
      </c>
      <c r="L4" s="59">
        <f>'Detail Table(Forecast)'!K4</f>
        <v>14239</v>
      </c>
      <c r="M4" s="59">
        <f>'Detail Table(Forecast)'!L4</f>
        <v>16802</v>
      </c>
      <c r="N4" s="515">
        <f>SUM(K4:M4)</f>
        <v>45276</v>
      </c>
      <c r="O4" s="60">
        <f>J4+N4</f>
        <v>86727</v>
      </c>
      <c r="P4" s="59">
        <f>'Detail Table(Forecast)'!N4</f>
        <v>19007</v>
      </c>
      <c r="Q4" s="59">
        <f>'Detail Table(Forecast)'!O4</f>
        <v>18345</v>
      </c>
      <c r="R4" s="59">
        <f>'Detail Table(Forecast)'!P4</f>
        <v>13710</v>
      </c>
      <c r="S4" s="515">
        <f>SUM(P4:R4)</f>
        <v>51062</v>
      </c>
      <c r="T4" s="59">
        <f>'Detail Table(Forecast)'!Q4</f>
        <v>11916</v>
      </c>
      <c r="U4" s="59">
        <f>'Detail Table(Forecast)'!R4</f>
        <v>12375</v>
      </c>
      <c r="V4" s="59">
        <f>'Detail Table(Forecast)'!S4</f>
        <v>14527</v>
      </c>
      <c r="W4" s="515">
        <f>SUM(T4:V4)</f>
        <v>38818</v>
      </c>
      <c r="X4" s="60">
        <f>S4+W4</f>
        <v>89880</v>
      </c>
      <c r="Y4" s="60">
        <f>O4+X4</f>
        <v>176607</v>
      </c>
    </row>
    <row r="5" spans="1:25" s="48" customFormat="1" ht="18.75" customHeight="1">
      <c r="A5" s="39"/>
      <c r="B5" s="56"/>
      <c r="C5" s="1015"/>
      <c r="D5" s="1016"/>
      <c r="E5" s="379" t="s">
        <v>35</v>
      </c>
      <c r="F5" s="61"/>
      <c r="G5" s="63">
        <f>'Detail Table(Forecast)'!G5</f>
        <v>1073</v>
      </c>
      <c r="H5" s="63">
        <f>'Detail Table(Forecast)'!H5</f>
        <v>1070</v>
      </c>
      <c r="I5" s="511">
        <f>'Detail Table(Forecast)'!I5</f>
        <v>1063</v>
      </c>
      <c r="J5" s="516">
        <f>SUM(G5:I5)</f>
        <v>3206</v>
      </c>
      <c r="K5" s="62">
        <f>'Detail Table(Forecast)'!J5</f>
        <v>1100</v>
      </c>
      <c r="L5" s="63">
        <f>'Detail Table(Forecast)'!K5</f>
        <v>1100</v>
      </c>
      <c r="M5" s="63">
        <f>'Detail Table(Forecast)'!L5</f>
        <v>1299</v>
      </c>
      <c r="N5" s="516">
        <f>SUM(K5:M5)</f>
        <v>3499</v>
      </c>
      <c r="O5" s="64">
        <f t="shared" ref="O5:O57" si="0">J5+N5</f>
        <v>6705</v>
      </c>
      <c r="P5" s="63">
        <f>'Detail Table(Forecast)'!N5</f>
        <v>1327</v>
      </c>
      <c r="Q5" s="63">
        <f>'Detail Table(Forecast)'!O5</f>
        <v>1327</v>
      </c>
      <c r="R5" s="63">
        <f>'Detail Table(Forecast)'!P5</f>
        <v>1300</v>
      </c>
      <c r="S5" s="516">
        <f>SUM(P5:R5)</f>
        <v>3954</v>
      </c>
      <c r="T5" s="63">
        <f>'Detail Table(Forecast)'!Q5</f>
        <v>922</v>
      </c>
      <c r="U5" s="63">
        <f>'Detail Table(Forecast)'!R5</f>
        <v>938</v>
      </c>
      <c r="V5" s="63">
        <f>'Detail Table(Forecast)'!S5</f>
        <v>1141</v>
      </c>
      <c r="W5" s="516">
        <f>SUM(T5:V5)</f>
        <v>3001</v>
      </c>
      <c r="X5" s="64">
        <f t="shared" ref="X5:X57" si="1">S5+W5</f>
        <v>6955</v>
      </c>
      <c r="Y5" s="64">
        <f>O5+X5</f>
        <v>13660</v>
      </c>
    </row>
    <row r="6" spans="1:25" s="48" customFormat="1" ht="21" customHeight="1" thickBot="1">
      <c r="A6" s="39"/>
      <c r="B6" s="56"/>
      <c r="C6" s="1017"/>
      <c r="D6" s="1018"/>
      <c r="E6" s="65"/>
      <c r="F6" s="380"/>
      <c r="G6" s="66">
        <f t="shared" ref="G6:M6" si="2">SUM(G4:G5)</f>
        <v>15349</v>
      </c>
      <c r="H6" s="66">
        <f t="shared" si="2"/>
        <v>17023</v>
      </c>
      <c r="I6" s="503">
        <f t="shared" si="2"/>
        <v>12285</v>
      </c>
      <c r="J6" s="69">
        <f>SUM(G6:I6)</f>
        <v>44657</v>
      </c>
      <c r="K6" s="66">
        <f t="shared" si="2"/>
        <v>15335</v>
      </c>
      <c r="L6" s="66">
        <f t="shared" si="2"/>
        <v>15339</v>
      </c>
      <c r="M6" s="66">
        <f t="shared" si="2"/>
        <v>18101</v>
      </c>
      <c r="N6" s="69">
        <f>SUM(K6:M6)</f>
        <v>48775</v>
      </c>
      <c r="O6" s="69">
        <f t="shared" si="0"/>
        <v>93432</v>
      </c>
      <c r="P6" s="66">
        <f t="shared" ref="P6:U6" si="3">SUM(P4:P5)</f>
        <v>20334</v>
      </c>
      <c r="Q6" s="67">
        <f t="shared" si="3"/>
        <v>19672</v>
      </c>
      <c r="R6" s="68">
        <f t="shared" si="3"/>
        <v>15010</v>
      </c>
      <c r="S6" s="69">
        <f>SUM(P6:R6)</f>
        <v>55016</v>
      </c>
      <c r="T6" s="66">
        <f t="shared" si="3"/>
        <v>12838</v>
      </c>
      <c r="U6" s="67">
        <f t="shared" si="3"/>
        <v>13313</v>
      </c>
      <c r="V6" s="67">
        <f>'Detail Table(Forecast)'!S6</f>
        <v>15668</v>
      </c>
      <c r="W6" s="69">
        <f>SUM(T6:V6)</f>
        <v>41819</v>
      </c>
      <c r="X6" s="69">
        <f t="shared" si="1"/>
        <v>96835</v>
      </c>
      <c r="Y6" s="69">
        <f>O6+X6</f>
        <v>190267</v>
      </c>
    </row>
    <row r="7" spans="1:25" ht="21" customHeight="1" thickBot="1">
      <c r="A7" s="71">
        <v>1</v>
      </c>
      <c r="B7" s="1023" t="s">
        <v>70</v>
      </c>
      <c r="C7" s="1024" t="s">
        <v>154</v>
      </c>
      <c r="D7" s="381" t="s">
        <v>72</v>
      </c>
      <c r="E7" s="382"/>
      <c r="F7" s="72"/>
      <c r="G7" s="73">
        <f>'Detail Table(Forecast)'!G7</f>
        <v>0</v>
      </c>
      <c r="H7" s="74">
        <f>'Detail Table(Forecast)'!H7</f>
        <v>0</v>
      </c>
      <c r="I7" s="75">
        <f>'Detail Table(Forecast)'!I7</f>
        <v>0</v>
      </c>
      <c r="J7" s="517"/>
      <c r="K7" s="73">
        <f>'Detail Table(Forecast)'!J7</f>
        <v>0</v>
      </c>
      <c r="L7" s="74">
        <f>'Detail Table(Forecast)'!K7</f>
        <v>0</v>
      </c>
      <c r="M7" s="75">
        <f>'Detail Table(Forecast)'!L7</f>
        <v>0</v>
      </c>
      <c r="N7" s="517"/>
      <c r="O7" s="77">
        <f t="shared" si="0"/>
        <v>0</v>
      </c>
      <c r="P7" s="73">
        <f>'Detail Table(Forecast)'!N7</f>
        <v>0</v>
      </c>
      <c r="Q7" s="74">
        <f>'Detail Table(Forecast)'!O7</f>
        <v>0</v>
      </c>
      <c r="R7" s="78">
        <f>'Detail Table(Forecast)'!P7</f>
        <v>0</v>
      </c>
      <c r="S7" s="517"/>
      <c r="T7" s="73">
        <f>'Detail Table(Forecast)'!Q7</f>
        <v>0</v>
      </c>
      <c r="U7" s="74">
        <f>'Detail Table(Forecast)'!R7</f>
        <v>0</v>
      </c>
      <c r="V7" s="74">
        <f>'Detail Table(Forecast)'!S7</f>
        <v>0</v>
      </c>
      <c r="W7" s="517"/>
      <c r="X7" s="77">
        <f t="shared" si="1"/>
        <v>0</v>
      </c>
      <c r="Y7" s="77">
        <f>O7+X7</f>
        <v>0</v>
      </c>
    </row>
    <row r="8" spans="1:25" ht="16.5" customHeight="1" thickTop="1">
      <c r="A8" s="71">
        <v>2</v>
      </c>
      <c r="B8" s="1023"/>
      <c r="C8" s="1025"/>
      <c r="D8" s="1026" t="s">
        <v>73</v>
      </c>
      <c r="E8" s="119" t="s">
        <v>74</v>
      </c>
      <c r="F8" s="383" t="s">
        <v>77</v>
      </c>
      <c r="G8" s="79">
        <f>'Detail Table(Forecast)'!G8</f>
        <v>0</v>
      </c>
      <c r="H8" s="80">
        <f>'Detail Table(Forecast)'!H8</f>
        <v>0</v>
      </c>
      <c r="I8" s="81">
        <f>'Detail Table(Forecast)'!I8</f>
        <v>0</v>
      </c>
      <c r="J8" s="518"/>
      <c r="K8" s="79">
        <f>'Detail Table(Forecast)'!J8</f>
        <v>0</v>
      </c>
      <c r="L8" s="80">
        <f>'Detail Table(Forecast)'!K8</f>
        <v>0</v>
      </c>
      <c r="M8" s="81">
        <f>'Detail Table(Forecast)'!L8</f>
        <v>0</v>
      </c>
      <c r="N8" s="518"/>
      <c r="O8" s="83">
        <f t="shared" si="0"/>
        <v>0</v>
      </c>
      <c r="P8" s="84">
        <f>'Detail Table(Forecast)'!N8</f>
        <v>0</v>
      </c>
      <c r="Q8" s="85">
        <f>'Detail Table(Forecast)'!O8</f>
        <v>0</v>
      </c>
      <c r="R8" s="86">
        <f>'Detail Table(Forecast)'!P8</f>
        <v>0</v>
      </c>
      <c r="S8" s="518"/>
      <c r="T8" s="84">
        <f>'Detail Table(Forecast)'!Q8</f>
        <v>0</v>
      </c>
      <c r="U8" s="85">
        <f>'Detail Table(Forecast)'!R8</f>
        <v>0</v>
      </c>
      <c r="V8" s="85">
        <f>'Detail Table(Forecast)'!S8</f>
        <v>0</v>
      </c>
      <c r="W8" s="518"/>
      <c r="X8" s="83">
        <f t="shared" si="1"/>
        <v>0</v>
      </c>
      <c r="Y8" s="83"/>
    </row>
    <row r="9" spans="1:25" ht="16.5" customHeight="1">
      <c r="A9" s="71">
        <v>3</v>
      </c>
      <c r="B9" s="1023"/>
      <c r="C9" s="1025"/>
      <c r="D9" s="1026"/>
      <c r="E9" s="119" t="s">
        <v>75</v>
      </c>
      <c r="F9" s="384" t="s">
        <v>78</v>
      </c>
      <c r="G9" s="87">
        <f>'Detail Table(Forecast)'!G9</f>
        <v>0</v>
      </c>
      <c r="H9" s="88">
        <f>'Detail Table(Forecast)'!H9</f>
        <v>0</v>
      </c>
      <c r="I9" s="89">
        <f>'Detail Table(Forecast)'!I9</f>
        <v>0</v>
      </c>
      <c r="J9" s="519"/>
      <c r="K9" s="87">
        <f>'Detail Table(Forecast)'!J9</f>
        <v>0</v>
      </c>
      <c r="L9" s="88">
        <f>'Detail Table(Forecast)'!K9</f>
        <v>0</v>
      </c>
      <c r="M9" s="89">
        <f>'Detail Table(Forecast)'!L9</f>
        <v>0</v>
      </c>
      <c r="N9" s="519"/>
      <c r="O9" s="91">
        <f t="shared" si="0"/>
        <v>0</v>
      </c>
      <c r="P9" s="92">
        <f>'Detail Table(Forecast)'!N9</f>
        <v>0</v>
      </c>
      <c r="Q9" s="93">
        <f>'Detail Table(Forecast)'!O9</f>
        <v>0</v>
      </c>
      <c r="R9" s="94">
        <f>'Detail Table(Forecast)'!P9</f>
        <v>0</v>
      </c>
      <c r="S9" s="519"/>
      <c r="T9" s="92">
        <f>'Detail Table(Forecast)'!Q9</f>
        <v>0</v>
      </c>
      <c r="U9" s="93">
        <f>'Detail Table(Forecast)'!R9</f>
        <v>0</v>
      </c>
      <c r="V9" s="93">
        <f>'Detail Table(Forecast)'!S9</f>
        <v>0</v>
      </c>
      <c r="W9" s="519"/>
      <c r="X9" s="91">
        <f t="shared" si="1"/>
        <v>0</v>
      </c>
      <c r="Y9" s="91"/>
    </row>
    <row r="10" spans="1:25" ht="16.5" customHeight="1">
      <c r="A10" s="71">
        <v>4</v>
      </c>
      <c r="B10" s="1023"/>
      <c r="C10" s="1025"/>
      <c r="D10" s="1026"/>
      <c r="E10" s="95" t="s">
        <v>76</v>
      </c>
      <c r="F10" s="385" t="s">
        <v>79</v>
      </c>
      <c r="G10" s="96">
        <f>'Detail Table(Forecast)'!G10</f>
        <v>162.47417534660482</v>
      </c>
      <c r="H10" s="96">
        <f>'Detail Table(Forecast)'!H10</f>
        <v>178.97149802175494</v>
      </c>
      <c r="I10" s="501">
        <f>'Detail Table(Forecast)'!I10</f>
        <v>132.71626234245562</v>
      </c>
      <c r="J10" s="520">
        <f>SUM(G10:I10)</f>
        <v>474.16193571081533</v>
      </c>
      <c r="K10" s="96">
        <f>'Detail Table(Forecast)'!J10</f>
        <v>162.90938474562057</v>
      </c>
      <c r="L10" s="96">
        <f>'Detail Table(Forecast)'!K10</f>
        <v>162.96570991449801</v>
      </c>
      <c r="M10" s="96">
        <f>'Detail Table(Forecast)'!L10</f>
        <v>192.18807705412212</v>
      </c>
      <c r="N10" s="520">
        <f>SUM(K10:M10)</f>
        <v>518.06317171424075</v>
      </c>
      <c r="O10" s="99">
        <f t="shared" si="0"/>
        <v>992.22510742505608</v>
      </c>
      <c r="P10" s="96">
        <f>'Detail Table(Forecast)'!N10</f>
        <v>214.40341669876236</v>
      </c>
      <c r="Q10" s="96">
        <f>'Detail Table(Forecast)'!O10</f>
        <v>207.68361373419967</v>
      </c>
      <c r="R10" s="96">
        <f>'Detail Table(Forecast)'!P10</f>
        <v>161.83514640180255</v>
      </c>
      <c r="S10" s="520">
        <f>SUM(P10:R10)</f>
        <v>583.92217683476451</v>
      </c>
      <c r="T10" s="96">
        <f>'Detail Table(Forecast)'!Q10</f>
        <v>136.29365339580923</v>
      </c>
      <c r="U10" s="96">
        <f>'Detail Table(Forecast)'!R10</f>
        <v>141.03525888026223</v>
      </c>
      <c r="V10" s="96">
        <f>'Detail Table(Forecast)'!S10</f>
        <v>166.62807921285335</v>
      </c>
      <c r="W10" s="520">
        <f>SUM(T10:V10)</f>
        <v>443.95699148892481</v>
      </c>
      <c r="X10" s="99">
        <f t="shared" si="1"/>
        <v>1027.8791683236893</v>
      </c>
      <c r="Y10" s="99">
        <f>O10+X10</f>
        <v>2020.1042757487453</v>
      </c>
    </row>
    <row r="11" spans="1:25" ht="19.5" customHeight="1">
      <c r="B11" s="1023"/>
      <c r="C11" s="1025"/>
      <c r="D11" s="1026"/>
      <c r="E11" s="101"/>
      <c r="F11" s="386" t="s">
        <v>80</v>
      </c>
      <c r="G11" s="102">
        <f>'Detail Table(Forecast)'!G11</f>
        <v>162.47417534660482</v>
      </c>
      <c r="H11" s="102">
        <f>'Detail Table(Forecast)'!H11</f>
        <v>178.97149802175494</v>
      </c>
      <c r="I11" s="502">
        <f>'Detail Table(Forecast)'!I11</f>
        <v>132.71626234245562</v>
      </c>
      <c r="J11" s="521">
        <f>SUM(G11:I11)</f>
        <v>474.16193571081533</v>
      </c>
      <c r="K11" s="102">
        <f>'Detail Table(Forecast)'!J11</f>
        <v>162.90938474562057</v>
      </c>
      <c r="L11" s="102">
        <f>'Detail Table(Forecast)'!K11</f>
        <v>162.96570991449801</v>
      </c>
      <c r="M11" s="102">
        <f>'Detail Table(Forecast)'!L11</f>
        <v>192.18807705412212</v>
      </c>
      <c r="N11" s="521">
        <f>SUM(K11:M11)</f>
        <v>518.06317171424075</v>
      </c>
      <c r="O11" s="105">
        <f t="shared" si="0"/>
        <v>992.22510742505608</v>
      </c>
      <c r="P11" s="102">
        <f>'Detail Table(Forecast)'!N11</f>
        <v>214.40341669876236</v>
      </c>
      <c r="Q11" s="102">
        <f>'Detail Table(Forecast)'!O11</f>
        <v>207.68361373419967</v>
      </c>
      <c r="R11" s="102">
        <f>'Detail Table(Forecast)'!P11</f>
        <v>161.83514640180255</v>
      </c>
      <c r="S11" s="521">
        <f>SUM(P11:R11)</f>
        <v>583.92217683476451</v>
      </c>
      <c r="T11" s="102">
        <f>'Detail Table(Forecast)'!Q11</f>
        <v>136.29365339580923</v>
      </c>
      <c r="U11" s="102">
        <f>'Detail Table(Forecast)'!R11</f>
        <v>141.03525888026223</v>
      </c>
      <c r="V11" s="102">
        <f>'Detail Table(Forecast)'!S11</f>
        <v>166.62807921285335</v>
      </c>
      <c r="W11" s="521">
        <f>SUM(T11:V11)</f>
        <v>443.95699148892481</v>
      </c>
      <c r="X11" s="105">
        <f t="shared" si="1"/>
        <v>1027.8791683236893</v>
      </c>
      <c r="Y11" s="105">
        <f>O11+X11</f>
        <v>2020.1042757487453</v>
      </c>
    </row>
    <row r="12" spans="1:25" ht="16.5" customHeight="1">
      <c r="A12" s="71">
        <v>5</v>
      </c>
      <c r="B12" s="1023"/>
      <c r="C12" s="1025"/>
      <c r="D12" s="1026"/>
      <c r="E12" s="119" t="s">
        <v>81</v>
      </c>
      <c r="F12" s="409" t="s">
        <v>83</v>
      </c>
      <c r="G12" s="107">
        <f>'Detail Table(Forecast)'!G12</f>
        <v>0</v>
      </c>
      <c r="H12" s="108">
        <f>'Detail Table(Forecast)'!H12</f>
        <v>0</v>
      </c>
      <c r="I12" s="109">
        <f>'Detail Table(Forecast)'!I12</f>
        <v>0</v>
      </c>
      <c r="J12" s="522"/>
      <c r="K12" s="107">
        <f>'Detail Table(Forecast)'!J12</f>
        <v>0</v>
      </c>
      <c r="L12" s="108">
        <f>'Detail Table(Forecast)'!K12</f>
        <v>0</v>
      </c>
      <c r="M12" s="109">
        <f>'Detail Table(Forecast)'!L12</f>
        <v>0</v>
      </c>
      <c r="N12" s="522"/>
      <c r="O12" s="111">
        <f t="shared" si="0"/>
        <v>0</v>
      </c>
      <c r="P12" s="107">
        <f>'Detail Table(Forecast)'!N12</f>
        <v>0</v>
      </c>
      <c r="Q12" s="108">
        <f>'Detail Table(Forecast)'!O12</f>
        <v>0</v>
      </c>
      <c r="R12" s="112">
        <f>'Detail Table(Forecast)'!P12</f>
        <v>0</v>
      </c>
      <c r="S12" s="522"/>
      <c r="T12" s="107">
        <f>'Detail Table(Forecast)'!Q12</f>
        <v>0</v>
      </c>
      <c r="U12" s="108">
        <f>'Detail Table(Forecast)'!R12</f>
        <v>0</v>
      </c>
      <c r="V12" s="108">
        <f>'Detail Table(Forecast)'!S12</f>
        <v>0</v>
      </c>
      <c r="W12" s="522"/>
      <c r="X12" s="111">
        <f t="shared" si="1"/>
        <v>0</v>
      </c>
      <c r="Y12" s="111">
        <f t="shared" ref="Y12:Y20" si="4">O12+X12</f>
        <v>0</v>
      </c>
    </row>
    <row r="13" spans="1:25" ht="16.5" customHeight="1">
      <c r="A13" s="71">
        <v>6</v>
      </c>
      <c r="B13" s="1023"/>
      <c r="C13" s="1025"/>
      <c r="D13" s="1026"/>
      <c r="E13" s="119" t="s">
        <v>82</v>
      </c>
      <c r="F13" s="388" t="s">
        <v>84</v>
      </c>
      <c r="G13" s="117">
        <f>'Detail Table(Forecast)'!G13</f>
        <v>0</v>
      </c>
      <c r="H13" s="113">
        <f>'Detail Table(Forecast)'!H13</f>
        <v>0</v>
      </c>
      <c r="I13" s="114">
        <f>'Detail Table(Forecast)'!I13</f>
        <v>0</v>
      </c>
      <c r="J13" s="523"/>
      <c r="K13" s="117">
        <f>'Detail Table(Forecast)'!J13</f>
        <v>0</v>
      </c>
      <c r="L13" s="113">
        <f>'Detail Table(Forecast)'!K13</f>
        <v>0</v>
      </c>
      <c r="M13" s="114">
        <f>'Detail Table(Forecast)'!L13</f>
        <v>0</v>
      </c>
      <c r="N13" s="523"/>
      <c r="O13" s="116">
        <f t="shared" si="0"/>
        <v>0</v>
      </c>
      <c r="P13" s="117">
        <f>'Detail Table(Forecast)'!N13</f>
        <v>0</v>
      </c>
      <c r="Q13" s="113">
        <f>'Detail Table(Forecast)'!O13</f>
        <v>0</v>
      </c>
      <c r="R13" s="118">
        <f>'Detail Table(Forecast)'!P13</f>
        <v>0</v>
      </c>
      <c r="S13" s="523"/>
      <c r="T13" s="117">
        <f>'Detail Table(Forecast)'!Q13</f>
        <v>0</v>
      </c>
      <c r="U13" s="113">
        <f>'Detail Table(Forecast)'!R13</f>
        <v>0</v>
      </c>
      <c r="V13" s="113">
        <f>'Detail Table(Forecast)'!S13</f>
        <v>0</v>
      </c>
      <c r="W13" s="523"/>
      <c r="X13" s="116">
        <f t="shared" si="1"/>
        <v>0</v>
      </c>
      <c r="Y13" s="116">
        <f t="shared" si="4"/>
        <v>0</v>
      </c>
    </row>
    <row r="14" spans="1:25" ht="16.5" customHeight="1">
      <c r="A14" s="71">
        <v>7</v>
      </c>
      <c r="B14" s="1023"/>
      <c r="C14" s="1025"/>
      <c r="D14" s="1026"/>
      <c r="E14" s="119"/>
      <c r="F14" s="413" t="s">
        <v>85</v>
      </c>
      <c r="G14" s="120">
        <f>'Detail Table(Forecast)'!G14</f>
        <v>0</v>
      </c>
      <c r="H14" s="121">
        <f>'Detail Table(Forecast)'!H14</f>
        <v>0</v>
      </c>
      <c r="I14" s="122">
        <f>'Detail Table(Forecast)'!I14</f>
        <v>0</v>
      </c>
      <c r="J14" s="524"/>
      <c r="K14" s="120">
        <f>'Detail Table(Forecast)'!J14</f>
        <v>0</v>
      </c>
      <c r="L14" s="121">
        <f>'Detail Table(Forecast)'!K14</f>
        <v>0</v>
      </c>
      <c r="M14" s="122">
        <f>'Detail Table(Forecast)'!L14</f>
        <v>0</v>
      </c>
      <c r="N14" s="524"/>
      <c r="O14" s="124">
        <f t="shared" si="0"/>
        <v>0</v>
      </c>
      <c r="P14" s="120">
        <f>'Detail Table(Forecast)'!N14</f>
        <v>0</v>
      </c>
      <c r="Q14" s="121">
        <f>'Detail Table(Forecast)'!O14</f>
        <v>0</v>
      </c>
      <c r="R14" s="125">
        <f>'Detail Table(Forecast)'!P14</f>
        <v>0</v>
      </c>
      <c r="S14" s="524"/>
      <c r="T14" s="120">
        <f>'Detail Table(Forecast)'!Q14</f>
        <v>0</v>
      </c>
      <c r="U14" s="121">
        <f>'Detail Table(Forecast)'!R14</f>
        <v>0</v>
      </c>
      <c r="V14" s="121">
        <f>'Detail Table(Forecast)'!S14</f>
        <v>0</v>
      </c>
      <c r="W14" s="524"/>
      <c r="X14" s="124">
        <f t="shared" si="1"/>
        <v>0</v>
      </c>
      <c r="Y14" s="124"/>
    </row>
    <row r="15" spans="1:25" ht="16.5" customHeight="1">
      <c r="A15" s="71">
        <v>8</v>
      </c>
      <c r="B15" s="1023"/>
      <c r="C15" s="1025"/>
      <c r="D15" s="1026"/>
      <c r="E15" s="119"/>
      <c r="F15" s="412" t="s">
        <v>86</v>
      </c>
      <c r="G15" s="117">
        <f>'Detail Table(Forecast)'!G15</f>
        <v>0</v>
      </c>
      <c r="H15" s="113">
        <f>'Detail Table(Forecast)'!H15</f>
        <v>0</v>
      </c>
      <c r="I15" s="114">
        <f>'Detail Table(Forecast)'!I15</f>
        <v>0</v>
      </c>
      <c r="J15" s="523"/>
      <c r="K15" s="117">
        <f>'Detail Table(Forecast)'!J15</f>
        <v>0</v>
      </c>
      <c r="L15" s="113">
        <f>'Detail Table(Forecast)'!K15</f>
        <v>0</v>
      </c>
      <c r="M15" s="114">
        <f>'Detail Table(Forecast)'!L15</f>
        <v>0</v>
      </c>
      <c r="N15" s="523"/>
      <c r="O15" s="116">
        <f t="shared" si="0"/>
        <v>0</v>
      </c>
      <c r="P15" s="117">
        <f>'Detail Table(Forecast)'!N15</f>
        <v>0</v>
      </c>
      <c r="Q15" s="113">
        <f>'Detail Table(Forecast)'!O15</f>
        <v>0</v>
      </c>
      <c r="R15" s="118">
        <f>'Detail Table(Forecast)'!P15</f>
        <v>0</v>
      </c>
      <c r="S15" s="523"/>
      <c r="T15" s="117">
        <f>'Detail Table(Forecast)'!Q15</f>
        <v>0</v>
      </c>
      <c r="U15" s="113">
        <f>'Detail Table(Forecast)'!R15</f>
        <v>0</v>
      </c>
      <c r="V15" s="113">
        <f>'Detail Table(Forecast)'!S15</f>
        <v>0</v>
      </c>
      <c r="W15" s="523"/>
      <c r="X15" s="116">
        <f t="shared" si="1"/>
        <v>0</v>
      </c>
      <c r="Y15" s="116">
        <f t="shared" si="4"/>
        <v>0</v>
      </c>
    </row>
    <row r="16" spans="1:25" ht="16.5" customHeight="1">
      <c r="A16" s="71">
        <v>9</v>
      </c>
      <c r="B16" s="1023"/>
      <c r="C16" s="1025"/>
      <c r="D16" s="1026"/>
      <c r="E16" s="119"/>
      <c r="F16" s="387" t="s">
        <v>117</v>
      </c>
      <c r="G16" s="96">
        <f>'Detail Table(Forecast)'!G16</f>
        <v>0</v>
      </c>
      <c r="H16" s="96">
        <f>'Detail Table(Forecast)'!H16</f>
        <v>0</v>
      </c>
      <c r="I16" s="98">
        <f>'Detail Table(Forecast)'!I16</f>
        <v>0</v>
      </c>
      <c r="J16" s="520"/>
      <c r="K16" s="501">
        <f>'Detail Table(Forecast)'!J16</f>
        <v>0</v>
      </c>
      <c r="L16" s="97">
        <f>'Detail Table(Forecast)'!K16</f>
        <v>0</v>
      </c>
      <c r="M16" s="97">
        <f>'Detail Table(Forecast)'!L16</f>
        <v>0</v>
      </c>
      <c r="N16" s="520"/>
      <c r="O16" s="126">
        <f t="shared" si="0"/>
        <v>0</v>
      </c>
      <c r="P16" s="97">
        <f>'Detail Table(Forecast)'!N16</f>
        <v>0</v>
      </c>
      <c r="Q16" s="97">
        <f>'Detail Table(Forecast)'!O16</f>
        <v>0</v>
      </c>
      <c r="R16" s="100">
        <f>'Detail Table(Forecast)'!P16</f>
        <v>0</v>
      </c>
      <c r="S16" s="520"/>
      <c r="T16" s="96">
        <f>'Detail Table(Forecast)'!Q16</f>
        <v>0</v>
      </c>
      <c r="U16" s="97">
        <f>'Detail Table(Forecast)'!R16</f>
        <v>0</v>
      </c>
      <c r="V16" s="97">
        <f>'Detail Table(Forecast)'!S16</f>
        <v>0</v>
      </c>
      <c r="W16" s="520"/>
      <c r="X16" s="126">
        <f t="shared" si="1"/>
        <v>0</v>
      </c>
      <c r="Y16" s="126">
        <f t="shared" si="4"/>
        <v>0</v>
      </c>
    </row>
    <row r="17" spans="1:25" ht="19.5" customHeight="1">
      <c r="B17" s="1023"/>
      <c r="C17" s="1025"/>
      <c r="D17" s="1026"/>
      <c r="E17" s="119"/>
      <c r="F17" s="386" t="s">
        <v>87</v>
      </c>
      <c r="G17" s="255">
        <f>'Detail Table(Forecast)'!G17</f>
        <v>0</v>
      </c>
      <c r="H17" s="255">
        <f>'Detail Table(Forecast)'!H17</f>
        <v>0</v>
      </c>
      <c r="I17" s="504">
        <f>'Detail Table(Forecast)'!I17</f>
        <v>0</v>
      </c>
      <c r="J17" s="525">
        <f>SUM(G17:I17)</f>
        <v>0</v>
      </c>
      <c r="K17" s="255">
        <f>'Detail Table(Forecast)'!J17</f>
        <v>0</v>
      </c>
      <c r="L17" s="255">
        <f>'Detail Table(Forecast)'!K17</f>
        <v>0</v>
      </c>
      <c r="M17" s="255">
        <f>'Detail Table(Forecast)'!L17</f>
        <v>0</v>
      </c>
      <c r="N17" s="525">
        <f>SUM(K17:M17)</f>
        <v>0</v>
      </c>
      <c r="O17" s="99">
        <f t="shared" si="0"/>
        <v>0</v>
      </c>
      <c r="P17" s="255">
        <f>'Detail Table(Forecast)'!N17</f>
        <v>0</v>
      </c>
      <c r="Q17" s="255">
        <f>'Detail Table(Forecast)'!O17</f>
        <v>0</v>
      </c>
      <c r="R17" s="255">
        <f>'Detail Table(Forecast)'!P17</f>
        <v>0</v>
      </c>
      <c r="S17" s="525">
        <f>SUM(P17:R17)</f>
        <v>0</v>
      </c>
      <c r="T17" s="255">
        <f>'Detail Table(Forecast)'!Q17</f>
        <v>0</v>
      </c>
      <c r="U17" s="255">
        <f>'Detail Table(Forecast)'!R17</f>
        <v>0</v>
      </c>
      <c r="V17" s="255">
        <f>'Detail Table(Forecast)'!S17</f>
        <v>0</v>
      </c>
      <c r="W17" s="525">
        <f>SUM(T17:V17)</f>
        <v>0</v>
      </c>
      <c r="X17" s="99">
        <f t="shared" si="1"/>
        <v>0</v>
      </c>
      <c r="Y17" s="99">
        <f t="shared" si="4"/>
        <v>0</v>
      </c>
    </row>
    <row r="18" spans="1:25" ht="19.5" customHeight="1">
      <c r="A18" s="71">
        <v>10</v>
      </c>
      <c r="B18" s="1023"/>
      <c r="C18" s="1025"/>
      <c r="D18" s="1026"/>
      <c r="E18" s="389" t="s">
        <v>88</v>
      </c>
      <c r="F18" s="130"/>
      <c r="G18" s="131">
        <f>'Detail Table(Forecast)'!G18</f>
        <v>0</v>
      </c>
      <c r="H18" s="132">
        <f>'Detail Table(Forecast)'!H18</f>
        <v>0</v>
      </c>
      <c r="I18" s="133">
        <f>'Detail Table(Forecast)'!I18</f>
        <v>0</v>
      </c>
      <c r="J18" s="526"/>
      <c r="K18" s="131">
        <f>'Detail Table(Forecast)'!J18</f>
        <v>0</v>
      </c>
      <c r="L18" s="132">
        <f>'Detail Table(Forecast)'!K18</f>
        <v>0</v>
      </c>
      <c r="M18" s="133">
        <f>'Detail Table(Forecast)'!L18</f>
        <v>0</v>
      </c>
      <c r="N18" s="526"/>
      <c r="O18" s="135">
        <f t="shared" si="0"/>
        <v>0</v>
      </c>
      <c r="P18" s="131">
        <f>'Detail Table(Forecast)'!N18</f>
        <v>0</v>
      </c>
      <c r="Q18" s="132">
        <f>'Detail Table(Forecast)'!O18</f>
        <v>0</v>
      </c>
      <c r="R18" s="136">
        <f>'Detail Table(Forecast)'!P18</f>
        <v>0</v>
      </c>
      <c r="S18" s="526"/>
      <c r="T18" s="131">
        <f>'Detail Table(Forecast)'!Q18</f>
        <v>0</v>
      </c>
      <c r="U18" s="132">
        <f>'Detail Table(Forecast)'!R18</f>
        <v>0</v>
      </c>
      <c r="V18" s="132">
        <f>'Detail Table(Forecast)'!S18</f>
        <v>0</v>
      </c>
      <c r="W18" s="526"/>
      <c r="X18" s="135">
        <f t="shared" si="1"/>
        <v>0</v>
      </c>
      <c r="Y18" s="135">
        <f t="shared" si="4"/>
        <v>0</v>
      </c>
    </row>
    <row r="19" spans="1:25" ht="19.5" customHeight="1">
      <c r="A19" s="71">
        <v>11</v>
      </c>
      <c r="B19" s="1023"/>
      <c r="C19" s="1025"/>
      <c r="D19" s="1026"/>
      <c r="E19" s="389" t="s">
        <v>89</v>
      </c>
      <c r="F19" s="130"/>
      <c r="G19" s="131">
        <f>'Detail Table(Forecast)'!G19</f>
        <v>0</v>
      </c>
      <c r="H19" s="132">
        <f>'Detail Table(Forecast)'!H19</f>
        <v>0</v>
      </c>
      <c r="I19" s="133">
        <f>'Detail Table(Forecast)'!I19</f>
        <v>0</v>
      </c>
      <c r="J19" s="526"/>
      <c r="K19" s="131">
        <f>'Detail Table(Forecast)'!J19</f>
        <v>0</v>
      </c>
      <c r="L19" s="132">
        <f>'Detail Table(Forecast)'!K19</f>
        <v>0</v>
      </c>
      <c r="M19" s="133">
        <f>'Detail Table(Forecast)'!L19</f>
        <v>0</v>
      </c>
      <c r="N19" s="526"/>
      <c r="O19" s="135">
        <f t="shared" si="0"/>
        <v>0</v>
      </c>
      <c r="P19" s="131">
        <f>'Detail Table(Forecast)'!N19</f>
        <v>0</v>
      </c>
      <c r="Q19" s="132">
        <f>'Detail Table(Forecast)'!O19</f>
        <v>0</v>
      </c>
      <c r="R19" s="136">
        <f>'Detail Table(Forecast)'!P19</f>
        <v>0</v>
      </c>
      <c r="S19" s="526"/>
      <c r="T19" s="131">
        <f>'Detail Table(Forecast)'!Q19</f>
        <v>0</v>
      </c>
      <c r="U19" s="132">
        <f>'Detail Table(Forecast)'!R19</f>
        <v>0</v>
      </c>
      <c r="V19" s="132">
        <f>'Detail Table(Forecast)'!S19</f>
        <v>0</v>
      </c>
      <c r="W19" s="526"/>
      <c r="X19" s="135">
        <f t="shared" si="1"/>
        <v>0</v>
      </c>
      <c r="Y19" s="135">
        <f t="shared" si="4"/>
        <v>0</v>
      </c>
    </row>
    <row r="20" spans="1:25" ht="19.5" customHeight="1">
      <c r="A20" s="71">
        <v>12</v>
      </c>
      <c r="B20" s="1023"/>
      <c r="C20" s="1025"/>
      <c r="D20" s="1026"/>
      <c r="E20" s="389" t="s">
        <v>90</v>
      </c>
      <c r="F20" s="137"/>
      <c r="G20" s="131">
        <f>'Detail Table(Forecast)'!G20</f>
        <v>0</v>
      </c>
      <c r="H20" s="132">
        <f>'Detail Table(Forecast)'!H20</f>
        <v>0</v>
      </c>
      <c r="I20" s="133">
        <f>'Detail Table(Forecast)'!I20</f>
        <v>0</v>
      </c>
      <c r="J20" s="526"/>
      <c r="K20" s="131">
        <f>'Detail Table(Forecast)'!J20</f>
        <v>0</v>
      </c>
      <c r="L20" s="132">
        <f>'Detail Table(Forecast)'!K20</f>
        <v>0</v>
      </c>
      <c r="M20" s="133">
        <f>'Detail Table(Forecast)'!L20</f>
        <v>0</v>
      </c>
      <c r="N20" s="526"/>
      <c r="O20" s="135">
        <f t="shared" si="0"/>
        <v>0</v>
      </c>
      <c r="P20" s="131">
        <f>'Detail Table(Forecast)'!N20</f>
        <v>0</v>
      </c>
      <c r="Q20" s="132">
        <f>'Detail Table(Forecast)'!O20</f>
        <v>0</v>
      </c>
      <c r="R20" s="136">
        <f>'Detail Table(Forecast)'!P20</f>
        <v>0</v>
      </c>
      <c r="S20" s="526"/>
      <c r="T20" s="131">
        <f>'Detail Table(Forecast)'!Q20</f>
        <v>0</v>
      </c>
      <c r="U20" s="132">
        <f>'Detail Table(Forecast)'!R20</f>
        <v>0</v>
      </c>
      <c r="V20" s="132">
        <f>'Detail Table(Forecast)'!S20</f>
        <v>0</v>
      </c>
      <c r="W20" s="526"/>
      <c r="X20" s="135">
        <f t="shared" si="1"/>
        <v>0</v>
      </c>
      <c r="Y20" s="135">
        <f t="shared" si="4"/>
        <v>0</v>
      </c>
    </row>
    <row r="21" spans="1:25" ht="21" customHeight="1" thickBot="1">
      <c r="B21" s="1023"/>
      <c r="C21" s="1025"/>
      <c r="D21" s="1027"/>
      <c r="E21" s="991" t="s">
        <v>91</v>
      </c>
      <c r="F21" s="992"/>
      <c r="G21" s="138">
        <f>'Detail Table(Forecast)'!G21</f>
        <v>162.47417534660482</v>
      </c>
      <c r="H21" s="138">
        <f>'Detail Table(Forecast)'!H21</f>
        <v>178.97149802175494</v>
      </c>
      <c r="I21" s="505">
        <f>'Detail Table(Forecast)'!I21</f>
        <v>132.71626234245562</v>
      </c>
      <c r="J21" s="527">
        <f>SUM(G21:I21)</f>
        <v>474.16193571081533</v>
      </c>
      <c r="K21" s="138">
        <f>'Detail Table(Forecast)'!J21</f>
        <v>162.90938474562057</v>
      </c>
      <c r="L21" s="138">
        <f>'Detail Table(Forecast)'!K21</f>
        <v>162.96570991449801</v>
      </c>
      <c r="M21" s="138">
        <f>'Detail Table(Forecast)'!L21</f>
        <v>192.18807705412212</v>
      </c>
      <c r="N21" s="527">
        <f>SUM(K21:M21)</f>
        <v>518.06317171424075</v>
      </c>
      <c r="O21" s="140">
        <f t="shared" si="0"/>
        <v>992.22510742505608</v>
      </c>
      <c r="P21" s="138">
        <f>'Detail Table(Forecast)'!N21</f>
        <v>214.40341669876236</v>
      </c>
      <c r="Q21" s="138">
        <f>'Detail Table(Forecast)'!O21</f>
        <v>207.68361373419967</v>
      </c>
      <c r="R21" s="138">
        <f>'Detail Table(Forecast)'!P21</f>
        <v>161.83514640180255</v>
      </c>
      <c r="S21" s="527">
        <f>SUM(P21:R21)</f>
        <v>583.92217683476451</v>
      </c>
      <c r="T21" s="138">
        <f>'Detail Table(Forecast)'!Q21</f>
        <v>136.29365339580923</v>
      </c>
      <c r="U21" s="138">
        <f>'Detail Table(Forecast)'!R21</f>
        <v>141.03525888026223</v>
      </c>
      <c r="V21" s="138">
        <f>'Detail Table(Forecast)'!S21</f>
        <v>166.62807921285335</v>
      </c>
      <c r="W21" s="527">
        <f>SUM(T21:V21)</f>
        <v>443.95699148892481</v>
      </c>
      <c r="X21" s="140">
        <f t="shared" si="1"/>
        <v>1027.8791683236893</v>
      </c>
      <c r="Y21" s="140">
        <f>O21+X21</f>
        <v>2020.1042757487453</v>
      </c>
    </row>
    <row r="22" spans="1:25" ht="18" customHeight="1" thickTop="1">
      <c r="A22" s="71">
        <v>13</v>
      </c>
      <c r="B22" s="1023"/>
      <c r="C22" s="1025"/>
      <c r="D22" s="1028" t="s">
        <v>151</v>
      </c>
      <c r="E22" s="390" t="s">
        <v>92</v>
      </c>
      <c r="F22" s="143"/>
      <c r="G22" s="476">
        <f>'Detail Table(Forecast)'!G22</f>
        <v>331.97862860848886</v>
      </c>
      <c r="H22" s="476">
        <f>'Detail Table(Forecast)'!H22</f>
        <v>379.30682276428621</v>
      </c>
      <c r="I22" s="506">
        <f>'Detail Table(Forecast)'!I22</f>
        <v>231.87208415363548</v>
      </c>
      <c r="J22" s="528">
        <f>SUM(G22:I22)</f>
        <v>943.15753552641047</v>
      </c>
      <c r="K22" s="476">
        <f>'Detail Table(Forecast)'!J22</f>
        <v>323.28242358578945</v>
      </c>
      <c r="L22" s="476">
        <f>'Detail Table(Forecast)'!K22</f>
        <v>323.28242358578945</v>
      </c>
      <c r="M22" s="476">
        <f>'Detail Table(Forecast)'!L22</f>
        <v>381.99182615839158</v>
      </c>
      <c r="N22" s="528">
        <f>SUM(K22:M22)</f>
        <v>1028.5566733299704</v>
      </c>
      <c r="O22" s="144">
        <f t="shared" si="0"/>
        <v>1971.714208856381</v>
      </c>
      <c r="P22" s="476">
        <f>'Detail Table(Forecast)'!N22</f>
        <v>444.06750164300644</v>
      </c>
      <c r="Q22" s="476">
        <f>'Detail Table(Forecast)'!O22</f>
        <v>426.31441949989187</v>
      </c>
      <c r="R22" s="476">
        <f>'Detail Table(Forecast)'!P22</f>
        <v>291.58335366433664</v>
      </c>
      <c r="S22" s="528">
        <f>SUM(P22:R22)</f>
        <v>1161.9652748072349</v>
      </c>
      <c r="T22" s="476">
        <f>'Detail Table(Forecast)'!Q22</f>
        <v>271.62616425740435</v>
      </c>
      <c r="U22" s="476">
        <f>'Detail Table(Forecast)'!R22</f>
        <v>286.37364558622181</v>
      </c>
      <c r="V22" s="476">
        <f>'Detail Table(Forecast)'!S22</f>
        <v>326.36817375513436</v>
      </c>
      <c r="W22" s="528">
        <f>SUM(T22:V22)</f>
        <v>884.36798359876047</v>
      </c>
      <c r="X22" s="144">
        <f t="shared" si="1"/>
        <v>2046.3332584059954</v>
      </c>
      <c r="Y22" s="144">
        <f>O22+X22</f>
        <v>4018.0474672623764</v>
      </c>
    </row>
    <row r="23" spans="1:25" ht="16.5" customHeight="1">
      <c r="A23" s="71">
        <v>14</v>
      </c>
      <c r="B23" s="1023"/>
      <c r="C23" s="1025"/>
      <c r="D23" s="1029"/>
      <c r="E23" s="391" t="s">
        <v>93</v>
      </c>
      <c r="F23" s="411" t="s">
        <v>95</v>
      </c>
      <c r="G23" s="107">
        <f>'Detail Table(Forecast)'!G23</f>
        <v>18340.355078726221</v>
      </c>
      <c r="H23" s="107">
        <f>'Detail Table(Forecast)'!H23</f>
        <v>17892.940963626552</v>
      </c>
      <c r="I23" s="500">
        <f>'Detail Table(Forecast)'!I23</f>
        <v>17122.054664540527</v>
      </c>
      <c r="J23" s="522">
        <f>SUM(G23:I23)</f>
        <v>53355.350706893296</v>
      </c>
      <c r="K23" s="107">
        <f>'Detail Table(Forecast)'!J23</f>
        <v>17302.529040516929</v>
      </c>
      <c r="L23" s="107">
        <f>'Detail Table(Forecast)'!K23</f>
        <v>17614.241680143768</v>
      </c>
      <c r="M23" s="107">
        <f>'Detail Table(Forecast)'!L23</f>
        <v>19959.547856399418</v>
      </c>
      <c r="N23" s="522">
        <f>SUM(K23:M23)</f>
        <v>54876.318577060119</v>
      </c>
      <c r="O23" s="111">
        <f t="shared" si="0"/>
        <v>108231.66928395341</v>
      </c>
      <c r="P23" s="107">
        <f>'Detail Table(Forecast)'!N23</f>
        <v>19970.813332826601</v>
      </c>
      <c r="Q23" s="107">
        <f>'Detail Table(Forecast)'!O23</f>
        <v>19903.826407795375</v>
      </c>
      <c r="R23" s="107">
        <f>'Detail Table(Forecast)'!P23</f>
        <v>18079.702014113282</v>
      </c>
      <c r="S23" s="522">
        <f>SUM(P23:R23)</f>
        <v>57954.341754735258</v>
      </c>
      <c r="T23" s="107">
        <f>'Detail Table(Forecast)'!Q23</f>
        <v>14636.510063080716</v>
      </c>
      <c r="U23" s="107">
        <f>'Detail Table(Forecast)'!R23</f>
        <v>14549.232094421399</v>
      </c>
      <c r="V23" s="107">
        <f>'Detail Table(Forecast)'!S23</f>
        <v>17671.880943267792</v>
      </c>
      <c r="W23" s="522">
        <f>SUM(T23:V23)</f>
        <v>46857.62310076991</v>
      </c>
      <c r="X23" s="111">
        <f t="shared" si="1"/>
        <v>104811.96485550517</v>
      </c>
      <c r="Y23" s="111">
        <f>O23+X23</f>
        <v>213043.63413945859</v>
      </c>
    </row>
    <row r="24" spans="1:25" ht="16.5" customHeight="1">
      <c r="A24" s="71">
        <v>15</v>
      </c>
      <c r="B24" s="1023"/>
      <c r="C24" s="1025"/>
      <c r="D24" s="1029"/>
      <c r="E24" s="95" t="s">
        <v>94</v>
      </c>
      <c r="F24" s="384" t="s">
        <v>96</v>
      </c>
      <c r="G24" s="120">
        <f>'Detail Table(Forecast)'!G24</f>
        <v>0</v>
      </c>
      <c r="H24" s="121">
        <f>'Detail Table(Forecast)'!H24</f>
        <v>0</v>
      </c>
      <c r="I24" s="122">
        <f>'Detail Table(Forecast)'!I24</f>
        <v>0</v>
      </c>
      <c r="J24" s="524"/>
      <c r="K24" s="120">
        <f>'Detail Table(Forecast)'!J24</f>
        <v>0</v>
      </c>
      <c r="L24" s="121">
        <f>'Detail Table(Forecast)'!K24</f>
        <v>0</v>
      </c>
      <c r="M24" s="122">
        <f>'Detail Table(Forecast)'!L24</f>
        <v>0</v>
      </c>
      <c r="N24" s="524"/>
      <c r="O24" s="124">
        <f t="shared" si="0"/>
        <v>0</v>
      </c>
      <c r="P24" s="120">
        <f>'Detail Table(Forecast)'!N24</f>
        <v>0</v>
      </c>
      <c r="Q24" s="121">
        <f>'Detail Table(Forecast)'!O24</f>
        <v>0</v>
      </c>
      <c r="R24" s="125">
        <f>'Detail Table(Forecast)'!P24</f>
        <v>0</v>
      </c>
      <c r="S24" s="524"/>
      <c r="T24" s="120">
        <f>'Detail Table(Forecast)'!Q24</f>
        <v>0</v>
      </c>
      <c r="U24" s="121">
        <f>'Detail Table(Forecast)'!R24</f>
        <v>0</v>
      </c>
      <c r="V24" s="121">
        <f>'Detail Table(Forecast)'!S24</f>
        <v>0</v>
      </c>
      <c r="W24" s="524"/>
      <c r="X24" s="124">
        <f t="shared" si="1"/>
        <v>0</v>
      </c>
      <c r="Y24" s="124"/>
    </row>
    <row r="25" spans="1:25" ht="16.5" customHeight="1">
      <c r="A25" s="71">
        <v>16</v>
      </c>
      <c r="B25" s="1023"/>
      <c r="C25" s="1025"/>
      <c r="D25" s="1029"/>
      <c r="E25" s="95"/>
      <c r="F25" s="410" t="s">
        <v>97</v>
      </c>
      <c r="G25" s="117">
        <f>'Detail Table(Forecast)'!G25</f>
        <v>0</v>
      </c>
      <c r="H25" s="113">
        <f>'Detail Table(Forecast)'!H25</f>
        <v>0</v>
      </c>
      <c r="I25" s="114">
        <f>'Detail Table(Forecast)'!I25</f>
        <v>0</v>
      </c>
      <c r="J25" s="523"/>
      <c r="K25" s="117">
        <f>'Detail Table(Forecast)'!J25</f>
        <v>0</v>
      </c>
      <c r="L25" s="113">
        <f>'Detail Table(Forecast)'!K25</f>
        <v>0</v>
      </c>
      <c r="M25" s="114">
        <f>'Detail Table(Forecast)'!L25</f>
        <v>0</v>
      </c>
      <c r="N25" s="523"/>
      <c r="O25" s="116">
        <f t="shared" si="0"/>
        <v>0</v>
      </c>
      <c r="P25" s="117">
        <f>'Detail Table(Forecast)'!N25</f>
        <v>0</v>
      </c>
      <c r="Q25" s="113">
        <f>'Detail Table(Forecast)'!O25</f>
        <v>0</v>
      </c>
      <c r="R25" s="118">
        <f>'Detail Table(Forecast)'!P25</f>
        <v>0</v>
      </c>
      <c r="S25" s="523"/>
      <c r="T25" s="117">
        <f>'Detail Table(Forecast)'!Q25</f>
        <v>0</v>
      </c>
      <c r="U25" s="113">
        <f>'Detail Table(Forecast)'!R25</f>
        <v>0</v>
      </c>
      <c r="V25" s="113">
        <f>'Detail Table(Forecast)'!S25</f>
        <v>0</v>
      </c>
      <c r="W25" s="523"/>
      <c r="X25" s="116">
        <f t="shared" si="1"/>
        <v>0</v>
      </c>
      <c r="Y25" s="116">
        <f>O25+X25</f>
        <v>0</v>
      </c>
    </row>
    <row r="26" spans="1:25" ht="16.5" customHeight="1">
      <c r="A26" s="71">
        <v>17</v>
      </c>
      <c r="B26" s="1023"/>
      <c r="C26" s="1025"/>
      <c r="D26" s="1029"/>
      <c r="E26" s="95"/>
      <c r="F26" s="384" t="s">
        <v>98</v>
      </c>
      <c r="G26" s="120">
        <f>'Detail Table(Forecast)'!G26</f>
        <v>0</v>
      </c>
      <c r="H26" s="121">
        <f>'Detail Table(Forecast)'!H26</f>
        <v>0</v>
      </c>
      <c r="I26" s="122">
        <f>'Detail Table(Forecast)'!I26</f>
        <v>0</v>
      </c>
      <c r="J26" s="524"/>
      <c r="K26" s="120">
        <f>'Detail Table(Forecast)'!J26</f>
        <v>0</v>
      </c>
      <c r="L26" s="121">
        <f>'Detail Table(Forecast)'!K26</f>
        <v>0</v>
      </c>
      <c r="M26" s="122">
        <f>'Detail Table(Forecast)'!L26</f>
        <v>0</v>
      </c>
      <c r="N26" s="524"/>
      <c r="O26" s="124">
        <f t="shared" si="0"/>
        <v>0</v>
      </c>
      <c r="P26" s="120">
        <f>'Detail Table(Forecast)'!N26</f>
        <v>0</v>
      </c>
      <c r="Q26" s="121">
        <f>'Detail Table(Forecast)'!O26</f>
        <v>0</v>
      </c>
      <c r="R26" s="125">
        <f>'Detail Table(Forecast)'!P26</f>
        <v>0</v>
      </c>
      <c r="S26" s="524"/>
      <c r="T26" s="120">
        <f>'Detail Table(Forecast)'!Q26</f>
        <v>0</v>
      </c>
      <c r="U26" s="121">
        <f>'Detail Table(Forecast)'!R26</f>
        <v>0</v>
      </c>
      <c r="V26" s="121">
        <f>'Detail Table(Forecast)'!S26</f>
        <v>0</v>
      </c>
      <c r="W26" s="524"/>
      <c r="X26" s="124">
        <f t="shared" si="1"/>
        <v>0</v>
      </c>
      <c r="Y26" s="124"/>
    </row>
    <row r="27" spans="1:25" ht="16.5" customHeight="1">
      <c r="A27" s="71">
        <v>18</v>
      </c>
      <c r="B27" s="1023"/>
      <c r="C27" s="1025"/>
      <c r="D27" s="1029"/>
      <c r="E27" s="145"/>
      <c r="F27" s="392" t="s">
        <v>43</v>
      </c>
      <c r="G27" s="96">
        <f>'Detail Table(Forecast)'!G27</f>
        <v>-4084.3318827151857</v>
      </c>
      <c r="H27" s="96">
        <f>'Detail Table(Forecast)'!H27</f>
        <v>-4839.3876427335026</v>
      </c>
      <c r="I27" s="98">
        <f>'Detail Table(Forecast)'!I27</f>
        <v>-3079.9789057585745</v>
      </c>
      <c r="J27" s="520"/>
      <c r="K27" s="96">
        <f>'Detail Table(Forecast)'!J27</f>
        <v>-4247.4477672461753</v>
      </c>
      <c r="L27" s="97">
        <f>'Detail Table(Forecast)'!K27</f>
        <v>-1504.1570555981548</v>
      </c>
      <c r="M27" s="98">
        <f>'Detail Table(Forecast)'!L27</f>
        <v>-4957.34233018132</v>
      </c>
      <c r="N27" s="520"/>
      <c r="O27" s="126">
        <f t="shared" si="0"/>
        <v>0</v>
      </c>
      <c r="P27" s="96">
        <f>'Detail Table(Forecast)'!N27</f>
        <v>-5689.2515296564488</v>
      </c>
      <c r="Q27" s="97">
        <f>'Detail Table(Forecast)'!O27</f>
        <v>-5654.8983205344248</v>
      </c>
      <c r="R27" s="100">
        <f>'Detail Table(Forecast)'!P27</f>
        <v>-3941.9334577009658</v>
      </c>
      <c r="S27" s="520"/>
      <c r="T27" s="96">
        <f>'Detail Table(Forecast)'!Q27</f>
        <v>-3555.7763124019634</v>
      </c>
      <c r="U27" s="97">
        <f>'Detail Table(Forecast)'!R27</f>
        <v>-3812.1017307141187</v>
      </c>
      <c r="V27" s="97">
        <f>'Detail Table(Forecast)'!S27</f>
        <v>-4235.1334644289718</v>
      </c>
      <c r="W27" s="520"/>
      <c r="X27" s="126">
        <f t="shared" si="1"/>
        <v>0</v>
      </c>
      <c r="Y27" s="126">
        <f t="shared" ref="Y27:Y34" si="5">O27+X27</f>
        <v>0</v>
      </c>
    </row>
    <row r="28" spans="1:25" ht="18" customHeight="1">
      <c r="B28" s="1023"/>
      <c r="C28" s="1025"/>
      <c r="D28" s="1029"/>
      <c r="E28" s="146"/>
      <c r="F28" s="393" t="s">
        <v>99</v>
      </c>
      <c r="G28" s="102">
        <f>'Detail Table(Forecast)'!G28</f>
        <v>14256.023196011036</v>
      </c>
      <c r="H28" s="103">
        <f>'Detail Table(Forecast)'!H28</f>
        <v>13053.55332089305</v>
      </c>
      <c r="I28" s="104">
        <f>'Detail Table(Forecast)'!I28</f>
        <v>14042.075758781952</v>
      </c>
      <c r="J28" s="521">
        <f>SUM(G28:I28)</f>
        <v>41351.652275686036</v>
      </c>
      <c r="K28" s="102">
        <f>'Detail Table(Forecast)'!J28</f>
        <v>13055.081273270753</v>
      </c>
      <c r="L28" s="103">
        <f>'Detail Table(Forecast)'!K28</f>
        <v>16110.084624545614</v>
      </c>
      <c r="M28" s="104">
        <f>'Detail Table(Forecast)'!L28</f>
        <v>15002.205526218098</v>
      </c>
      <c r="N28" s="521">
        <f>SUM(K28:M28)</f>
        <v>44167.371424034471</v>
      </c>
      <c r="O28" s="105">
        <f t="shared" si="0"/>
        <v>85519.023699720507</v>
      </c>
      <c r="P28" s="102">
        <f>'Detail Table(Forecast)'!N28</f>
        <v>14281.561803170152</v>
      </c>
      <c r="Q28" s="103">
        <f>'Detail Table(Forecast)'!O28</f>
        <v>14248.928087260951</v>
      </c>
      <c r="R28" s="106">
        <f>'Detail Table(Forecast)'!P28</f>
        <v>14137.768556412317</v>
      </c>
      <c r="S28" s="521">
        <f>SUM(P28:R28)</f>
        <v>42668.258446843422</v>
      </c>
      <c r="T28" s="102">
        <f>'Detail Table(Forecast)'!Q28</f>
        <v>11080.733750678752</v>
      </c>
      <c r="U28" s="103">
        <f>'Detail Table(Forecast)'!R28</f>
        <v>10737.13036370728</v>
      </c>
      <c r="V28" s="103">
        <f>'Detail Table(Forecast)'!S28</f>
        <v>13436.747478838821</v>
      </c>
      <c r="W28" s="521">
        <f>SUM(T28:V28)</f>
        <v>35254.61159322485</v>
      </c>
      <c r="X28" s="105">
        <f t="shared" si="1"/>
        <v>77922.870040068272</v>
      </c>
      <c r="Y28" s="105">
        <f t="shared" si="5"/>
        <v>163441.89373978879</v>
      </c>
    </row>
    <row r="29" spans="1:25" ht="16.5" customHeight="1">
      <c r="A29" s="71">
        <v>19</v>
      </c>
      <c r="B29" s="1023"/>
      <c r="C29" s="1025"/>
      <c r="D29" s="1029"/>
      <c r="E29" s="391" t="s">
        <v>100</v>
      </c>
      <c r="F29" s="411" t="s">
        <v>102</v>
      </c>
      <c r="G29" s="247">
        <f>'Detail Table(Forecast)'!G29</f>
        <v>637.58828772860454</v>
      </c>
      <c r="H29" s="247">
        <f>'Detail Table(Forecast)'!H29</f>
        <v>599.02046466200363</v>
      </c>
      <c r="I29" s="507">
        <f>'Detail Table(Forecast)'!I29</f>
        <v>602.62048638117983</v>
      </c>
      <c r="J29" s="529">
        <f>SUM(G29:I29)</f>
        <v>1839.229238771788</v>
      </c>
      <c r="K29" s="247">
        <f>'Detail Table(Forecast)'!J29</f>
        <v>599.02046466200363</v>
      </c>
      <c r="L29" s="247">
        <f>'Detail Table(Forecast)'!K29</f>
        <v>602.62048638117983</v>
      </c>
      <c r="M29" s="247">
        <f>'Detail Table(Forecast)'!L29</f>
        <v>641.44176488059122</v>
      </c>
      <c r="N29" s="529">
        <f>SUM(K29:M29)</f>
        <v>1843.0827159237747</v>
      </c>
      <c r="O29" s="111">
        <f t="shared" si="0"/>
        <v>3682.3119546955627</v>
      </c>
      <c r="P29" s="107">
        <f>'Detail Table(Forecast)'!N29</f>
        <v>708.10196963169483</v>
      </c>
      <c r="Q29" s="107">
        <f>'Detail Table(Forecast)'!O29</f>
        <v>696.82849881522429</v>
      </c>
      <c r="R29" s="107">
        <f>'Detail Table(Forecast)'!P29</f>
        <v>696.53376441145485</v>
      </c>
      <c r="S29" s="529">
        <f>SUM(P29:R29)</f>
        <v>2101.4642328583741</v>
      </c>
      <c r="T29" s="107">
        <f>'Detail Table(Forecast)'!Q29</f>
        <v>669.58292132674819</v>
      </c>
      <c r="U29" s="107">
        <f>'Detail Table(Forecast)'!R29</f>
        <v>514.52964843044958</v>
      </c>
      <c r="V29" s="107">
        <f>'Detail Table(Forecast)'!S29</f>
        <v>512.3358662509936</v>
      </c>
      <c r="W29" s="529">
        <f>SUM(T29:V29)</f>
        <v>1696.4484360081915</v>
      </c>
      <c r="X29" s="111">
        <f t="shared" si="1"/>
        <v>3797.9126688665656</v>
      </c>
      <c r="Y29" s="111">
        <f t="shared" si="5"/>
        <v>7480.2246235621278</v>
      </c>
    </row>
    <row r="30" spans="1:25" ht="16.5" customHeight="1">
      <c r="A30" s="71">
        <v>20</v>
      </c>
      <c r="B30" s="1023"/>
      <c r="C30" s="1025"/>
      <c r="D30" s="1029"/>
      <c r="E30" s="95" t="s">
        <v>101</v>
      </c>
      <c r="F30" s="388" t="s">
        <v>118</v>
      </c>
      <c r="G30" s="248">
        <f>'Detail Table(Forecast)'!G30</f>
        <v>0</v>
      </c>
      <c r="H30" s="249">
        <f>'Detail Table(Forecast)'!H30</f>
        <v>0</v>
      </c>
      <c r="I30" s="250">
        <f>'Detail Table(Forecast)'!I30</f>
        <v>0</v>
      </c>
      <c r="J30" s="530"/>
      <c r="K30" s="252">
        <f>'Detail Table(Forecast)'!J30</f>
        <v>0</v>
      </c>
      <c r="L30" s="249">
        <f>'Detail Table(Forecast)'!K30</f>
        <v>0</v>
      </c>
      <c r="M30" s="250">
        <f>'Detail Table(Forecast)'!L30</f>
        <v>0</v>
      </c>
      <c r="N30" s="530"/>
      <c r="O30" s="147">
        <f t="shared" si="0"/>
        <v>0</v>
      </c>
      <c r="P30" s="250">
        <f>'Detail Table(Forecast)'!N30</f>
        <v>0</v>
      </c>
      <c r="Q30" s="249">
        <f>'Detail Table(Forecast)'!O30</f>
        <v>0</v>
      </c>
      <c r="R30" s="251">
        <f>'Detail Table(Forecast)'!P30</f>
        <v>0</v>
      </c>
      <c r="S30" s="530"/>
      <c r="T30" s="252">
        <f>'Detail Table(Forecast)'!Q30</f>
        <v>0</v>
      </c>
      <c r="U30" s="249">
        <f>'Detail Table(Forecast)'!R30</f>
        <v>0</v>
      </c>
      <c r="V30" s="249">
        <f>'Detail Table(Forecast)'!S30</f>
        <v>0</v>
      </c>
      <c r="W30" s="530"/>
      <c r="X30" s="147">
        <f t="shared" si="1"/>
        <v>0</v>
      </c>
      <c r="Y30" s="147">
        <f t="shared" si="5"/>
        <v>0</v>
      </c>
    </row>
    <row r="31" spans="1:25" ht="18" customHeight="1">
      <c r="B31" s="1023"/>
      <c r="C31" s="1025"/>
      <c r="D31" s="1026"/>
      <c r="E31" s="101"/>
      <c r="F31" s="393" t="s">
        <v>103</v>
      </c>
      <c r="G31" s="127">
        <f>'Detail Table(Forecast)'!G31</f>
        <v>637.58828772860454</v>
      </c>
      <c r="H31" s="127">
        <f>'Detail Table(Forecast)'!H31</f>
        <v>599.02046466200363</v>
      </c>
      <c r="I31" s="508">
        <f>'Detail Table(Forecast)'!I31</f>
        <v>602.62048638117983</v>
      </c>
      <c r="J31" s="531">
        <f>SUM(G31:I31)</f>
        <v>1839.229238771788</v>
      </c>
      <c r="K31" s="127">
        <f>'Detail Table(Forecast)'!J31</f>
        <v>599.02046466200363</v>
      </c>
      <c r="L31" s="127">
        <f>'Detail Table(Forecast)'!K31</f>
        <v>602.62048638117983</v>
      </c>
      <c r="M31" s="127">
        <f>'Detail Table(Forecast)'!L31</f>
        <v>641.44176488059122</v>
      </c>
      <c r="N31" s="531">
        <f>SUM(K31:M31)</f>
        <v>1843.0827159237747</v>
      </c>
      <c r="O31" s="99">
        <f t="shared" si="0"/>
        <v>3682.3119546955627</v>
      </c>
      <c r="P31" s="127">
        <f>'Detail Table(Forecast)'!N31</f>
        <v>708.10196963169483</v>
      </c>
      <c r="Q31" s="128">
        <f>'Detail Table(Forecast)'!O31</f>
        <v>696.82849881522429</v>
      </c>
      <c r="R31" s="129">
        <f>'Detail Table(Forecast)'!P31</f>
        <v>696.53376441145485</v>
      </c>
      <c r="S31" s="531">
        <f>SUM(P31:R31)</f>
        <v>2101.4642328583741</v>
      </c>
      <c r="T31" s="127">
        <f>'Detail Table(Forecast)'!Q31</f>
        <v>669.58292132674819</v>
      </c>
      <c r="U31" s="128">
        <f>'Detail Table(Forecast)'!R31</f>
        <v>514.52964843044958</v>
      </c>
      <c r="V31" s="128">
        <f>'Detail Table(Forecast)'!S31</f>
        <v>512.3358662509936</v>
      </c>
      <c r="W31" s="531">
        <f>SUM(T31:V31)</f>
        <v>1696.4484360081915</v>
      </c>
      <c r="X31" s="99">
        <f t="shared" si="1"/>
        <v>3797.9126688665656</v>
      </c>
      <c r="Y31" s="99">
        <f t="shared" si="5"/>
        <v>7480.2246235621278</v>
      </c>
    </row>
    <row r="32" spans="1:25" ht="18" customHeight="1">
      <c r="A32" s="71">
        <v>21</v>
      </c>
      <c r="B32" s="1023"/>
      <c r="C32" s="1025"/>
      <c r="D32" s="1026"/>
      <c r="E32" s="389" t="s">
        <v>104</v>
      </c>
      <c r="F32" s="137"/>
      <c r="G32" s="473">
        <f>'Detail Table(Forecast)'!G32</f>
        <v>772.81061152400002</v>
      </c>
      <c r="H32" s="473">
        <f>'Detail Table(Forecast)'!H32</f>
        <v>787.42414062399996</v>
      </c>
      <c r="I32" s="512">
        <f>'Detail Table(Forecast)'!I32</f>
        <v>698.57262672399997</v>
      </c>
      <c r="J32" s="532"/>
      <c r="K32" s="148">
        <f>'Detail Table(Forecast)'!J32</f>
        <v>750.498280024</v>
      </c>
      <c r="L32" s="148">
        <f>'Detail Table(Forecast)'!K32</f>
        <v>752.92644772400001</v>
      </c>
      <c r="M32" s="253">
        <f>'Detail Table(Forecast)'!L32</f>
        <v>814.62250852399984</v>
      </c>
      <c r="N32" s="532"/>
      <c r="O32" s="126">
        <f t="shared" si="0"/>
        <v>0</v>
      </c>
      <c r="P32" s="148">
        <f>'Detail Table(Forecast)'!N32</f>
        <v>1564.5562553239999</v>
      </c>
      <c r="Q32" s="254">
        <f>'Detail Table(Forecast)'!O32</f>
        <v>887.04146872399997</v>
      </c>
      <c r="R32" s="496">
        <f>'Detail Table(Forecast)'!P32</f>
        <v>791.187733224</v>
      </c>
      <c r="S32" s="532"/>
      <c r="T32" s="495">
        <f>'Detail Table(Forecast)'!Q32</f>
        <v>1611.1287807240001</v>
      </c>
      <c r="U32" s="254">
        <f>'Detail Table(Forecast)'!R32</f>
        <v>771.12693532399999</v>
      </c>
      <c r="V32" s="254">
        <f>'Detail Table(Forecast)'!S32</f>
        <v>699.38308802400002</v>
      </c>
      <c r="W32" s="532"/>
      <c r="X32" s="126">
        <f t="shared" si="1"/>
        <v>0</v>
      </c>
      <c r="Y32" s="126">
        <f t="shared" si="5"/>
        <v>0</v>
      </c>
    </row>
    <row r="33" spans="1:25" ht="21" customHeight="1" thickBot="1">
      <c r="B33" s="1023"/>
      <c r="C33" s="1025"/>
      <c r="D33" s="1027"/>
      <c r="E33" s="991" t="s">
        <v>105</v>
      </c>
      <c r="F33" s="992"/>
      <c r="G33" s="141">
        <f>'Detail Table(Forecast)'!G33</f>
        <v>15998.40072387213</v>
      </c>
      <c r="H33" s="141">
        <f>'Detail Table(Forecast)'!H33</f>
        <v>14819.304748943341</v>
      </c>
      <c r="I33" s="544">
        <f>'Detail Table(Forecast)'!I33</f>
        <v>15575.140956040766</v>
      </c>
      <c r="J33" s="533">
        <f>SUM(G33:I33)</f>
        <v>46392.846428856239</v>
      </c>
      <c r="K33" s="141">
        <f>'Detail Table(Forecast)'!J33</f>
        <v>14727.882441542544</v>
      </c>
      <c r="L33" s="141">
        <f>'Detail Table(Forecast)'!K33</f>
        <v>17788.91398223658</v>
      </c>
      <c r="M33" s="141">
        <f>'Detail Table(Forecast)'!L33</f>
        <v>16840.261625781081</v>
      </c>
      <c r="N33" s="533">
        <f>SUM(K33:M33)</f>
        <v>49357.058049560204</v>
      </c>
      <c r="O33" s="140">
        <f t="shared" si="0"/>
        <v>95749.904478416443</v>
      </c>
      <c r="P33" s="141">
        <f>'Detail Table(Forecast)'!N33</f>
        <v>16998.287529768855</v>
      </c>
      <c r="Q33" s="139">
        <f>'Detail Table(Forecast)'!O33</f>
        <v>16259.112474300069</v>
      </c>
      <c r="R33" s="142">
        <f>'Detail Table(Forecast)'!P33</f>
        <v>15917.073407712109</v>
      </c>
      <c r="S33" s="533">
        <f>SUM(P33:R33)</f>
        <v>49174.473411781037</v>
      </c>
      <c r="T33" s="141">
        <f>'Detail Table(Forecast)'!Q33</f>
        <v>13633.071616986905</v>
      </c>
      <c r="U33" s="139">
        <f>'Detail Table(Forecast)'!R33</f>
        <v>12309.160593047951</v>
      </c>
      <c r="V33" s="139">
        <f>'Detail Table(Forecast)'!S33</f>
        <v>14974.834606868948</v>
      </c>
      <c r="W33" s="533">
        <f>SUM(T33:V33)</f>
        <v>40917.066816903804</v>
      </c>
      <c r="X33" s="140">
        <f t="shared" si="1"/>
        <v>90091.54022868484</v>
      </c>
      <c r="Y33" s="140">
        <f t="shared" si="5"/>
        <v>185841.44470710127</v>
      </c>
    </row>
    <row r="34" spans="1:25" ht="21" customHeight="1" thickTop="1" thickBot="1">
      <c r="B34" s="1023"/>
      <c r="C34" s="1000"/>
      <c r="D34" s="996" t="s">
        <v>106</v>
      </c>
      <c r="E34" s="996"/>
      <c r="F34" s="997"/>
      <c r="G34" s="149">
        <f>'Detail Table(Forecast)'!G34</f>
        <v>16160.874899218734</v>
      </c>
      <c r="H34" s="149">
        <f>'Detail Table(Forecast)'!H34</f>
        <v>14998.276246965095</v>
      </c>
      <c r="I34" s="545">
        <f>'Detail Table(Forecast)'!I34</f>
        <v>15707.857218383222</v>
      </c>
      <c r="J34" s="534">
        <f>SUM(G34:I34)</f>
        <v>46867.008364567053</v>
      </c>
      <c r="K34" s="149">
        <f>'Detail Table(Forecast)'!J34</f>
        <v>14890.791826288165</v>
      </c>
      <c r="L34" s="149">
        <f>'Detail Table(Forecast)'!K34</f>
        <v>17951.87969215108</v>
      </c>
      <c r="M34" s="149">
        <f>'Detail Table(Forecast)'!L34</f>
        <v>17032.449702835202</v>
      </c>
      <c r="N34" s="534">
        <f>SUM(K34:M34)</f>
        <v>49875.121221274443</v>
      </c>
      <c r="O34" s="151">
        <f t="shared" si="0"/>
        <v>96742.129585841496</v>
      </c>
      <c r="P34" s="149">
        <f>'Detail Table(Forecast)'!N34</f>
        <v>17212.690946467617</v>
      </c>
      <c r="Q34" s="150">
        <f>'Detail Table(Forecast)'!O34</f>
        <v>16466.796088034269</v>
      </c>
      <c r="R34" s="152">
        <f>'Detail Table(Forecast)'!P34</f>
        <v>16078.90855411391</v>
      </c>
      <c r="S34" s="534">
        <f>SUM(P34:R34)</f>
        <v>49758.395588615793</v>
      </c>
      <c r="T34" s="149">
        <f>'Detail Table(Forecast)'!Q34</f>
        <v>13769.365270382714</v>
      </c>
      <c r="U34" s="150">
        <f>'Detail Table(Forecast)'!R34</f>
        <v>12450.195851928213</v>
      </c>
      <c r="V34" s="150">
        <f>'Detail Table(Forecast)'!S34</f>
        <v>15141.462686081801</v>
      </c>
      <c r="W34" s="534">
        <f>SUM(T34:V34)</f>
        <v>41361.023808392725</v>
      </c>
      <c r="X34" s="151">
        <f>S34+W34</f>
        <v>91119.419397008518</v>
      </c>
      <c r="Y34" s="151">
        <f t="shared" si="5"/>
        <v>187861.54898285001</v>
      </c>
    </row>
    <row r="35" spans="1:25" ht="16.5" customHeight="1">
      <c r="A35" s="35">
        <v>22</v>
      </c>
      <c r="B35" s="1023"/>
      <c r="C35" s="998" t="s">
        <v>51</v>
      </c>
      <c r="D35" s="1001" t="s">
        <v>107</v>
      </c>
      <c r="E35" s="394" t="s">
        <v>108</v>
      </c>
      <c r="F35" s="395" t="s">
        <v>109</v>
      </c>
      <c r="G35" s="153">
        <f>'Detail Table(Forecast)'!G35</f>
        <v>0</v>
      </c>
      <c r="H35" s="154">
        <f>'Detail Table(Forecast)'!H35</f>
        <v>0</v>
      </c>
      <c r="I35" s="155">
        <f>'Detail Table(Forecast)'!I35</f>
        <v>0</v>
      </c>
      <c r="J35" s="535"/>
      <c r="K35" s="153">
        <f>'Detail Table(Forecast)'!J35</f>
        <v>0</v>
      </c>
      <c r="L35" s="154">
        <f>'Detail Table(Forecast)'!K35</f>
        <v>0</v>
      </c>
      <c r="M35" s="155">
        <f>'Detail Table(Forecast)'!L35</f>
        <v>0</v>
      </c>
      <c r="N35" s="535"/>
      <c r="O35" s="156">
        <f t="shared" si="0"/>
        <v>0</v>
      </c>
      <c r="P35" s="153">
        <f>'Detail Table(Forecast)'!N35</f>
        <v>0</v>
      </c>
      <c r="Q35" s="154">
        <f>'Detail Table(Forecast)'!O35</f>
        <v>0</v>
      </c>
      <c r="R35" s="157">
        <f>'Detail Table(Forecast)'!P35</f>
        <v>0</v>
      </c>
      <c r="S35" s="535"/>
      <c r="T35" s="153">
        <f>'Detail Table(Forecast)'!Q35</f>
        <v>0</v>
      </c>
      <c r="U35" s="154">
        <f>'Detail Table(Forecast)'!R35</f>
        <v>0</v>
      </c>
      <c r="V35" s="154">
        <f>'Detail Table(Forecast)'!S35</f>
        <v>0</v>
      </c>
      <c r="W35" s="535"/>
      <c r="X35" s="156">
        <f t="shared" si="1"/>
        <v>0</v>
      </c>
      <c r="Y35" s="156"/>
    </row>
    <row r="36" spans="1:25" ht="16.5" customHeight="1">
      <c r="A36" s="35">
        <v>23</v>
      </c>
      <c r="B36" s="1023"/>
      <c r="C36" s="999"/>
      <c r="D36" s="1002"/>
      <c r="E36" s="158"/>
      <c r="F36" s="396" t="s">
        <v>110</v>
      </c>
      <c r="G36" s="159">
        <f>'Detail Table(Forecast)'!G36</f>
        <v>0</v>
      </c>
      <c r="H36" s="160">
        <f>'Detail Table(Forecast)'!H36</f>
        <v>0</v>
      </c>
      <c r="I36" s="161">
        <f>'Detail Table(Forecast)'!I36</f>
        <v>0</v>
      </c>
      <c r="J36" s="536"/>
      <c r="K36" s="159">
        <f>'Detail Table(Forecast)'!J36</f>
        <v>0</v>
      </c>
      <c r="L36" s="160">
        <f>'Detail Table(Forecast)'!K36</f>
        <v>0</v>
      </c>
      <c r="M36" s="161">
        <f>'Detail Table(Forecast)'!L36</f>
        <v>0</v>
      </c>
      <c r="N36" s="536"/>
      <c r="O36" s="162">
        <f t="shared" si="0"/>
        <v>0</v>
      </c>
      <c r="P36" s="159">
        <f>'Detail Table(Forecast)'!N36</f>
        <v>0</v>
      </c>
      <c r="Q36" s="160">
        <f>'Detail Table(Forecast)'!O36</f>
        <v>0</v>
      </c>
      <c r="R36" s="163">
        <f>'Detail Table(Forecast)'!P36</f>
        <v>0</v>
      </c>
      <c r="S36" s="536"/>
      <c r="T36" s="159">
        <f>'Detail Table(Forecast)'!Q36</f>
        <v>0</v>
      </c>
      <c r="U36" s="160">
        <f>'Detail Table(Forecast)'!R36</f>
        <v>0</v>
      </c>
      <c r="V36" s="160">
        <f>'Detail Table(Forecast)'!S36</f>
        <v>0</v>
      </c>
      <c r="W36" s="536"/>
      <c r="X36" s="162">
        <f t="shared" si="1"/>
        <v>0</v>
      </c>
      <c r="Y36" s="162"/>
    </row>
    <row r="37" spans="1:25" ht="16.5" customHeight="1">
      <c r="A37" s="35">
        <v>24</v>
      </c>
      <c r="B37" s="1023"/>
      <c r="C37" s="999"/>
      <c r="D37" s="1002"/>
      <c r="E37" s="1004" t="s">
        <v>116</v>
      </c>
      <c r="F37" s="396" t="s">
        <v>119</v>
      </c>
      <c r="G37" s="164">
        <f>'Detail Table(Forecast)'!G37</f>
        <v>588.48206429106779</v>
      </c>
      <c r="H37" s="164">
        <f>'Detail Table(Forecast)'!H37</f>
        <v>552.88468496294104</v>
      </c>
      <c r="I37" s="509">
        <f>'Detail Table(Forecast)'!I37</f>
        <v>556.20743767588806</v>
      </c>
      <c r="J37" s="537">
        <f>SUM(G37:I37)</f>
        <v>1697.574186929897</v>
      </c>
      <c r="K37" s="164">
        <f>'Detail Table(Forecast)'!J37</f>
        <v>556.20743767588806</v>
      </c>
      <c r="L37" s="164">
        <f>'Detail Table(Forecast)'!K37</f>
        <v>592.03875162793565</v>
      </c>
      <c r="M37" s="164">
        <f>'Detail Table(Forecast)'!L37</f>
        <v>567.04362475558821</v>
      </c>
      <c r="N37" s="537">
        <f>SUM(K37:M37)</f>
        <v>1715.289814059412</v>
      </c>
      <c r="O37" s="165">
        <f t="shared" si="0"/>
        <v>3412.8640009893088</v>
      </c>
      <c r="P37" s="164">
        <f>'Detail Table(Forecast)'!N37</f>
        <v>567.04362475558821</v>
      </c>
      <c r="Q37" s="164">
        <f>'Detail Table(Forecast)'!O37</f>
        <v>653.56487381839315</v>
      </c>
      <c r="R37" s="164">
        <f>'Detail Table(Forecast)'!P37</f>
        <v>643.15967111080261</v>
      </c>
      <c r="S37" s="537">
        <f>SUM(P37:R37)</f>
        <v>1863.768169684784</v>
      </c>
      <c r="T37" s="164">
        <f>'Detail Table(Forecast)'!Q37</f>
        <v>618.01251268300302</v>
      </c>
      <c r="U37" s="164">
        <f>'Detail Table(Forecast)'!R37</f>
        <v>474.90124187506149</v>
      </c>
      <c r="V37" s="164">
        <f>'Detail Table(Forecast)'!S37</f>
        <v>472.87642195534437</v>
      </c>
      <c r="W37" s="537">
        <f>SUM(T37:V37)</f>
        <v>1565.7901765134088</v>
      </c>
      <c r="X37" s="165">
        <f t="shared" si="1"/>
        <v>3429.5583461981928</v>
      </c>
      <c r="Y37" s="165">
        <f>O37+X37</f>
        <v>6842.4223471875011</v>
      </c>
    </row>
    <row r="38" spans="1:25" ht="16.5" customHeight="1">
      <c r="A38" s="35">
        <v>25</v>
      </c>
      <c r="B38" s="1023"/>
      <c r="C38" s="999"/>
      <c r="D38" s="1002"/>
      <c r="E38" s="1004"/>
      <c r="F38" s="396" t="s">
        <v>111</v>
      </c>
      <c r="G38" s="164">
        <f>'Detail Table(Forecast)'!G38</f>
        <v>6794.7567201452684</v>
      </c>
      <c r="H38" s="164">
        <f>'Detail Table(Forecast)'!H38</f>
        <v>7792.3934645602048</v>
      </c>
      <c r="I38" s="509">
        <f>'Detail Table(Forecast)'!I38</f>
        <v>8586.2167067269911</v>
      </c>
      <c r="J38" s="537">
        <f>SUM(G38:I38)</f>
        <v>23173.366891432466</v>
      </c>
      <c r="K38" s="164">
        <f>'Detail Table(Forecast)'!J38</f>
        <v>7671.4196427456827</v>
      </c>
      <c r="L38" s="164">
        <f>'Detail Table(Forecast)'!K38</f>
        <v>7771.2520167347366</v>
      </c>
      <c r="M38" s="164">
        <f>'Detail Table(Forecast)'!L38</f>
        <v>8254.049843557932</v>
      </c>
      <c r="N38" s="537">
        <f>SUM(K38:M38)</f>
        <v>23696.721503038352</v>
      </c>
      <c r="O38" s="165">
        <f t="shared" si="0"/>
        <v>46870.088394470818</v>
      </c>
      <c r="P38" s="164">
        <f>'Detail Table(Forecast)'!N38</f>
        <v>7923.3454736539834</v>
      </c>
      <c r="Q38" s="164">
        <f>'Detail Table(Forecast)'!O38</f>
        <v>9580.438148775178</v>
      </c>
      <c r="R38" s="164">
        <f>'Detail Table(Forecast)'!P38</f>
        <v>21464.426671514866</v>
      </c>
      <c r="S38" s="537">
        <f>SUM(P38:R38)</f>
        <v>38968.210293944023</v>
      </c>
      <c r="T38" s="164">
        <f>'Detail Table(Forecast)'!Q38</f>
        <v>15099.778459602359</v>
      </c>
      <c r="U38" s="164">
        <f>'Detail Table(Forecast)'!R38</f>
        <v>8461.0568083740545</v>
      </c>
      <c r="V38" s="164">
        <f>'Detail Table(Forecast)'!S38</f>
        <v>12137.641795053489</v>
      </c>
      <c r="W38" s="537">
        <f>SUM(T38:V38)</f>
        <v>35698.477063029903</v>
      </c>
      <c r="X38" s="165">
        <f t="shared" si="1"/>
        <v>74666.687356973925</v>
      </c>
      <c r="Y38" s="165">
        <f>O38+X38</f>
        <v>121536.77575144474</v>
      </c>
    </row>
    <row r="39" spans="1:25" ht="16.5" customHeight="1">
      <c r="A39" s="35">
        <v>26</v>
      </c>
      <c r="B39" s="1023"/>
      <c r="C39" s="999"/>
      <c r="D39" s="1002"/>
      <c r="E39" s="158"/>
      <c r="F39" s="396" t="s">
        <v>112</v>
      </c>
      <c r="G39" s="159">
        <f>'Detail Table(Forecast)'!G39</f>
        <v>0</v>
      </c>
      <c r="H39" s="160">
        <f>'Detail Table(Forecast)'!H39</f>
        <v>0</v>
      </c>
      <c r="I39" s="161">
        <f>'Detail Table(Forecast)'!I39</f>
        <v>0</v>
      </c>
      <c r="J39" s="536"/>
      <c r="K39" s="159">
        <f>'Detail Table(Forecast)'!J39</f>
        <v>0</v>
      </c>
      <c r="L39" s="160">
        <f>'Detail Table(Forecast)'!K39</f>
        <v>0</v>
      </c>
      <c r="M39" s="161">
        <f>'Detail Table(Forecast)'!L39</f>
        <v>0</v>
      </c>
      <c r="N39" s="536"/>
      <c r="O39" s="162">
        <f t="shared" si="0"/>
        <v>0</v>
      </c>
      <c r="P39" s="159">
        <f>'Detail Table(Forecast)'!N39</f>
        <v>0</v>
      </c>
      <c r="Q39" s="160">
        <f>'Detail Table(Forecast)'!O39</f>
        <v>0</v>
      </c>
      <c r="R39" s="163">
        <f>'Detail Table(Forecast)'!P39</f>
        <v>0</v>
      </c>
      <c r="S39" s="536"/>
      <c r="T39" s="159">
        <f>'Detail Table(Forecast)'!Q39</f>
        <v>0</v>
      </c>
      <c r="U39" s="160">
        <f>'Detail Table(Forecast)'!R39</f>
        <v>0</v>
      </c>
      <c r="V39" s="160">
        <f>'Detail Table(Forecast)'!S39</f>
        <v>0</v>
      </c>
      <c r="W39" s="536"/>
      <c r="X39" s="162">
        <f t="shared" si="1"/>
        <v>0</v>
      </c>
      <c r="Y39" s="162"/>
    </row>
    <row r="40" spans="1:25" ht="16.5" customHeight="1">
      <c r="A40" s="35">
        <v>27</v>
      </c>
      <c r="B40" s="1023"/>
      <c r="C40" s="999"/>
      <c r="D40" s="1002"/>
      <c r="E40" s="166"/>
      <c r="F40" s="397" t="s">
        <v>43</v>
      </c>
      <c r="G40" s="167">
        <f>'Detail Table(Forecast)'!G40</f>
        <v>0</v>
      </c>
      <c r="H40" s="168">
        <f>'Detail Table(Forecast)'!H40</f>
        <v>0</v>
      </c>
      <c r="I40" s="169">
        <f>'Detail Table(Forecast)'!I40</f>
        <v>0</v>
      </c>
      <c r="J40" s="538"/>
      <c r="K40" s="167">
        <f>'Detail Table(Forecast)'!J40</f>
        <v>0</v>
      </c>
      <c r="L40" s="168">
        <f>'Detail Table(Forecast)'!K40</f>
        <v>0</v>
      </c>
      <c r="M40" s="169">
        <f>'Detail Table(Forecast)'!L40</f>
        <v>0</v>
      </c>
      <c r="N40" s="538"/>
      <c r="O40" s="170">
        <f t="shared" si="0"/>
        <v>0</v>
      </c>
      <c r="P40" s="167">
        <f>'Detail Table(Forecast)'!N40</f>
        <v>0</v>
      </c>
      <c r="Q40" s="168">
        <f>'Detail Table(Forecast)'!O40</f>
        <v>0</v>
      </c>
      <c r="R40" s="171">
        <f>'Detail Table(Forecast)'!P40</f>
        <v>0</v>
      </c>
      <c r="S40" s="538"/>
      <c r="T40" s="167">
        <f>'Detail Table(Forecast)'!Q40</f>
        <v>0</v>
      </c>
      <c r="U40" s="168">
        <f>'Detail Table(Forecast)'!R40</f>
        <v>0</v>
      </c>
      <c r="V40" s="168">
        <f>'Detail Table(Forecast)'!S40</f>
        <v>0</v>
      </c>
      <c r="W40" s="538"/>
      <c r="X40" s="170">
        <f t="shared" si="1"/>
        <v>0</v>
      </c>
      <c r="Y40" s="170">
        <f>O40+X40</f>
        <v>0</v>
      </c>
    </row>
    <row r="41" spans="1:25" ht="18" customHeight="1" thickBot="1">
      <c r="B41" s="1023"/>
      <c r="C41" s="999"/>
      <c r="D41" s="1002"/>
      <c r="E41" s="172"/>
      <c r="F41" s="393" t="s">
        <v>113</v>
      </c>
      <c r="G41" s="173">
        <f>'Detail Table(Forecast)'!G41</f>
        <v>7383.2387844363366</v>
      </c>
      <c r="H41" s="174">
        <f>'Detail Table(Forecast)'!H41</f>
        <v>8345.2781495231466</v>
      </c>
      <c r="I41" s="175">
        <f>'Detail Table(Forecast)'!I41</f>
        <v>9142.4241444028794</v>
      </c>
      <c r="J41" s="176">
        <f>SUM(G41:I41)</f>
        <v>24870.941078362361</v>
      </c>
      <c r="K41" s="173">
        <f>'Detail Table(Forecast)'!J41</f>
        <v>8227.627080421571</v>
      </c>
      <c r="L41" s="174">
        <f>'Detail Table(Forecast)'!K41</f>
        <v>8363.2907683626727</v>
      </c>
      <c r="M41" s="175">
        <f>'Detail Table(Forecast)'!L41</f>
        <v>8821.0934683135201</v>
      </c>
      <c r="N41" s="176">
        <f>SUM(K41:M41)</f>
        <v>25412.011317097764</v>
      </c>
      <c r="O41" s="176">
        <f t="shared" si="0"/>
        <v>50282.952395460125</v>
      </c>
      <c r="P41" s="173">
        <f>'Detail Table(Forecast)'!N41</f>
        <v>8490.3890984095724</v>
      </c>
      <c r="Q41" s="174">
        <f>'Detail Table(Forecast)'!O41</f>
        <v>10234.003022593572</v>
      </c>
      <c r="R41" s="177">
        <f>'Detail Table(Forecast)'!P41</f>
        <v>22107.586342625669</v>
      </c>
      <c r="S41" s="176">
        <f>SUM(P41:R41)</f>
        <v>40831.97846362881</v>
      </c>
      <c r="T41" s="173">
        <f>'Detail Table(Forecast)'!Q41</f>
        <v>15717.790972285362</v>
      </c>
      <c r="U41" s="174">
        <f>'Detail Table(Forecast)'!R41</f>
        <v>8935.9580502491153</v>
      </c>
      <c r="V41" s="174">
        <f>'Detail Table(Forecast)'!S41</f>
        <v>12610.518217008834</v>
      </c>
      <c r="W41" s="176">
        <f>SUM(T41:V41)</f>
        <v>37264.267239543311</v>
      </c>
      <c r="X41" s="176">
        <f t="shared" si="1"/>
        <v>78096.245703172113</v>
      </c>
      <c r="Y41" s="176">
        <f>O41+X41</f>
        <v>128379.19809863225</v>
      </c>
    </row>
    <row r="42" spans="1:25" ht="16.5" hidden="1" customHeight="1">
      <c r="A42" s="35">
        <v>29</v>
      </c>
      <c r="B42" s="1023"/>
      <c r="C42" s="999"/>
      <c r="D42" s="1002"/>
      <c r="E42" s="398" t="s">
        <v>120</v>
      </c>
      <c r="F42" s="399"/>
      <c r="G42" s="178">
        <f>'Detail Table(Forecast)'!G42</f>
        <v>0</v>
      </c>
      <c r="H42" s="179">
        <f>'Detail Table(Forecast)'!H42</f>
        <v>0</v>
      </c>
      <c r="I42" s="180">
        <f>'Detail Table(Forecast)'!I42</f>
        <v>0</v>
      </c>
      <c r="J42" s="183">
        <f t="shared" ref="J42:J56" si="6">SUM(G42:I42)</f>
        <v>0</v>
      </c>
      <c r="K42" s="178">
        <f>'Detail Table(Forecast)'!J42</f>
        <v>0</v>
      </c>
      <c r="L42" s="179">
        <f>'Detail Table(Forecast)'!K42</f>
        <v>0</v>
      </c>
      <c r="M42" s="180">
        <f>'Detail Table(Forecast)'!L42</f>
        <v>0</v>
      </c>
      <c r="N42" s="183">
        <f t="shared" ref="N42:N56" si="7">SUM(K42:M42)</f>
        <v>0</v>
      </c>
      <c r="O42" s="181">
        <f t="shared" si="0"/>
        <v>0</v>
      </c>
      <c r="P42" s="178">
        <f>'Detail Table(Forecast)'!N42</f>
        <v>0</v>
      </c>
      <c r="Q42" s="179">
        <f>'Detail Table(Forecast)'!O42</f>
        <v>0</v>
      </c>
      <c r="R42" s="182">
        <f>'Detail Table(Forecast)'!P42</f>
        <v>0</v>
      </c>
      <c r="S42" s="183">
        <f t="shared" ref="S42:S56" si="8">SUM(P42:R42)</f>
        <v>0</v>
      </c>
      <c r="T42" s="178">
        <f>'Detail Table(Forecast)'!Q42</f>
        <v>0</v>
      </c>
      <c r="U42" s="179">
        <f>'Detail Table(Forecast)'!R42</f>
        <v>0</v>
      </c>
      <c r="V42" s="179">
        <f>'Detail Table(Forecast)'!S42</f>
        <v>0</v>
      </c>
      <c r="W42" s="183">
        <f t="shared" ref="W42:W56" si="9">SUM(T42:V42)</f>
        <v>0</v>
      </c>
      <c r="X42" s="181">
        <f t="shared" si="1"/>
        <v>0</v>
      </c>
      <c r="Y42" s="183"/>
    </row>
    <row r="43" spans="1:25" ht="16.5" hidden="1" customHeight="1">
      <c r="A43" s="35">
        <v>30</v>
      </c>
      <c r="B43" s="1023"/>
      <c r="C43" s="999"/>
      <c r="D43" s="1002"/>
      <c r="E43" s="158" t="s">
        <v>121</v>
      </c>
      <c r="F43" s="400" t="s">
        <v>122</v>
      </c>
      <c r="G43" s="184">
        <f>'Detail Table(Forecast)'!G43</f>
        <v>0</v>
      </c>
      <c r="H43" s="185">
        <f>'Detail Table(Forecast)'!H43</f>
        <v>0</v>
      </c>
      <c r="I43" s="186">
        <f>'Detail Table(Forecast)'!I43</f>
        <v>0</v>
      </c>
      <c r="J43" s="539">
        <f t="shared" si="6"/>
        <v>0</v>
      </c>
      <c r="K43" s="184">
        <f>'Detail Table(Forecast)'!J43</f>
        <v>0</v>
      </c>
      <c r="L43" s="185">
        <f>'Detail Table(Forecast)'!K43</f>
        <v>0</v>
      </c>
      <c r="M43" s="186">
        <f>'Detail Table(Forecast)'!L43</f>
        <v>0</v>
      </c>
      <c r="N43" s="539">
        <f t="shared" si="7"/>
        <v>0</v>
      </c>
      <c r="O43" s="187">
        <f t="shared" si="0"/>
        <v>0</v>
      </c>
      <c r="P43" s="184">
        <f>'Detail Table(Forecast)'!N43</f>
        <v>0</v>
      </c>
      <c r="Q43" s="185">
        <f>'Detail Table(Forecast)'!O43</f>
        <v>0</v>
      </c>
      <c r="R43" s="188">
        <f>'Detail Table(Forecast)'!P43</f>
        <v>0</v>
      </c>
      <c r="S43" s="539">
        <f t="shared" si="8"/>
        <v>0</v>
      </c>
      <c r="T43" s="184">
        <f>'Detail Table(Forecast)'!Q43</f>
        <v>0</v>
      </c>
      <c r="U43" s="185">
        <f>'Detail Table(Forecast)'!R43</f>
        <v>0</v>
      </c>
      <c r="V43" s="185">
        <f>'Detail Table(Forecast)'!S43</f>
        <v>0</v>
      </c>
      <c r="W43" s="539">
        <f t="shared" si="9"/>
        <v>0</v>
      </c>
      <c r="X43" s="187">
        <f t="shared" si="1"/>
        <v>0</v>
      </c>
      <c r="Y43" s="189"/>
    </row>
    <row r="44" spans="1:25" ht="16.5" hidden="1" customHeight="1">
      <c r="A44" s="35">
        <v>31</v>
      </c>
      <c r="B44" s="1023"/>
      <c r="C44" s="999"/>
      <c r="D44" s="1002"/>
      <c r="E44" s="158" t="s">
        <v>123</v>
      </c>
      <c r="F44" s="396" t="s">
        <v>124</v>
      </c>
      <c r="G44" s="190">
        <f>'Detail Table(Forecast)'!G44</f>
        <v>0</v>
      </c>
      <c r="H44" s="191">
        <f>'Detail Table(Forecast)'!H44</f>
        <v>0</v>
      </c>
      <c r="I44" s="192">
        <f>'Detail Table(Forecast)'!I44</f>
        <v>0</v>
      </c>
      <c r="J44" s="187">
        <f t="shared" si="6"/>
        <v>0</v>
      </c>
      <c r="K44" s="190">
        <f>'Detail Table(Forecast)'!J44</f>
        <v>0</v>
      </c>
      <c r="L44" s="191">
        <f>'Detail Table(Forecast)'!K44</f>
        <v>0</v>
      </c>
      <c r="M44" s="192">
        <f>'Detail Table(Forecast)'!L44</f>
        <v>0</v>
      </c>
      <c r="N44" s="187">
        <f t="shared" si="7"/>
        <v>0</v>
      </c>
      <c r="O44" s="187">
        <f t="shared" si="0"/>
        <v>0</v>
      </c>
      <c r="P44" s="190">
        <f>'Detail Table(Forecast)'!N44</f>
        <v>0</v>
      </c>
      <c r="Q44" s="191">
        <f>'Detail Table(Forecast)'!O44</f>
        <v>0</v>
      </c>
      <c r="R44" s="193">
        <f>'Detail Table(Forecast)'!P44</f>
        <v>0</v>
      </c>
      <c r="S44" s="187">
        <f t="shared" si="8"/>
        <v>0</v>
      </c>
      <c r="T44" s="190">
        <f>'Detail Table(Forecast)'!Q44</f>
        <v>0</v>
      </c>
      <c r="U44" s="191">
        <f>'Detail Table(Forecast)'!R44</f>
        <v>0</v>
      </c>
      <c r="V44" s="191">
        <f>'Detail Table(Forecast)'!S44</f>
        <v>0</v>
      </c>
      <c r="W44" s="187">
        <f t="shared" si="9"/>
        <v>0</v>
      </c>
      <c r="X44" s="187">
        <f t="shared" si="1"/>
        <v>0</v>
      </c>
      <c r="Y44" s="187"/>
    </row>
    <row r="45" spans="1:25" ht="16.5" hidden="1" customHeight="1">
      <c r="A45" s="35">
        <v>32</v>
      </c>
      <c r="B45" s="1023"/>
      <c r="C45" s="999"/>
      <c r="D45" s="1002"/>
      <c r="E45" s="158"/>
      <c r="F45" s="401" t="s">
        <v>125</v>
      </c>
      <c r="G45" s="184">
        <f>'Detail Table(Forecast)'!G45</f>
        <v>0</v>
      </c>
      <c r="H45" s="185">
        <f>'Detail Table(Forecast)'!H45</f>
        <v>0</v>
      </c>
      <c r="I45" s="186">
        <f>'Detail Table(Forecast)'!I45</f>
        <v>0</v>
      </c>
      <c r="J45" s="539">
        <f t="shared" si="6"/>
        <v>0</v>
      </c>
      <c r="K45" s="184">
        <f>'Detail Table(Forecast)'!J45</f>
        <v>0</v>
      </c>
      <c r="L45" s="185">
        <f>'Detail Table(Forecast)'!K45</f>
        <v>0</v>
      </c>
      <c r="M45" s="186">
        <f>'Detail Table(Forecast)'!L45</f>
        <v>0</v>
      </c>
      <c r="N45" s="539">
        <f t="shared" si="7"/>
        <v>0</v>
      </c>
      <c r="O45" s="194">
        <f t="shared" si="0"/>
        <v>0</v>
      </c>
      <c r="P45" s="184">
        <f>'Detail Table(Forecast)'!N45</f>
        <v>0</v>
      </c>
      <c r="Q45" s="185">
        <f>'Detail Table(Forecast)'!O45</f>
        <v>0</v>
      </c>
      <c r="R45" s="188">
        <f>'Detail Table(Forecast)'!P45</f>
        <v>0</v>
      </c>
      <c r="S45" s="539">
        <f t="shared" si="8"/>
        <v>0</v>
      </c>
      <c r="T45" s="184">
        <f>'Detail Table(Forecast)'!Q45</f>
        <v>0</v>
      </c>
      <c r="U45" s="185">
        <f>'Detail Table(Forecast)'!R45</f>
        <v>0</v>
      </c>
      <c r="V45" s="185">
        <f>'Detail Table(Forecast)'!S45</f>
        <v>0</v>
      </c>
      <c r="W45" s="539">
        <f t="shared" si="9"/>
        <v>0</v>
      </c>
      <c r="X45" s="194">
        <f t="shared" si="1"/>
        <v>0</v>
      </c>
      <c r="Y45" s="194"/>
    </row>
    <row r="46" spans="1:25" ht="16.5" hidden="1" customHeight="1">
      <c r="B46" s="1023"/>
      <c r="C46" s="999"/>
      <c r="D46" s="1002"/>
      <c r="E46" s="158"/>
      <c r="F46" s="393" t="s">
        <v>126</v>
      </c>
      <c r="G46" s="178">
        <f>'Detail Table(Forecast)'!G46</f>
        <v>0</v>
      </c>
      <c r="H46" s="179">
        <f>'Detail Table(Forecast)'!H46</f>
        <v>0</v>
      </c>
      <c r="I46" s="180">
        <f>'Detail Table(Forecast)'!I46</f>
        <v>0</v>
      </c>
      <c r="J46" s="183">
        <f t="shared" si="6"/>
        <v>0</v>
      </c>
      <c r="K46" s="178">
        <f>'Detail Table(Forecast)'!J46</f>
        <v>0</v>
      </c>
      <c r="L46" s="179">
        <f>'Detail Table(Forecast)'!K46</f>
        <v>0</v>
      </c>
      <c r="M46" s="180">
        <f>'Detail Table(Forecast)'!L46</f>
        <v>0</v>
      </c>
      <c r="N46" s="183">
        <f t="shared" si="7"/>
        <v>0</v>
      </c>
      <c r="O46" s="181">
        <f t="shared" si="0"/>
        <v>0</v>
      </c>
      <c r="P46" s="178">
        <f>'Detail Table(Forecast)'!N46</f>
        <v>0</v>
      </c>
      <c r="Q46" s="179">
        <f>'Detail Table(Forecast)'!O46</f>
        <v>0</v>
      </c>
      <c r="R46" s="182">
        <f>'Detail Table(Forecast)'!P46</f>
        <v>0</v>
      </c>
      <c r="S46" s="183">
        <f t="shared" si="8"/>
        <v>0</v>
      </c>
      <c r="T46" s="178">
        <f>'Detail Table(Forecast)'!Q46</f>
        <v>0</v>
      </c>
      <c r="U46" s="179">
        <f>'Detail Table(Forecast)'!R46</f>
        <v>0</v>
      </c>
      <c r="V46" s="179">
        <f>'Detail Table(Forecast)'!S46</f>
        <v>0</v>
      </c>
      <c r="W46" s="183">
        <f t="shared" si="9"/>
        <v>0</v>
      </c>
      <c r="X46" s="181">
        <f t="shared" si="1"/>
        <v>0</v>
      </c>
      <c r="Y46" s="181"/>
    </row>
    <row r="47" spans="1:25" ht="18.75" hidden="1" customHeight="1" thickBot="1">
      <c r="B47" s="1023"/>
      <c r="C47" s="999"/>
      <c r="D47" s="1003"/>
      <c r="E47" s="1019" t="s">
        <v>127</v>
      </c>
      <c r="F47" s="1020"/>
      <c r="G47" s="195">
        <f>'Detail Table(Forecast)'!G47</f>
        <v>0</v>
      </c>
      <c r="H47" s="196">
        <f>'Detail Table(Forecast)'!H47</f>
        <v>0</v>
      </c>
      <c r="I47" s="197">
        <f>'Detail Table(Forecast)'!I47</f>
        <v>0</v>
      </c>
      <c r="J47" s="198">
        <f t="shared" si="6"/>
        <v>0</v>
      </c>
      <c r="K47" s="195">
        <f>'Detail Table(Forecast)'!J47</f>
        <v>0</v>
      </c>
      <c r="L47" s="196">
        <f>'Detail Table(Forecast)'!K47</f>
        <v>0</v>
      </c>
      <c r="M47" s="197">
        <f>'Detail Table(Forecast)'!L47</f>
        <v>0</v>
      </c>
      <c r="N47" s="198">
        <f t="shared" si="7"/>
        <v>0</v>
      </c>
      <c r="O47" s="198">
        <f t="shared" si="0"/>
        <v>0</v>
      </c>
      <c r="P47" s="195">
        <f>'Detail Table(Forecast)'!N47</f>
        <v>0</v>
      </c>
      <c r="Q47" s="196">
        <f>'Detail Table(Forecast)'!O47</f>
        <v>0</v>
      </c>
      <c r="R47" s="199">
        <f>'Detail Table(Forecast)'!P47</f>
        <v>0</v>
      </c>
      <c r="S47" s="198">
        <f t="shared" si="8"/>
        <v>0</v>
      </c>
      <c r="T47" s="195">
        <f>'Detail Table(Forecast)'!Q47</f>
        <v>0</v>
      </c>
      <c r="U47" s="196">
        <f>'Detail Table(Forecast)'!R47</f>
        <v>0</v>
      </c>
      <c r="V47" s="196">
        <f>'Detail Table(Forecast)'!S47</f>
        <v>0</v>
      </c>
      <c r="W47" s="198">
        <f t="shared" si="9"/>
        <v>0</v>
      </c>
      <c r="X47" s="198">
        <f t="shared" si="1"/>
        <v>0</v>
      </c>
      <c r="Y47" s="198"/>
    </row>
    <row r="48" spans="1:25" ht="16.5" hidden="1" customHeight="1" thickTop="1">
      <c r="A48" s="35">
        <v>33</v>
      </c>
      <c r="B48" s="200"/>
      <c r="C48" s="999"/>
      <c r="D48" s="1005" t="s">
        <v>128</v>
      </c>
      <c r="E48" s="1006"/>
      <c r="F48" s="402" t="s">
        <v>129</v>
      </c>
      <c r="G48" s="201">
        <f>'Detail Table(Forecast)'!G48</f>
        <v>0</v>
      </c>
      <c r="H48" s="202">
        <f>'Detail Table(Forecast)'!H48</f>
        <v>0</v>
      </c>
      <c r="I48" s="203">
        <f>'Detail Table(Forecast)'!I48</f>
        <v>0</v>
      </c>
      <c r="J48" s="181">
        <f t="shared" si="6"/>
        <v>0</v>
      </c>
      <c r="K48" s="201">
        <f>'Detail Table(Forecast)'!J48</f>
        <v>0</v>
      </c>
      <c r="L48" s="202">
        <f>'Detail Table(Forecast)'!K48</f>
        <v>0</v>
      </c>
      <c r="M48" s="203">
        <f>'Detail Table(Forecast)'!L48</f>
        <v>0</v>
      </c>
      <c r="N48" s="181">
        <f t="shared" si="7"/>
        <v>0</v>
      </c>
      <c r="O48" s="181">
        <f t="shared" si="0"/>
        <v>0</v>
      </c>
      <c r="P48" s="201">
        <f>'Detail Table(Forecast)'!N48</f>
        <v>0</v>
      </c>
      <c r="Q48" s="202">
        <f>'Detail Table(Forecast)'!O48</f>
        <v>0</v>
      </c>
      <c r="R48" s="204">
        <f>'Detail Table(Forecast)'!P48</f>
        <v>0</v>
      </c>
      <c r="S48" s="181">
        <f t="shared" si="8"/>
        <v>0</v>
      </c>
      <c r="T48" s="201">
        <f>'Detail Table(Forecast)'!Q48</f>
        <v>0</v>
      </c>
      <c r="U48" s="202">
        <f>'Detail Table(Forecast)'!R48</f>
        <v>0</v>
      </c>
      <c r="V48" s="202">
        <f>'Detail Table(Forecast)'!S48</f>
        <v>0</v>
      </c>
      <c r="W48" s="181">
        <f t="shared" si="9"/>
        <v>0</v>
      </c>
      <c r="X48" s="181">
        <f t="shared" si="1"/>
        <v>0</v>
      </c>
      <c r="Y48" s="181"/>
    </row>
    <row r="49" spans="1:25" ht="16.5" hidden="1" customHeight="1">
      <c r="A49" s="35">
        <v>34</v>
      </c>
      <c r="B49" s="200"/>
      <c r="C49" s="999"/>
      <c r="D49" s="1007"/>
      <c r="E49" s="1008"/>
      <c r="F49" s="403" t="s">
        <v>130</v>
      </c>
      <c r="G49" s="201">
        <f>'Detail Table(Forecast)'!G49</f>
        <v>0</v>
      </c>
      <c r="H49" s="202">
        <f>'Detail Table(Forecast)'!H49</f>
        <v>0</v>
      </c>
      <c r="I49" s="203">
        <f>'Detail Table(Forecast)'!I49</f>
        <v>0</v>
      </c>
      <c r="J49" s="181">
        <f t="shared" si="6"/>
        <v>0</v>
      </c>
      <c r="K49" s="201">
        <f>'Detail Table(Forecast)'!J49</f>
        <v>0</v>
      </c>
      <c r="L49" s="202">
        <f>'Detail Table(Forecast)'!K49</f>
        <v>0</v>
      </c>
      <c r="M49" s="203">
        <f>'Detail Table(Forecast)'!L49</f>
        <v>0</v>
      </c>
      <c r="N49" s="181">
        <f t="shared" si="7"/>
        <v>0</v>
      </c>
      <c r="O49" s="181">
        <f t="shared" si="0"/>
        <v>0</v>
      </c>
      <c r="P49" s="201">
        <f>'Detail Table(Forecast)'!N49</f>
        <v>0</v>
      </c>
      <c r="Q49" s="202">
        <f>'Detail Table(Forecast)'!O49</f>
        <v>0</v>
      </c>
      <c r="R49" s="204">
        <f>'Detail Table(Forecast)'!P49</f>
        <v>0</v>
      </c>
      <c r="S49" s="181">
        <f t="shared" si="8"/>
        <v>0</v>
      </c>
      <c r="T49" s="201">
        <f>'Detail Table(Forecast)'!Q49</f>
        <v>0</v>
      </c>
      <c r="U49" s="202">
        <f>'Detail Table(Forecast)'!R49</f>
        <v>0</v>
      </c>
      <c r="V49" s="202">
        <f>'Detail Table(Forecast)'!S49</f>
        <v>0</v>
      </c>
      <c r="W49" s="181">
        <f t="shared" si="9"/>
        <v>0</v>
      </c>
      <c r="X49" s="181">
        <f t="shared" si="1"/>
        <v>0</v>
      </c>
      <c r="Y49" s="181"/>
    </row>
    <row r="50" spans="1:25" ht="16.5" hidden="1" customHeight="1">
      <c r="B50" s="200"/>
      <c r="C50" s="999"/>
      <c r="D50" s="404"/>
      <c r="E50" s="405"/>
      <c r="F50" s="393" t="s">
        <v>131</v>
      </c>
      <c r="G50" s="201">
        <f>'Detail Table(Forecast)'!G50</f>
        <v>0</v>
      </c>
      <c r="H50" s="202">
        <f>'Detail Table(Forecast)'!H50</f>
        <v>0</v>
      </c>
      <c r="I50" s="203">
        <f>'Detail Table(Forecast)'!I50</f>
        <v>0</v>
      </c>
      <c r="J50" s="181">
        <f t="shared" si="6"/>
        <v>0</v>
      </c>
      <c r="K50" s="201">
        <f>'Detail Table(Forecast)'!J50</f>
        <v>0</v>
      </c>
      <c r="L50" s="202">
        <f>'Detail Table(Forecast)'!K50</f>
        <v>0</v>
      </c>
      <c r="M50" s="203">
        <f>'Detail Table(Forecast)'!L50</f>
        <v>0</v>
      </c>
      <c r="N50" s="181">
        <f t="shared" si="7"/>
        <v>0</v>
      </c>
      <c r="O50" s="181">
        <f t="shared" si="0"/>
        <v>0</v>
      </c>
      <c r="P50" s="201">
        <f>'Detail Table(Forecast)'!N50</f>
        <v>0</v>
      </c>
      <c r="Q50" s="202">
        <f>'Detail Table(Forecast)'!O50</f>
        <v>0</v>
      </c>
      <c r="R50" s="204">
        <f>'Detail Table(Forecast)'!P50</f>
        <v>0</v>
      </c>
      <c r="S50" s="181">
        <f t="shared" si="8"/>
        <v>0</v>
      </c>
      <c r="T50" s="201">
        <f>'Detail Table(Forecast)'!Q50</f>
        <v>0</v>
      </c>
      <c r="U50" s="202">
        <f>'Detail Table(Forecast)'!R50</f>
        <v>0</v>
      </c>
      <c r="V50" s="202">
        <f>'Detail Table(Forecast)'!S50</f>
        <v>0</v>
      </c>
      <c r="W50" s="181">
        <f t="shared" si="9"/>
        <v>0</v>
      </c>
      <c r="X50" s="181">
        <f t="shared" si="1"/>
        <v>0</v>
      </c>
      <c r="Y50" s="181"/>
    </row>
    <row r="51" spans="1:25" ht="16.5" hidden="1" customHeight="1">
      <c r="A51" s="35">
        <v>34</v>
      </c>
      <c r="B51" s="200"/>
      <c r="C51" s="999"/>
      <c r="D51" s="205" t="s">
        <v>132</v>
      </c>
      <c r="E51" s="205"/>
      <c r="F51" s="137"/>
      <c r="G51" s="206">
        <f>'Detail Table(Forecast)'!G51</f>
        <v>0</v>
      </c>
      <c r="H51" s="207">
        <f>'Detail Table(Forecast)'!H51</f>
        <v>0</v>
      </c>
      <c r="I51" s="208">
        <f>'Detail Table(Forecast)'!I51</f>
        <v>0</v>
      </c>
      <c r="J51" s="209">
        <f t="shared" si="6"/>
        <v>0</v>
      </c>
      <c r="K51" s="206">
        <f>'Detail Table(Forecast)'!J51</f>
        <v>0</v>
      </c>
      <c r="L51" s="207">
        <f>'Detail Table(Forecast)'!K51</f>
        <v>0</v>
      </c>
      <c r="M51" s="208">
        <f>'Detail Table(Forecast)'!L51</f>
        <v>0</v>
      </c>
      <c r="N51" s="209">
        <f t="shared" si="7"/>
        <v>0</v>
      </c>
      <c r="O51" s="209">
        <f t="shared" si="0"/>
        <v>0</v>
      </c>
      <c r="P51" s="206">
        <f>'Detail Table(Forecast)'!N51</f>
        <v>0</v>
      </c>
      <c r="Q51" s="207">
        <f>'Detail Table(Forecast)'!O51</f>
        <v>0</v>
      </c>
      <c r="R51" s="210">
        <f>'Detail Table(Forecast)'!P51</f>
        <v>0</v>
      </c>
      <c r="S51" s="209">
        <f t="shared" si="8"/>
        <v>0</v>
      </c>
      <c r="T51" s="206">
        <f>'Detail Table(Forecast)'!Q51</f>
        <v>0</v>
      </c>
      <c r="U51" s="207">
        <f>'Detail Table(Forecast)'!R51</f>
        <v>0</v>
      </c>
      <c r="V51" s="207">
        <f>'Detail Table(Forecast)'!S51</f>
        <v>0</v>
      </c>
      <c r="W51" s="209">
        <f t="shared" si="9"/>
        <v>0</v>
      </c>
      <c r="X51" s="209">
        <f t="shared" si="1"/>
        <v>0</v>
      </c>
      <c r="Y51" s="209"/>
    </row>
    <row r="52" spans="1:25" ht="18.75" hidden="1" customHeight="1" thickBot="1">
      <c r="B52" s="200"/>
      <c r="C52" s="1000"/>
      <c r="D52" s="1021" t="s">
        <v>133</v>
      </c>
      <c r="E52" s="1021"/>
      <c r="F52" s="1022"/>
      <c r="G52" s="211">
        <f>'Detail Table(Forecast)'!G52</f>
        <v>0</v>
      </c>
      <c r="H52" s="212">
        <f>'Detail Table(Forecast)'!H52</f>
        <v>0</v>
      </c>
      <c r="I52" s="213">
        <f>'Detail Table(Forecast)'!I52</f>
        <v>0</v>
      </c>
      <c r="J52" s="214">
        <f t="shared" si="6"/>
        <v>0</v>
      </c>
      <c r="K52" s="211">
        <f>'Detail Table(Forecast)'!J52</f>
        <v>0</v>
      </c>
      <c r="L52" s="212">
        <f>'Detail Table(Forecast)'!K52</f>
        <v>0</v>
      </c>
      <c r="M52" s="213">
        <f>'Detail Table(Forecast)'!L52</f>
        <v>0</v>
      </c>
      <c r="N52" s="214">
        <f t="shared" si="7"/>
        <v>0</v>
      </c>
      <c r="O52" s="214">
        <f t="shared" si="0"/>
        <v>0</v>
      </c>
      <c r="P52" s="211">
        <f>'Detail Table(Forecast)'!N52</f>
        <v>0</v>
      </c>
      <c r="Q52" s="212">
        <f>'Detail Table(Forecast)'!O52</f>
        <v>0</v>
      </c>
      <c r="R52" s="215">
        <f>'Detail Table(Forecast)'!P52</f>
        <v>0</v>
      </c>
      <c r="S52" s="214">
        <f t="shared" si="8"/>
        <v>0</v>
      </c>
      <c r="T52" s="211">
        <f>'Detail Table(Forecast)'!Q52</f>
        <v>0</v>
      </c>
      <c r="U52" s="212">
        <f>'Detail Table(Forecast)'!R52</f>
        <v>0</v>
      </c>
      <c r="V52" s="212">
        <f>'Detail Table(Forecast)'!S52</f>
        <v>0</v>
      </c>
      <c r="W52" s="214">
        <f t="shared" si="9"/>
        <v>0</v>
      </c>
      <c r="X52" s="214">
        <f t="shared" si="1"/>
        <v>0</v>
      </c>
      <c r="Y52" s="214">
        <f>SUM(Y41:Y41)</f>
        <v>128379.19809863225</v>
      </c>
    </row>
    <row r="53" spans="1:25" ht="18.75" hidden="1" customHeight="1">
      <c r="A53" s="35">
        <v>35</v>
      </c>
      <c r="B53" s="200"/>
      <c r="C53" s="998" t="s">
        <v>134</v>
      </c>
      <c r="D53" s="378" t="s">
        <v>135</v>
      </c>
      <c r="E53" s="406"/>
      <c r="F53" s="57"/>
      <c r="G53" s="216">
        <f>'Detail Table(Forecast)'!G53</f>
        <v>0</v>
      </c>
      <c r="H53" s="217">
        <f>'Detail Table(Forecast)'!H53</f>
        <v>0</v>
      </c>
      <c r="I53" s="218">
        <f>'Detail Table(Forecast)'!I53</f>
        <v>0</v>
      </c>
      <c r="J53" s="219">
        <f t="shared" si="6"/>
        <v>0</v>
      </c>
      <c r="K53" s="220">
        <f>'Detail Table(Forecast)'!J53</f>
        <v>0</v>
      </c>
      <c r="L53" s="217">
        <f>'Detail Table(Forecast)'!K53</f>
        <v>0</v>
      </c>
      <c r="M53" s="218">
        <f>'Detail Table(Forecast)'!L53</f>
        <v>0</v>
      </c>
      <c r="N53" s="219">
        <f t="shared" si="7"/>
        <v>0</v>
      </c>
      <c r="O53" s="219">
        <f t="shared" si="0"/>
        <v>0</v>
      </c>
      <c r="P53" s="220">
        <f>'Detail Table(Forecast)'!N53</f>
        <v>0</v>
      </c>
      <c r="Q53" s="217">
        <f>'Detail Table(Forecast)'!O53</f>
        <v>0</v>
      </c>
      <c r="R53" s="221">
        <f>'Detail Table(Forecast)'!P53</f>
        <v>0</v>
      </c>
      <c r="S53" s="219">
        <f t="shared" si="8"/>
        <v>0</v>
      </c>
      <c r="T53" s="220">
        <f>'Detail Table(Forecast)'!Q53</f>
        <v>0</v>
      </c>
      <c r="U53" s="217">
        <f>'Detail Table(Forecast)'!R53</f>
        <v>0</v>
      </c>
      <c r="V53" s="217">
        <f>'Detail Table(Forecast)'!S53</f>
        <v>0</v>
      </c>
      <c r="W53" s="219">
        <f t="shared" si="9"/>
        <v>0</v>
      </c>
      <c r="X53" s="219">
        <f t="shared" si="1"/>
        <v>0</v>
      </c>
      <c r="Y53" s="219">
        <f>O53+X53</f>
        <v>0</v>
      </c>
    </row>
    <row r="54" spans="1:25" ht="18.75" hidden="1" customHeight="1">
      <c r="A54" s="35">
        <v>36</v>
      </c>
      <c r="B54" s="200"/>
      <c r="C54" s="999"/>
      <c r="D54" s="379" t="s">
        <v>136</v>
      </c>
      <c r="E54" s="407"/>
      <c r="F54" s="61"/>
      <c r="G54" s="222">
        <f>'Detail Table(Forecast)'!G54</f>
        <v>0</v>
      </c>
      <c r="H54" s="223">
        <f>'Detail Table(Forecast)'!H54</f>
        <v>0</v>
      </c>
      <c r="I54" s="224">
        <f>'Detail Table(Forecast)'!I54</f>
        <v>0</v>
      </c>
      <c r="J54" s="225">
        <f t="shared" si="6"/>
        <v>0</v>
      </c>
      <c r="K54" s="226">
        <f>'Detail Table(Forecast)'!J54</f>
        <v>0</v>
      </c>
      <c r="L54" s="223">
        <f>'Detail Table(Forecast)'!K54</f>
        <v>0</v>
      </c>
      <c r="M54" s="224">
        <f>'Detail Table(Forecast)'!L54</f>
        <v>0</v>
      </c>
      <c r="N54" s="225">
        <f t="shared" si="7"/>
        <v>0</v>
      </c>
      <c r="O54" s="225">
        <f t="shared" si="0"/>
        <v>0</v>
      </c>
      <c r="P54" s="226">
        <f>'Detail Table(Forecast)'!N54</f>
        <v>0</v>
      </c>
      <c r="Q54" s="223">
        <f>'Detail Table(Forecast)'!O54</f>
        <v>0</v>
      </c>
      <c r="R54" s="227">
        <f>'Detail Table(Forecast)'!P54</f>
        <v>0</v>
      </c>
      <c r="S54" s="225">
        <f t="shared" si="8"/>
        <v>0</v>
      </c>
      <c r="T54" s="226">
        <f>'Detail Table(Forecast)'!Q54</f>
        <v>0</v>
      </c>
      <c r="U54" s="223">
        <f>'Detail Table(Forecast)'!R54</f>
        <v>0</v>
      </c>
      <c r="V54" s="223">
        <f>'Detail Table(Forecast)'!S54</f>
        <v>0</v>
      </c>
      <c r="W54" s="225">
        <f t="shared" si="9"/>
        <v>0</v>
      </c>
      <c r="X54" s="225">
        <f t="shared" si="1"/>
        <v>0</v>
      </c>
      <c r="Y54" s="225">
        <f>O54+X54</f>
        <v>0</v>
      </c>
    </row>
    <row r="55" spans="1:25" ht="18.75" hidden="1" customHeight="1" thickBot="1">
      <c r="B55" s="200"/>
      <c r="C55" s="1000"/>
      <c r="D55" s="361"/>
      <c r="E55" s="361"/>
      <c r="F55" s="408" t="s">
        <v>137</v>
      </c>
      <c r="G55" s="228">
        <f>'Detail Table(Forecast)'!G55</f>
        <v>0</v>
      </c>
      <c r="H55" s="229">
        <f>'Detail Table(Forecast)'!H55</f>
        <v>0</v>
      </c>
      <c r="I55" s="230">
        <f>'Detail Table(Forecast)'!I55</f>
        <v>0</v>
      </c>
      <c r="J55" s="231">
        <f t="shared" si="6"/>
        <v>0</v>
      </c>
      <c r="K55" s="228">
        <f>'Detail Table(Forecast)'!J55</f>
        <v>0</v>
      </c>
      <c r="L55" s="229">
        <f>'Detail Table(Forecast)'!K55</f>
        <v>0</v>
      </c>
      <c r="M55" s="230">
        <f>'Detail Table(Forecast)'!L55</f>
        <v>0</v>
      </c>
      <c r="N55" s="231">
        <f t="shared" si="7"/>
        <v>0</v>
      </c>
      <c r="O55" s="231">
        <f t="shared" si="0"/>
        <v>0</v>
      </c>
      <c r="P55" s="228">
        <f>'Detail Table(Forecast)'!N55</f>
        <v>0</v>
      </c>
      <c r="Q55" s="229">
        <f>'Detail Table(Forecast)'!O55</f>
        <v>0</v>
      </c>
      <c r="R55" s="232">
        <f>'Detail Table(Forecast)'!P55</f>
        <v>0</v>
      </c>
      <c r="S55" s="231">
        <f t="shared" si="8"/>
        <v>0</v>
      </c>
      <c r="T55" s="228">
        <f>'Detail Table(Forecast)'!Q55</f>
        <v>0</v>
      </c>
      <c r="U55" s="229">
        <f>'Detail Table(Forecast)'!R55</f>
        <v>0</v>
      </c>
      <c r="V55" s="229">
        <f>'Detail Table(Forecast)'!S55</f>
        <v>0</v>
      </c>
      <c r="W55" s="231">
        <f t="shared" si="9"/>
        <v>0</v>
      </c>
      <c r="X55" s="231">
        <f t="shared" si="1"/>
        <v>0</v>
      </c>
      <c r="Y55" s="231">
        <f>SUM(Y53:Y54)</f>
        <v>0</v>
      </c>
    </row>
    <row r="56" spans="1:25" ht="18.75" hidden="1" customHeight="1" thickBot="1">
      <c r="B56" s="233"/>
      <c r="C56" s="1011" t="s">
        <v>138</v>
      </c>
      <c r="D56" s="1011"/>
      <c r="E56" s="1011"/>
      <c r="F56" s="1012"/>
      <c r="G56" s="234">
        <f>'Detail Table(Forecast)'!G56</f>
        <v>0</v>
      </c>
      <c r="H56" s="235">
        <f>'Detail Table(Forecast)'!H56</f>
        <v>0</v>
      </c>
      <c r="I56" s="236">
        <f>'Detail Table(Forecast)'!I56</f>
        <v>0</v>
      </c>
      <c r="J56" s="540">
        <f t="shared" si="6"/>
        <v>0</v>
      </c>
      <c r="K56" s="238">
        <f>'Detail Table(Forecast)'!J56</f>
        <v>0</v>
      </c>
      <c r="L56" s="235">
        <f>'Detail Table(Forecast)'!K56</f>
        <v>0</v>
      </c>
      <c r="M56" s="236">
        <f>'Detail Table(Forecast)'!L56</f>
        <v>0</v>
      </c>
      <c r="N56" s="540">
        <f t="shared" si="7"/>
        <v>0</v>
      </c>
      <c r="O56" s="237">
        <f t="shared" si="0"/>
        <v>0</v>
      </c>
      <c r="P56" s="238">
        <f>'Detail Table(Forecast)'!N56</f>
        <v>0</v>
      </c>
      <c r="Q56" s="235">
        <f>'Detail Table(Forecast)'!O56</f>
        <v>0</v>
      </c>
      <c r="R56" s="239">
        <f>'Detail Table(Forecast)'!P56</f>
        <v>0</v>
      </c>
      <c r="S56" s="540">
        <f t="shared" si="8"/>
        <v>0</v>
      </c>
      <c r="T56" s="238">
        <f>'Detail Table(Forecast)'!Q56</f>
        <v>0</v>
      </c>
      <c r="U56" s="235">
        <f>'Detail Table(Forecast)'!R56</f>
        <v>0</v>
      </c>
      <c r="V56" s="235">
        <f>'Detail Table(Forecast)'!S56</f>
        <v>0</v>
      </c>
      <c r="W56" s="540">
        <f t="shared" si="9"/>
        <v>0</v>
      </c>
      <c r="X56" s="237">
        <f t="shared" si="1"/>
        <v>0</v>
      </c>
      <c r="Y56" s="237">
        <f>Y34+Y52+Y55</f>
        <v>316240.74708148226</v>
      </c>
    </row>
    <row r="57" spans="1:25" ht="21" customHeight="1" thickBot="1">
      <c r="B57" s="240"/>
      <c r="C57" s="988" t="s">
        <v>114</v>
      </c>
      <c r="D57" s="989"/>
      <c r="E57" s="989"/>
      <c r="F57" s="990"/>
      <c r="G57" s="241">
        <f>'Detail Table(Forecast)'!G57</f>
        <v>15349</v>
      </c>
      <c r="H57" s="242">
        <f>'Detail Table(Forecast)'!H57</f>
        <v>17023</v>
      </c>
      <c r="I57" s="243">
        <f>'Detail Table(Forecast)'!I57</f>
        <v>12285</v>
      </c>
      <c r="J57" s="541">
        <f>SUM(G57:I57)</f>
        <v>44657</v>
      </c>
      <c r="K57" s="245">
        <f>'Detail Table(Forecast)'!J57</f>
        <v>15335</v>
      </c>
      <c r="L57" s="242">
        <f>'Detail Table(Forecast)'!K57</f>
        <v>15339</v>
      </c>
      <c r="M57" s="243">
        <f>'Detail Table(Forecast)'!L57</f>
        <v>18101</v>
      </c>
      <c r="N57" s="541">
        <f>SUM(K57:M57)</f>
        <v>48775</v>
      </c>
      <c r="O57" s="244">
        <f t="shared" si="0"/>
        <v>93432</v>
      </c>
      <c r="P57" s="245">
        <f>'Detail Table(Forecast)'!N57</f>
        <v>20334</v>
      </c>
      <c r="Q57" s="242">
        <f>'Detail Table(Forecast)'!O57</f>
        <v>19672</v>
      </c>
      <c r="R57" s="246">
        <f>'Detail Table(Forecast)'!P57</f>
        <v>15010</v>
      </c>
      <c r="S57" s="541">
        <f>SUM(P57:R57)</f>
        <v>55016</v>
      </c>
      <c r="T57" s="245">
        <f>'Detail Table(Forecast)'!Q57</f>
        <v>12838</v>
      </c>
      <c r="U57" s="242">
        <f>'Detail Table(Forecast)'!R57</f>
        <v>13313</v>
      </c>
      <c r="V57" s="242">
        <f>'Detail Table(Forecast)'!S57</f>
        <v>15668</v>
      </c>
      <c r="W57" s="541">
        <f>SUM(T57:V57)</f>
        <v>41819</v>
      </c>
      <c r="X57" s="244">
        <f t="shared" si="1"/>
        <v>96835</v>
      </c>
      <c r="Y57" s="244">
        <f>O57+X57</f>
        <v>190267</v>
      </c>
    </row>
    <row r="58" spans="1:25" ht="9" customHeight="1"/>
    <row r="59" spans="1:25" ht="19.5" customHeight="1">
      <c r="E59" s="993" t="s">
        <v>115</v>
      </c>
      <c r="F59" s="994"/>
      <c r="G59" s="995"/>
      <c r="J59" s="542">
        <v>1.0057001633204925</v>
      </c>
      <c r="N59" s="542">
        <v>1.1684766399839863</v>
      </c>
      <c r="O59" s="497"/>
      <c r="P59" s="480"/>
      <c r="Q59" s="480"/>
      <c r="R59" s="480">
        <v>0.95499999999999996</v>
      </c>
      <c r="S59" s="542">
        <v>1.0420845488446799</v>
      </c>
      <c r="T59" s="480"/>
      <c r="U59" s="480">
        <v>0.78</v>
      </c>
      <c r="V59" s="480">
        <v>0.89</v>
      </c>
      <c r="W59" s="542">
        <v>1.0602656885000967</v>
      </c>
      <c r="Y59" s="542">
        <v>1.0661611905088815</v>
      </c>
    </row>
    <row r="60" spans="1:25" ht="7.5" customHeight="1">
      <c r="O60" s="497"/>
      <c r="P60" s="480"/>
      <c r="Q60" s="480"/>
      <c r="R60" s="480"/>
      <c r="S60" s="480"/>
      <c r="T60" s="480"/>
      <c r="U60" s="480"/>
      <c r="V60" s="480"/>
      <c r="W60" s="480"/>
    </row>
    <row r="61" spans="1:25" ht="19.5" customHeight="1">
      <c r="J61" s="543">
        <f t="shared" ref="J61:W61" si="10">J34/J6</f>
        <v>1.0494885094065221</v>
      </c>
      <c r="K61" s="543">
        <f t="shared" si="10"/>
        <v>0.97103305029593512</v>
      </c>
      <c r="L61" s="543">
        <f t="shared" si="10"/>
        <v>1.1703422447454905</v>
      </c>
      <c r="M61" s="543">
        <f t="shared" si="10"/>
        <v>0.94096733345313532</v>
      </c>
      <c r="N61" s="543">
        <f t="shared" si="10"/>
        <v>1.0225550224761546</v>
      </c>
      <c r="O61" s="543">
        <f t="shared" si="10"/>
        <v>1.0354282214427766</v>
      </c>
      <c r="P61" s="543">
        <f t="shared" si="10"/>
        <v>0.84649803021872816</v>
      </c>
      <c r="Q61" s="543">
        <f t="shared" si="10"/>
        <v>0.83706771492650822</v>
      </c>
      <c r="R61" s="543">
        <f t="shared" si="10"/>
        <v>1.0712130948776755</v>
      </c>
      <c r="S61" s="543">
        <f t="shared" si="10"/>
        <v>0.90443499324952359</v>
      </c>
      <c r="T61" s="543">
        <f t="shared" si="10"/>
        <v>1.0725475362504062</v>
      </c>
      <c r="U61" s="543">
        <f t="shared" si="10"/>
        <v>0.93519085494841225</v>
      </c>
      <c r="V61" s="543">
        <f>V34/V6</f>
        <v>0.96639409535880783</v>
      </c>
      <c r="W61" s="543">
        <f t="shared" si="10"/>
        <v>0.98904860968441921</v>
      </c>
      <c r="Y61" s="543">
        <f>Y34/Y6</f>
        <v>0.98735749753162672</v>
      </c>
    </row>
    <row r="62" spans="1:25" ht="19.5" customHeight="1">
      <c r="F62" s="477"/>
      <c r="G62" s="478">
        <v>21578702.015999995</v>
      </c>
      <c r="H62" s="478">
        <v>24410110.176000003</v>
      </c>
      <c r="I62" s="478">
        <v>25542673.440000001</v>
      </c>
      <c r="J62" s="478"/>
      <c r="K62" s="478">
        <v>25542673.440000001</v>
      </c>
      <c r="L62" s="478">
        <v>24693250.991999999</v>
      </c>
      <c r="M62" s="478">
        <v>24693250.991999999</v>
      </c>
      <c r="N62" s="478"/>
      <c r="O62" s="498"/>
      <c r="P62" s="478">
        <v>26675236.704000004</v>
      </c>
      <c r="Q62" s="478">
        <v>25259532.623999998</v>
      </c>
      <c r="R62" s="478">
        <v>24126969.359999999</v>
      </c>
      <c r="S62" s="478"/>
      <c r="T62" s="478">
        <v>19879857.120000001</v>
      </c>
      <c r="U62" s="478">
        <v>19879857.120000001</v>
      </c>
      <c r="V62" s="478">
        <v>21578702.015999995</v>
      </c>
      <c r="W62" s="478"/>
    </row>
    <row r="63" spans="1:25">
      <c r="F63" s="477"/>
      <c r="G63" s="478">
        <v>6266907.7879999988</v>
      </c>
      <c r="H63" s="478">
        <v>7091500.9179999996</v>
      </c>
      <c r="I63" s="478">
        <v>7421338.1699999999</v>
      </c>
      <c r="J63" s="478"/>
      <c r="K63" s="478">
        <v>6650419.1699999999</v>
      </c>
      <c r="L63" s="478">
        <v>7944879.2309999987</v>
      </c>
      <c r="M63" s="478">
        <v>7173960.2309999987</v>
      </c>
      <c r="N63" s="478"/>
      <c r="O63" s="498"/>
      <c r="P63" s="478">
        <v>7751175.4220000003</v>
      </c>
      <c r="Q63" s="478">
        <v>7338878.8569999998</v>
      </c>
      <c r="R63" s="478">
        <v>7009041.6050000004</v>
      </c>
      <c r="S63" s="478"/>
      <c r="T63" s="478">
        <v>5772151.9100000001</v>
      </c>
      <c r="U63" s="478">
        <v>5772151.9100000001</v>
      </c>
      <c r="V63" s="478">
        <v>6266907.7879999988</v>
      </c>
      <c r="W63" s="478"/>
    </row>
    <row r="64" spans="1:25">
      <c r="F64" s="477" t="s">
        <v>167</v>
      </c>
      <c r="G64" s="479">
        <f>SUM(G62:G63)</f>
        <v>27845609.803999994</v>
      </c>
      <c r="H64" s="479">
        <f t="shared" ref="H64:V64" si="11">SUM(H62:H63)</f>
        <v>31501611.094000004</v>
      </c>
      <c r="I64" s="479">
        <f t="shared" si="11"/>
        <v>32964011.609999999</v>
      </c>
      <c r="J64" s="479"/>
      <c r="K64" s="479">
        <f t="shared" si="11"/>
        <v>32193092.609999999</v>
      </c>
      <c r="L64" s="479">
        <f t="shared" si="11"/>
        <v>32638130.222999997</v>
      </c>
      <c r="M64" s="479">
        <f t="shared" si="11"/>
        <v>31867211.222999997</v>
      </c>
      <c r="N64" s="479"/>
      <c r="O64" s="499"/>
      <c r="P64" s="479">
        <f t="shared" si="11"/>
        <v>34426412.126000002</v>
      </c>
      <c r="Q64" s="479">
        <f t="shared" si="11"/>
        <v>32598411.480999999</v>
      </c>
      <c r="R64" s="479">
        <f t="shared" si="11"/>
        <v>31136010.965</v>
      </c>
      <c r="S64" s="479"/>
      <c r="T64" s="479">
        <f t="shared" si="11"/>
        <v>25652009.030000001</v>
      </c>
      <c r="U64" s="479">
        <f t="shared" si="11"/>
        <v>25652009.030000001</v>
      </c>
      <c r="V64" s="479">
        <f t="shared" si="11"/>
        <v>27845609.803999994</v>
      </c>
      <c r="W64" s="479"/>
    </row>
    <row r="65" spans="6:23">
      <c r="F65" s="477" t="s">
        <v>168</v>
      </c>
      <c r="G65" s="480">
        <v>0.98</v>
      </c>
      <c r="H65" s="480"/>
      <c r="I65" s="480"/>
      <c r="J65" s="480"/>
      <c r="K65" s="480"/>
      <c r="L65" s="480"/>
      <c r="M65" s="480"/>
      <c r="N65" s="480"/>
      <c r="O65" s="497"/>
      <c r="P65" s="497"/>
      <c r="Q65" s="497"/>
      <c r="R65" s="497"/>
      <c r="S65" s="497"/>
      <c r="T65" s="497"/>
      <c r="U65" s="497"/>
      <c r="V65" s="497"/>
      <c r="W65" s="497"/>
    </row>
    <row r="66" spans="6:23">
      <c r="F66" s="477" t="s">
        <v>163</v>
      </c>
      <c r="G66" s="481">
        <v>0.01</v>
      </c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</row>
    <row r="67" spans="6:23">
      <c r="F67" s="477" t="s">
        <v>161</v>
      </c>
      <c r="G67" s="481">
        <v>3.9399999999999998E-2</v>
      </c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</row>
    <row r="68" spans="6:23">
      <c r="F68" s="477" t="s">
        <v>164</v>
      </c>
      <c r="G68" s="482">
        <v>3.4</v>
      </c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</row>
    <row r="69" spans="6:23">
      <c r="F69" s="477" t="s">
        <v>165</v>
      </c>
      <c r="G69" s="483">
        <v>0.1</v>
      </c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</row>
    <row r="70" spans="6:23">
      <c r="F70" s="477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</row>
    <row r="71" spans="6:23">
      <c r="F71" s="477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D52:F52"/>
    <mergeCell ref="X2:X3"/>
    <mergeCell ref="C56:F56"/>
    <mergeCell ref="Y2:Y3"/>
    <mergeCell ref="C4:D6"/>
    <mergeCell ref="O2:O3"/>
    <mergeCell ref="E47:F47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Configuration</vt:lpstr>
      <vt:lpstr>Detail Table(Forecast)</vt:lpstr>
      <vt:lpstr>Detail Table(Input this !)</vt:lpstr>
      <vt:lpstr>2021 Quality Business Plan</vt:lpstr>
      <vt:lpstr>Quarter Results</vt:lpstr>
      <vt:lpstr>'2021 Quality Business Plan'!Area_de_impressao</vt:lpstr>
      <vt:lpstr>'Detail Table(Forecast)'!Area_de_impressao</vt:lpstr>
      <vt:lpstr>'Detail Table(Input this !)'!Area_de_impressao</vt:lpstr>
      <vt:lpstr>'Quarter Results'!Area_de_impressao</vt:lpstr>
      <vt:lpstr>Target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2021-07-21T18:54:50Z</cp:lastPrinted>
  <dcterms:created xsi:type="dcterms:W3CDTF">1997-01-14T06:45:54Z</dcterms:created>
  <dcterms:modified xsi:type="dcterms:W3CDTF">2022-01-31T20:48:42Z</dcterms:modified>
</cp:coreProperties>
</file>