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0A83B766-5DD5-4D87-9608-036EB85DD480}" xr6:coauthVersionLast="47" xr6:coauthVersionMax="47" xr10:uidLastSave="{00000000-0000-0000-0000-000000000000}"/>
  <bookViews>
    <workbookView xWindow="-20610" yWindow="795" windowWidth="20730" windowHeight="11760" activeTab="1" xr2:uid="{00000000-000D-0000-FFFF-FFFF00000000}"/>
  </bookViews>
  <sheets>
    <sheet name="QLoss Breakdown" sheetId="8" r:id="rId1"/>
    <sheet name="Sheet_E" sheetId="6" r:id="rId2"/>
    <sheet name="Al &amp; Mn" sheetId="7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2">'Al &amp; Mn'!$A$1:$R$26</definedName>
    <definedName name="_xlnm.Print_Area" localSheetId="0">'QLoss Breakdown'!$A$1:$S$29</definedName>
    <definedName name="ロスｂ" localSheetId="0">#REF!</definedName>
    <definedName name="ロスｂ">#REF!</definedName>
    <definedName name="ロス分類" localSheetId="0">#REF!</definedName>
    <definedName name="ロス分類">#REF!</definedName>
    <definedName name="ロス区分" localSheetId="0">#REF!</definedName>
    <definedName name="ロス区分">#REF!</definedName>
    <definedName name="ロス項目" localSheetId="0">#REF!</definedName>
    <definedName name="ロス項目">#REF!</definedName>
    <definedName name="不具合状況" localSheetId="0">#REF!</definedName>
    <definedName name="不具合状況">#REF!</definedName>
    <definedName name="不具合頻度" localSheetId="0">#REF!</definedName>
    <definedName name="不具合頻度">#REF!</definedName>
    <definedName name="費用分類" localSheetId="0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6" l="1"/>
  <c r="AA18" i="6"/>
  <c r="Y18" i="6"/>
  <c r="W18" i="6"/>
  <c r="U18" i="6"/>
  <c r="S18" i="6"/>
  <c r="Q18" i="6"/>
  <c r="O18" i="6"/>
  <c r="M18" i="6"/>
  <c r="K18" i="6"/>
  <c r="I18" i="6"/>
  <c r="G18" i="6"/>
  <c r="F18" i="6"/>
  <c r="E20" i="8" l="1"/>
  <c r="E19" i="8"/>
  <c r="E17" i="8"/>
  <c r="E16" i="8"/>
  <c r="E14" i="8"/>
  <c r="E13" i="8"/>
  <c r="E11" i="8"/>
  <c r="E10" i="8"/>
  <c r="E8" i="8"/>
  <c r="E7" i="8"/>
  <c r="E5" i="8"/>
  <c r="E4" i="8"/>
  <c r="F20" i="8"/>
  <c r="F19" i="8"/>
  <c r="F17" i="8"/>
  <c r="F16" i="8"/>
  <c r="F14" i="8"/>
  <c r="F13" i="8"/>
  <c r="F11" i="8"/>
  <c r="F10" i="8"/>
  <c r="F8" i="8"/>
  <c r="F7" i="8"/>
  <c r="F5" i="8"/>
  <c r="F4" i="8"/>
  <c r="P5" i="8"/>
  <c r="O5" i="8"/>
  <c r="N5" i="8"/>
  <c r="M5" i="8"/>
  <c r="L5" i="8"/>
  <c r="K5" i="8"/>
  <c r="J5" i="8"/>
  <c r="I5" i="8"/>
  <c r="H5" i="8"/>
  <c r="G5" i="8"/>
  <c r="P4" i="8"/>
  <c r="O4" i="8"/>
  <c r="N4" i="8"/>
  <c r="M4" i="8"/>
  <c r="L4" i="8"/>
  <c r="K4" i="8"/>
  <c r="J4" i="8"/>
  <c r="I4" i="8"/>
  <c r="H4" i="8"/>
  <c r="G4" i="8"/>
  <c r="P20" i="8"/>
  <c r="O20" i="8"/>
  <c r="N20" i="8"/>
  <c r="M20" i="8"/>
  <c r="L20" i="8"/>
  <c r="K20" i="8"/>
  <c r="J20" i="8"/>
  <c r="I20" i="8"/>
  <c r="H20" i="8"/>
  <c r="G20" i="8"/>
  <c r="P19" i="8"/>
  <c r="O19" i="8"/>
  <c r="N19" i="8"/>
  <c r="M19" i="8"/>
  <c r="L19" i="8"/>
  <c r="K19" i="8"/>
  <c r="J19" i="8"/>
  <c r="I19" i="8"/>
  <c r="H19" i="8"/>
  <c r="G19" i="8"/>
  <c r="P17" i="8"/>
  <c r="O17" i="8"/>
  <c r="N17" i="8"/>
  <c r="M17" i="8"/>
  <c r="L17" i="8"/>
  <c r="K17" i="8"/>
  <c r="J17" i="8"/>
  <c r="I17" i="8"/>
  <c r="H17" i="8"/>
  <c r="G17" i="8"/>
  <c r="P16" i="8"/>
  <c r="O16" i="8"/>
  <c r="N16" i="8"/>
  <c r="M16" i="8"/>
  <c r="L16" i="8"/>
  <c r="K16" i="8"/>
  <c r="J16" i="8"/>
  <c r="I16" i="8"/>
  <c r="H16" i="8"/>
  <c r="G16" i="8"/>
  <c r="P14" i="8"/>
  <c r="O14" i="8"/>
  <c r="N14" i="8"/>
  <c r="M14" i="8"/>
  <c r="L14" i="8"/>
  <c r="K14" i="8"/>
  <c r="J14" i="8"/>
  <c r="I14" i="8"/>
  <c r="H14" i="8"/>
  <c r="G14" i="8"/>
  <c r="P13" i="8"/>
  <c r="O13" i="8"/>
  <c r="N13" i="8"/>
  <c r="M13" i="8"/>
  <c r="L13" i="8"/>
  <c r="K13" i="8"/>
  <c r="J13" i="8"/>
  <c r="I13" i="8"/>
  <c r="H13" i="8"/>
  <c r="G13" i="8"/>
  <c r="P11" i="8"/>
  <c r="O11" i="8"/>
  <c r="N11" i="8"/>
  <c r="M11" i="8"/>
  <c r="L11" i="8"/>
  <c r="K11" i="8"/>
  <c r="J11" i="8"/>
  <c r="I11" i="8"/>
  <c r="H11" i="8"/>
  <c r="G11" i="8"/>
  <c r="P10" i="8"/>
  <c r="O10" i="8"/>
  <c r="N10" i="8"/>
  <c r="M10" i="8"/>
  <c r="L10" i="8"/>
  <c r="K10" i="8"/>
  <c r="J10" i="8"/>
  <c r="I10" i="8"/>
  <c r="H10" i="8"/>
  <c r="G10" i="8"/>
  <c r="P8" i="8"/>
  <c r="O8" i="8"/>
  <c r="N8" i="8"/>
  <c r="M8" i="8"/>
  <c r="L8" i="8"/>
  <c r="K8" i="8"/>
  <c r="J8" i="8"/>
  <c r="I8" i="8"/>
  <c r="H8" i="8"/>
  <c r="G8" i="8"/>
  <c r="P7" i="8"/>
  <c r="O7" i="8"/>
  <c r="N7" i="8"/>
  <c r="M7" i="8"/>
  <c r="L7" i="8"/>
  <c r="K7" i="8"/>
  <c r="J7" i="8"/>
  <c r="I7" i="8"/>
  <c r="H7" i="8"/>
  <c r="G7" i="8"/>
  <c r="AD11" i="6"/>
  <c r="AD15" i="6" s="1"/>
  <c r="AD16" i="6" s="1"/>
  <c r="AD7" i="6"/>
  <c r="AB11" i="6"/>
  <c r="AB15" i="6" s="1"/>
  <c r="AB16" i="6" s="1"/>
  <c r="AB7" i="6"/>
  <c r="Z11" i="6"/>
  <c r="Z15" i="6" s="1"/>
  <c r="Z16" i="6" s="1"/>
  <c r="Z7" i="6"/>
  <c r="X11" i="6"/>
  <c r="X15" i="6" s="1"/>
  <c r="X16" i="6" s="1"/>
  <c r="X7" i="6"/>
  <c r="V11" i="6"/>
  <c r="V15" i="6" s="1"/>
  <c r="V16" i="6" s="1"/>
  <c r="V7" i="6"/>
  <c r="T11" i="6"/>
  <c r="T15" i="6" s="1"/>
  <c r="T16" i="6" s="1"/>
  <c r="T7" i="6"/>
  <c r="R11" i="6"/>
  <c r="R15" i="6" s="1"/>
  <c r="R16" i="6" s="1"/>
  <c r="R7" i="6"/>
  <c r="P11" i="6"/>
  <c r="P15" i="6" s="1"/>
  <c r="P16" i="6" s="1"/>
  <c r="P7" i="6"/>
  <c r="N11" i="6"/>
  <c r="N15" i="6" s="1"/>
  <c r="N16" i="6" s="1"/>
  <c r="N7" i="6"/>
  <c r="L11" i="6"/>
  <c r="L15" i="6" s="1"/>
  <c r="L16" i="6" s="1"/>
  <c r="L7" i="6"/>
  <c r="J11" i="6"/>
  <c r="J15" i="6" s="1"/>
  <c r="J16" i="6" s="1"/>
  <c r="J7" i="6"/>
  <c r="E12" i="8" l="1"/>
  <c r="E15" i="8"/>
  <c r="N21" i="8"/>
  <c r="G6" i="8"/>
  <c r="O6" i="8"/>
  <c r="G9" i="8"/>
  <c r="O9" i="8"/>
  <c r="G12" i="8"/>
  <c r="O12" i="8"/>
  <c r="G15" i="8"/>
  <c r="O15" i="8"/>
  <c r="G18" i="8"/>
  <c r="O18" i="8"/>
  <c r="I18" i="8"/>
  <c r="M15" i="8"/>
  <c r="K9" i="8"/>
  <c r="F15" i="8"/>
  <c r="F21" i="8"/>
  <c r="F9" i="8"/>
  <c r="N9" i="8"/>
  <c r="F12" i="8"/>
  <c r="N12" i="8"/>
  <c r="N15" i="8"/>
  <c r="F18" i="8"/>
  <c r="N18" i="8"/>
  <c r="I9" i="8"/>
  <c r="I12" i="8"/>
  <c r="M12" i="8"/>
  <c r="I15" i="8"/>
  <c r="J12" i="8"/>
  <c r="J15" i="8"/>
  <c r="J21" i="8"/>
  <c r="L18" i="8"/>
  <c r="H18" i="8"/>
  <c r="J18" i="8"/>
  <c r="G21" i="8"/>
  <c r="H6" i="8"/>
  <c r="H12" i="8"/>
  <c r="H15" i="8"/>
  <c r="P15" i="8"/>
  <c r="P18" i="8"/>
  <c r="H21" i="8"/>
  <c r="P6" i="8"/>
  <c r="P12" i="8"/>
  <c r="K15" i="8"/>
  <c r="O21" i="8"/>
  <c r="P21" i="8"/>
  <c r="J6" i="8"/>
  <c r="K18" i="8"/>
  <c r="F6" i="8"/>
  <c r="N6" i="8"/>
  <c r="Q14" i="8"/>
  <c r="J9" i="8"/>
  <c r="L15" i="8"/>
  <c r="Q13" i="8"/>
  <c r="K12" i="8"/>
  <c r="K21" i="8"/>
  <c r="Q11" i="8"/>
  <c r="H9" i="8"/>
  <c r="Q19" i="8"/>
  <c r="Q20" i="8"/>
  <c r="K6" i="8"/>
  <c r="Q7" i="8"/>
  <c r="L12" i="8"/>
  <c r="M6" i="8"/>
  <c r="E9" i="8"/>
  <c r="Q10" i="8"/>
  <c r="E18" i="8"/>
  <c r="M18" i="8"/>
  <c r="Q17" i="8"/>
  <c r="E21" i="8"/>
  <c r="M21" i="8"/>
  <c r="I21" i="8"/>
  <c r="Q5" i="8"/>
  <c r="L6" i="8"/>
  <c r="P9" i="8"/>
  <c r="E6" i="8"/>
  <c r="I6" i="8"/>
  <c r="M9" i="8"/>
  <c r="L21" i="8"/>
  <c r="Q16" i="8"/>
  <c r="Q8" i="8"/>
  <c r="L9" i="8"/>
  <c r="Q4" i="8"/>
  <c r="O22" i="8" l="1"/>
  <c r="G22" i="8"/>
  <c r="O23" i="8"/>
  <c r="G23" i="8"/>
  <c r="N23" i="8"/>
  <c r="N22" i="8"/>
  <c r="P22" i="8"/>
  <c r="J22" i="8"/>
  <c r="F23" i="8"/>
  <c r="P23" i="8"/>
  <c r="F22" i="8"/>
  <c r="I23" i="8"/>
  <c r="I22" i="8"/>
  <c r="J23" i="8"/>
  <c r="H22" i="8"/>
  <c r="K23" i="8"/>
  <c r="Q21" i="8"/>
  <c r="Q15" i="8"/>
  <c r="Q9" i="8"/>
  <c r="H23" i="8"/>
  <c r="L23" i="8"/>
  <c r="E22" i="8"/>
  <c r="M23" i="8"/>
  <c r="M22" i="8"/>
  <c r="L22" i="8"/>
  <c r="E23" i="8"/>
  <c r="K22" i="8"/>
  <c r="Q6" i="8"/>
  <c r="Q12" i="8"/>
  <c r="Q18" i="8"/>
  <c r="K4" i="7"/>
  <c r="L4" i="7"/>
  <c r="M4" i="7"/>
  <c r="N4" i="7"/>
  <c r="O4" i="7"/>
  <c r="K5" i="7"/>
  <c r="L5" i="7"/>
  <c r="M5" i="7"/>
  <c r="N5" i="7"/>
  <c r="O5" i="7"/>
  <c r="K7" i="7"/>
  <c r="L7" i="7"/>
  <c r="M7" i="7"/>
  <c r="N7" i="7"/>
  <c r="O7" i="7"/>
  <c r="K8" i="7"/>
  <c r="L8" i="7"/>
  <c r="M8" i="7"/>
  <c r="N8" i="7"/>
  <c r="O8" i="7"/>
  <c r="K10" i="7"/>
  <c r="L10" i="7"/>
  <c r="M10" i="7"/>
  <c r="N10" i="7"/>
  <c r="O10" i="7"/>
  <c r="K11" i="7"/>
  <c r="L11" i="7"/>
  <c r="M11" i="7"/>
  <c r="N11" i="7"/>
  <c r="O11" i="7"/>
  <c r="K13" i="7"/>
  <c r="L13" i="7"/>
  <c r="M13" i="7"/>
  <c r="N13" i="7"/>
  <c r="O13" i="7"/>
  <c r="K14" i="7"/>
  <c r="L14" i="7"/>
  <c r="M14" i="7"/>
  <c r="N14" i="7"/>
  <c r="O14" i="7"/>
  <c r="K16" i="7"/>
  <c r="L16" i="7"/>
  <c r="M16" i="7"/>
  <c r="N16" i="7"/>
  <c r="O16" i="7"/>
  <c r="K17" i="7"/>
  <c r="L17" i="7"/>
  <c r="M17" i="7"/>
  <c r="N17" i="7"/>
  <c r="O17" i="7"/>
  <c r="K19" i="7"/>
  <c r="L19" i="7"/>
  <c r="M19" i="7"/>
  <c r="N19" i="7"/>
  <c r="O19" i="7"/>
  <c r="K20" i="7"/>
  <c r="L20" i="7"/>
  <c r="M20" i="7"/>
  <c r="N20" i="7"/>
  <c r="O20" i="7"/>
  <c r="J20" i="7"/>
  <c r="J19" i="7"/>
  <c r="J17" i="7"/>
  <c r="J16" i="7"/>
  <c r="J13" i="7"/>
  <c r="J11" i="7"/>
  <c r="J10" i="7"/>
  <c r="J7" i="7"/>
  <c r="J5" i="7"/>
  <c r="J4" i="7"/>
  <c r="J14" i="7"/>
  <c r="J8" i="7"/>
  <c r="K24" i="8" l="1"/>
  <c r="L24" i="8"/>
  <c r="J24" i="8"/>
  <c r="I24" i="8"/>
  <c r="G24" i="8"/>
  <c r="F24" i="8"/>
  <c r="H24" i="8"/>
  <c r="Q22" i="8"/>
  <c r="Q23" i="8"/>
  <c r="E24" i="8"/>
  <c r="K15" i="7"/>
  <c r="M12" i="7"/>
  <c r="L6" i="7"/>
  <c r="K21" i="7"/>
  <c r="M6" i="7"/>
  <c r="N15" i="7"/>
  <c r="K12" i="7"/>
  <c r="O6" i="7"/>
  <c r="N21" i="7"/>
  <c r="K18" i="7"/>
  <c r="K6" i="7"/>
  <c r="N12" i="7"/>
  <c r="L21" i="7"/>
  <c r="N18" i="7"/>
  <c r="L18" i="7"/>
  <c r="O9" i="7"/>
  <c r="L9" i="7"/>
  <c r="M21" i="7"/>
  <c r="O18" i="7"/>
  <c r="M9" i="7"/>
  <c r="M15" i="7"/>
  <c r="O12" i="7"/>
  <c r="O21" i="7"/>
  <c r="O15" i="7"/>
  <c r="L15" i="7"/>
  <c r="N9" i="7"/>
  <c r="K9" i="7"/>
  <c r="M18" i="7"/>
  <c r="L12" i="7"/>
  <c r="N6" i="7"/>
  <c r="Q24" i="8" l="1"/>
  <c r="N23" i="7"/>
  <c r="M22" i="7"/>
  <c r="K23" i="7"/>
  <c r="K22" i="7"/>
  <c r="L22" i="7"/>
  <c r="L23" i="7"/>
  <c r="N22" i="7"/>
  <c r="O22" i="7"/>
  <c r="O23" i="7"/>
  <c r="M23" i="7"/>
  <c r="I20" i="7"/>
  <c r="H20" i="7"/>
  <c r="G20" i="7"/>
  <c r="F20" i="7"/>
  <c r="E20" i="7"/>
  <c r="D20" i="7"/>
  <c r="I19" i="7"/>
  <c r="H19" i="7"/>
  <c r="G19" i="7"/>
  <c r="F19" i="7"/>
  <c r="E19" i="7"/>
  <c r="D19" i="7"/>
  <c r="I17" i="7"/>
  <c r="H17" i="7"/>
  <c r="G17" i="7"/>
  <c r="F17" i="7"/>
  <c r="E17" i="7"/>
  <c r="D17" i="7"/>
  <c r="I16" i="7"/>
  <c r="H16" i="7"/>
  <c r="G16" i="7"/>
  <c r="F16" i="7"/>
  <c r="E16" i="7"/>
  <c r="D16" i="7"/>
  <c r="I14" i="7"/>
  <c r="H14" i="7"/>
  <c r="G14" i="7"/>
  <c r="F14" i="7"/>
  <c r="E14" i="7"/>
  <c r="D14" i="7"/>
  <c r="I13" i="7"/>
  <c r="H13" i="7"/>
  <c r="G13" i="7"/>
  <c r="F13" i="7"/>
  <c r="E13" i="7"/>
  <c r="D13" i="7"/>
  <c r="I11" i="7"/>
  <c r="H11" i="7"/>
  <c r="G11" i="7"/>
  <c r="F11" i="7"/>
  <c r="E11" i="7"/>
  <c r="D11" i="7"/>
  <c r="I10" i="7"/>
  <c r="H10" i="7"/>
  <c r="G10" i="7"/>
  <c r="F10" i="7"/>
  <c r="E10" i="7"/>
  <c r="D10" i="7"/>
  <c r="I8" i="7"/>
  <c r="H8" i="7"/>
  <c r="G8" i="7"/>
  <c r="F8" i="7"/>
  <c r="E8" i="7"/>
  <c r="D8" i="7"/>
  <c r="I7" i="7"/>
  <c r="H7" i="7"/>
  <c r="G7" i="7"/>
  <c r="F7" i="7"/>
  <c r="E7" i="7"/>
  <c r="D7" i="7"/>
  <c r="I5" i="7"/>
  <c r="H5" i="7"/>
  <c r="G5" i="7"/>
  <c r="F5" i="7"/>
  <c r="E5" i="7"/>
  <c r="D5" i="7"/>
  <c r="I4" i="7"/>
  <c r="H4" i="7"/>
  <c r="G4" i="7"/>
  <c r="F4" i="7"/>
  <c r="E4" i="7"/>
  <c r="D4" i="7"/>
  <c r="G18" i="7" l="1"/>
  <c r="E18" i="7"/>
  <c r="I18" i="7"/>
  <c r="D18" i="7"/>
  <c r="J18" i="7"/>
  <c r="H18" i="7"/>
  <c r="F18" i="7"/>
  <c r="H21" i="7" l="1"/>
  <c r="G21" i="7"/>
  <c r="E21" i="7"/>
  <c r="P20" i="7"/>
  <c r="J21" i="7"/>
  <c r="I21" i="7"/>
  <c r="F21" i="7"/>
  <c r="P19" i="7"/>
  <c r="P16" i="7"/>
  <c r="F15" i="7"/>
  <c r="E15" i="7"/>
  <c r="P14" i="7"/>
  <c r="J15" i="7"/>
  <c r="I15" i="7"/>
  <c r="H15" i="7"/>
  <c r="G15" i="7"/>
  <c r="D15" i="7"/>
  <c r="D12" i="7"/>
  <c r="P11" i="7"/>
  <c r="I12" i="7"/>
  <c r="J12" i="7"/>
  <c r="H12" i="7"/>
  <c r="G12" i="7"/>
  <c r="F12" i="7"/>
  <c r="E12" i="7"/>
  <c r="P8" i="7"/>
  <c r="J9" i="7"/>
  <c r="I9" i="7"/>
  <c r="H9" i="7"/>
  <c r="G9" i="7"/>
  <c r="F9" i="7"/>
  <c r="E9" i="7"/>
  <c r="P7" i="7"/>
  <c r="H6" i="7"/>
  <c r="G6" i="7"/>
  <c r="E6" i="7"/>
  <c r="P5" i="7"/>
  <c r="J6" i="7"/>
  <c r="I6" i="7"/>
  <c r="F6" i="7"/>
  <c r="P4" i="7"/>
  <c r="J23" i="7" l="1"/>
  <c r="H22" i="7"/>
  <c r="P9" i="7"/>
  <c r="H23" i="7"/>
  <c r="F23" i="7"/>
  <c r="F22" i="7"/>
  <c r="E22" i="7"/>
  <c r="P21" i="7"/>
  <c r="J22" i="7"/>
  <c r="G23" i="7"/>
  <c r="E23" i="7"/>
  <c r="I22" i="7"/>
  <c r="P6" i="7"/>
  <c r="G22" i="7"/>
  <c r="I23" i="7"/>
  <c r="P13" i="7"/>
  <c r="P15" i="7" s="1"/>
  <c r="P10" i="7"/>
  <c r="P12" i="7" s="1"/>
  <c r="D6" i="7"/>
  <c r="D22" i="7" s="1"/>
  <c r="P17" i="7"/>
  <c r="P18" i="7" s="1"/>
  <c r="D21" i="7"/>
  <c r="D9" i="7"/>
  <c r="H7" i="6"/>
  <c r="AH11" i="6"/>
  <c r="AH9" i="6"/>
  <c r="AF9" i="6"/>
  <c r="E24" i="7" l="1"/>
  <c r="P23" i="7"/>
  <c r="AJ9" i="6"/>
  <c r="P22" i="7"/>
  <c r="D23" i="7"/>
  <c r="D24" i="7" s="1"/>
  <c r="AH14" i="6" l="1"/>
  <c r="AH13" i="6"/>
  <c r="AH12" i="6"/>
  <c r="AH8" i="6"/>
  <c r="AF14" i="6"/>
  <c r="AF13" i="6"/>
  <c r="AF12" i="6"/>
  <c r="AF8" i="6"/>
  <c r="H11" i="6"/>
  <c r="AJ12" i="6" l="1"/>
  <c r="H15" i="6"/>
  <c r="H16" i="6" s="1"/>
  <c r="AF11" i="6"/>
  <c r="AJ11" i="6" s="1"/>
  <c r="AJ13" i="6"/>
  <c r="F25" i="8"/>
  <c r="AF7" i="6"/>
  <c r="AJ14" i="6"/>
  <c r="AH7" i="6"/>
  <c r="AJ8" i="6"/>
  <c r="AH15" i="6"/>
  <c r="AF15" i="6" l="1"/>
  <c r="AF16" i="6" s="1"/>
  <c r="AH16" i="6"/>
  <c r="AJ7" i="6"/>
  <c r="AJ15" i="6" l="1"/>
  <c r="AJ16" i="6" s="1"/>
  <c r="AH18" i="6" l="1"/>
  <c r="AF18" i="6" l="1"/>
  <c r="AJ18" i="6" s="1"/>
  <c r="F7" i="6" l="1"/>
  <c r="F8" i="6"/>
  <c r="F9" i="6"/>
  <c r="F13" i="6"/>
  <c r="F14" i="6"/>
  <c r="F12" i="6" l="1"/>
  <c r="F11" i="6" s="1"/>
  <c r="F15" i="6" s="1"/>
  <c r="F16" i="6" s="1"/>
  <c r="I9" i="6" l="1"/>
  <c r="G8" i="6"/>
  <c r="K9" i="6"/>
  <c r="AA8" i="6"/>
  <c r="Y8" i="6"/>
  <c r="G9" i="6"/>
  <c r="M9" i="6"/>
  <c r="AC8" i="6"/>
  <c r="S9" i="6"/>
  <c r="I8" i="6"/>
  <c r="O9" i="6"/>
  <c r="K8" i="6"/>
  <c r="Q9" i="6"/>
  <c r="U9" i="6"/>
  <c r="W9" i="6"/>
  <c r="S8" i="6"/>
  <c r="O8" i="6"/>
  <c r="U8" i="6"/>
  <c r="Y9" i="6"/>
  <c r="M8" i="6"/>
  <c r="Q8" i="6"/>
  <c r="W8" i="6"/>
  <c r="AA9" i="6"/>
  <c r="AC9" i="6"/>
  <c r="U7" i="6" l="1"/>
  <c r="M7" i="6"/>
  <c r="I7" i="6"/>
  <c r="AG9" i="6"/>
  <c r="AE9" i="6"/>
  <c r="AC7" i="6"/>
  <c r="Y7" i="6"/>
  <c r="O7" i="6"/>
  <c r="G7" i="6"/>
  <c r="AE8" i="6"/>
  <c r="W7" i="6"/>
  <c r="K7" i="6"/>
  <c r="Q7" i="6"/>
  <c r="S7" i="6"/>
  <c r="AG8" i="6"/>
  <c r="AA7" i="6"/>
  <c r="AI8" i="6" l="1"/>
  <c r="AE7" i="6"/>
  <c r="AG7" i="6"/>
  <c r="AI9" i="6"/>
  <c r="AI7" i="6" l="1"/>
  <c r="AG18" i="6"/>
  <c r="AE18" i="6" l="1"/>
  <c r="AI18" i="6" s="1"/>
  <c r="S13" i="6" l="1"/>
  <c r="Q13" i="6"/>
  <c r="S12" i="6" l="1"/>
  <c r="Q12" i="6"/>
  <c r="Q11" i="6" s="1"/>
  <c r="Q14" i="6"/>
  <c r="W13" i="6"/>
  <c r="S14" i="6"/>
  <c r="AC13" i="6"/>
  <c r="AC12" i="6" l="1"/>
  <c r="AC11" i="6" s="1"/>
  <c r="Q15" i="6"/>
  <c r="Q16" i="6" s="1"/>
  <c r="S11" i="6"/>
  <c r="W12" i="6"/>
  <c r="W11" i="6" s="1"/>
  <c r="U13" i="6"/>
  <c r="AC14" i="6"/>
  <c r="W14" i="6"/>
  <c r="Y13" i="6"/>
  <c r="O13" i="6"/>
  <c r="I13" i="6"/>
  <c r="M13" i="6"/>
  <c r="M12" i="6"/>
  <c r="M11" i="6" s="1"/>
  <c r="K13" i="6"/>
  <c r="AA13" i="6"/>
  <c r="W15" i="6" l="1"/>
  <c r="W16" i="6" s="1"/>
  <c r="O12" i="6"/>
  <c r="O11" i="6" s="1"/>
  <c r="Y12" i="6"/>
  <c r="Y11" i="6" s="1"/>
  <c r="W24" i="6"/>
  <c r="M25" i="8"/>
  <c r="L25" i="7"/>
  <c r="AA12" i="6"/>
  <c r="AA11" i="6" s="1"/>
  <c r="K12" i="6"/>
  <c r="K11" i="6" s="1"/>
  <c r="S15" i="6"/>
  <c r="AG13" i="6"/>
  <c r="J25" i="8"/>
  <c r="Q24" i="6"/>
  <c r="I25" i="7"/>
  <c r="I12" i="6"/>
  <c r="I11" i="6" s="1"/>
  <c r="U12" i="6"/>
  <c r="AC15" i="6"/>
  <c r="AC16" i="6" s="1"/>
  <c r="U14" i="6"/>
  <c r="K14" i="6"/>
  <c r="O14" i="6"/>
  <c r="Y14" i="6"/>
  <c r="AA14" i="6"/>
  <c r="I14" i="6"/>
  <c r="M14" i="6"/>
  <c r="M15" i="6" s="1"/>
  <c r="M16" i="6" s="1"/>
  <c r="I15" i="6" l="1"/>
  <c r="I16" i="6" s="1"/>
  <c r="K15" i="6"/>
  <c r="K16" i="6" s="1"/>
  <c r="K24" i="6" s="1"/>
  <c r="O15" i="6"/>
  <c r="O16" i="6" s="1"/>
  <c r="I25" i="8" s="1"/>
  <c r="G25" i="7"/>
  <c r="M24" i="6"/>
  <c r="H25" i="8"/>
  <c r="H25" i="7"/>
  <c r="S16" i="6"/>
  <c r="G25" i="8"/>
  <c r="F25" i="7"/>
  <c r="AG14" i="6"/>
  <c r="AA15" i="6"/>
  <c r="AA16" i="6" s="1"/>
  <c r="E25" i="7"/>
  <c r="I24" i="6"/>
  <c r="AC24" i="6"/>
  <c r="P25" i="8"/>
  <c r="O25" i="7"/>
  <c r="U11" i="6"/>
  <c r="AG12" i="6"/>
  <c r="Y15" i="6"/>
  <c r="Y16" i="6" s="1"/>
  <c r="G13" i="6"/>
  <c r="AE13" i="6" s="1"/>
  <c r="AI13" i="6" s="1"/>
  <c r="O24" i="6" l="1"/>
  <c r="G12" i="6"/>
  <c r="S24" i="6"/>
  <c r="K25" i="8"/>
  <c r="J25" i="7"/>
  <c r="Y24" i="6"/>
  <c r="N25" i="8"/>
  <c r="M25" i="7"/>
  <c r="N25" i="7"/>
  <c r="O25" i="8"/>
  <c r="AA24" i="6"/>
  <c r="U15" i="6"/>
  <c r="AG11" i="6"/>
  <c r="G14" i="6"/>
  <c r="AE14" i="6" s="1"/>
  <c r="AI14" i="6" s="1"/>
  <c r="U16" i="6" l="1"/>
  <c r="AG15" i="6"/>
  <c r="AG16" i="6" s="1"/>
  <c r="AE12" i="6"/>
  <c r="AI12" i="6" s="1"/>
  <c r="G11" i="6"/>
  <c r="G15" i="6" l="1"/>
  <c r="AE11" i="6"/>
  <c r="AI11" i="6" s="1"/>
  <c r="U24" i="6"/>
  <c r="L25" i="8"/>
  <c r="K25" i="7"/>
  <c r="G16" i="6" l="1"/>
  <c r="AE15" i="6"/>
  <c r="AE16" i="6" l="1"/>
  <c r="AI15" i="6"/>
  <c r="D25" i="7"/>
  <c r="G24" i="6"/>
  <c r="E25" i="8"/>
  <c r="AI16" i="6" l="1"/>
  <c r="Q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B4" authorId="0" shapeId="0" xr:uid="{7AD73857-E358-4B30-A36F-97997712467E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B10" authorId="0" shapeId="0" xr:uid="{4055B03C-7B4B-4EF3-8B48-B7C9C0EE819A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16" authorId="0" shapeId="0" xr:uid="{47371845-DEE9-4AE4-ACE1-3AE54A5BC1E0}">
      <text>
        <r>
          <rPr>
            <b/>
            <sz val="14"/>
            <color indexed="81"/>
            <rFont val="MS P ゴシック"/>
            <family val="3"/>
            <charset val="128"/>
          </rPr>
          <t>🔶Import is purchasing battery from other facotory and maker (9V, LRV08,LR44 etc) in your factory(division, company) control
🔶If the package Loss cost cannot be divided by Alkaline manganese and import battery , Please input the data on Import area.</t>
        </r>
      </text>
    </comment>
    <comment ref="B16" authorId="0" shapeId="0" xr:uid="{78CEAEB0-AE19-4FDD-A836-3529C0D1FEC0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22" authorId="0" shapeId="0" xr:uid="{F4186BF7-88A2-44A9-8E85-833D5E1F22C5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3" authorId="0" shapeId="0" xr:uid="{DC0DC7EC-A253-48DB-9414-5601EDCDCFDC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4" authorId="0" shapeId="0" xr:uid="{3374A96B-55F0-4DFA-9B6A-073EEB26DB44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5" authorId="0" shapeId="0" xr:uid="{5C53548A-96C5-4D58-897C-0A82717FB50F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</commentList>
</comments>
</file>

<file path=xl/sharedStrings.xml><?xml version="1.0" encoding="utf-8"?>
<sst xmlns="http://schemas.openxmlformats.org/spreadsheetml/2006/main" count="203" uniqueCount="114">
  <si>
    <t xml:space="preserve">Plan </t>
  </si>
  <si>
    <t>Actual</t>
  </si>
  <si>
    <t>【 1st Half 】</t>
    <phoneticPr fontId="26"/>
  </si>
  <si>
    <t>【 2nd Half  】</t>
    <phoneticPr fontId="26"/>
  </si>
  <si>
    <t>1st Half</t>
    <phoneticPr fontId="26"/>
  </si>
  <si>
    <t>2nd Half</t>
    <phoneticPr fontId="26"/>
  </si>
  <si>
    <t>President/MD</t>
    <phoneticPr fontId="26"/>
  </si>
  <si>
    <t>Quality Manager</t>
    <phoneticPr fontId="26"/>
  </si>
  <si>
    <t>Annual</t>
    <phoneticPr fontId="26"/>
  </si>
  <si>
    <t>Business Division/
Site name ：</t>
    <phoneticPr fontId="26"/>
  </si>
  <si>
    <t>Quality Manager：</t>
    <phoneticPr fontId="26"/>
  </si>
  <si>
    <t>Date：</t>
    <phoneticPr fontId="26"/>
  </si>
  <si>
    <t xml:space="preserve">Sales </t>
    <phoneticPr fontId="26"/>
  </si>
  <si>
    <t>Total Sales Turnover</t>
    <phoneticPr fontId="26"/>
  </si>
  <si>
    <t>Internal Quality Loss</t>
    <phoneticPr fontId="2"/>
  </si>
  <si>
    <t xml:space="preserve">Export Sales </t>
    <phoneticPr fontId="26"/>
  </si>
  <si>
    <t>Export</t>
    <phoneticPr fontId="26"/>
  </si>
  <si>
    <t xml:space="preserve">Domestic Sales </t>
    <phoneticPr fontId="26"/>
  </si>
  <si>
    <t>Market Quality Loss</t>
    <phoneticPr fontId="26"/>
  </si>
  <si>
    <t>Total Quality Loss Cost</t>
    <phoneticPr fontId="26"/>
  </si>
  <si>
    <t>Total Quality Loss Cost Ratio</t>
    <phoneticPr fontId="26"/>
  </si>
  <si>
    <t>Rework cost，Manufacturing loss cost，Disposal loss cost，etc</t>
    <phoneticPr fontId="26"/>
  </si>
  <si>
    <t>　　Export quality cost，etc</t>
    <phoneticPr fontId="26"/>
  </si>
  <si>
    <t>Domestic</t>
    <phoneticPr fontId="26"/>
  </si>
  <si>
    <t>Quality　Loss Cost</t>
    <phoneticPr fontId="26"/>
  </si>
  <si>
    <t>Factory Loss</t>
    <phoneticPr fontId="26"/>
  </si>
  <si>
    <t>Design loss cost +Equipment loss cost
   + Switching loss cost</t>
    <phoneticPr fontId="26"/>
  </si>
  <si>
    <t>Note</t>
    <phoneticPr fontId="26"/>
  </si>
  <si>
    <t>Unit Amount:</t>
    <phoneticPr fontId="26"/>
  </si>
  <si>
    <t xml:space="preserve">●Make comments if quality status is worsen,
   causing to increase of quality loss cost.
</t>
    <phoneticPr fontId="26"/>
  </si>
  <si>
    <t>Compensation Loss</t>
    <phoneticPr fontId="26"/>
  </si>
  <si>
    <t>（In previous years compensation cost for B2B ）</t>
    <phoneticPr fontId="26"/>
  </si>
  <si>
    <t>Section  ：</t>
    <phoneticPr fontId="26"/>
  </si>
  <si>
    <t>1000BRL</t>
    <phoneticPr fontId="26"/>
  </si>
  <si>
    <t>PANABRAS</t>
    <phoneticPr fontId="26"/>
  </si>
  <si>
    <t>　　Defect in warranty support cost，
　　Complaint handling cost，etc</t>
    <phoneticPr fontId="26"/>
  </si>
  <si>
    <t>FY2021 Quality Business Plan</t>
    <phoneticPr fontId="26"/>
  </si>
  <si>
    <t>QUALITY CONTROL</t>
  </si>
  <si>
    <t>MAMORU SAITO</t>
  </si>
  <si>
    <t>Unit：1000BRL</t>
  </si>
  <si>
    <t>Input cell</t>
    <phoneticPr fontId="38"/>
  </si>
  <si>
    <t>Battery
type</t>
    <phoneticPr fontId="38"/>
  </si>
  <si>
    <t xml:space="preserve">Sale/Quality </t>
    <phoneticPr fontId="38"/>
  </si>
  <si>
    <t>Month</t>
    <phoneticPr fontId="38"/>
  </si>
  <si>
    <t>YEAR
Total</t>
    <phoneticPr fontId="38"/>
  </si>
  <si>
    <t>Trending</t>
  </si>
  <si>
    <t>Alkaline</t>
    <phoneticPr fontId="38"/>
  </si>
  <si>
    <t>Sales</t>
    <phoneticPr fontId="38"/>
  </si>
  <si>
    <t>Domestic</t>
  </si>
  <si>
    <t>Export</t>
  </si>
  <si>
    <t>Total Sale</t>
    <phoneticPr fontId="38"/>
  </si>
  <si>
    <t xml:space="preserve">Quality </t>
    <phoneticPr fontId="38"/>
  </si>
  <si>
    <t>Market Loss</t>
  </si>
  <si>
    <t>Internal Loss</t>
  </si>
  <si>
    <t>Total Loss</t>
  </si>
  <si>
    <t>Manganese</t>
    <phoneticPr fontId="38"/>
  </si>
  <si>
    <t>Import</t>
    <phoneticPr fontId="38"/>
  </si>
  <si>
    <t>Sales Month Total</t>
    <phoneticPr fontId="38"/>
  </si>
  <si>
    <t>Quality Loss Month Total</t>
    <phoneticPr fontId="38"/>
  </si>
  <si>
    <t xml:space="preserve">FY2021_PANABRAS_Q-Loss of Dry Battery </t>
    <phoneticPr fontId="26"/>
  </si>
  <si>
    <t>Total Quality Loss Cost Ratio (Actual)</t>
  </si>
  <si>
    <t>Total Quality Loss Cost Ratio (BP)</t>
  </si>
  <si>
    <t>FY2021</t>
    <phoneticPr fontId="25"/>
  </si>
  <si>
    <t>Breack Down for Loss cost situation</t>
    <phoneticPr fontId="27"/>
  </si>
  <si>
    <t>Input cell</t>
    <phoneticPr fontId="27"/>
  </si>
  <si>
    <t>Update</t>
    <phoneticPr fontId="27"/>
  </si>
  <si>
    <t>Categoly</t>
    <phoneticPr fontId="27"/>
  </si>
  <si>
    <t>Month</t>
    <phoneticPr fontId="27"/>
  </si>
  <si>
    <t>Unit</t>
    <phoneticPr fontId="27"/>
  </si>
  <si>
    <t>Year Total</t>
    <phoneticPr fontId="27"/>
  </si>
  <si>
    <t>Trending</t>
    <phoneticPr fontId="27"/>
  </si>
  <si>
    <t>Alkaline</t>
    <phoneticPr fontId="27"/>
  </si>
  <si>
    <t>Sales</t>
    <phoneticPr fontId="27"/>
  </si>
  <si>
    <t>(IN-HOUSE)</t>
  </si>
  <si>
    <t xml:space="preserve"> Turnover</t>
  </si>
  <si>
    <t>Total Sale</t>
    <phoneticPr fontId="27"/>
  </si>
  <si>
    <t>Quality</t>
    <phoneticPr fontId="27"/>
  </si>
  <si>
    <t>Loss Cost</t>
    <phoneticPr fontId="27"/>
  </si>
  <si>
    <t>Total Loss</t>
    <phoneticPr fontId="27"/>
  </si>
  <si>
    <t>Manganse</t>
    <phoneticPr fontId="27"/>
  </si>
  <si>
    <t>Import</t>
    <phoneticPr fontId="27"/>
  </si>
  <si>
    <t>(&amp;Package)</t>
  </si>
  <si>
    <t>Sales Turnover of All categoly</t>
    <phoneticPr fontId="27"/>
  </si>
  <si>
    <t>Quality Loss Costof of All categoly</t>
    <phoneticPr fontId="27"/>
  </si>
  <si>
    <t>Quality Loss Cost Ratio of All categoly</t>
    <phoneticPr fontId="27"/>
  </si>
  <si>
    <t>%</t>
    <phoneticPr fontId="27"/>
  </si>
  <si>
    <t>Quality Loss Cost Ratio of All categoly (BP)</t>
    <phoneticPr fontId="27"/>
  </si>
  <si>
    <r>
      <rPr>
        <sz val="14"/>
        <color theme="1"/>
        <rFont val="ＭＳ Ｐゴシック"/>
        <family val="3"/>
        <charset val="128"/>
      </rPr>
      <t>＜</t>
    </r>
    <r>
      <rPr>
        <sz val="14"/>
        <color theme="1"/>
        <rFont val="Arial"/>
        <family val="2"/>
      </rPr>
      <t>Note</t>
    </r>
    <r>
      <rPr>
        <sz val="14"/>
        <color theme="1"/>
        <rFont val="ＭＳ Ｐゴシック"/>
        <family val="3"/>
        <charset val="128"/>
      </rPr>
      <t>＞</t>
    </r>
  </si>
  <si>
    <r>
      <t>About Sales value</t>
    </r>
    <r>
      <rPr>
        <sz val="14"/>
        <color theme="1"/>
        <rFont val="ＭＳ Ｐゴシック"/>
        <family val="3"/>
        <charset val="128"/>
      </rPr>
      <t>：</t>
    </r>
  </si>
  <si>
    <t>If the sales amount cannot be divided by domestic and export, Please input the data on total sales cell.</t>
  </si>
  <si>
    <t>About Packaging Loss</t>
    <phoneticPr fontId="27"/>
  </si>
  <si>
    <t>If the package Loss cost cannot be divided by Alkaline manganese and import battery , Please input the all data on Import area.</t>
    <phoneticPr fontId="27"/>
  </si>
  <si>
    <t>About Import</t>
    <phoneticPr fontId="27"/>
  </si>
  <si>
    <t>Import is purchasing battery from other facotory and maker (9V, LRV08,LR44 etc) in your factory(division, company) control</t>
    <phoneticPr fontId="27"/>
  </si>
  <si>
    <t>About Blue cell value</t>
    <phoneticPr fontId="27"/>
  </si>
  <si>
    <t>Please be careful. This value in blue cell is as same as the value in the quality bussiness plan.</t>
    <phoneticPr fontId="27"/>
  </si>
  <si>
    <t>kR$</t>
  </si>
  <si>
    <t>R$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</si>
  <si>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</si>
  <si>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</si>
  <si>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</si>
  <si>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</si>
  <si>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</si>
  <si>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</si>
  <si>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</si>
  <si>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</si>
  <si>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</si>
  <si>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</si>
  <si>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</si>
  <si>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</si>
  <si>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Reference to find data in total</t>
  </si>
  <si>
    <t>Reference to share loss cost</t>
  </si>
  <si>
    <t>FY2021
Forecast</t>
  </si>
  <si>
    <t>T. Maeda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</si>
</sst>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¥&quot;#,##0;[Red]&quot;¥&quot;\-#,##0"/>
    <numFmt numFmtId="165" formatCode="0.00_)"/>
    <numFmt numFmtId="166" formatCode="0.000"/>
    <numFmt numFmtId="167" formatCode="##,##0.000,"/>
    <numFmt numFmtId="168" formatCode="###,##0.000,"/>
    <numFmt numFmtId="169" formatCode="0.000,"/>
    <numFmt numFmtId="170" formatCode="0.0,"/>
    <numFmt numFmtId="171" formatCode="0.000%"/>
    <numFmt numFmtId="172" formatCode="[$-416]mmm\-yy;@"/>
    <numFmt numFmtId="173" formatCode=";;;"/>
  </numFmts>
  <fonts count="51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1"/>
      <name val="ＭＳ ゴシック"/>
      <family val="3"/>
      <charset val="128"/>
    </font>
    <font>
      <sz val="11"/>
      <name val="Terminal"/>
      <family val="3"/>
      <charset val="255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20"/>
      <name val="Meiryo UI"/>
      <family val="3"/>
      <charset val="128"/>
    </font>
    <font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color theme="0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14"/>
      <color rgb="FF0000CC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0070C0"/>
      <name val="ＭＳ Ｐゴシック"/>
      <family val="3"/>
      <charset val="128"/>
    </font>
    <font>
      <sz val="14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  <font>
      <sz val="14"/>
      <name val="Calibri"/>
      <family val="2"/>
      <scheme val="minor"/>
    </font>
    <font>
      <sz val="11"/>
      <color theme="1"/>
      <name val="Segoe UI"/>
      <family val="2"/>
    </font>
    <font>
      <sz val="12"/>
      <color theme="0" tint="-0.249977111117893"/>
      <name val="Meiryo UI"/>
      <family val="3"/>
      <charset val="128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ＭＳ Ｐゴシック"/>
      <family val="3"/>
      <charset val="128"/>
    </font>
    <font>
      <b/>
      <sz val="14"/>
      <color indexed="81"/>
      <name val="MS P ゴシック"/>
      <family val="3"/>
      <charset val="128"/>
    </font>
    <font>
      <sz val="8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38" fontId="14" fillId="19" borderId="0" applyNumberFormat="0" applyBorder="0" applyAlignment="0" applyProtection="0"/>
    <xf numFmtId="10" fontId="14" fillId="20" borderId="1" applyNumberFormat="0" applyBorder="0" applyAlignment="0" applyProtection="0"/>
    <xf numFmtId="165" fontId="15" fillId="0" borderId="0"/>
    <xf numFmtId="10" fontId="3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5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</cellStyleXfs>
  <cellXfs count="194">
    <xf numFmtId="0" fontId="0" fillId="0" borderId="0" xfId="0">
      <alignment vertical="center"/>
    </xf>
    <xf numFmtId="0" fontId="28" fillId="0" borderId="0" xfId="0" applyFont="1">
      <alignment vertical="center"/>
    </xf>
    <xf numFmtId="0" fontId="27" fillId="0" borderId="12" xfId="1" applyFont="1" applyFill="1" applyBorder="1" applyAlignment="1" applyProtection="1">
      <alignment horizontal="left" vertical="center" wrapText="1"/>
    </xf>
    <xf numFmtId="0" fontId="27" fillId="0" borderId="12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13" xfId="1" applyFont="1" applyFill="1" applyBorder="1" applyAlignment="1" applyProtection="1">
      <alignment horizontal="center" vertical="center"/>
    </xf>
    <xf numFmtId="0" fontId="32" fillId="0" borderId="1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1" xfId="0" applyFont="1" applyBorder="1">
      <alignment vertical="center"/>
    </xf>
    <xf numFmtId="0" fontId="28" fillId="0" borderId="0" xfId="0" applyFont="1" applyAlignment="1">
      <alignment vertical="center"/>
    </xf>
    <xf numFmtId="0" fontId="32" fillId="27" borderId="1" xfId="1" applyFont="1" applyFill="1" applyBorder="1" applyAlignment="1" applyProtection="1">
      <alignment horizontal="center" vertical="center" wrapText="1"/>
    </xf>
    <xf numFmtId="0" fontId="28" fillId="27" borderId="1" xfId="0" applyFont="1" applyFill="1" applyBorder="1">
      <alignment vertical="center"/>
    </xf>
    <xf numFmtId="0" fontId="27" fillId="27" borderId="1" xfId="1" applyFont="1" applyFill="1" applyBorder="1" applyAlignment="1" applyProtection="1">
      <alignment vertical="center"/>
    </xf>
    <xf numFmtId="0" fontId="28" fillId="0" borderId="2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/>
    </xf>
    <xf numFmtId="3" fontId="28" fillId="0" borderId="1" xfId="0" applyNumberFormat="1" applyFont="1" applyBorder="1">
      <alignment vertical="center"/>
    </xf>
    <xf numFmtId="167" fontId="28" fillId="0" borderId="1" xfId="0" applyNumberFormat="1" applyFont="1" applyBorder="1">
      <alignment vertical="center"/>
    </xf>
    <xf numFmtId="3" fontId="27" fillId="28" borderId="1" xfId="1" applyNumberFormat="1" applyFont="1" applyFill="1" applyBorder="1" applyAlignment="1" applyProtection="1">
      <alignment vertical="center"/>
    </xf>
    <xf numFmtId="166" fontId="27" fillId="0" borderId="1" xfId="1" applyNumberFormat="1" applyFont="1" applyFill="1" applyBorder="1" applyAlignment="1" applyProtection="1">
      <alignment vertical="center"/>
    </xf>
    <xf numFmtId="3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112" applyNumberFormat="1" applyFont="1" applyBorder="1" applyAlignment="1">
      <alignment vertical="center"/>
    </xf>
    <xf numFmtId="168" fontId="28" fillId="0" borderId="1" xfId="0" applyNumberFormat="1" applyFont="1" applyBorder="1">
      <alignment vertical="center"/>
    </xf>
    <xf numFmtId="0" fontId="35" fillId="0" borderId="0" xfId="0" applyFont="1">
      <alignment vertical="center"/>
    </xf>
    <xf numFmtId="14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36" fillId="0" borderId="0" xfId="113" applyFont="1" applyAlignment="1">
      <alignment vertical="center"/>
    </xf>
    <xf numFmtId="0" fontId="1" fillId="0" borderId="0" xfId="113"/>
    <xf numFmtId="0" fontId="37" fillId="0" borderId="0" xfId="113" applyFont="1" applyAlignment="1">
      <alignment vertical="center"/>
    </xf>
    <xf numFmtId="0" fontId="1" fillId="0" borderId="0" xfId="113" applyAlignment="1">
      <alignment vertical="center"/>
    </xf>
    <xf numFmtId="0" fontId="39" fillId="0" borderId="25" xfId="113" applyFont="1" applyBorder="1"/>
    <xf numFmtId="0" fontId="40" fillId="0" borderId="1" xfId="113" applyFont="1" applyBorder="1" applyAlignment="1">
      <alignment horizontal="center" vertical="center" wrapText="1"/>
    </xf>
    <xf numFmtId="0" fontId="40" fillId="0" borderId="1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 wrapText="1"/>
    </xf>
    <xf numFmtId="0" fontId="41" fillId="0" borderId="0" xfId="113" applyFont="1"/>
    <xf numFmtId="0" fontId="41" fillId="0" borderId="26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1" fillId="28" borderId="17" xfId="113" applyFont="1" applyFill="1" applyBorder="1" applyAlignment="1">
      <alignment horizontal="right" vertical="center"/>
    </xf>
    <xf numFmtId="0" fontId="41" fillId="28" borderId="27" xfId="113" applyFont="1" applyFill="1" applyBorder="1" applyAlignment="1">
      <alignment horizontal="right" vertical="center"/>
    </xf>
    <xf numFmtId="0" fontId="41" fillId="27" borderId="17" xfId="113" applyFont="1" applyFill="1" applyBorder="1" applyAlignment="1">
      <alignment horizontal="right"/>
    </xf>
    <xf numFmtId="0" fontId="41" fillId="27" borderId="27" xfId="113" applyFont="1" applyFill="1" applyBorder="1" applyAlignment="1">
      <alignment horizontal="right"/>
    </xf>
    <xf numFmtId="169" fontId="40" fillId="28" borderId="17" xfId="113" applyNumberFormat="1" applyFont="1" applyFill="1" applyBorder="1" applyAlignment="1">
      <alignment horizontal="right"/>
    </xf>
    <xf numFmtId="169" fontId="40" fillId="28" borderId="27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/>
    </xf>
    <xf numFmtId="169" fontId="40" fillId="28" borderId="1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 vertical="center"/>
    </xf>
    <xf numFmtId="170" fontId="41" fillId="0" borderId="0" xfId="113" applyNumberFormat="1" applyFont="1" applyBorder="1" applyAlignment="1">
      <alignment horizontal="center" vertical="center"/>
    </xf>
    <xf numFmtId="169" fontId="41" fillId="27" borderId="1" xfId="113" applyNumberFormat="1" applyFont="1" applyFill="1" applyBorder="1"/>
    <xf numFmtId="169" fontId="41" fillId="27" borderId="27" xfId="113" applyNumberFormat="1" applyFont="1" applyFill="1" applyBorder="1"/>
    <xf numFmtId="169" fontId="41" fillId="0" borderId="0" xfId="113" applyNumberFormat="1" applyFont="1"/>
    <xf numFmtId="169" fontId="41" fillId="0" borderId="0" xfId="113" applyNumberFormat="1" applyFont="1" applyAlignment="1">
      <alignment horizontal="center" vertical="center"/>
    </xf>
    <xf numFmtId="166" fontId="41" fillId="0" borderId="0" xfId="113" applyNumberFormat="1" applyFont="1"/>
    <xf numFmtId="169" fontId="41" fillId="27" borderId="1" xfId="113" applyNumberFormat="1" applyFont="1" applyFill="1" applyBorder="1" applyAlignment="1">
      <alignment horizontal="right"/>
    </xf>
    <xf numFmtId="169" fontId="41" fillId="27" borderId="27" xfId="113" applyNumberFormat="1" applyFont="1" applyFill="1" applyBorder="1" applyAlignment="1">
      <alignment horizontal="right"/>
    </xf>
    <xf numFmtId="171" fontId="41" fillId="0" borderId="0" xfId="112" applyNumberFormat="1" applyFont="1"/>
    <xf numFmtId="0" fontId="41" fillId="29" borderId="1" xfId="113" applyFont="1" applyFill="1" applyBorder="1" applyAlignment="1">
      <alignment horizontal="right"/>
    </xf>
    <xf numFmtId="0" fontId="41" fillId="29" borderId="27" xfId="113" applyFont="1" applyFill="1" applyBorder="1" applyAlignment="1">
      <alignment horizontal="right"/>
    </xf>
    <xf numFmtId="169" fontId="41" fillId="29" borderId="1" xfId="113" applyNumberFormat="1" applyFont="1" applyFill="1" applyBorder="1" applyAlignment="1">
      <alignment horizontal="right"/>
    </xf>
    <xf numFmtId="169" fontId="41" fillId="29" borderId="28" xfId="113" applyNumberFormat="1" applyFont="1" applyFill="1" applyBorder="1" applyAlignment="1">
      <alignment horizontal="right"/>
    </xf>
    <xf numFmtId="171" fontId="42" fillId="0" borderId="1" xfId="112" applyNumberFormat="1" applyFont="1" applyBorder="1"/>
    <xf numFmtId="166" fontId="1" fillId="0" borderId="0" xfId="113" applyNumberFormat="1"/>
    <xf numFmtId="169" fontId="1" fillId="0" borderId="0" xfId="113" applyNumberFormat="1"/>
    <xf numFmtId="0" fontId="28" fillId="0" borderId="1" xfId="0" applyFont="1" applyBorder="1" applyAlignment="1">
      <alignment horizontal="centerContinuous" vertical="center"/>
    </xf>
    <xf numFmtId="168" fontId="27" fillId="28" borderId="1" xfId="1" applyNumberFormat="1" applyFont="1" applyFill="1" applyBorder="1" applyAlignment="1" applyProtection="1">
      <alignment vertical="center"/>
    </xf>
    <xf numFmtId="169" fontId="27" fillId="0" borderId="1" xfId="1" applyNumberFormat="1" applyFont="1" applyFill="1" applyBorder="1" applyAlignment="1" applyProtection="1">
      <alignment vertical="center"/>
    </xf>
    <xf numFmtId="169" fontId="28" fillId="28" borderId="1" xfId="0" applyNumberFormat="1" applyFont="1" applyFill="1" applyBorder="1">
      <alignment vertical="center"/>
    </xf>
    <xf numFmtId="169" fontId="27" fillId="0" borderId="1" xfId="1" applyNumberFormat="1" applyFont="1" applyFill="1" applyBorder="1" applyAlignment="1" applyProtection="1">
      <alignment horizontal="right" vertical="center"/>
    </xf>
    <xf numFmtId="0" fontId="28" fillId="0" borderId="0" xfId="0" applyFont="1" applyFill="1">
      <alignment vertical="center"/>
    </xf>
    <xf numFmtId="17" fontId="41" fillId="0" borderId="1" xfId="113" applyNumberFormat="1" applyFont="1" applyBorder="1" applyAlignment="1">
      <alignment horizontal="center" vertical="center"/>
    </xf>
    <xf numFmtId="17" fontId="28" fillId="0" borderId="0" xfId="0" applyNumberFormat="1" applyFont="1" applyAlignment="1">
      <alignment horizontal="centerContinuous" vertical="center"/>
    </xf>
    <xf numFmtId="0" fontId="45" fillId="0" borderId="0" xfId="113" applyFont="1" applyAlignment="1">
      <alignment horizontal="center" vertical="center"/>
    </xf>
    <xf numFmtId="0" fontId="45" fillId="0" borderId="0" xfId="113" applyFont="1" applyAlignment="1">
      <alignment vertical="center"/>
    </xf>
    <xf numFmtId="0" fontId="46" fillId="0" borderId="0" xfId="113" applyFont="1"/>
    <xf numFmtId="0" fontId="46" fillId="0" borderId="0" xfId="113" applyFont="1" applyAlignment="1">
      <alignment vertical="center"/>
    </xf>
    <xf numFmtId="14" fontId="46" fillId="0" borderId="0" xfId="113" applyNumberFormat="1" applyFont="1" applyAlignment="1">
      <alignment horizontal="center"/>
    </xf>
    <xf numFmtId="0" fontId="46" fillId="0" borderId="1" xfId="113" applyFont="1" applyBorder="1" applyAlignment="1">
      <alignment horizontal="centerContinuous" vertical="center" wrapText="1"/>
    </xf>
    <xf numFmtId="0" fontId="46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 wrapText="1"/>
    </xf>
    <xf numFmtId="0" fontId="47" fillId="0" borderId="0" xfId="113" applyFont="1"/>
    <xf numFmtId="0" fontId="47" fillId="0" borderId="16" xfId="113" applyFont="1" applyBorder="1" applyAlignment="1">
      <alignment horizontal="center" vertical="center"/>
    </xf>
    <xf numFmtId="0" fontId="47" fillId="0" borderId="26" xfId="113" applyFont="1" applyBorder="1" applyAlignment="1">
      <alignment horizontal="center" vertical="center"/>
    </xf>
    <xf numFmtId="0" fontId="47" fillId="28" borderId="26" xfId="113" applyFont="1" applyFill="1" applyBorder="1" applyAlignment="1">
      <alignment horizontal="right" vertical="center"/>
    </xf>
    <xf numFmtId="0" fontId="47" fillId="28" borderId="29" xfId="113" applyFont="1" applyFill="1" applyBorder="1" applyAlignment="1">
      <alignment horizontal="right" vertical="center"/>
    </xf>
    <xf numFmtId="0" fontId="47" fillId="0" borderId="15" xfId="113" applyFont="1" applyBorder="1" applyAlignment="1">
      <alignment horizontal="center" vertical="center"/>
    </xf>
    <xf numFmtId="0" fontId="47" fillId="0" borderId="28" xfId="113" applyFont="1" applyBorder="1" applyAlignment="1">
      <alignment horizontal="center" vertical="center"/>
    </xf>
    <xf numFmtId="0" fontId="47" fillId="28" borderId="28" xfId="113" applyFont="1" applyFill="1" applyBorder="1" applyAlignment="1">
      <alignment horizontal="right" vertical="center"/>
    </xf>
    <xf numFmtId="0" fontId="47" fillId="28" borderId="30" xfId="113" applyFont="1" applyFill="1" applyBorder="1" applyAlignment="1">
      <alignment horizontal="right" vertical="center"/>
    </xf>
    <xf numFmtId="0" fontId="47" fillId="0" borderId="11" xfId="113" applyFont="1" applyBorder="1" applyAlignment="1">
      <alignment horizontal="center" vertical="center"/>
    </xf>
    <xf numFmtId="0" fontId="47" fillId="0" borderId="11" xfId="113" applyFont="1" applyBorder="1" applyAlignment="1">
      <alignment horizontal="right"/>
    </xf>
    <xf numFmtId="0" fontId="47" fillId="0" borderId="17" xfId="113" applyFont="1" applyBorder="1" applyAlignment="1">
      <alignment horizontal="right"/>
    </xf>
    <xf numFmtId="0" fontId="47" fillId="0" borderId="26" xfId="113" applyFont="1" applyBorder="1" applyAlignment="1">
      <alignment horizontal="right" vertical="center"/>
    </xf>
    <xf numFmtId="0" fontId="47" fillId="0" borderId="0" xfId="113" applyFont="1" applyAlignment="1">
      <alignment horizontal="center"/>
    </xf>
    <xf numFmtId="0" fontId="47" fillId="0" borderId="0" xfId="113" applyFont="1" applyAlignment="1">
      <alignment horizontal="center" vertical="center"/>
    </xf>
    <xf numFmtId="170" fontId="47" fillId="0" borderId="0" xfId="113" applyNumberFormat="1" applyFont="1" applyAlignment="1">
      <alignment horizontal="center" vertical="center"/>
    </xf>
    <xf numFmtId="169" fontId="47" fillId="0" borderId="0" xfId="113" applyNumberFormat="1" applyFont="1"/>
    <xf numFmtId="169" fontId="47" fillId="0" borderId="0" xfId="113" applyNumberFormat="1" applyFont="1" applyAlignment="1">
      <alignment horizontal="center" vertical="center"/>
    </xf>
    <xf numFmtId="166" fontId="47" fillId="0" borderId="0" xfId="113" applyNumberFormat="1" applyFont="1"/>
    <xf numFmtId="171" fontId="47" fillId="0" borderId="0" xfId="114" applyNumberFormat="1" applyFont="1"/>
    <xf numFmtId="0" fontId="47" fillId="0" borderId="1" xfId="113" applyFont="1" applyBorder="1" applyAlignment="1">
      <alignment horizontal="right" vertical="center"/>
    </xf>
    <xf numFmtId="0" fontId="47" fillId="28" borderId="1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right"/>
    </xf>
    <xf numFmtId="169" fontId="47" fillId="30" borderId="1" xfId="113" applyNumberFormat="1" applyFont="1" applyFill="1" applyBorder="1" applyAlignment="1">
      <alignment horizontal="right"/>
    </xf>
    <xf numFmtId="171" fontId="46" fillId="30" borderId="1" xfId="114" applyNumberFormat="1" applyFont="1" applyFill="1" applyBorder="1"/>
    <xf numFmtId="172" fontId="50" fillId="0" borderId="0" xfId="113" applyNumberFormat="1" applyFont="1" applyBorder="1" applyAlignment="1">
      <alignment horizontal="center" vertical="center"/>
    </xf>
    <xf numFmtId="0" fontId="47" fillId="0" borderId="1" xfId="113" applyFont="1" applyBorder="1" applyAlignment="1">
      <alignment horizontal="center"/>
    </xf>
    <xf numFmtId="166" fontId="47" fillId="28" borderId="29" xfId="113" applyNumberFormat="1" applyFont="1" applyFill="1" applyBorder="1" applyAlignment="1">
      <alignment horizontal="right" vertical="center"/>
    </xf>
    <xf numFmtId="166" fontId="47" fillId="28" borderId="30" xfId="113" applyNumberFormat="1" applyFont="1" applyFill="1" applyBorder="1" applyAlignment="1">
      <alignment horizontal="right" vertical="center"/>
    </xf>
    <xf numFmtId="166" fontId="47" fillId="0" borderId="17" xfId="113" applyNumberFormat="1" applyFont="1" applyBorder="1" applyAlignment="1">
      <alignment horizontal="right"/>
    </xf>
    <xf numFmtId="0" fontId="44" fillId="0" borderId="0" xfId="0" applyFont="1">
      <alignment vertical="center"/>
    </xf>
    <xf numFmtId="173" fontId="44" fillId="0" borderId="0" xfId="0" applyNumberFormat="1" applyFont="1" applyBorder="1" applyAlignment="1">
      <alignment horizontal="centerContinuous" vertical="center"/>
    </xf>
    <xf numFmtId="173" fontId="44" fillId="0" borderId="0" xfId="0" applyNumberFormat="1" applyFont="1">
      <alignment vertical="center"/>
    </xf>
    <xf numFmtId="0" fontId="28" fillId="28" borderId="0" xfId="0" applyFont="1" applyFill="1">
      <alignment vertical="center"/>
    </xf>
    <xf numFmtId="0" fontId="28" fillId="28" borderId="1" xfId="0" applyFont="1" applyFill="1" applyBorder="1">
      <alignment vertical="center"/>
    </xf>
    <xf numFmtId="166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0" applyNumberFormat="1" applyFont="1" applyBorder="1">
      <alignment vertical="center"/>
    </xf>
    <xf numFmtId="166" fontId="27" fillId="28" borderId="1" xfId="1" applyNumberFormat="1" applyFont="1" applyFill="1" applyBorder="1" applyAlignment="1" applyProtection="1">
      <alignment vertical="center"/>
    </xf>
    <xf numFmtId="166" fontId="27" fillId="27" borderId="1" xfId="1" applyNumberFormat="1" applyFont="1" applyFill="1" applyBorder="1" applyAlignment="1" applyProtection="1">
      <alignment vertical="center"/>
    </xf>
    <xf numFmtId="166" fontId="28" fillId="0" borderId="0" xfId="0" applyNumberFormat="1" applyFont="1">
      <alignment vertical="center"/>
    </xf>
    <xf numFmtId="166" fontId="28" fillId="28" borderId="1" xfId="0" applyNumberFormat="1" applyFont="1" applyFill="1" applyBorder="1">
      <alignment vertical="center"/>
    </xf>
    <xf numFmtId="166" fontId="28" fillId="0" borderId="1" xfId="0" applyNumberFormat="1" applyFont="1" applyFill="1" applyBorder="1">
      <alignment vertical="center"/>
    </xf>
    <xf numFmtId="0" fontId="28" fillId="0" borderId="0" xfId="0" applyFont="1" applyBorder="1">
      <alignment vertical="center"/>
    </xf>
    <xf numFmtId="3" fontId="28" fillId="28" borderId="1" xfId="0" applyNumberFormat="1" applyFont="1" applyFill="1" applyBorder="1">
      <alignment vertical="center"/>
    </xf>
    <xf numFmtId="3" fontId="28" fillId="28" borderId="0" xfId="0" applyNumberFormat="1" applyFont="1" applyFill="1">
      <alignment vertical="center"/>
    </xf>
    <xf numFmtId="3" fontId="27" fillId="0" borderId="1" xfId="1" applyNumberFormat="1" applyFont="1" applyFill="1" applyBorder="1" applyAlignment="1" applyProtection="1">
      <alignment vertical="center"/>
    </xf>
    <xf numFmtId="0" fontId="47" fillId="0" borderId="0" xfId="0" applyFont="1" applyAlignment="1">
      <alignment horizontal="left" vertical="center" wrapText="1"/>
    </xf>
    <xf numFmtId="0" fontId="47" fillId="30" borderId="12" xfId="113" applyFont="1" applyFill="1" applyBorder="1" applyAlignment="1">
      <alignment horizontal="center" vertical="center"/>
    </xf>
    <xf numFmtId="0" fontId="47" fillId="30" borderId="19" xfId="113" applyFont="1" applyFill="1" applyBorder="1" applyAlignment="1">
      <alignment horizontal="center" vertical="center"/>
    </xf>
    <xf numFmtId="0" fontId="47" fillId="30" borderId="20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center" vertical="center"/>
    </xf>
    <xf numFmtId="0" fontId="32" fillId="26" borderId="0" xfId="71" applyFont="1" applyFill="1" applyBorder="1" applyAlignment="1" applyProtection="1">
      <alignment horizontal="center" vertical="center" wrapText="1"/>
    </xf>
    <xf numFmtId="0" fontId="32" fillId="26" borderId="0" xfId="71" applyFont="1" applyFill="1" applyBorder="1" applyAlignment="1" applyProtection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9" fillId="0" borderId="0" xfId="71" applyFont="1" applyFill="1" applyAlignment="1" applyProtection="1">
      <alignment horizontal="center" vertical="center" wrapText="1"/>
    </xf>
    <xf numFmtId="0" fontId="28" fillId="0" borderId="21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19" xfId="0" applyFont="1" applyBorder="1" applyAlignment="1" applyProtection="1">
      <alignment horizontal="left" vertical="top"/>
      <protection locked="0"/>
    </xf>
    <xf numFmtId="0" fontId="28" fillId="0" borderId="20" xfId="0" applyFont="1" applyBorder="1" applyAlignment="1" applyProtection="1">
      <alignment horizontal="left" vertical="top"/>
      <protection locked="0"/>
    </xf>
    <xf numFmtId="0" fontId="28" fillId="0" borderId="12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7" fillId="0" borderId="16" xfId="1" applyFont="1" applyFill="1" applyBorder="1" applyAlignment="1" applyProtection="1">
      <alignment horizontal="center" vertical="center" wrapText="1"/>
    </xf>
    <xf numFmtId="0" fontId="27" fillId="0" borderId="15" xfId="1" applyFont="1" applyFill="1" applyBorder="1" applyAlignment="1" applyProtection="1">
      <alignment horizontal="center" vertical="center" wrapText="1"/>
    </xf>
    <xf numFmtId="0" fontId="27" fillId="0" borderId="11" xfId="1" applyFont="1" applyFill="1" applyBorder="1" applyAlignment="1" applyProtection="1">
      <alignment horizontal="center" vertical="center" wrapText="1"/>
    </xf>
    <xf numFmtId="0" fontId="27" fillId="0" borderId="21" xfId="1" applyFont="1" applyFill="1" applyBorder="1" applyAlignment="1" applyProtection="1">
      <alignment horizontal="center" vertical="center" wrapText="1"/>
    </xf>
    <xf numFmtId="0" fontId="27" fillId="0" borderId="19" xfId="1" applyFont="1" applyFill="1" applyBorder="1" applyAlignment="1" applyProtection="1">
      <alignment horizontal="center" vertical="center"/>
    </xf>
    <xf numFmtId="0" fontId="27" fillId="0" borderId="20" xfId="1" applyFont="1" applyFill="1" applyBorder="1" applyAlignment="1" applyProtection="1">
      <alignment horizontal="center" vertical="center"/>
    </xf>
    <xf numFmtId="0" fontId="32" fillId="0" borderId="15" xfId="1" applyFont="1" applyFill="1" applyBorder="1" applyAlignment="1" applyProtection="1">
      <alignment horizontal="center" vertical="center" wrapText="1"/>
    </xf>
    <xf numFmtId="0" fontId="32" fillId="0" borderId="11" xfId="1" applyFont="1" applyFill="1" applyBorder="1" applyAlignment="1" applyProtection="1">
      <alignment horizontal="center" vertical="center"/>
    </xf>
    <xf numFmtId="0" fontId="33" fillId="0" borderId="12" xfId="1" applyFont="1" applyFill="1" applyBorder="1" applyAlignment="1" applyProtection="1">
      <alignment horizontal="center" vertical="center" wrapText="1"/>
    </xf>
    <xf numFmtId="0" fontId="33" fillId="0" borderId="20" xfId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/>
    </xf>
    <xf numFmtId="0" fontId="27" fillId="0" borderId="12" xfId="1" applyNumberFormat="1" applyFont="1" applyFill="1" applyBorder="1" applyAlignment="1" applyProtection="1">
      <alignment horizontal="center" vertical="center"/>
    </xf>
    <xf numFmtId="0" fontId="27" fillId="0" borderId="1" xfId="1" applyFont="1" applyFill="1" applyBorder="1" applyAlignment="1" applyProtection="1">
      <alignment horizontal="center" vertical="center"/>
    </xf>
    <xf numFmtId="0" fontId="27" fillId="0" borderId="12" xfId="1" applyFont="1" applyFill="1" applyBorder="1" applyAlignment="1" applyProtection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12" xfId="0" applyFont="1" applyBorder="1" applyAlignment="1" applyProtection="1">
      <alignment horizontal="left" vertical="top" wrapText="1"/>
      <protection locked="0"/>
    </xf>
    <xf numFmtId="0" fontId="28" fillId="0" borderId="19" xfId="0" applyFont="1" applyBorder="1" applyAlignment="1" applyProtection="1">
      <alignment horizontal="left" vertical="top" wrapText="1"/>
      <protection locked="0"/>
    </xf>
    <xf numFmtId="0" fontId="28" fillId="0" borderId="20" xfId="0" applyFont="1" applyBorder="1" applyAlignment="1" applyProtection="1">
      <alignment horizontal="left" vertical="top" wrapText="1"/>
      <protection locked="0"/>
    </xf>
    <xf numFmtId="0" fontId="27" fillId="27" borderId="12" xfId="1" applyFont="1" applyFill="1" applyBorder="1" applyAlignment="1" applyProtection="1">
      <alignment horizontal="center" vertical="center"/>
    </xf>
    <xf numFmtId="0" fontId="27" fillId="27" borderId="19" xfId="1" applyFont="1" applyFill="1" applyBorder="1" applyAlignment="1" applyProtection="1">
      <alignment horizontal="center" vertical="center"/>
    </xf>
    <xf numFmtId="0" fontId="27" fillId="27" borderId="20" xfId="1" applyFont="1" applyFill="1" applyBorder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7" fillId="0" borderId="13" xfId="1" applyFont="1" applyFill="1" applyBorder="1" applyAlignment="1" applyProtection="1">
      <alignment horizontal="center" vertical="center"/>
    </xf>
    <xf numFmtId="0" fontId="27" fillId="0" borderId="17" xfId="1" applyFont="1" applyFill="1" applyBorder="1" applyAlignment="1" applyProtection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3" fillId="0" borderId="0" xfId="0" applyFont="1" applyAlignment="1">
      <alignment horizontal="left" vertical="center" wrapText="1"/>
    </xf>
    <xf numFmtId="0" fontId="41" fillId="0" borderId="16" xfId="113" applyFont="1" applyBorder="1" applyAlignment="1">
      <alignment horizontal="center" vertical="center"/>
    </xf>
    <xf numFmtId="0" fontId="41" fillId="0" borderId="15" xfId="113" applyFont="1" applyBorder="1" applyAlignment="1">
      <alignment horizontal="center" vertical="center"/>
    </xf>
    <xf numFmtId="0" fontId="41" fillId="0" borderId="11" xfId="113" applyFont="1" applyBorder="1" applyAlignment="1">
      <alignment horizontal="center" vertical="center"/>
    </xf>
    <xf numFmtId="0" fontId="41" fillId="0" borderId="12" xfId="113" applyFont="1" applyBorder="1" applyAlignment="1">
      <alignment horizontal="center" vertical="center"/>
    </xf>
    <xf numFmtId="0" fontId="41" fillId="0" borderId="19" xfId="113" applyFont="1" applyBorder="1" applyAlignment="1">
      <alignment horizontal="center" vertical="center"/>
    </xf>
    <xf numFmtId="0" fontId="41" fillId="0" borderId="20" xfId="113" applyFont="1" applyBorder="1" applyAlignment="1">
      <alignment horizontal="center" vertical="center"/>
    </xf>
  </cellXfs>
  <cellStyles count="115">
    <cellStyle name="20% - アクセント 1 2" xfId="2" xr:uid="{00000000-0005-0000-0000-000000000000}"/>
    <cellStyle name="20% - アクセント 1 3" xfId="3" xr:uid="{00000000-0005-0000-0000-000001000000}"/>
    <cellStyle name="20% - アクセント 2 2" xfId="4" xr:uid="{00000000-0005-0000-0000-000002000000}"/>
    <cellStyle name="20% - アクセント 2 3" xfId="5" xr:uid="{00000000-0005-0000-0000-000003000000}"/>
    <cellStyle name="20% - アクセント 3 2" xfId="6" xr:uid="{00000000-0005-0000-0000-000004000000}"/>
    <cellStyle name="20% - アクセント 3 3" xfId="7" xr:uid="{00000000-0005-0000-0000-000005000000}"/>
    <cellStyle name="20% - アクセント 4 2" xfId="8" xr:uid="{00000000-0005-0000-0000-000006000000}"/>
    <cellStyle name="20% - アクセント 4 3" xfId="9" xr:uid="{00000000-0005-0000-0000-000007000000}"/>
    <cellStyle name="20% - アクセント 5 2" xfId="10" xr:uid="{00000000-0005-0000-0000-000008000000}"/>
    <cellStyle name="20% - アクセント 5 3" xfId="11" xr:uid="{00000000-0005-0000-0000-000009000000}"/>
    <cellStyle name="20% - アクセント 6 2" xfId="12" xr:uid="{00000000-0005-0000-0000-00000A000000}"/>
    <cellStyle name="20% - アクセント 6 3" xfId="13" xr:uid="{00000000-0005-0000-0000-00000B000000}"/>
    <cellStyle name="40% - アクセント 1 2" xfId="14" xr:uid="{00000000-0005-0000-0000-00000C000000}"/>
    <cellStyle name="40% - アクセント 1 3" xfId="15" xr:uid="{00000000-0005-0000-0000-00000D000000}"/>
    <cellStyle name="40% - アクセント 2 2" xfId="16" xr:uid="{00000000-0005-0000-0000-00000E000000}"/>
    <cellStyle name="40% - アクセント 2 3" xfId="17" xr:uid="{00000000-0005-0000-0000-00000F000000}"/>
    <cellStyle name="40% - アクセント 3 2" xfId="18" xr:uid="{00000000-0005-0000-0000-000010000000}"/>
    <cellStyle name="40% - アクセント 3 3" xfId="19" xr:uid="{00000000-0005-0000-0000-000011000000}"/>
    <cellStyle name="40% - アクセント 4 2" xfId="20" xr:uid="{00000000-0005-0000-0000-000012000000}"/>
    <cellStyle name="40% - アクセント 4 3" xfId="21" xr:uid="{00000000-0005-0000-0000-000013000000}"/>
    <cellStyle name="40% - アクセント 5 2" xfId="22" xr:uid="{00000000-0005-0000-0000-000014000000}"/>
    <cellStyle name="40% - アクセント 5 3" xfId="23" xr:uid="{00000000-0005-0000-0000-000015000000}"/>
    <cellStyle name="40% - アクセント 6 2" xfId="24" xr:uid="{00000000-0005-0000-0000-000016000000}"/>
    <cellStyle name="40% - アクセント 6 3" xfId="25" xr:uid="{00000000-0005-0000-0000-000017000000}"/>
    <cellStyle name="60% - アクセント 1 2" xfId="26" xr:uid="{00000000-0005-0000-0000-000018000000}"/>
    <cellStyle name="60% - アクセント 2 2" xfId="27" xr:uid="{00000000-0005-0000-0000-000019000000}"/>
    <cellStyle name="60% - アクセント 3 2" xfId="28" xr:uid="{00000000-0005-0000-0000-00001A000000}"/>
    <cellStyle name="60% - アクセント 4 2" xfId="29" xr:uid="{00000000-0005-0000-0000-00001B000000}"/>
    <cellStyle name="60% - アクセント 5 2" xfId="30" xr:uid="{00000000-0005-0000-0000-00001C000000}"/>
    <cellStyle name="60% - アクセント 6 2" xfId="31" xr:uid="{00000000-0005-0000-0000-00001D000000}"/>
    <cellStyle name="Grey" xfId="32" xr:uid="{00000000-0005-0000-0000-00001E000000}"/>
    <cellStyle name="Input [yellow]" xfId="33" xr:uid="{00000000-0005-0000-0000-00001F000000}"/>
    <cellStyle name="Normal" xfId="0" builtinId="0"/>
    <cellStyle name="Normal - Style1" xfId="34" xr:uid="{00000000-0005-0000-0000-000020000000}"/>
    <cellStyle name="Normal 2" xfId="113" xr:uid="{00000000-0005-0000-0000-000021000000}"/>
    <cellStyle name="Percent [2]" xfId="35" xr:uid="{00000000-0005-0000-0000-000022000000}"/>
    <cellStyle name="Porcentagem" xfId="112" builtinId="5"/>
    <cellStyle name="アクセント 1 2" xfId="36" xr:uid="{00000000-0005-0000-0000-000023000000}"/>
    <cellStyle name="アクセント 2 2" xfId="37" xr:uid="{00000000-0005-0000-0000-000024000000}"/>
    <cellStyle name="アクセント 3 2" xfId="38" xr:uid="{00000000-0005-0000-0000-000025000000}"/>
    <cellStyle name="アクセント 4 2" xfId="39" xr:uid="{00000000-0005-0000-0000-000026000000}"/>
    <cellStyle name="アクセント 5 2" xfId="40" xr:uid="{00000000-0005-0000-0000-000027000000}"/>
    <cellStyle name="アクセント 6 2" xfId="41" xr:uid="{00000000-0005-0000-0000-000028000000}"/>
    <cellStyle name="タイトル 2" xfId="42" xr:uid="{00000000-0005-0000-0000-000029000000}"/>
    <cellStyle name="チェック セル 2" xfId="43" xr:uid="{00000000-0005-0000-0000-00002A000000}"/>
    <cellStyle name="どちらでもない 2" xfId="44" xr:uid="{00000000-0005-0000-0000-00002B000000}"/>
    <cellStyle name="パーセント 2" xfId="45" xr:uid="{00000000-0005-0000-0000-00002D000000}"/>
    <cellStyle name="パーセント 2 2" xfId="46" xr:uid="{00000000-0005-0000-0000-00002E000000}"/>
    <cellStyle name="パーセント 3" xfId="47" xr:uid="{00000000-0005-0000-0000-00002F000000}"/>
    <cellStyle name="パーセント 4" xfId="114" xr:uid="{C9F9ACF1-1068-4154-89CC-D31396EB3184}"/>
    <cellStyle name="メモ 2" xfId="48" xr:uid="{00000000-0005-0000-0000-000030000000}"/>
    <cellStyle name="リンク セル 2" xfId="49" xr:uid="{00000000-0005-0000-0000-000031000000}"/>
    <cellStyle name="入力 2" xfId="70" xr:uid="{00000000-0005-0000-0000-000046000000}"/>
    <cellStyle name="出力 2" xfId="66" xr:uid="{00000000-0005-0000-0000-000042000000}"/>
    <cellStyle name="悪い 2" xfId="50" xr:uid="{00000000-0005-0000-0000-000032000000}"/>
    <cellStyle name="桁区切り 2" xfId="54" xr:uid="{00000000-0005-0000-0000-000035000000}"/>
    <cellStyle name="桁区切り 2 2" xfId="55" xr:uid="{00000000-0005-0000-0000-000036000000}"/>
    <cellStyle name="桁区切り 2 3" xfId="56" xr:uid="{00000000-0005-0000-0000-000037000000}"/>
    <cellStyle name="桁区切り 3" xfId="57" xr:uid="{00000000-0005-0000-0000-000038000000}"/>
    <cellStyle name="桁区切り 4" xfId="58" xr:uid="{00000000-0005-0000-0000-000039000000}"/>
    <cellStyle name="桁区切り 4 2" xfId="59" xr:uid="{00000000-0005-0000-0000-00003A000000}"/>
    <cellStyle name="桁区切り 5" xfId="60" xr:uid="{00000000-0005-0000-0000-00003B000000}"/>
    <cellStyle name="桁区切り 6" xfId="53" xr:uid="{00000000-0005-0000-0000-00003C000000}"/>
    <cellStyle name="標準 10" xfId="71" xr:uid="{00000000-0005-0000-0000-000048000000}"/>
    <cellStyle name="標準 11" xfId="72" xr:uid="{00000000-0005-0000-0000-000049000000}"/>
    <cellStyle name="標準 12" xfId="73" xr:uid="{00000000-0005-0000-0000-00004A000000}"/>
    <cellStyle name="標準 12 2" xfId="74" xr:uid="{00000000-0005-0000-0000-00004B000000}"/>
    <cellStyle name="標準 13" xfId="75" xr:uid="{00000000-0005-0000-0000-00004C000000}"/>
    <cellStyle name="標準 14" xfId="76" xr:uid="{00000000-0005-0000-0000-00004D000000}"/>
    <cellStyle name="標準 15" xfId="77" xr:uid="{00000000-0005-0000-0000-00004E000000}"/>
    <cellStyle name="標準 16" xfId="78" xr:uid="{00000000-0005-0000-0000-00004F000000}"/>
    <cellStyle name="標準 17" xfId="79" xr:uid="{00000000-0005-0000-0000-000050000000}"/>
    <cellStyle name="標準 18" xfId="80" xr:uid="{00000000-0005-0000-0000-000051000000}"/>
    <cellStyle name="標準 18 2" xfId="81" xr:uid="{00000000-0005-0000-0000-000052000000}"/>
    <cellStyle name="標準 19" xfId="82" xr:uid="{00000000-0005-0000-0000-000053000000}"/>
    <cellStyle name="標準 2" xfId="83" xr:uid="{00000000-0005-0000-0000-000054000000}"/>
    <cellStyle name="標準 2 2" xfId="84" xr:uid="{00000000-0005-0000-0000-000055000000}"/>
    <cellStyle name="標準 2 3" xfId="85" xr:uid="{00000000-0005-0000-0000-000056000000}"/>
    <cellStyle name="標準 20" xfId="86" xr:uid="{00000000-0005-0000-0000-000057000000}"/>
    <cellStyle name="標準 21" xfId="87" xr:uid="{00000000-0005-0000-0000-000058000000}"/>
    <cellStyle name="標準 22" xfId="88" xr:uid="{00000000-0005-0000-0000-000059000000}"/>
    <cellStyle name="標準 23" xfId="89" xr:uid="{00000000-0005-0000-0000-00005A000000}"/>
    <cellStyle name="標準 24" xfId="90" xr:uid="{00000000-0005-0000-0000-00005B000000}"/>
    <cellStyle name="標準 25" xfId="91" xr:uid="{00000000-0005-0000-0000-00005C000000}"/>
    <cellStyle name="標準 26" xfId="92" xr:uid="{00000000-0005-0000-0000-00005D000000}"/>
    <cellStyle name="標準 27" xfId="93" xr:uid="{00000000-0005-0000-0000-00005E000000}"/>
    <cellStyle name="標準 28" xfId="94" xr:uid="{00000000-0005-0000-0000-00005F000000}"/>
    <cellStyle name="標準 29" xfId="95" xr:uid="{00000000-0005-0000-0000-000060000000}"/>
    <cellStyle name="標準 3" xfId="96" xr:uid="{00000000-0005-0000-0000-000061000000}"/>
    <cellStyle name="標準 3 2" xfId="97" xr:uid="{00000000-0005-0000-0000-000062000000}"/>
    <cellStyle name="標準 3 3" xfId="98" xr:uid="{00000000-0005-0000-0000-000063000000}"/>
    <cellStyle name="標準 30" xfId="99" xr:uid="{00000000-0005-0000-0000-000064000000}"/>
    <cellStyle name="標準 31" xfId="100" xr:uid="{00000000-0005-0000-0000-000065000000}"/>
    <cellStyle name="標準 32" xfId="101" xr:uid="{00000000-0005-0000-0000-000066000000}"/>
    <cellStyle name="標準 33" xfId="102" xr:uid="{00000000-0005-0000-0000-000067000000}"/>
    <cellStyle name="標準 34" xfId="103" xr:uid="{00000000-0005-0000-0000-000068000000}"/>
    <cellStyle name="標準 35" xfId="104" xr:uid="{00000000-0005-0000-0000-000069000000}"/>
    <cellStyle name="標準 36" xfId="1" xr:uid="{00000000-0005-0000-0000-00006A000000}"/>
    <cellStyle name="標準 4" xfId="105" xr:uid="{00000000-0005-0000-0000-00006B000000}"/>
    <cellStyle name="標準 5" xfId="106" xr:uid="{00000000-0005-0000-0000-00006C000000}"/>
    <cellStyle name="標準 6" xfId="107" xr:uid="{00000000-0005-0000-0000-00006D000000}"/>
    <cellStyle name="標準 7" xfId="108" xr:uid="{00000000-0005-0000-0000-00006E000000}"/>
    <cellStyle name="標準 8" xfId="109" xr:uid="{00000000-0005-0000-0000-00006F000000}"/>
    <cellStyle name="標準 9" xfId="110" xr:uid="{00000000-0005-0000-0000-000070000000}"/>
    <cellStyle name="良い 2" xfId="111" xr:uid="{00000000-0005-0000-0000-000071000000}"/>
    <cellStyle name="見出し 1 2" xfId="61" xr:uid="{00000000-0005-0000-0000-00003D000000}"/>
    <cellStyle name="見出し 2 2" xfId="62" xr:uid="{00000000-0005-0000-0000-00003E000000}"/>
    <cellStyle name="見出し 3 2" xfId="63" xr:uid="{00000000-0005-0000-0000-00003F000000}"/>
    <cellStyle name="見出し 4 2" xfId="64" xr:uid="{00000000-0005-0000-0000-000040000000}"/>
    <cellStyle name="計算 2" xfId="51" xr:uid="{00000000-0005-0000-0000-000033000000}"/>
    <cellStyle name="説明文 2" xfId="67" xr:uid="{00000000-0005-0000-0000-000043000000}"/>
    <cellStyle name="警告文 2" xfId="52" xr:uid="{00000000-0005-0000-0000-000034000000}"/>
    <cellStyle name="通貨 2" xfId="69" xr:uid="{00000000-0005-0000-0000-000044000000}"/>
    <cellStyle name="通貨 3" xfId="68" xr:uid="{00000000-0005-0000-0000-000045000000}"/>
    <cellStyle name="集計 2" xfId="65" xr:uid="{00000000-0005-0000-0000-00004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146897</xdr:colOff>
      <xdr:row>0</xdr:row>
      <xdr:rowOff>65616</xdr:rowOff>
    </xdr:from>
    <xdr:to>
      <xdr:col>5</xdr:col>
      <xdr:colOff>542736</xdr:colOff>
      <xdr:row>0</xdr:row>
      <xdr:rowOff>215476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0BC117-06EF-4DB9-AD83-542D000BDA00}"/>
            </a:ext>
          </a:extLst>
        </xdr:cNvPr>
        <xdr:cNvSpPr/>
      </xdr:nvSpPr>
      <xdr:spPr>
        <a:xfrm>
          <a:off x="5299922" y="65616"/>
          <a:ext cx="395839" cy="1498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30480</xdr:rowOff>
    </xdr:from>
    <xdr:to>
      <xdr:col>4</xdr:col>
      <xdr:colOff>2796540</xdr:colOff>
      <xdr:row>11</xdr:row>
      <xdr:rowOff>388620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57400" y="40309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36194</xdr:colOff>
      <xdr:row>13</xdr:row>
      <xdr:rowOff>51435</xdr:rowOff>
    </xdr:from>
    <xdr:to>
      <xdr:col>4</xdr:col>
      <xdr:colOff>3105150</xdr:colOff>
      <xdr:row>13</xdr:row>
      <xdr:rowOff>409575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07894" y="5042535"/>
          <a:ext cx="3068956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12</xdr:row>
      <xdr:rowOff>30480</xdr:rowOff>
    </xdr:from>
    <xdr:to>
      <xdr:col>4</xdr:col>
      <xdr:colOff>2796540</xdr:colOff>
      <xdr:row>12</xdr:row>
      <xdr:rowOff>388620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57400" y="44500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</xdr:row>
      <xdr:rowOff>0</xdr:rowOff>
    </xdr:from>
    <xdr:to>
      <xdr:col>4</xdr:col>
      <xdr:colOff>1495425</xdr:colOff>
      <xdr:row>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666875" y="1752600"/>
          <a:ext cx="224790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1504950</xdr:colOff>
      <xdr:row>0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531620" y="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1504950</xdr:colOff>
      <xdr:row>1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531620" y="3048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1504950</xdr:colOff>
      <xdr:row>2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531620" y="6096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1504950</xdr:colOff>
      <xdr:row>3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531620" y="9144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0</xdr:row>
      <xdr:rowOff>76200</xdr:rowOff>
    </xdr:from>
    <xdr:to>
      <xdr:col>10</xdr:col>
      <xdr:colOff>807319</xdr:colOff>
      <xdr:row>0</xdr:row>
      <xdr:rowOff>251460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774198-6A94-4520-B3BB-FF51372434D7}"/>
            </a:ext>
          </a:extLst>
        </xdr:cNvPr>
        <xdr:cNvSpPr/>
      </xdr:nvSpPr>
      <xdr:spPr>
        <a:xfrm>
          <a:off x="10340340" y="76200"/>
          <a:ext cx="395839" cy="1752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Alcali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Mangan&#234;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Im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TOT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Alcalin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Assawa 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Imp - Asawa-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"/>
      <sheetName val="Detail Table(Forecast)"/>
      <sheetName val="Detail Table(Input this !)"/>
      <sheetName val="2021 Quality Business Plan"/>
      <sheetName val="Quarter Results"/>
    </sheetNames>
    <sheetDataSet>
      <sheetData sheetId="0"/>
      <sheetData sheetId="1"/>
      <sheetData sheetId="2"/>
      <sheetData sheetId="3">
        <row r="13">
          <cell r="G13">
            <v>248160</v>
          </cell>
        </row>
        <row r="14">
          <cell r="G14">
            <v>232912</v>
          </cell>
          <cell r="H14">
            <v>20636.212564579306</v>
          </cell>
          <cell r="J14">
            <v>21989.398814507284</v>
          </cell>
          <cell r="L14">
            <v>21410.405079105567</v>
          </cell>
          <cell r="N14">
            <v>21676.299102180197</v>
          </cell>
          <cell r="P14">
            <v>25119.500488043279</v>
          </cell>
          <cell r="R14">
            <v>28609.129891491186</v>
          </cell>
          <cell r="AA14">
            <v>28313.939050407036</v>
          </cell>
          <cell r="AC14">
            <v>28229.3091980311</v>
          </cell>
          <cell r="AE14">
            <v>23196.259455783467</v>
          </cell>
          <cell r="AG14">
            <v>18972.480310827868</v>
          </cell>
          <cell r="AI14">
            <v>21075.635903985916</v>
          </cell>
          <cell r="AK14">
            <v>24168.134865063992</v>
          </cell>
        </row>
        <row r="15">
          <cell r="G15">
            <v>15248</v>
          </cell>
          <cell r="H15">
            <v>1128.701</v>
          </cell>
          <cell r="J15">
            <v>1135.8900000000001</v>
          </cell>
          <cell r="L15">
            <v>1121.511</v>
          </cell>
          <cell r="N15">
            <v>1164.1469999999999</v>
          </cell>
          <cell r="P15">
            <v>1157.4570000000001</v>
          </cell>
          <cell r="R15">
            <v>1365.944</v>
          </cell>
          <cell r="AA15">
            <v>1394.7</v>
          </cell>
          <cell r="AC15">
            <v>1409.079</v>
          </cell>
          <cell r="AE15">
            <v>1365.944</v>
          </cell>
          <cell r="AG15">
            <v>934.59299999999996</v>
          </cell>
          <cell r="AI15">
            <v>1006.485</v>
          </cell>
          <cell r="AK15">
            <v>1193.403</v>
          </cell>
        </row>
        <row r="18">
          <cell r="G18">
            <v>2894.102523542555</v>
          </cell>
          <cell r="H18">
            <v>148.09820861365819</v>
          </cell>
          <cell r="J18">
            <v>186.13293215479604</v>
          </cell>
          <cell r="L18">
            <v>131.55825808710745</v>
          </cell>
          <cell r="N18">
            <v>170.07894867294627</v>
          </cell>
          <cell r="P18">
            <v>165.27863801484895</v>
          </cell>
          <cell r="R18">
            <v>230.06013102918564</v>
          </cell>
          <cell r="AA18">
            <v>252.01558980761365</v>
          </cell>
          <cell r="AC18">
            <v>253.06868897453379</v>
          </cell>
          <cell r="AE18">
            <v>169.95690673957785</v>
          </cell>
          <cell r="AG18">
            <v>135.81158063735955</v>
          </cell>
          <cell r="AI18">
            <v>170.62546271205022</v>
          </cell>
          <cell r="AK18">
            <v>189.32763028204712</v>
          </cell>
        </row>
        <row r="19">
          <cell r="G19">
            <v>232.03338343272588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</row>
        <row r="20">
          <cell r="H20">
            <v>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</row>
        <row r="21">
          <cell r="G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</row>
        <row r="22">
          <cell r="G22">
            <v>73.534354854085237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</row>
        <row r="23">
          <cell r="G23">
            <v>192197.25818763327</v>
          </cell>
          <cell r="H23">
            <v>15275.489527678084</v>
          </cell>
          <cell r="J23">
            <v>16201.477333300129</v>
          </cell>
          <cell r="L23">
            <v>15835.561642559482</v>
          </cell>
          <cell r="N23">
            <v>16015.679076405071</v>
          </cell>
          <cell r="P23">
            <v>18455.744508119449</v>
          </cell>
          <cell r="R23">
            <v>21011.613110422913</v>
          </cell>
          <cell r="AA23">
            <v>20800.850049203371</v>
          </cell>
          <cell r="AC23">
            <v>20750.014065213385</v>
          </cell>
          <cell r="AE23">
            <v>17235.915111675069</v>
          </cell>
          <cell r="AG23">
            <v>13971.227754544123</v>
          </cell>
          <cell r="AI23">
            <v>15477.749531080935</v>
          </cell>
          <cell r="AK23">
            <v>17782.988374027354</v>
          </cell>
        </row>
        <row r="33">
          <cell r="G33">
            <v>169242.1558127043</v>
          </cell>
          <cell r="H33">
            <v>7539.3482108133858</v>
          </cell>
          <cell r="J33">
            <v>8500.1489698770529</v>
          </cell>
          <cell r="L33">
            <v>9298.0032441655294</v>
          </cell>
          <cell r="N33">
            <v>8418.3771018144107</v>
          </cell>
          <cell r="P33">
            <v>8555.1873334299453</v>
          </cell>
          <cell r="R33">
            <v>9029.5113216304635</v>
          </cell>
          <cell r="AA33">
            <v>8685.6862247007484</v>
          </cell>
          <cell r="AC33">
            <v>10478.544107761682</v>
          </cell>
          <cell r="AE33">
            <v>22037.780204136125</v>
          </cell>
          <cell r="AG33">
            <v>15755.562717043287</v>
          </cell>
          <cell r="AI33">
            <v>8883.1670047031712</v>
          </cell>
          <cell r="AK33">
            <v>12560.22975477509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2968</v>
          </cell>
          <cell r="H4">
            <v>2122</v>
          </cell>
          <cell r="I4">
            <v>2233</v>
          </cell>
          <cell r="J4">
            <v>2561</v>
          </cell>
          <cell r="K4">
            <v>3073</v>
          </cell>
          <cell r="L4">
            <v>2948</v>
          </cell>
          <cell r="N4">
            <v>2919</v>
          </cell>
          <cell r="O4">
            <v>3061</v>
          </cell>
          <cell r="P4">
            <v>3647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203</v>
          </cell>
          <cell r="H5">
            <v>215</v>
          </cell>
          <cell r="I5">
            <v>314</v>
          </cell>
          <cell r="J5">
            <v>256</v>
          </cell>
          <cell r="K5">
            <v>188</v>
          </cell>
          <cell r="L5">
            <v>251</v>
          </cell>
          <cell r="N5">
            <v>173</v>
          </cell>
          <cell r="O5">
            <v>329</v>
          </cell>
          <cell r="P5">
            <v>243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10.48</v>
          </cell>
          <cell r="H21">
            <v>0</v>
          </cell>
          <cell r="I21">
            <v>42.96</v>
          </cell>
          <cell r="J21">
            <v>28.24</v>
          </cell>
          <cell r="K21">
            <v>0</v>
          </cell>
          <cell r="L21">
            <v>9.35</v>
          </cell>
          <cell r="N21">
            <v>143.87</v>
          </cell>
          <cell r="O21">
            <v>0</v>
          </cell>
          <cell r="P21">
            <v>26.4</v>
          </cell>
          <cell r="Q21">
            <v>101.5</v>
          </cell>
          <cell r="R21">
            <v>8.1301501922572115</v>
          </cell>
          <cell r="S21">
            <v>8.1301501922572115</v>
          </cell>
        </row>
        <row r="33">
          <cell r="G33">
            <v>1159.2561711487999</v>
          </cell>
          <cell r="H33">
            <v>2159.0084268248002</v>
          </cell>
          <cell r="I33">
            <v>811.98678445199994</v>
          </cell>
          <cell r="J33">
            <v>1856.6430876995998</v>
          </cell>
          <cell r="K33">
            <v>1746.0602506096</v>
          </cell>
          <cell r="L33">
            <v>1504.8902820194</v>
          </cell>
          <cell r="N33">
            <v>988.69819839339993</v>
          </cell>
          <cell r="O33">
            <v>1301.7095687346</v>
          </cell>
          <cell r="P33">
            <v>948.01724070760008</v>
          </cell>
          <cell r="Q33">
            <v>743.30880807960011</v>
          </cell>
          <cell r="R33">
            <v>697.14530846639786</v>
          </cell>
          <cell r="S33">
            <v>831.79671939034438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12727</v>
          </cell>
          <cell r="H4">
            <v>12457</v>
          </cell>
          <cell r="I4">
            <v>13546</v>
          </cell>
          <cell r="J4">
            <v>10479</v>
          </cell>
          <cell r="K4">
            <v>11418</v>
          </cell>
          <cell r="L4">
            <v>12139</v>
          </cell>
          <cell r="N4">
            <v>12012</v>
          </cell>
          <cell r="O4">
            <v>11558</v>
          </cell>
          <cell r="P4">
            <v>13650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671</v>
          </cell>
          <cell r="H5">
            <v>1036</v>
          </cell>
          <cell r="I5">
            <v>770</v>
          </cell>
          <cell r="J5">
            <v>1119</v>
          </cell>
          <cell r="K5">
            <v>388</v>
          </cell>
          <cell r="L5">
            <v>707</v>
          </cell>
          <cell r="N5">
            <v>594</v>
          </cell>
          <cell r="O5">
            <v>986</v>
          </cell>
          <cell r="P5">
            <v>445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193.69</v>
          </cell>
          <cell r="H21">
            <v>75.569999999999993</v>
          </cell>
          <cell r="I21">
            <v>101.89</v>
          </cell>
          <cell r="J21">
            <v>154.98000000000002</v>
          </cell>
          <cell r="K21">
            <v>111.6</v>
          </cell>
          <cell r="L21">
            <v>35.51</v>
          </cell>
          <cell r="N21">
            <v>159.18</v>
          </cell>
          <cell r="O21">
            <v>102.36</v>
          </cell>
          <cell r="P21">
            <v>279.64</v>
          </cell>
          <cell r="Q21">
            <v>97.06</v>
          </cell>
          <cell r="R21">
            <v>28.666398642330066</v>
          </cell>
          <cell r="S21">
            <v>28.666398642330066</v>
          </cell>
        </row>
        <row r="33">
          <cell r="G33">
            <v>18155.12080583522</v>
          </cell>
          <cell r="H33">
            <v>15499.68105867188</v>
          </cell>
          <cell r="I33">
            <v>11677.476858424989</v>
          </cell>
          <cell r="J33">
            <v>18504.828756186584</v>
          </cell>
          <cell r="K33">
            <v>21278.594142249996</v>
          </cell>
          <cell r="L33">
            <v>20003.034204397038</v>
          </cell>
          <cell r="N33">
            <v>6157.436984189786</v>
          </cell>
          <cell r="O33">
            <v>13827.922972213748</v>
          </cell>
          <cell r="P33">
            <v>15957.52445316018</v>
          </cell>
          <cell r="Q33">
            <v>14444.65828689824</v>
          </cell>
          <cell r="R33">
            <v>9112.3981748178103</v>
          </cell>
          <cell r="S33">
            <v>9979.5309155115247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7741</v>
          </cell>
          <cell r="H4">
            <v>6396</v>
          </cell>
          <cell r="I4">
            <v>6220</v>
          </cell>
          <cell r="J4">
            <v>6427</v>
          </cell>
          <cell r="K4">
            <v>6946</v>
          </cell>
          <cell r="L4">
            <v>6614</v>
          </cell>
          <cell r="N4">
            <v>6093</v>
          </cell>
          <cell r="O4">
            <v>5491</v>
          </cell>
          <cell r="P4">
            <v>6648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249</v>
          </cell>
          <cell r="H5">
            <v>444</v>
          </cell>
          <cell r="I5">
            <v>490</v>
          </cell>
          <cell r="J5">
            <v>259</v>
          </cell>
          <cell r="K5">
            <v>530</v>
          </cell>
          <cell r="L5">
            <v>179</v>
          </cell>
          <cell r="N5">
            <v>481</v>
          </cell>
          <cell r="O5">
            <v>316</v>
          </cell>
          <cell r="P5">
            <v>411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49.41</v>
          </cell>
          <cell r="H21">
            <v>56.679999999999993</v>
          </cell>
          <cell r="I21">
            <v>66.77</v>
          </cell>
          <cell r="J21">
            <v>247.48</v>
          </cell>
          <cell r="K21">
            <v>202.54</v>
          </cell>
          <cell r="L21">
            <v>146.58000000000001</v>
          </cell>
          <cell r="N21">
            <v>161.72</v>
          </cell>
          <cell r="O21">
            <v>124.59</v>
          </cell>
          <cell r="P21">
            <v>154.79</v>
          </cell>
          <cell r="Q21">
            <v>115.43</v>
          </cell>
          <cell r="R21">
            <v>29.71471293669002</v>
          </cell>
          <cell r="S21">
            <v>29.71471293669002</v>
          </cell>
        </row>
        <row r="33">
          <cell r="G33">
            <v>444.90694999999999</v>
          </cell>
          <cell r="H33">
            <v>189.24333999999999</v>
          </cell>
          <cell r="I33">
            <v>135.79169999999999</v>
          </cell>
          <cell r="J33">
            <v>255.32065999999998</v>
          </cell>
          <cell r="K33">
            <v>146.97734</v>
          </cell>
          <cell r="L33">
            <v>211.6944</v>
          </cell>
          <cell r="N33">
            <v>177.48301999999998</v>
          </cell>
          <cell r="O33">
            <v>181.41500000000002</v>
          </cell>
          <cell r="P33">
            <v>50.043259999999997</v>
          </cell>
          <cell r="Q33">
            <v>435.10813000000002</v>
          </cell>
          <cell r="R33">
            <v>280.52273200646158</v>
          </cell>
          <cell r="S33">
            <v>342.02319654368347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8C64-6A9E-46DA-A224-F4F2872D0EBD}">
  <sheetPr>
    <tabColor rgb="FFFFC000"/>
    <pageSetUpPr fitToPage="1"/>
  </sheetPr>
  <dimension ref="A1:AK30"/>
  <sheetViews>
    <sheetView showGridLines="0" showZeros="0" zoomScale="90" zoomScaleNormal="90" zoomScaleSheetLayoutView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I20" sqref="I20"/>
    </sheetView>
  </sheetViews>
  <sheetFormatPr defaultColWidth="9.140625" defaultRowHeight="18"/>
  <cols>
    <col min="1" max="1" width="19.85546875" style="76" customWidth="1"/>
    <col min="2" max="2" width="16.5703125" style="76" customWidth="1"/>
    <col min="3" max="3" width="16.85546875" style="76" bestFit="1" customWidth="1"/>
    <col min="4" max="4" width="11.5703125" style="76" customWidth="1"/>
    <col min="5" max="5" width="14.7109375" style="76" bestFit="1" customWidth="1"/>
    <col min="6" max="17" width="14.7109375" style="76" customWidth="1"/>
    <col min="18" max="18" width="1" style="76" customWidth="1"/>
    <col min="19" max="19" width="25.5703125" style="76" customWidth="1"/>
    <col min="20" max="24" width="9.140625" style="76"/>
    <col min="25" max="25" width="11.42578125" style="76" bestFit="1" customWidth="1"/>
    <col min="26" max="32" width="9.140625" style="76"/>
    <col min="33" max="33" width="10" style="76" bestFit="1" customWidth="1"/>
    <col min="34" max="16384" width="9.140625" style="76"/>
  </cols>
  <sheetData>
    <row r="1" spans="1:37">
      <c r="A1" s="74" t="s">
        <v>62</v>
      </c>
      <c r="B1" s="75" t="s">
        <v>63</v>
      </c>
      <c r="G1" s="77" t="s">
        <v>64</v>
      </c>
      <c r="Q1" s="76" t="s">
        <v>65</v>
      </c>
      <c r="S1" s="78">
        <v>44356</v>
      </c>
    </row>
    <row r="2" spans="1:37" ht="8.4499999999999993" customHeight="1">
      <c r="E2" s="108">
        <v>44652</v>
      </c>
      <c r="F2" s="108">
        <v>44682</v>
      </c>
      <c r="G2" s="108">
        <v>44713</v>
      </c>
      <c r="H2" s="108">
        <v>44743</v>
      </c>
      <c r="I2" s="108">
        <v>44774</v>
      </c>
      <c r="J2" s="108">
        <v>44805</v>
      </c>
      <c r="K2" s="108">
        <v>44835</v>
      </c>
      <c r="L2" s="108">
        <v>44866</v>
      </c>
      <c r="M2" s="108">
        <v>44896</v>
      </c>
      <c r="N2" s="108">
        <v>44927</v>
      </c>
      <c r="O2" s="108">
        <v>44958</v>
      </c>
      <c r="P2" s="108">
        <v>44986</v>
      </c>
    </row>
    <row r="3" spans="1:37" s="83" customFormat="1">
      <c r="A3" s="79" t="s">
        <v>66</v>
      </c>
      <c r="B3" s="79"/>
      <c r="C3" s="80" t="s">
        <v>67</v>
      </c>
      <c r="D3" s="80" t="s">
        <v>68</v>
      </c>
      <c r="E3" s="109">
        <v>4</v>
      </c>
      <c r="F3" s="109">
        <v>5</v>
      </c>
      <c r="G3" s="109">
        <v>6</v>
      </c>
      <c r="H3" s="109">
        <v>7</v>
      </c>
      <c r="I3" s="109">
        <v>8</v>
      </c>
      <c r="J3" s="109">
        <v>9</v>
      </c>
      <c r="K3" s="109">
        <v>10</v>
      </c>
      <c r="L3" s="109">
        <v>11</v>
      </c>
      <c r="M3" s="109">
        <v>12</v>
      </c>
      <c r="N3" s="109">
        <v>1</v>
      </c>
      <c r="O3" s="109">
        <v>2</v>
      </c>
      <c r="P3" s="109">
        <v>3</v>
      </c>
      <c r="Q3" s="82" t="s">
        <v>69</v>
      </c>
      <c r="S3" s="82" t="s">
        <v>70</v>
      </c>
    </row>
    <row r="4" spans="1:37" s="83" customFormat="1">
      <c r="A4" s="84" t="s">
        <v>71</v>
      </c>
      <c r="B4" s="84" t="s">
        <v>72</v>
      </c>
      <c r="C4" s="85" t="s">
        <v>48</v>
      </c>
      <c r="D4" s="86" t="s">
        <v>96</v>
      </c>
      <c r="E4" s="87">
        <f>INDEX('[1]Detail Table(Input this !)'!$G$4:$L$5,1,MATCH(E$2,'[1]Detail Table(Input this !)'!$G$3:$L$3,0))</f>
        <v>0</v>
      </c>
      <c r="F4" s="87">
        <f>INDEX('[1]Detail Table(Input this !)'!$G$4:$L$5,1,MATCH(F$2,'[1]Detail Table(Input this !)'!$G$3:$L$3,0))</f>
        <v>0</v>
      </c>
      <c r="G4" s="87">
        <f>INDEX('[1]Detail Table(Input this !)'!$G$4:$L$5,1,MATCH(G$2,'[1]Detail Table(Input this !)'!$G$3:$L$3,0))</f>
        <v>0</v>
      </c>
      <c r="H4" s="87">
        <f>INDEX('[1]Detail Table(Input this !)'!$G$4:$L$5,1,MATCH(H$2,'[1]Detail Table(Input this !)'!$G$3:$L$3,0))</f>
        <v>0</v>
      </c>
      <c r="I4" s="87">
        <f>INDEX('[1]Detail Table(Input this !)'!$G$4:$L$5,1,MATCH(I$2,'[1]Detail Table(Input this !)'!$G$3:$L$3,0))</f>
        <v>0</v>
      </c>
      <c r="J4" s="87">
        <f>INDEX('[1]Detail Table(Input this !)'!$G$4:$L$5,1,MATCH(J$2,'[1]Detail Table(Input this !)'!$G$3:$L$3,0))</f>
        <v>0</v>
      </c>
      <c r="K4" s="87">
        <f>INDEX('[1]Detail Table(Input this !)'!$N$4:$S$5,1,MATCH(K$2,'[1]Detail Table(Input this !)'!$N$3:$S$3,0))</f>
        <v>0</v>
      </c>
      <c r="L4" s="87">
        <f>INDEX('[1]Detail Table(Input this !)'!$N$4:$S$5,1,MATCH(L$2,'[1]Detail Table(Input this !)'!$N$3:$S$3,0))</f>
        <v>0</v>
      </c>
      <c r="M4" s="87">
        <f>INDEX('[1]Detail Table(Input this !)'!$N$4:$S$5,1,MATCH(M$2,'[1]Detail Table(Input this !)'!$N$3:$S$3,0))</f>
        <v>0</v>
      </c>
      <c r="N4" s="87">
        <f>INDEX('[1]Detail Table(Input this !)'!$N$4:$S$5,1,MATCH(N$2,'[1]Detail Table(Input this !)'!$N$3:$S$3,0))</f>
        <v>0</v>
      </c>
      <c r="O4" s="87">
        <f>INDEX('[1]Detail Table(Input this !)'!$N$4:$S$5,1,MATCH(O$2,'[1]Detail Table(Input this !)'!$N$3:$S$3,0))</f>
        <v>0</v>
      </c>
      <c r="P4" s="87">
        <f>INDEX('[1]Detail Table(Input this !)'!$N$4:$S$5,1,MATCH(P$2,'[1]Detail Table(Input this !)'!$N$3:$S$3,0))</f>
        <v>0</v>
      </c>
      <c r="Q4" s="87">
        <f t="shared" ref="Q4:Q14" si="0">SUM(E4:P4)</f>
        <v>0</v>
      </c>
      <c r="S4" s="86"/>
    </row>
    <row r="5" spans="1:37" s="83" customFormat="1">
      <c r="A5" s="88" t="s">
        <v>73</v>
      </c>
      <c r="B5" s="88" t="s">
        <v>74</v>
      </c>
      <c r="C5" s="89" t="s">
        <v>49</v>
      </c>
      <c r="D5" s="90" t="s">
        <v>96</v>
      </c>
      <c r="E5" s="91">
        <f>INDEX('[1]Detail Table(Input this !)'!$G$4:$L$5,2,MATCH(E$2,'[1]Detail Table(Input this !)'!$G$3:$L$3,0))</f>
        <v>0</v>
      </c>
      <c r="F5" s="91">
        <f>INDEX('[1]Detail Table(Input this !)'!$G$4:$L$5,2,MATCH(F$2,'[1]Detail Table(Input this !)'!$G$3:$L$3,0))</f>
        <v>0</v>
      </c>
      <c r="G5" s="91">
        <f>INDEX('[1]Detail Table(Input this !)'!$G$4:$L$5,2,MATCH(G$2,'[1]Detail Table(Input this !)'!$G$3:$L$3,0))</f>
        <v>0</v>
      </c>
      <c r="H5" s="91">
        <f>INDEX('[1]Detail Table(Input this !)'!$G$4:$L$5,2,MATCH(H$2,'[1]Detail Table(Input this !)'!$G$3:$L$3,0))</f>
        <v>0</v>
      </c>
      <c r="I5" s="91">
        <f>INDEX('[1]Detail Table(Input this !)'!$G$4:$L$5,2,MATCH(I$2,'[1]Detail Table(Input this !)'!$G$3:$L$3,0))</f>
        <v>0</v>
      </c>
      <c r="J5" s="91">
        <f>INDEX('[1]Detail Table(Input this !)'!$G$4:$L$5,2,MATCH(J$2,'[1]Detail Table(Input this !)'!$G$3:$L$3,0))</f>
        <v>0</v>
      </c>
      <c r="K5" s="91">
        <f>INDEX('[1]Detail Table(Input this !)'!$N$4:$S$5,2,MATCH(K$2,'[1]Detail Table(Input this !)'!$N$3:$S$3,0))</f>
        <v>0</v>
      </c>
      <c r="L5" s="91">
        <f>INDEX('[1]Detail Table(Input this !)'!$N$4:$S$5,2,MATCH(L$2,'[1]Detail Table(Input this !)'!$N$3:$S$3,0))</f>
        <v>0</v>
      </c>
      <c r="M5" s="91">
        <f>INDEX('[1]Detail Table(Input this !)'!$N$4:$S$5,2,MATCH(M$2,'[1]Detail Table(Input this !)'!$N$3:$S$3,0))</f>
        <v>0</v>
      </c>
      <c r="N5" s="91">
        <f>INDEX('[1]Detail Table(Input this !)'!$N$4:$S$5,2,MATCH(N$2,'[1]Detail Table(Input this !)'!$N$3:$S$3,0))</f>
        <v>0</v>
      </c>
      <c r="O5" s="91">
        <f>INDEX('[1]Detail Table(Input this !)'!$N$4:$S$5,2,MATCH(O$2,'[1]Detail Table(Input this !)'!$N$3:$S$3,0))</f>
        <v>0</v>
      </c>
      <c r="P5" s="91">
        <f>INDEX('[1]Detail Table(Input this !)'!$N$4:$S$5,2,MATCH(P$2,'[1]Detail Table(Input this !)'!$N$3:$S$3,0))</f>
        <v>0</v>
      </c>
      <c r="Q5" s="91">
        <f t="shared" si="0"/>
        <v>0</v>
      </c>
      <c r="S5" s="86"/>
    </row>
    <row r="6" spans="1:37" s="83" customFormat="1">
      <c r="A6" s="88"/>
      <c r="B6" s="92"/>
      <c r="C6" s="81" t="s">
        <v>75</v>
      </c>
      <c r="D6" s="93" t="s">
        <v>96</v>
      </c>
      <c r="E6" s="94">
        <f>SUM(E4:E5)</f>
        <v>0</v>
      </c>
      <c r="F6" s="94">
        <f t="shared" ref="F6:P6" si="1">SUM(F4:F5)</f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0"/>
        <v>0</v>
      </c>
      <c r="S6" s="95"/>
    </row>
    <row r="7" spans="1:37" s="83" customFormat="1">
      <c r="A7" s="88"/>
      <c r="B7" s="88" t="s">
        <v>76</v>
      </c>
      <c r="C7" s="85" t="s">
        <v>52</v>
      </c>
      <c r="D7" s="86" t="s">
        <v>97</v>
      </c>
      <c r="E7" s="110">
        <f>INDEX('[1]Detail Table(Input this !)'!$G$21:$L$21,1,MATCH(E$2,'[1]Detail Table(Input this !)'!$G$3:$L$3,0))</f>
        <v>0</v>
      </c>
      <c r="F7" s="110">
        <f>INDEX('[1]Detail Table(Input this !)'!$G$21:$L$21,1,MATCH(F$2,'[1]Detail Table(Input this !)'!$G$3:$L$3,0))</f>
        <v>0</v>
      </c>
      <c r="G7" s="110">
        <f>INDEX('[1]Detail Table(Input this !)'!$G$21:$L$21,1,MATCH(G$2,'[1]Detail Table(Input this !)'!$G$3:$L$3,0))</f>
        <v>0</v>
      </c>
      <c r="H7" s="110">
        <f>INDEX('[1]Detail Table(Input this !)'!$G$21:$L$21,1,MATCH(H$2,'[1]Detail Table(Input this !)'!$G$3:$L$3,0))</f>
        <v>0</v>
      </c>
      <c r="I7" s="110">
        <f>INDEX('[1]Detail Table(Input this !)'!$G$21:$L$21,1,MATCH(I$2,'[1]Detail Table(Input this !)'!$G$3:$L$3,0))</f>
        <v>0</v>
      </c>
      <c r="J7" s="110">
        <f>INDEX('[1]Detail Table(Input this !)'!$G$21:$L$21,1,MATCH(J$2,'[1]Detail Table(Input this !)'!$G$3:$L$3,0))</f>
        <v>0</v>
      </c>
      <c r="K7" s="110">
        <f>INDEX('[1]Detail Table(Input this !)'!$N$21:$S$21,1,MATCH(K$2,'[1]Detail Table(Input this !)'!$N$3:$S$3,0))</f>
        <v>0</v>
      </c>
      <c r="L7" s="110">
        <f>INDEX('[1]Detail Table(Input this !)'!$N$21:$S$21,1,MATCH(L$2,'[1]Detail Table(Input this !)'!$N$3:$S$3,0))</f>
        <v>0</v>
      </c>
      <c r="M7" s="110">
        <f>INDEX('[1]Detail Table(Input this !)'!$N$21:$S$21,1,MATCH(M$2,'[1]Detail Table(Input this !)'!$N$3:$S$3,0))</f>
        <v>0</v>
      </c>
      <c r="N7" s="110">
        <f>INDEX('[1]Detail Table(Input this !)'!$N$21:$S$21,1,MATCH(N$2,'[1]Detail Table(Input this !)'!$N$3:$S$3,0))</f>
        <v>0</v>
      </c>
      <c r="O7" s="110">
        <f>INDEX('[1]Detail Table(Input this !)'!$N$21:$S$21,1,MATCH(O$2,'[1]Detail Table(Input this !)'!$N$3:$S$3,0))</f>
        <v>0</v>
      </c>
      <c r="P7" s="110">
        <f>INDEX('[1]Detail Table(Input this !)'!$N$21:$S$21,1,MATCH(P$2,'[1]Detail Table(Input this !)'!$N$3:$S$3,0))</f>
        <v>0</v>
      </c>
      <c r="Q7" s="87">
        <f t="shared" si="0"/>
        <v>0</v>
      </c>
      <c r="S7" s="86"/>
      <c r="V7" s="96"/>
      <c r="W7" s="96"/>
      <c r="X7" s="96"/>
      <c r="Y7" s="96"/>
    </row>
    <row r="8" spans="1:37" s="83" customFormat="1">
      <c r="A8" s="88"/>
      <c r="B8" s="88" t="s">
        <v>77</v>
      </c>
      <c r="C8" s="89" t="s">
        <v>53</v>
      </c>
      <c r="D8" s="90" t="s">
        <v>97</v>
      </c>
      <c r="E8" s="111">
        <f>INDEX('[1]Detail Table(Input this !)'!$G$33:$L$33,1,MATCH(E$2,'[1]Detail Table(Input this !)'!$G$3:$L$3,0))</f>
        <v>0</v>
      </c>
      <c r="F8" s="111">
        <f>INDEX('[1]Detail Table(Input this !)'!$G$33:$L$33,1,MATCH(F$2,'[1]Detail Table(Input this !)'!$G$3:$L$3,0))</f>
        <v>0</v>
      </c>
      <c r="G8" s="111">
        <f>INDEX('[1]Detail Table(Input this !)'!$G$33:$L$33,1,MATCH(G$2,'[1]Detail Table(Input this !)'!$G$3:$L$3,0))</f>
        <v>0</v>
      </c>
      <c r="H8" s="111">
        <f>INDEX('[1]Detail Table(Input this !)'!$G$33:$L$33,1,MATCH(H$2,'[1]Detail Table(Input this !)'!$G$3:$L$3,0))</f>
        <v>0</v>
      </c>
      <c r="I8" s="111">
        <f>INDEX('[1]Detail Table(Input this !)'!$G$33:$L$33,1,MATCH(I$2,'[1]Detail Table(Input this !)'!$G$3:$L$3,0))</f>
        <v>0</v>
      </c>
      <c r="J8" s="111">
        <f>INDEX('[1]Detail Table(Input this !)'!$G$33:$L$33,1,MATCH(J$2,'[1]Detail Table(Input this !)'!$G$3:$L$3,0))</f>
        <v>0</v>
      </c>
      <c r="K8" s="111">
        <f>INDEX('[1]Detail Table(Input this !)'!$N$33:$S$33,1,MATCH(K$2,'[1]Detail Table(Input this !)'!$N$3:$S$3,0))</f>
        <v>0</v>
      </c>
      <c r="L8" s="111">
        <f>INDEX('[1]Detail Table(Input this !)'!$N$33:$S$33,1,MATCH(L$2,'[1]Detail Table(Input this !)'!$N$3:$S$3,0))</f>
        <v>0</v>
      </c>
      <c r="M8" s="111">
        <f>INDEX('[1]Detail Table(Input this !)'!$N$33:$S$33,1,MATCH(M$2,'[1]Detail Table(Input this !)'!$N$3:$S$3,0))</f>
        <v>0</v>
      </c>
      <c r="N8" s="111">
        <f>INDEX('[1]Detail Table(Input this !)'!$N$33:$S$33,1,MATCH(N$2,'[1]Detail Table(Input this !)'!$N$3:$S$3,0))</f>
        <v>0</v>
      </c>
      <c r="O8" s="111">
        <f>INDEX('[1]Detail Table(Input this !)'!$N$33:$S$33,1,MATCH(O$2,'[1]Detail Table(Input this !)'!$N$3:$S$3,0))</f>
        <v>0</v>
      </c>
      <c r="P8" s="111">
        <f>INDEX('[1]Detail Table(Input this !)'!$N$33:$S$33,1,MATCH(P$2,'[1]Detail Table(Input this !)'!$N$3:$S$3,0))</f>
        <v>0</v>
      </c>
      <c r="Q8" s="91">
        <f t="shared" si="0"/>
        <v>0</v>
      </c>
      <c r="S8" s="86"/>
      <c r="V8" s="97"/>
      <c r="W8" s="98"/>
      <c r="X8" s="98"/>
      <c r="Y8" s="98"/>
    </row>
    <row r="9" spans="1:37" s="83" customFormat="1">
      <c r="A9" s="92"/>
      <c r="B9" s="92"/>
      <c r="C9" s="81" t="s">
        <v>78</v>
      </c>
      <c r="D9" s="93" t="s">
        <v>97</v>
      </c>
      <c r="E9" s="112">
        <f>SUM(E7:E8)</f>
        <v>0</v>
      </c>
      <c r="F9" s="112">
        <f t="shared" ref="F9:P9" si="2">SUM(F7:F8)</f>
        <v>0</v>
      </c>
      <c r="G9" s="112">
        <f t="shared" si="2"/>
        <v>0</v>
      </c>
      <c r="H9" s="112">
        <f t="shared" si="2"/>
        <v>0</v>
      </c>
      <c r="I9" s="112">
        <f t="shared" si="2"/>
        <v>0</v>
      </c>
      <c r="J9" s="112">
        <f t="shared" si="2"/>
        <v>0</v>
      </c>
      <c r="K9" s="112">
        <f t="shared" si="2"/>
        <v>0</v>
      </c>
      <c r="L9" s="112">
        <f t="shared" si="2"/>
        <v>0</v>
      </c>
      <c r="M9" s="112">
        <f t="shared" si="2"/>
        <v>0</v>
      </c>
      <c r="N9" s="112">
        <f t="shared" si="2"/>
        <v>0</v>
      </c>
      <c r="O9" s="112">
        <f t="shared" si="2"/>
        <v>0</v>
      </c>
      <c r="P9" s="112">
        <f t="shared" si="2"/>
        <v>0</v>
      </c>
      <c r="Q9" s="94">
        <f t="shared" si="0"/>
        <v>0</v>
      </c>
      <c r="S9" s="95"/>
      <c r="V9" s="97"/>
      <c r="W9" s="98"/>
      <c r="X9" s="98"/>
      <c r="Y9" s="98"/>
    </row>
    <row r="10" spans="1:37" s="83" customFormat="1">
      <c r="A10" s="84" t="s">
        <v>79</v>
      </c>
      <c r="B10" s="84" t="s">
        <v>72</v>
      </c>
      <c r="C10" s="85" t="s">
        <v>48</v>
      </c>
      <c r="D10" s="86" t="s">
        <v>96</v>
      </c>
      <c r="E10" s="87">
        <f>INDEX('[2]Detail Table(Input this !)'!$G$4:$L$5,1,MATCH(E$2,'[2]Detail Table(Input this !)'!$G$3:$L$3,0))</f>
        <v>0</v>
      </c>
      <c r="F10" s="87">
        <f>INDEX('[2]Detail Table(Input this !)'!$G$4:$L$5,1,MATCH(F$2,'[2]Detail Table(Input this !)'!$G$3:$L$3,0))</f>
        <v>0</v>
      </c>
      <c r="G10" s="87">
        <f>INDEX('[2]Detail Table(Input this !)'!$G$4:$L$5,1,MATCH(G$2,'[2]Detail Table(Input this !)'!$G$3:$L$3,0))</f>
        <v>0</v>
      </c>
      <c r="H10" s="87">
        <f>INDEX('[2]Detail Table(Input this !)'!$G$4:$L$5,1,MATCH(H$2,'[2]Detail Table(Input this !)'!$G$3:$L$3,0))</f>
        <v>0</v>
      </c>
      <c r="I10" s="87">
        <f>INDEX('[2]Detail Table(Input this !)'!$G$4:$L$5,1,MATCH(I$2,'[2]Detail Table(Input this !)'!$G$3:$L$3,0))</f>
        <v>0</v>
      </c>
      <c r="J10" s="87">
        <f>INDEX('[2]Detail Table(Input this !)'!$G$4:$L$5,1,MATCH(J$2,'[2]Detail Table(Input this !)'!$G$3:$L$3,0))</f>
        <v>0</v>
      </c>
      <c r="K10" s="87">
        <f>INDEX('[2]Detail Table(Input this !)'!$N$4:$S$5,1,MATCH(K$2,'[2]Detail Table(Input this !)'!$N$3:$S$3,0))</f>
        <v>0</v>
      </c>
      <c r="L10" s="87">
        <f>INDEX('[2]Detail Table(Input this !)'!$N$4:$S$5,1,MATCH(L$2,'[2]Detail Table(Input this !)'!$N$3:$S$3,0))</f>
        <v>0</v>
      </c>
      <c r="M10" s="87">
        <f>INDEX('[2]Detail Table(Input this !)'!$N$4:$S$5,1,MATCH(M$2,'[2]Detail Table(Input this !)'!$N$3:$S$3,0))</f>
        <v>0</v>
      </c>
      <c r="N10" s="87">
        <f>INDEX('[2]Detail Table(Input this !)'!$N$4:$S$5,1,MATCH(N$2,'[2]Detail Table(Input this !)'!$N$3:$S$3,0))</f>
        <v>0</v>
      </c>
      <c r="O10" s="87">
        <f>INDEX('[2]Detail Table(Input this !)'!$N$4:$S$5,1,MATCH(O$2,'[2]Detail Table(Input this !)'!$N$3:$S$3,0))</f>
        <v>0</v>
      </c>
      <c r="P10" s="87">
        <f>INDEX('[2]Detail Table(Input this !)'!$N$4:$S$5,1,MATCH(P$2,'[2]Detail Table(Input this !)'!$N$3:$S$3,0))</f>
        <v>0</v>
      </c>
      <c r="Q10" s="87">
        <f t="shared" si="0"/>
        <v>0</v>
      </c>
      <c r="S10" s="86"/>
      <c r="V10" s="97"/>
      <c r="W10" s="98"/>
      <c r="X10" s="98"/>
      <c r="Y10" s="98"/>
    </row>
    <row r="11" spans="1:37" s="83" customFormat="1">
      <c r="A11" s="88" t="s">
        <v>73</v>
      </c>
      <c r="B11" s="88" t="s">
        <v>74</v>
      </c>
      <c r="C11" s="89" t="s">
        <v>49</v>
      </c>
      <c r="D11" s="90" t="s">
        <v>96</v>
      </c>
      <c r="E11" s="91">
        <f>INDEX('[2]Detail Table(Input this !)'!$G$4:$L$5,2,MATCH(E$2,'[2]Detail Table(Input this !)'!$G$3:$L$3,0))</f>
        <v>0</v>
      </c>
      <c r="F11" s="91">
        <f>INDEX('[2]Detail Table(Input this !)'!$G$4:$L$5,2,MATCH(F$2,'[2]Detail Table(Input this !)'!$G$3:$L$3,0))</f>
        <v>0</v>
      </c>
      <c r="G11" s="91">
        <f>INDEX('[2]Detail Table(Input this !)'!$G$4:$L$5,2,MATCH(G$2,'[2]Detail Table(Input this !)'!$G$3:$L$3,0))</f>
        <v>0</v>
      </c>
      <c r="H11" s="91">
        <f>INDEX('[2]Detail Table(Input this !)'!$G$4:$L$5,2,MATCH(H$2,'[2]Detail Table(Input this !)'!$G$3:$L$3,0))</f>
        <v>0</v>
      </c>
      <c r="I11" s="91">
        <f>INDEX('[2]Detail Table(Input this !)'!$G$4:$L$5,2,MATCH(I$2,'[2]Detail Table(Input this !)'!$G$3:$L$3,0))</f>
        <v>0</v>
      </c>
      <c r="J11" s="91">
        <f>INDEX('[2]Detail Table(Input this !)'!$G$4:$L$5,2,MATCH(J$2,'[2]Detail Table(Input this !)'!$G$3:$L$3,0))</f>
        <v>0</v>
      </c>
      <c r="K11" s="91">
        <f>INDEX('[2]Detail Table(Input this !)'!$N$4:$S$5,2,MATCH(K$2,'[2]Detail Table(Input this !)'!$N$3:$S$3,0))</f>
        <v>0</v>
      </c>
      <c r="L11" s="91">
        <f>INDEX('[2]Detail Table(Input this !)'!$N$4:$S$5,2,MATCH(L$2,'[2]Detail Table(Input this !)'!$N$3:$S$3,0))</f>
        <v>0</v>
      </c>
      <c r="M11" s="91">
        <f>INDEX('[2]Detail Table(Input this !)'!$N$4:$S$5,2,MATCH(M$2,'[2]Detail Table(Input this !)'!$N$3:$S$3,0))</f>
        <v>0</v>
      </c>
      <c r="N11" s="91">
        <f>INDEX('[2]Detail Table(Input this !)'!$N$4:$S$5,2,MATCH(N$2,'[2]Detail Table(Input this !)'!$N$3:$S$3,0))</f>
        <v>0</v>
      </c>
      <c r="O11" s="91">
        <f>INDEX('[2]Detail Table(Input this !)'!$N$4:$S$5,2,MATCH(O$2,'[2]Detail Table(Input this !)'!$N$3:$S$3,0))</f>
        <v>0</v>
      </c>
      <c r="P11" s="91">
        <f>INDEX('[2]Detail Table(Input this !)'!$N$4:$S$5,2,MATCH(P$2,'[2]Detail Table(Input this !)'!$N$3:$S$3,0))</f>
        <v>0</v>
      </c>
      <c r="Q11" s="91">
        <f t="shared" si="0"/>
        <v>0</v>
      </c>
      <c r="S11" s="86"/>
      <c r="V11" s="97"/>
      <c r="W11" s="98"/>
      <c r="X11" s="98"/>
      <c r="Y11" s="98"/>
      <c r="AG11" s="99"/>
      <c r="AK11" s="99"/>
    </row>
    <row r="12" spans="1:37" s="83" customFormat="1">
      <c r="A12" s="88"/>
      <c r="B12" s="92"/>
      <c r="C12" s="81" t="s">
        <v>75</v>
      </c>
      <c r="D12" s="93" t="s">
        <v>96</v>
      </c>
      <c r="E12" s="94">
        <f>SUM(E10:E11)</f>
        <v>0</v>
      </c>
      <c r="F12" s="94">
        <f t="shared" ref="F12:P12" si="3">SUM(F10:F11)</f>
        <v>0</v>
      </c>
      <c r="G12" s="94">
        <f t="shared" si="3"/>
        <v>0</v>
      </c>
      <c r="H12" s="94">
        <f t="shared" si="3"/>
        <v>0</v>
      </c>
      <c r="I12" s="94">
        <f t="shared" si="3"/>
        <v>0</v>
      </c>
      <c r="J12" s="94">
        <f t="shared" si="3"/>
        <v>0</v>
      </c>
      <c r="K12" s="94">
        <f t="shared" si="3"/>
        <v>0</v>
      </c>
      <c r="L12" s="94">
        <f t="shared" si="3"/>
        <v>0</v>
      </c>
      <c r="M12" s="94">
        <f t="shared" si="3"/>
        <v>0</v>
      </c>
      <c r="N12" s="94">
        <f t="shared" si="3"/>
        <v>0</v>
      </c>
      <c r="O12" s="94">
        <f t="shared" si="3"/>
        <v>0</v>
      </c>
      <c r="P12" s="94">
        <f t="shared" si="3"/>
        <v>0</v>
      </c>
      <c r="Q12" s="94">
        <f t="shared" si="0"/>
        <v>0</v>
      </c>
      <c r="S12" s="95"/>
      <c r="AG12" s="99"/>
      <c r="AK12" s="99"/>
    </row>
    <row r="13" spans="1:37" s="83" customFormat="1">
      <c r="A13" s="88"/>
      <c r="B13" s="88" t="s">
        <v>76</v>
      </c>
      <c r="C13" s="85" t="s">
        <v>52</v>
      </c>
      <c r="D13" s="86" t="s">
        <v>97</v>
      </c>
      <c r="E13" s="110">
        <f>INDEX('[2]Detail Table(Input this !)'!$G$21:$L$21,1,MATCH(E$2,'[2]Detail Table(Input this !)'!$G$3:$L$3,0))</f>
        <v>0</v>
      </c>
      <c r="F13" s="110">
        <f>INDEX('[2]Detail Table(Input this !)'!$G$21:$L$21,1,MATCH(F$2,'[2]Detail Table(Input this !)'!$G$3:$L$3,0))</f>
        <v>0</v>
      </c>
      <c r="G13" s="110">
        <f>INDEX('[2]Detail Table(Input this !)'!$G$21:$L$21,1,MATCH(G$2,'[2]Detail Table(Input this !)'!$G$3:$L$3,0))</f>
        <v>0</v>
      </c>
      <c r="H13" s="110">
        <f>INDEX('[2]Detail Table(Input this !)'!$G$21:$L$21,1,MATCH(H$2,'[2]Detail Table(Input this !)'!$G$3:$L$3,0))</f>
        <v>0</v>
      </c>
      <c r="I13" s="110">
        <f>INDEX('[2]Detail Table(Input this !)'!$G$21:$L$21,1,MATCH(I$2,'[2]Detail Table(Input this !)'!$G$3:$L$3,0))</f>
        <v>0</v>
      </c>
      <c r="J13" s="110">
        <f>INDEX('[2]Detail Table(Input this !)'!$G$21:$L$21,1,MATCH(J$2,'[2]Detail Table(Input this !)'!$G$3:$L$3,0))</f>
        <v>0</v>
      </c>
      <c r="K13" s="110">
        <f>INDEX('[2]Detail Table(Input this !)'!$N$21:$S$21,1,MATCH(K$2,'[2]Detail Table(Input this !)'!$N$3:$S$3,0))</f>
        <v>0</v>
      </c>
      <c r="L13" s="110">
        <f>INDEX('[2]Detail Table(Input this !)'!$N$21:$S$21,1,MATCH(L$2,'[2]Detail Table(Input this !)'!$N$3:$S$3,0))</f>
        <v>0</v>
      </c>
      <c r="M13" s="110">
        <f>INDEX('[2]Detail Table(Input this !)'!$N$21:$S$21,1,MATCH(M$2,'[2]Detail Table(Input this !)'!$N$3:$S$3,0))</f>
        <v>0</v>
      </c>
      <c r="N13" s="110">
        <f>INDEX('[2]Detail Table(Input this !)'!$N$21:$S$21,1,MATCH(N$2,'[2]Detail Table(Input this !)'!$N$3:$S$3,0))</f>
        <v>0</v>
      </c>
      <c r="O13" s="110">
        <f>INDEX('[2]Detail Table(Input this !)'!$N$21:$S$21,1,MATCH(O$2,'[2]Detail Table(Input this !)'!$N$3:$S$3,0))</f>
        <v>0</v>
      </c>
      <c r="P13" s="110">
        <f>INDEX('[2]Detail Table(Input this !)'!$N$21:$S$21,1,MATCH(P$2,'[2]Detail Table(Input this !)'!$N$3:$S$3,0))</f>
        <v>0</v>
      </c>
      <c r="Q13" s="87">
        <f t="shared" si="0"/>
        <v>0</v>
      </c>
      <c r="S13" s="86"/>
      <c r="AG13" s="99"/>
      <c r="AK13" s="99"/>
    </row>
    <row r="14" spans="1:37" s="83" customFormat="1">
      <c r="A14" s="88"/>
      <c r="B14" s="88" t="s">
        <v>77</v>
      </c>
      <c r="C14" s="89" t="s">
        <v>53</v>
      </c>
      <c r="D14" s="90" t="s">
        <v>97</v>
      </c>
      <c r="E14" s="111">
        <f>INDEX('[2]Detail Table(Input this !)'!$G$33:$L$33,1,MATCH(E$2,'[2]Detail Table(Input this !)'!$G$3:$L$3,0))</f>
        <v>0</v>
      </c>
      <c r="F14" s="111">
        <f>INDEX('[2]Detail Table(Input this !)'!$G$33:$L$33,1,MATCH(F$2,'[2]Detail Table(Input this !)'!$G$3:$L$3,0))</f>
        <v>0</v>
      </c>
      <c r="G14" s="111">
        <f>INDEX('[2]Detail Table(Input this !)'!$G$33:$L$33,1,MATCH(G$2,'[2]Detail Table(Input this !)'!$G$3:$L$3,0))</f>
        <v>0</v>
      </c>
      <c r="H14" s="111">
        <f>INDEX('[2]Detail Table(Input this !)'!$G$33:$L$33,1,MATCH(H$2,'[2]Detail Table(Input this !)'!$G$3:$L$3,0))</f>
        <v>0</v>
      </c>
      <c r="I14" s="111">
        <f>INDEX('[2]Detail Table(Input this !)'!$G$33:$L$33,1,MATCH(I$2,'[2]Detail Table(Input this !)'!$G$3:$L$3,0))</f>
        <v>0</v>
      </c>
      <c r="J14" s="111">
        <f>INDEX('[2]Detail Table(Input this !)'!$G$33:$L$33,1,MATCH(J$2,'[2]Detail Table(Input this !)'!$G$3:$L$3,0))</f>
        <v>0</v>
      </c>
      <c r="K14" s="111">
        <f>INDEX('[2]Detail Table(Input this !)'!$N$33:$S$33,1,MATCH(K$2,'[2]Detail Table(Input this !)'!$N$3:$S$3,0))</f>
        <v>0</v>
      </c>
      <c r="L14" s="111">
        <f>INDEX('[2]Detail Table(Input this !)'!$N$33:$S$33,1,MATCH(L$2,'[2]Detail Table(Input this !)'!$N$3:$S$3,0))</f>
        <v>0</v>
      </c>
      <c r="M14" s="111">
        <f>INDEX('[2]Detail Table(Input this !)'!$N$33:$S$33,1,MATCH(M$2,'[2]Detail Table(Input this !)'!$N$3:$S$3,0))</f>
        <v>0</v>
      </c>
      <c r="N14" s="111">
        <f>INDEX('[2]Detail Table(Input this !)'!$N$33:$S$33,1,MATCH(N$2,'[2]Detail Table(Input this !)'!$N$3:$S$3,0))</f>
        <v>0</v>
      </c>
      <c r="O14" s="111">
        <f>INDEX('[2]Detail Table(Input this !)'!$N$33:$S$33,1,MATCH(O$2,'[2]Detail Table(Input this !)'!$N$3:$S$3,0))</f>
        <v>0</v>
      </c>
      <c r="P14" s="111">
        <f>INDEX('[2]Detail Table(Input this !)'!$N$33:$S$33,1,MATCH(P$2,'[2]Detail Table(Input this !)'!$N$3:$S$3,0))</f>
        <v>0</v>
      </c>
      <c r="Q14" s="91">
        <f t="shared" si="0"/>
        <v>0</v>
      </c>
      <c r="S14" s="86"/>
      <c r="W14" s="100"/>
      <c r="X14" s="100"/>
      <c r="Y14" s="101"/>
      <c r="AG14" s="99"/>
      <c r="AK14" s="99"/>
    </row>
    <row r="15" spans="1:37" s="83" customFormat="1">
      <c r="A15" s="92"/>
      <c r="B15" s="92"/>
      <c r="C15" s="81" t="s">
        <v>78</v>
      </c>
      <c r="D15" s="93" t="s">
        <v>97</v>
      </c>
      <c r="E15" s="112">
        <f>SUM(E13:E14)</f>
        <v>0</v>
      </c>
      <c r="F15" s="112">
        <f t="shared" ref="F15:P15" si="4">SUM(F13:F14)</f>
        <v>0</v>
      </c>
      <c r="G15" s="112">
        <f t="shared" si="4"/>
        <v>0</v>
      </c>
      <c r="H15" s="112">
        <f t="shared" si="4"/>
        <v>0</v>
      </c>
      <c r="I15" s="112">
        <f t="shared" si="4"/>
        <v>0</v>
      </c>
      <c r="J15" s="112">
        <f t="shared" si="4"/>
        <v>0</v>
      </c>
      <c r="K15" s="112">
        <f t="shared" si="4"/>
        <v>0</v>
      </c>
      <c r="L15" s="112">
        <f t="shared" si="4"/>
        <v>0</v>
      </c>
      <c r="M15" s="112">
        <f t="shared" si="4"/>
        <v>0</v>
      </c>
      <c r="N15" s="112">
        <f t="shared" si="4"/>
        <v>0</v>
      </c>
      <c r="O15" s="112">
        <f t="shared" si="4"/>
        <v>0</v>
      </c>
      <c r="P15" s="112">
        <f t="shared" si="4"/>
        <v>0</v>
      </c>
      <c r="Q15" s="94">
        <f t="shared" ref="Q15:Q18" si="5">SUM(E15:P15)</f>
        <v>0</v>
      </c>
      <c r="S15" s="95"/>
      <c r="AG15" s="99"/>
      <c r="AK15" s="99"/>
    </row>
    <row r="16" spans="1:37" s="83" customFormat="1">
      <c r="A16" s="84" t="s">
        <v>80</v>
      </c>
      <c r="B16" s="84" t="s">
        <v>72</v>
      </c>
      <c r="C16" s="85" t="s">
        <v>48</v>
      </c>
      <c r="D16" s="86" t="s">
        <v>96</v>
      </c>
      <c r="E16" s="87">
        <f>INDEX('[3]Detail Table(Input this !)'!$G$4:$L$5,1,MATCH(E$2,'[3]Detail Table(Input this !)'!$G$3:$L$3,0))</f>
        <v>0</v>
      </c>
      <c r="F16" s="87">
        <f>INDEX('[3]Detail Table(Input this !)'!$G$4:$L$5,1,MATCH(F$2,'[3]Detail Table(Input this !)'!$G$3:$L$3,0))</f>
        <v>0</v>
      </c>
      <c r="G16" s="87">
        <f>INDEX('[3]Detail Table(Input this !)'!$G$4:$L$5,1,MATCH(G$2,'[3]Detail Table(Input this !)'!$G$3:$L$3,0))</f>
        <v>0</v>
      </c>
      <c r="H16" s="87">
        <f>INDEX('[3]Detail Table(Input this !)'!$G$4:$L$5,1,MATCH(H$2,'[3]Detail Table(Input this !)'!$G$3:$L$3,0))</f>
        <v>0</v>
      </c>
      <c r="I16" s="87">
        <f>INDEX('[3]Detail Table(Input this !)'!$G$4:$L$5,1,MATCH(I$2,'[3]Detail Table(Input this !)'!$G$3:$L$3,0))</f>
        <v>0</v>
      </c>
      <c r="J16" s="87">
        <f>INDEX('[3]Detail Table(Input this !)'!$G$4:$L$5,1,MATCH(J$2,'[3]Detail Table(Input this !)'!$G$3:$L$3,0))</f>
        <v>0</v>
      </c>
      <c r="K16" s="87">
        <f>INDEX('[3]Detail Table(Input this !)'!$N$4:$S$5,1,MATCH(K$2,'[3]Detail Table(Input this !)'!$N$3:$S$3,0))</f>
        <v>0</v>
      </c>
      <c r="L16" s="87">
        <f>INDEX('[3]Detail Table(Input this !)'!$N$4:$S$5,1,MATCH(L$2,'[3]Detail Table(Input this !)'!$N$3:$S$3,0))</f>
        <v>0</v>
      </c>
      <c r="M16" s="87">
        <f>INDEX('[3]Detail Table(Input this !)'!$N$4:$S$5,1,MATCH(M$2,'[3]Detail Table(Input this !)'!$N$3:$S$3,0))</f>
        <v>0</v>
      </c>
      <c r="N16" s="87">
        <f>INDEX('[3]Detail Table(Input this !)'!$N$4:$S$5,1,MATCH(N$2,'[3]Detail Table(Input this !)'!$N$3:$S$3,0))</f>
        <v>0</v>
      </c>
      <c r="O16" s="87">
        <f>INDEX('[3]Detail Table(Input this !)'!$N$4:$S$5,1,MATCH(O$2,'[3]Detail Table(Input this !)'!$N$3:$S$3,0))</f>
        <v>0</v>
      </c>
      <c r="P16" s="87">
        <f>INDEX('[3]Detail Table(Input this !)'!$N$4:$S$5,1,MATCH(P$2,'[3]Detail Table(Input this !)'!$N$3:$S$3,0))</f>
        <v>0</v>
      </c>
      <c r="Q16" s="87">
        <f t="shared" si="5"/>
        <v>0</v>
      </c>
      <c r="S16" s="86"/>
      <c r="AG16" s="102"/>
      <c r="AK16" s="102"/>
    </row>
    <row r="17" spans="1:37" s="83" customFormat="1">
      <c r="A17" s="88" t="s">
        <v>81</v>
      </c>
      <c r="B17" s="88" t="s">
        <v>74</v>
      </c>
      <c r="C17" s="89" t="s">
        <v>49</v>
      </c>
      <c r="D17" s="90" t="s">
        <v>96</v>
      </c>
      <c r="E17" s="91">
        <f>INDEX('[3]Detail Table(Input this !)'!$G$4:$L$5,2,MATCH(E$2,'[3]Detail Table(Input this !)'!$G$3:$L$3,0))</f>
        <v>0</v>
      </c>
      <c r="F17" s="91">
        <f>INDEX('[3]Detail Table(Input this !)'!$G$4:$L$5,2,MATCH(F$2,'[3]Detail Table(Input this !)'!$G$3:$L$3,0))</f>
        <v>0</v>
      </c>
      <c r="G17" s="91">
        <f>INDEX('[3]Detail Table(Input this !)'!$G$4:$L$5,2,MATCH(G$2,'[3]Detail Table(Input this !)'!$G$3:$L$3,0))</f>
        <v>0</v>
      </c>
      <c r="H17" s="91">
        <f>INDEX('[3]Detail Table(Input this !)'!$G$4:$L$5,2,MATCH(H$2,'[3]Detail Table(Input this !)'!$G$3:$L$3,0))</f>
        <v>0</v>
      </c>
      <c r="I17" s="91">
        <f>INDEX('[3]Detail Table(Input this !)'!$G$4:$L$5,2,MATCH(I$2,'[3]Detail Table(Input this !)'!$G$3:$L$3,0))</f>
        <v>0</v>
      </c>
      <c r="J17" s="91">
        <f>INDEX('[3]Detail Table(Input this !)'!$G$4:$L$5,2,MATCH(J$2,'[3]Detail Table(Input this !)'!$G$3:$L$3,0))</f>
        <v>0</v>
      </c>
      <c r="K17" s="91">
        <f>INDEX('[3]Detail Table(Input this !)'!$N$4:$S$5,2,MATCH(K$2,'[3]Detail Table(Input this !)'!$N$3:$S$3,0))</f>
        <v>0</v>
      </c>
      <c r="L17" s="91">
        <f>INDEX('[3]Detail Table(Input this !)'!$N$4:$S$5,2,MATCH(L$2,'[3]Detail Table(Input this !)'!$N$3:$S$3,0))</f>
        <v>0</v>
      </c>
      <c r="M17" s="91">
        <f>INDEX('[3]Detail Table(Input this !)'!$N$4:$S$5,2,MATCH(M$2,'[3]Detail Table(Input this !)'!$N$3:$S$3,0))</f>
        <v>0</v>
      </c>
      <c r="N17" s="91">
        <f>INDEX('[3]Detail Table(Input this !)'!$N$4:$S$5,2,MATCH(N$2,'[3]Detail Table(Input this !)'!$N$3:$S$3,0))</f>
        <v>0</v>
      </c>
      <c r="O17" s="91">
        <f>INDEX('[3]Detail Table(Input this !)'!$N$4:$S$5,2,MATCH(O$2,'[3]Detail Table(Input this !)'!$N$3:$S$3,0))</f>
        <v>0</v>
      </c>
      <c r="P17" s="91">
        <f>INDEX('[3]Detail Table(Input this !)'!$N$4:$S$5,2,MATCH(P$2,'[3]Detail Table(Input this !)'!$N$3:$S$3,0))</f>
        <v>0</v>
      </c>
      <c r="Q17" s="91">
        <f t="shared" si="5"/>
        <v>0</v>
      </c>
      <c r="S17" s="86"/>
    </row>
    <row r="18" spans="1:37" s="83" customFormat="1">
      <c r="A18" s="88"/>
      <c r="B18" s="92"/>
      <c r="C18" s="81" t="s">
        <v>75</v>
      </c>
      <c r="D18" s="93" t="s">
        <v>96</v>
      </c>
      <c r="E18" s="94">
        <f>SUM(E16:E17)</f>
        <v>0</v>
      </c>
      <c r="F18" s="94">
        <f t="shared" ref="F18:P18" si="6">SUM(F16:F17)</f>
        <v>0</v>
      </c>
      <c r="G18" s="94">
        <f t="shared" si="6"/>
        <v>0</v>
      </c>
      <c r="H18" s="94">
        <f t="shared" si="6"/>
        <v>0</v>
      </c>
      <c r="I18" s="94">
        <f t="shared" si="6"/>
        <v>0</v>
      </c>
      <c r="J18" s="94">
        <f t="shared" si="6"/>
        <v>0</v>
      </c>
      <c r="K18" s="94">
        <f t="shared" si="6"/>
        <v>0</v>
      </c>
      <c r="L18" s="94">
        <f t="shared" si="6"/>
        <v>0</v>
      </c>
      <c r="M18" s="94">
        <f t="shared" si="6"/>
        <v>0</v>
      </c>
      <c r="N18" s="94">
        <f t="shared" si="6"/>
        <v>0</v>
      </c>
      <c r="O18" s="94">
        <f t="shared" si="6"/>
        <v>0</v>
      </c>
      <c r="P18" s="94">
        <f t="shared" si="6"/>
        <v>0</v>
      </c>
      <c r="Q18" s="94">
        <f t="shared" si="5"/>
        <v>0</v>
      </c>
      <c r="S18" s="95"/>
      <c r="AG18" s="99"/>
      <c r="AK18" s="99"/>
    </row>
    <row r="19" spans="1:37" s="83" customFormat="1">
      <c r="A19" s="88"/>
      <c r="B19" s="88" t="s">
        <v>76</v>
      </c>
      <c r="C19" s="85" t="s">
        <v>52</v>
      </c>
      <c r="D19" s="86" t="s">
        <v>97</v>
      </c>
      <c r="E19" s="110">
        <f>INDEX('[3]Detail Table(Input this !)'!$G$21:$L$21,1,MATCH(E$2,'[3]Detail Table(Input this !)'!$G$3:$L$3,0))</f>
        <v>0</v>
      </c>
      <c r="F19" s="110">
        <f>INDEX('[3]Detail Table(Input this !)'!$G$21:$L$21,1,MATCH(F$2,'[3]Detail Table(Input this !)'!$G$3:$L$3,0))</f>
        <v>0</v>
      </c>
      <c r="G19" s="110">
        <f>INDEX('[3]Detail Table(Input this !)'!$G$21:$L$21,1,MATCH(G$2,'[3]Detail Table(Input this !)'!$G$3:$L$3,0))</f>
        <v>0</v>
      </c>
      <c r="H19" s="110">
        <f>INDEX('[3]Detail Table(Input this !)'!$G$21:$L$21,1,MATCH(H$2,'[3]Detail Table(Input this !)'!$G$3:$L$3,0))</f>
        <v>0</v>
      </c>
      <c r="I19" s="110">
        <f>INDEX('[3]Detail Table(Input this !)'!$G$21:$L$21,1,MATCH(I$2,'[3]Detail Table(Input this !)'!$G$3:$L$3,0))</f>
        <v>0</v>
      </c>
      <c r="J19" s="110">
        <f>INDEX('[3]Detail Table(Input this !)'!$G$21:$L$21,1,MATCH(J$2,'[3]Detail Table(Input this !)'!$G$3:$L$3,0))</f>
        <v>0</v>
      </c>
      <c r="K19" s="110">
        <f>INDEX('[3]Detail Table(Input this !)'!$N$21:$S$21,1,MATCH(K$2,'[3]Detail Table(Input this !)'!$N$3:$S$3,0))</f>
        <v>0</v>
      </c>
      <c r="L19" s="110">
        <f>INDEX('[3]Detail Table(Input this !)'!$N$21:$S$21,1,MATCH(L$2,'[3]Detail Table(Input this !)'!$N$3:$S$3,0))</f>
        <v>0</v>
      </c>
      <c r="M19" s="110">
        <f>INDEX('[3]Detail Table(Input this !)'!$N$21:$S$21,1,MATCH(M$2,'[3]Detail Table(Input this !)'!$N$3:$S$3,0))</f>
        <v>0</v>
      </c>
      <c r="N19" s="110">
        <f>INDEX('[3]Detail Table(Input this !)'!$N$21:$S$21,1,MATCH(N$2,'[3]Detail Table(Input this !)'!$N$3:$S$3,0))</f>
        <v>0</v>
      </c>
      <c r="O19" s="110">
        <f>INDEX('[3]Detail Table(Input this !)'!$N$21:$S$21,1,MATCH(O$2,'[3]Detail Table(Input this !)'!$N$3:$S$3,0))</f>
        <v>0</v>
      </c>
      <c r="P19" s="110">
        <f>INDEX('[3]Detail Table(Input this !)'!$N$21:$S$21,1,MATCH(P$2,'[3]Detail Table(Input this !)'!$N$3:$S$3,0))</f>
        <v>0</v>
      </c>
      <c r="Q19" s="87">
        <f>SUM(E19:P19)</f>
        <v>0</v>
      </c>
      <c r="S19" s="86"/>
    </row>
    <row r="20" spans="1:37" s="83" customFormat="1">
      <c r="A20" s="88"/>
      <c r="B20" s="88" t="s">
        <v>77</v>
      </c>
      <c r="C20" s="89" t="s">
        <v>53</v>
      </c>
      <c r="D20" s="90" t="s">
        <v>97</v>
      </c>
      <c r="E20" s="111">
        <f>INDEX('[3]Detail Table(Input this !)'!$G$33:$L$33,1,MATCH(E$2,'[3]Detail Table(Input this !)'!$G$3:$L$3,0))</f>
        <v>0</v>
      </c>
      <c r="F20" s="111">
        <f>INDEX('[3]Detail Table(Input this !)'!$G$33:$L$33,1,MATCH(F$2,'[3]Detail Table(Input this !)'!$G$3:$L$3,0))</f>
        <v>0</v>
      </c>
      <c r="G20" s="111">
        <f>INDEX('[3]Detail Table(Input this !)'!$G$33:$L$33,1,MATCH(G$2,'[3]Detail Table(Input this !)'!$G$3:$L$3,0))</f>
        <v>0</v>
      </c>
      <c r="H20" s="111">
        <f>INDEX('[3]Detail Table(Input this !)'!$G$33:$L$33,1,MATCH(H$2,'[3]Detail Table(Input this !)'!$G$3:$L$3,0))</f>
        <v>0</v>
      </c>
      <c r="I20" s="111">
        <f>INDEX('[3]Detail Table(Input this !)'!$G$33:$L$33,1,MATCH(I$2,'[3]Detail Table(Input this !)'!$G$3:$L$3,0))</f>
        <v>0</v>
      </c>
      <c r="J20" s="111">
        <f>INDEX('[3]Detail Table(Input this !)'!$G$33:$L$33,1,MATCH(J$2,'[3]Detail Table(Input this !)'!$G$3:$L$3,0))</f>
        <v>0</v>
      </c>
      <c r="K20" s="111">
        <f>INDEX('[3]Detail Table(Input this !)'!$N$33:$S$33,1,MATCH(K$2,'[3]Detail Table(Input this !)'!$N$3:$S$3,0))</f>
        <v>0</v>
      </c>
      <c r="L20" s="111">
        <f>INDEX('[3]Detail Table(Input this !)'!$N$33:$S$33,1,MATCH(L$2,'[3]Detail Table(Input this !)'!$N$3:$S$3,0))</f>
        <v>0</v>
      </c>
      <c r="M20" s="111">
        <f>INDEX('[3]Detail Table(Input this !)'!$N$33:$S$33,1,MATCH(M$2,'[3]Detail Table(Input this !)'!$N$3:$S$3,0))</f>
        <v>0</v>
      </c>
      <c r="N20" s="111">
        <f>INDEX('[3]Detail Table(Input this !)'!$N$33:$S$33,1,MATCH(N$2,'[3]Detail Table(Input this !)'!$N$3:$S$3,0))</f>
        <v>0</v>
      </c>
      <c r="O20" s="111">
        <f>INDEX('[3]Detail Table(Input this !)'!$N$33:$S$33,1,MATCH(O$2,'[3]Detail Table(Input this !)'!$N$3:$S$3,0))</f>
        <v>0</v>
      </c>
      <c r="P20" s="111">
        <f>INDEX('[3]Detail Table(Input this !)'!$N$33:$S$33,1,MATCH(P$2,'[3]Detail Table(Input this !)'!$N$3:$S$3,0))</f>
        <v>0</v>
      </c>
      <c r="Q20" s="91">
        <f>SUM(E20:P20)</f>
        <v>0</v>
      </c>
      <c r="S20" s="86"/>
      <c r="W20" s="100"/>
      <c r="X20" s="100"/>
      <c r="Y20" s="101"/>
    </row>
    <row r="21" spans="1:37" s="83" customFormat="1">
      <c r="A21" s="92"/>
      <c r="B21" s="92"/>
      <c r="C21" s="81" t="s">
        <v>78</v>
      </c>
      <c r="D21" s="93" t="s">
        <v>97</v>
      </c>
      <c r="E21" s="112">
        <f>SUM(E19:E20)</f>
        <v>0</v>
      </c>
      <c r="F21" s="112">
        <f t="shared" ref="F21:P21" si="7">SUM(F19:F20)</f>
        <v>0</v>
      </c>
      <c r="G21" s="112">
        <f t="shared" si="7"/>
        <v>0</v>
      </c>
      <c r="H21" s="112">
        <f t="shared" si="7"/>
        <v>0</v>
      </c>
      <c r="I21" s="112">
        <f t="shared" si="7"/>
        <v>0</v>
      </c>
      <c r="J21" s="112">
        <f t="shared" si="7"/>
        <v>0</v>
      </c>
      <c r="K21" s="112">
        <f t="shared" si="7"/>
        <v>0</v>
      </c>
      <c r="L21" s="112">
        <f t="shared" si="7"/>
        <v>0</v>
      </c>
      <c r="M21" s="112">
        <f t="shared" si="7"/>
        <v>0</v>
      </c>
      <c r="N21" s="112">
        <f t="shared" si="7"/>
        <v>0</v>
      </c>
      <c r="O21" s="112">
        <f t="shared" si="7"/>
        <v>0</v>
      </c>
      <c r="P21" s="112">
        <f t="shared" si="7"/>
        <v>0</v>
      </c>
      <c r="Q21" s="94">
        <f>SUM(E21:P21)</f>
        <v>0</v>
      </c>
      <c r="S21" s="103"/>
    </row>
    <row r="22" spans="1:37" s="83" customFormat="1">
      <c r="A22" s="130" t="s">
        <v>82</v>
      </c>
      <c r="B22" s="131"/>
      <c r="C22" s="132"/>
      <c r="D22" s="104" t="s">
        <v>96</v>
      </c>
      <c r="E22" s="105">
        <f>E6+E12+E18</f>
        <v>0</v>
      </c>
      <c r="F22" s="105">
        <f t="shared" ref="F22:P22" si="8">F6+F12+F18</f>
        <v>0</v>
      </c>
      <c r="G22" s="105">
        <f t="shared" si="8"/>
        <v>0</v>
      </c>
      <c r="H22" s="105">
        <f t="shared" si="8"/>
        <v>0</v>
      </c>
      <c r="I22" s="105">
        <f t="shared" si="8"/>
        <v>0</v>
      </c>
      <c r="J22" s="105">
        <f t="shared" si="8"/>
        <v>0</v>
      </c>
      <c r="K22" s="105">
        <f t="shared" si="8"/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>SUM(E22:P22)</f>
        <v>0</v>
      </c>
    </row>
    <row r="23" spans="1:37" s="83" customFormat="1">
      <c r="A23" s="130" t="s">
        <v>83</v>
      </c>
      <c r="B23" s="131"/>
      <c r="C23" s="132"/>
      <c r="D23" s="104" t="s">
        <v>97</v>
      </c>
      <c r="E23" s="106">
        <f>E9+E15+E21</f>
        <v>0</v>
      </c>
      <c r="F23" s="106">
        <f t="shared" ref="F23:P23" si="9">F9+F15+F21</f>
        <v>0</v>
      </c>
      <c r="G23" s="106">
        <f t="shared" si="9"/>
        <v>0</v>
      </c>
      <c r="H23" s="106">
        <f t="shared" si="9"/>
        <v>0</v>
      </c>
      <c r="I23" s="106">
        <f t="shared" si="9"/>
        <v>0</v>
      </c>
      <c r="J23" s="106">
        <f t="shared" si="9"/>
        <v>0</v>
      </c>
      <c r="K23" s="106">
        <f t="shared" si="9"/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>SUM(E23:P23)</f>
        <v>0</v>
      </c>
    </row>
    <row r="24" spans="1:37">
      <c r="A24" s="133" t="s">
        <v>84</v>
      </c>
      <c r="B24" s="133"/>
      <c r="C24" s="133"/>
      <c r="D24" s="81" t="s">
        <v>85</v>
      </c>
      <c r="E24" s="107" t="e">
        <f>E23/E22/1000</f>
        <v>#DIV/0!</v>
      </c>
      <c r="F24" s="107" t="e">
        <f t="shared" ref="F24:Q24" si="10">F23/F22/1000</f>
        <v>#DIV/0!</v>
      </c>
      <c r="G24" s="107" t="e">
        <f t="shared" si="10"/>
        <v>#DIV/0!</v>
      </c>
      <c r="H24" s="107" t="e">
        <f t="shared" si="10"/>
        <v>#DIV/0!</v>
      </c>
      <c r="I24" s="107" t="e">
        <f t="shared" si="10"/>
        <v>#DIV/0!</v>
      </c>
      <c r="J24" s="107" t="e">
        <f t="shared" si="10"/>
        <v>#DIV/0!</v>
      </c>
      <c r="K24" s="107" t="e">
        <f t="shared" si="10"/>
        <v>#DIV/0!</v>
      </c>
      <c r="L24" s="107" t="e">
        <f t="shared" si="10"/>
        <v>#DIV/0!</v>
      </c>
      <c r="M24" s="107"/>
      <c r="N24" s="107"/>
      <c r="O24" s="107"/>
      <c r="P24" s="107"/>
      <c r="Q24" s="107" t="e">
        <f t="shared" si="10"/>
        <v>#DIV/0!</v>
      </c>
    </row>
    <row r="25" spans="1:37">
      <c r="A25" s="133" t="s">
        <v>86</v>
      </c>
      <c r="B25" s="133"/>
      <c r="C25" s="133"/>
      <c r="D25" s="81" t="s">
        <v>85</v>
      </c>
      <c r="E25" s="107">
        <f>INDEX(Sheet_E!$G$16:$AD$16,1,MATCH('QLoss Breakdown'!E2,Sheet_E!$G$5:$AD$5,0))/100</f>
        <v>7.0864456642696829E-4</v>
      </c>
      <c r="F25" s="107" t="e">
        <f>INDEX(Sheet_E!$G$16:$AD$16,1,MATCH('QLoss Breakdown'!F2,Sheet_E!$G$27:$AD$27,0))/100</f>
        <v>#N/A</v>
      </c>
      <c r="G25" s="107">
        <f>INDEX(Sheet_E!$G$16:$AD$16,1,MATCH('QLoss Breakdown'!G2,Sheet_E!$G$5:$AD$5,0))/100</f>
        <v>7.0864456642696786E-4</v>
      </c>
      <c r="H25" s="107">
        <f>INDEX(Sheet_E!$G$16:$AD$16,1,MATCH('QLoss Breakdown'!H2,Sheet_E!$G$5:$AD$5,0))/100</f>
        <v>7.0864456642696786E-4</v>
      </c>
      <c r="I25" s="107">
        <f>INDEX(Sheet_E!$G$16:$AD$16,1,MATCH('QLoss Breakdown'!I2,Sheet_E!$G$5:$AD$5,0))/100</f>
        <v>7.0864456642696786E-4</v>
      </c>
      <c r="J25" s="107">
        <f>INDEX(Sheet_E!$G$16:$AD$16,1,MATCH('QLoss Breakdown'!J2,Sheet_E!$G$5:$AD$5,0))/100</f>
        <v>7.0864456642696786E-4</v>
      </c>
      <c r="K25" s="107">
        <f>INDEX(Sheet_E!$G$16:$AD$16,1,MATCH('QLoss Breakdown'!K2,Sheet_E!$G$5:$AD$5,0))/100</f>
        <v>7.0864456642696786E-4</v>
      </c>
      <c r="L25" s="107">
        <f>INDEX(Sheet_E!$G$16:$AD$16,1,MATCH('QLoss Breakdown'!L2,Sheet_E!$G$5:$AD$5,0))/100</f>
        <v>7.0864456642696807E-4</v>
      </c>
      <c r="M25" s="107">
        <f>INDEX(Sheet_E!$G$16:$AD$16,1,MATCH('QLoss Breakdown'!M2,Sheet_E!$G$5:$AD$5,0))/100</f>
        <v>7.0864456642696786E-4</v>
      </c>
      <c r="N25" s="107">
        <f>INDEX(Sheet_E!$G$16:$AD$16,1,MATCH('QLoss Breakdown'!N2,Sheet_E!$G$5:$AD$5,0))/100</f>
        <v>7.0864456642696786E-4</v>
      </c>
      <c r="O25" s="107">
        <f>INDEX(Sheet_E!$G$16:$AD$16,1,MATCH('QLoss Breakdown'!O2,Sheet_E!$G$5:$AD$5,0))/100</f>
        <v>7.0864456642696786E-4</v>
      </c>
      <c r="P25" s="107">
        <f>INDEX(Sheet_E!$G$16:$AD$16,1,MATCH('QLoss Breakdown'!P2,Sheet_E!$G$5:$AD$5,0))/100</f>
        <v>7.0864456642696786E-4</v>
      </c>
      <c r="Q25" s="107">
        <f>Sheet_E!AI16/100</f>
        <v>7.0864456642696807E-4</v>
      </c>
    </row>
    <row r="26" spans="1:37" s="83" customFormat="1">
      <c r="A26" s="83" t="s">
        <v>87</v>
      </c>
      <c r="B26" s="83" t="s">
        <v>88</v>
      </c>
      <c r="D26" s="83" t="s">
        <v>89</v>
      </c>
      <c r="N26" s="129"/>
      <c r="O26" s="129"/>
      <c r="P26" s="129"/>
      <c r="Q26" s="129"/>
    </row>
    <row r="27" spans="1:37" s="83" customFormat="1">
      <c r="B27" s="83" t="s">
        <v>90</v>
      </c>
      <c r="D27" s="83" t="s">
        <v>91</v>
      </c>
      <c r="N27" s="129"/>
      <c r="O27" s="129"/>
      <c r="P27" s="129"/>
      <c r="Q27" s="129"/>
    </row>
    <row r="28" spans="1:37" s="83" customFormat="1">
      <c r="B28" s="83" t="s">
        <v>92</v>
      </c>
      <c r="D28" s="83" t="s">
        <v>93</v>
      </c>
    </row>
    <row r="29" spans="1:37" s="83" customFormat="1">
      <c r="B29" s="83" t="s">
        <v>94</v>
      </c>
      <c r="D29" s="83" t="s">
        <v>95</v>
      </c>
    </row>
    <row r="30" spans="1:37" s="83" customFormat="1"/>
  </sheetData>
  <mergeCells count="6">
    <mergeCell ref="N27:Q27"/>
    <mergeCell ref="A22:C22"/>
    <mergeCell ref="A23:C23"/>
    <mergeCell ref="A24:C24"/>
    <mergeCell ref="A25:C25"/>
    <mergeCell ref="N26:Q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minAxisType="custom" xr2:uid="{73564D31-D947-4454-8E08-BDAF6B4B96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'QLoss Breakdown'!E4:P4</xm:f>
              <xm:sqref>S4</xm:sqref>
            </x14:sparkline>
            <x14:sparkline>
              <xm:f>'QLoss Breakdown'!E5:P5</xm:f>
              <xm:sqref>S5</xm:sqref>
            </x14:sparkline>
            <x14:sparkline>
              <xm:f>'QLoss Breakdown'!E6:P6</xm:f>
              <xm:sqref>S6</xm:sqref>
            </x14:sparkline>
            <x14:sparkline>
              <xm:f>'QLoss Breakdown'!E7:P7</xm:f>
              <xm:sqref>S7</xm:sqref>
            </x14:sparkline>
            <x14:sparkline>
              <xm:f>'QLoss Breakdown'!E8:P8</xm:f>
              <xm:sqref>S8</xm:sqref>
            </x14:sparkline>
            <x14:sparkline>
              <xm:f>'QLoss Breakdown'!E9:P9</xm:f>
              <xm:sqref>S9</xm:sqref>
            </x14:sparkline>
            <x14:sparkline>
              <xm:f>'QLoss Breakdown'!E10:P10</xm:f>
              <xm:sqref>S10</xm:sqref>
            </x14:sparkline>
            <x14:sparkline>
              <xm:f>'QLoss Breakdown'!E11:P11</xm:f>
              <xm:sqref>S11</xm:sqref>
            </x14:sparkline>
            <x14:sparkline>
              <xm:f>'QLoss Breakdown'!E12:P12</xm:f>
              <xm:sqref>S12</xm:sqref>
            </x14:sparkline>
            <x14:sparkline>
              <xm:f>'QLoss Breakdown'!E13:P13</xm:f>
              <xm:sqref>S13</xm:sqref>
            </x14:sparkline>
            <x14:sparkline>
              <xm:f>'QLoss Breakdown'!E14:P14</xm:f>
              <xm:sqref>S14</xm:sqref>
            </x14:sparkline>
            <x14:sparkline>
              <xm:f>'QLoss Breakdown'!E15:P15</xm:f>
              <xm:sqref>S15</xm:sqref>
            </x14:sparkline>
            <x14:sparkline>
              <xm:f>'QLoss Breakdown'!E16:P16</xm:f>
              <xm:sqref>S16</xm:sqref>
            </x14:sparkline>
            <x14:sparkline>
              <xm:f>'QLoss Breakdown'!E17:P17</xm:f>
              <xm:sqref>S17</xm:sqref>
            </x14:sparkline>
            <x14:sparkline>
              <xm:f>'QLoss Breakdown'!E18:P18</xm:f>
              <xm:sqref>S18</xm:sqref>
            </x14:sparkline>
            <x14:sparkline>
              <xm:f>'QLoss Breakdown'!E19:P19</xm:f>
              <xm:sqref>S19</xm:sqref>
            </x14:sparkline>
            <x14:sparkline>
              <xm:f>'QLoss Breakdown'!E20:P20</xm:f>
              <xm:sqref>S20</xm:sqref>
            </x14:sparkline>
            <x14:sparkline>
              <xm:f>'QLoss Breakdown'!E21:P21</xm:f>
              <xm:sqref>S21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J39"/>
  <sheetViews>
    <sheetView tabSelected="1" zoomScale="70" zoomScaleNormal="70" workbookViewId="0">
      <selection activeCell="G18" sqref="G18"/>
    </sheetView>
  </sheetViews>
  <sheetFormatPr defaultColWidth="8.85546875" defaultRowHeight="16.5"/>
  <cols>
    <col min="1" max="1" width="4.7109375" style="1" customWidth="1"/>
    <col min="2" max="2" width="14.42578125" style="1" customWidth="1"/>
    <col min="3" max="3" width="3.28515625" style="1" customWidth="1"/>
    <col min="4" max="4" width="11.7109375" style="1" customWidth="1"/>
    <col min="5" max="5" width="46.28515625" style="1" customWidth="1"/>
    <col min="6" max="6" width="17.7109375" style="1" customWidth="1"/>
    <col min="7" max="18" width="10.7109375" style="1" customWidth="1"/>
    <col min="19" max="36" width="10.85546875" style="1" customWidth="1"/>
    <col min="37" max="16384" width="8.85546875" style="1"/>
  </cols>
  <sheetData>
    <row r="1" spans="2:36" ht="36" customHeight="1" thickBot="1">
      <c r="B1" s="134" t="s">
        <v>9</v>
      </c>
      <c r="C1" s="135"/>
      <c r="D1" s="136" t="s">
        <v>34</v>
      </c>
      <c r="E1" s="136"/>
      <c r="F1" s="11"/>
      <c r="O1" s="12"/>
      <c r="P1" s="12"/>
      <c r="Q1" s="12"/>
      <c r="R1" s="12"/>
      <c r="AG1" s="137" t="s">
        <v>6</v>
      </c>
      <c r="AH1" s="138"/>
      <c r="AI1" s="137" t="s">
        <v>7</v>
      </c>
      <c r="AJ1" s="138"/>
    </row>
    <row r="2" spans="2:36" ht="24" customHeight="1" thickBot="1">
      <c r="B2" s="135" t="s">
        <v>32</v>
      </c>
      <c r="C2" s="135"/>
      <c r="D2" s="136" t="s">
        <v>37</v>
      </c>
      <c r="E2" s="136"/>
      <c r="F2" s="10" t="s">
        <v>28</v>
      </c>
      <c r="G2" s="1" t="s">
        <v>33</v>
      </c>
      <c r="I2" s="6"/>
      <c r="J2" s="6"/>
      <c r="K2" s="144" t="s">
        <v>36</v>
      </c>
      <c r="L2" s="145"/>
      <c r="M2" s="145"/>
      <c r="N2" s="145"/>
      <c r="O2" s="146"/>
      <c r="P2" s="19"/>
      <c r="Q2" s="12"/>
      <c r="R2" s="12"/>
      <c r="U2" s="6"/>
      <c r="V2" s="6"/>
      <c r="W2" s="6"/>
      <c r="Y2" s="139"/>
      <c r="Z2" s="139"/>
      <c r="AG2" s="140" t="s">
        <v>113</v>
      </c>
      <c r="AH2" s="141"/>
      <c r="AI2" s="140"/>
      <c r="AJ2" s="141"/>
    </row>
    <row r="3" spans="2:36" ht="24" customHeight="1">
      <c r="B3" s="135" t="s">
        <v>10</v>
      </c>
      <c r="C3" s="135"/>
      <c r="D3" s="136" t="s">
        <v>38</v>
      </c>
      <c r="E3" s="136"/>
      <c r="F3" s="11"/>
      <c r="O3" s="12"/>
      <c r="P3" s="12"/>
      <c r="Q3" s="12"/>
      <c r="R3" s="12"/>
      <c r="AG3" s="142"/>
      <c r="AH3" s="143"/>
      <c r="AI3" s="142"/>
      <c r="AJ3" s="143"/>
    </row>
    <row r="4" spans="2:36" ht="30" customHeight="1">
      <c r="F4" s="169" t="s">
        <v>112</v>
      </c>
      <c r="G4" s="147" t="s">
        <v>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9"/>
      <c r="S4" s="147" t="s">
        <v>3</v>
      </c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9"/>
    </row>
    <row r="5" spans="2:36" ht="24" customHeight="1">
      <c r="B5" s="182" t="s">
        <v>11</v>
      </c>
      <c r="C5" s="182"/>
      <c r="D5" s="28">
        <v>44230</v>
      </c>
      <c r="E5" s="29"/>
      <c r="F5" s="170"/>
      <c r="G5" s="73">
        <v>44652</v>
      </c>
      <c r="H5" s="29"/>
      <c r="I5" s="73">
        <v>44682</v>
      </c>
      <c r="J5" s="29"/>
      <c r="K5" s="73">
        <v>44713</v>
      </c>
      <c r="L5" s="29"/>
      <c r="M5" s="73">
        <v>44743</v>
      </c>
      <c r="N5" s="29"/>
      <c r="O5" s="73">
        <v>44774</v>
      </c>
      <c r="P5" s="29"/>
      <c r="Q5" s="73">
        <v>44805</v>
      </c>
      <c r="R5" s="29"/>
      <c r="S5" s="73">
        <v>44835</v>
      </c>
      <c r="T5" s="29"/>
      <c r="U5" s="73">
        <v>44866</v>
      </c>
      <c r="V5" s="29"/>
      <c r="W5" s="73">
        <v>44896</v>
      </c>
      <c r="X5" s="29"/>
      <c r="Y5" s="73">
        <v>44927</v>
      </c>
      <c r="Z5" s="29"/>
      <c r="AA5" s="73">
        <v>44958</v>
      </c>
      <c r="AB5" s="29"/>
      <c r="AC5" s="73">
        <v>44986</v>
      </c>
      <c r="AD5" s="29"/>
      <c r="AE5" s="66" t="s">
        <v>4</v>
      </c>
      <c r="AF5" s="66"/>
      <c r="AG5" s="66" t="s">
        <v>5</v>
      </c>
      <c r="AH5" s="66"/>
      <c r="AI5" s="66" t="s">
        <v>8</v>
      </c>
      <c r="AJ5" s="66"/>
    </row>
    <row r="6" spans="2:36" ht="24" customHeight="1">
      <c r="F6" s="4" t="s">
        <v>1</v>
      </c>
      <c r="G6" s="4" t="s">
        <v>0</v>
      </c>
      <c r="H6" s="4" t="s">
        <v>1</v>
      </c>
      <c r="I6" s="4" t="s">
        <v>0</v>
      </c>
      <c r="J6" s="4" t="s">
        <v>1</v>
      </c>
      <c r="K6" s="4" t="s">
        <v>0</v>
      </c>
      <c r="L6" s="4" t="s">
        <v>1</v>
      </c>
      <c r="M6" s="4" t="s">
        <v>0</v>
      </c>
      <c r="N6" s="4" t="s">
        <v>1</v>
      </c>
      <c r="O6" s="4" t="s">
        <v>0</v>
      </c>
      <c r="P6" s="4" t="s">
        <v>1</v>
      </c>
      <c r="Q6" s="4" t="s">
        <v>0</v>
      </c>
      <c r="R6" s="4" t="s">
        <v>1</v>
      </c>
      <c r="S6" s="5" t="s">
        <v>0</v>
      </c>
      <c r="T6" s="4" t="s">
        <v>1</v>
      </c>
      <c r="U6" s="4" t="s">
        <v>0</v>
      </c>
      <c r="V6" s="4" t="s">
        <v>1</v>
      </c>
      <c r="W6" s="4" t="s">
        <v>0</v>
      </c>
      <c r="X6" s="4" t="s">
        <v>1</v>
      </c>
      <c r="Y6" s="4" t="s">
        <v>0</v>
      </c>
      <c r="Z6" s="4" t="s">
        <v>1</v>
      </c>
      <c r="AA6" s="4" t="s">
        <v>0</v>
      </c>
      <c r="AB6" s="4" t="s">
        <v>1</v>
      </c>
      <c r="AC6" s="4" t="s">
        <v>0</v>
      </c>
      <c r="AD6" s="4" t="s">
        <v>1</v>
      </c>
      <c r="AE6" s="4" t="s">
        <v>0</v>
      </c>
      <c r="AF6" s="4" t="s">
        <v>1</v>
      </c>
      <c r="AG6" s="4" t="s">
        <v>0</v>
      </c>
      <c r="AH6" s="4" t="s">
        <v>1</v>
      </c>
      <c r="AI6" s="4" t="s">
        <v>0</v>
      </c>
      <c r="AJ6" s="4" t="s">
        <v>1</v>
      </c>
    </row>
    <row r="7" spans="2:36" ht="33" customHeight="1">
      <c r="B7" s="167" t="s">
        <v>12</v>
      </c>
      <c r="C7" s="140"/>
      <c r="D7" s="154" t="s">
        <v>13</v>
      </c>
      <c r="E7" s="138"/>
      <c r="F7" s="20">
        <f>'[4]2021 Quality Business Plan'!G13</f>
        <v>248160</v>
      </c>
      <c r="G7" s="24">
        <f>SUM(G8:G10)</f>
        <v>21764.913564579307</v>
      </c>
      <c r="H7" s="24">
        <f t="shared" ref="H7" si="0">SUM(H8:H10)</f>
        <v>0</v>
      </c>
      <c r="I7" s="24">
        <f>SUM(I8:I10)</f>
        <v>23125.288814507283</v>
      </c>
      <c r="J7" s="24">
        <f t="shared" ref="J7" si="1">SUM(J8:J10)</f>
        <v>0</v>
      </c>
      <c r="K7" s="24">
        <f>SUM(K8:K10)</f>
        <v>22531.916079105566</v>
      </c>
      <c r="L7" s="24">
        <f t="shared" ref="L7" si="2">SUM(L8:L10)</f>
        <v>0</v>
      </c>
      <c r="M7" s="24">
        <f>SUM(M8:M10)</f>
        <v>22840.446102180198</v>
      </c>
      <c r="N7" s="24">
        <f t="shared" ref="N7" si="3">SUM(N8:N10)</f>
        <v>0</v>
      </c>
      <c r="O7" s="24">
        <f>SUM(O8:O10)</f>
        <v>26276.957488043277</v>
      </c>
      <c r="P7" s="24">
        <f t="shared" ref="P7" si="4">SUM(P8:P10)</f>
        <v>0</v>
      </c>
      <c r="Q7" s="24">
        <f>SUM(Q8:Q10)</f>
        <v>29975.073891491185</v>
      </c>
      <c r="R7" s="24">
        <f t="shared" ref="R7" si="5">SUM(R8:R10)</f>
        <v>0</v>
      </c>
      <c r="S7" s="24">
        <f>SUM(S8:S10)</f>
        <v>29708.639050407037</v>
      </c>
      <c r="T7" s="24">
        <f t="shared" ref="T7" si="6">SUM(T8:T10)</f>
        <v>0</v>
      </c>
      <c r="U7" s="24">
        <f>SUM(U8:U10)</f>
        <v>29638.388198031102</v>
      </c>
      <c r="V7" s="24">
        <f t="shared" ref="V7" si="7">SUM(V8:V10)</f>
        <v>0</v>
      </c>
      <c r="W7" s="24">
        <f>SUM(W8:W10)</f>
        <v>24562.203455783467</v>
      </c>
      <c r="X7" s="24">
        <f t="shared" ref="X7" si="8">SUM(X8:X10)</f>
        <v>0</v>
      </c>
      <c r="Y7" s="24">
        <f>SUM(Y8:Y10)</f>
        <v>19907.073310827869</v>
      </c>
      <c r="Z7" s="24">
        <f t="shared" ref="Z7" si="9">SUM(Z8:Z10)</f>
        <v>0</v>
      </c>
      <c r="AA7" s="24">
        <f>SUM(AA8:AA10)</f>
        <v>22082.120903985917</v>
      </c>
      <c r="AB7" s="24">
        <f t="shared" ref="AB7" si="10">SUM(AB8:AB10)</f>
        <v>0</v>
      </c>
      <c r="AC7" s="24">
        <f>SUM(AC8:AC10)</f>
        <v>25361.53786506399</v>
      </c>
      <c r="AD7" s="24">
        <f t="shared" ref="AD7" si="11">SUM(AD8:AD10)</f>
        <v>0</v>
      </c>
      <c r="AE7" s="24">
        <f t="shared" ref="AE7:AF9" si="12">SUM(G7,I7,K7,M7,O7,Q7)</f>
        <v>146514.59593990681</v>
      </c>
      <c r="AF7" s="24">
        <f t="shared" si="12"/>
        <v>0</v>
      </c>
      <c r="AG7" s="24">
        <f t="shared" ref="AG7:AH9" si="13">SUM(S7,U7,W7,Y7,AA7,AC7)</f>
        <v>151259.96278409939</v>
      </c>
      <c r="AH7" s="24">
        <f t="shared" si="13"/>
        <v>0</v>
      </c>
      <c r="AI7" s="24">
        <f t="shared" ref="AI7:AJ9" si="14">SUM(AE7,AG7)</f>
        <v>297774.55872400617</v>
      </c>
      <c r="AJ7" s="24">
        <f t="shared" si="14"/>
        <v>0</v>
      </c>
    </row>
    <row r="8" spans="2:36" ht="33" customHeight="1">
      <c r="B8" s="167"/>
      <c r="C8" s="183"/>
      <c r="D8" s="167" t="s">
        <v>17</v>
      </c>
      <c r="E8" s="167"/>
      <c r="F8" s="20">
        <f>'[4]2021 Quality Business Plan'!G14</f>
        <v>232912</v>
      </c>
      <c r="G8" s="126">
        <f>('[4]2021 Quality Business Plan'!H$14)</f>
        <v>20636.212564579306</v>
      </c>
      <c r="H8" s="22"/>
      <c r="I8" s="126">
        <f>('[4]2021 Quality Business Plan'!J$14)</f>
        <v>21989.398814507284</v>
      </c>
      <c r="J8" s="22"/>
      <c r="K8" s="126">
        <f>('[4]2021 Quality Business Plan'!L$14)</f>
        <v>21410.405079105567</v>
      </c>
      <c r="L8" s="22"/>
      <c r="M8" s="126">
        <f>('[4]2021 Quality Business Plan'!N$14)</f>
        <v>21676.299102180197</v>
      </c>
      <c r="N8" s="22"/>
      <c r="O8" s="126">
        <f>('[4]2021 Quality Business Plan'!P$14)</f>
        <v>25119.500488043279</v>
      </c>
      <c r="P8" s="22"/>
      <c r="Q8" s="126">
        <f>('[4]2021 Quality Business Plan'!R$14)</f>
        <v>28609.129891491186</v>
      </c>
      <c r="R8" s="22"/>
      <c r="S8" s="126">
        <f>('[4]2021 Quality Business Plan'!AA$14)</f>
        <v>28313.939050407036</v>
      </c>
      <c r="T8" s="22"/>
      <c r="U8" s="126">
        <f>('[4]2021 Quality Business Plan'!AC$14)</f>
        <v>28229.3091980311</v>
      </c>
      <c r="V8" s="22"/>
      <c r="W8" s="126">
        <f>('[4]2021 Quality Business Plan'!AE$14)</f>
        <v>23196.259455783467</v>
      </c>
      <c r="X8" s="22"/>
      <c r="Y8" s="126">
        <f>('[4]2021 Quality Business Plan'!AG$14)</f>
        <v>18972.480310827868</v>
      </c>
      <c r="Z8" s="22"/>
      <c r="AA8" s="126">
        <f>('[4]2021 Quality Business Plan'!AI$14)</f>
        <v>21075.635903985916</v>
      </c>
      <c r="AB8" s="22"/>
      <c r="AC8" s="126">
        <f>('[4]2021 Quality Business Plan'!AK$14)</f>
        <v>24168.134865063992</v>
      </c>
      <c r="AD8" s="22"/>
      <c r="AE8" s="128">
        <f t="shared" si="12"/>
        <v>139440.94593990681</v>
      </c>
      <c r="AF8" s="128">
        <f t="shared" si="12"/>
        <v>0</v>
      </c>
      <c r="AG8" s="128">
        <f t="shared" si="13"/>
        <v>143955.75878409939</v>
      </c>
      <c r="AH8" s="128">
        <f t="shared" si="13"/>
        <v>0</v>
      </c>
      <c r="AI8" s="128">
        <f t="shared" si="14"/>
        <v>283396.70472400624</v>
      </c>
      <c r="AJ8" s="128">
        <f t="shared" si="14"/>
        <v>0</v>
      </c>
    </row>
    <row r="9" spans="2:36" ht="33" customHeight="1">
      <c r="B9" s="167"/>
      <c r="C9" s="142"/>
      <c r="D9" s="184" t="s">
        <v>15</v>
      </c>
      <c r="E9" s="185"/>
      <c r="F9" s="20">
        <f>'[4]2021 Quality Business Plan'!G15</f>
        <v>15248</v>
      </c>
      <c r="G9" s="127">
        <f>('[4]2021 Quality Business Plan'!H$15)</f>
        <v>1128.701</v>
      </c>
      <c r="H9" s="22"/>
      <c r="I9" s="127">
        <f>('[4]2021 Quality Business Plan'!J$15)</f>
        <v>1135.8900000000001</v>
      </c>
      <c r="J9" s="22"/>
      <c r="K9" s="127">
        <f>('[4]2021 Quality Business Plan'!L$15)</f>
        <v>1121.511</v>
      </c>
      <c r="L9" s="22"/>
      <c r="M9" s="127">
        <f>('[4]2021 Quality Business Plan'!N$15)</f>
        <v>1164.1469999999999</v>
      </c>
      <c r="N9" s="22"/>
      <c r="O9" s="127">
        <f>('[4]2021 Quality Business Plan'!P$15)</f>
        <v>1157.4570000000001</v>
      </c>
      <c r="P9" s="22"/>
      <c r="Q9" s="127">
        <f>('[4]2021 Quality Business Plan'!R$15)</f>
        <v>1365.944</v>
      </c>
      <c r="R9" s="22"/>
      <c r="S9" s="126">
        <f>('[4]2021 Quality Business Plan'!AA$15)</f>
        <v>1394.7</v>
      </c>
      <c r="T9" s="22"/>
      <c r="U9" s="126">
        <f>('[4]2021 Quality Business Plan'!AC$15)</f>
        <v>1409.079</v>
      </c>
      <c r="V9" s="22"/>
      <c r="W9" s="126">
        <f>('[4]2021 Quality Business Plan'!AE$15)</f>
        <v>1365.944</v>
      </c>
      <c r="X9" s="22"/>
      <c r="Y9" s="126">
        <f>('[4]2021 Quality Business Plan'!AG$15)</f>
        <v>934.59299999999996</v>
      </c>
      <c r="Z9" s="22"/>
      <c r="AA9" s="126">
        <f>('[4]2021 Quality Business Plan'!AI$15)</f>
        <v>1006.485</v>
      </c>
      <c r="AB9" s="22"/>
      <c r="AC9" s="126">
        <f>('[4]2021 Quality Business Plan'!AK$15)</f>
        <v>1193.403</v>
      </c>
      <c r="AD9" s="22"/>
      <c r="AE9" s="128">
        <f t="shared" si="12"/>
        <v>7073.65</v>
      </c>
      <c r="AF9" s="128">
        <f t="shared" si="12"/>
        <v>0</v>
      </c>
      <c r="AG9" s="128">
        <f t="shared" si="13"/>
        <v>7304.2039999999997</v>
      </c>
      <c r="AH9" s="128">
        <f t="shared" si="13"/>
        <v>0</v>
      </c>
      <c r="AI9" s="128">
        <f t="shared" si="14"/>
        <v>14377.853999999999</v>
      </c>
      <c r="AJ9" s="128">
        <f t="shared" si="14"/>
        <v>0</v>
      </c>
    </row>
    <row r="10" spans="2:36" ht="33" customHeight="1">
      <c r="B10" s="15" t="s">
        <v>30</v>
      </c>
      <c r="C10" s="179" t="s">
        <v>31</v>
      </c>
      <c r="D10" s="180"/>
      <c r="E10" s="181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21"/>
      <c r="T10" s="17"/>
      <c r="U10" s="121"/>
      <c r="V10" s="17"/>
      <c r="W10" s="121"/>
      <c r="X10" s="17"/>
      <c r="Y10" s="121"/>
      <c r="Z10" s="17"/>
      <c r="AA10" s="121"/>
      <c r="AB10" s="17"/>
      <c r="AC10" s="121"/>
      <c r="AD10" s="17"/>
      <c r="AE10" s="17"/>
      <c r="AF10" s="17"/>
      <c r="AG10" s="17"/>
      <c r="AH10" s="17"/>
      <c r="AI10" s="17"/>
      <c r="AJ10" s="17"/>
    </row>
    <row r="11" spans="2:36" ht="33" customHeight="1">
      <c r="B11" s="155" t="s">
        <v>24</v>
      </c>
      <c r="C11" s="158" t="s">
        <v>18</v>
      </c>
      <c r="D11" s="159"/>
      <c r="E11" s="160"/>
      <c r="F11" s="21">
        <f t="shared" ref="F11:H11" si="15">SUM(F12:F13)</f>
        <v>3199.6702618293662</v>
      </c>
      <c r="G11" s="119">
        <f t="shared" si="15"/>
        <v>0.14809820861365819</v>
      </c>
      <c r="H11" s="70">
        <f t="shared" si="15"/>
        <v>0</v>
      </c>
      <c r="I11" s="119">
        <f t="shared" ref="I11" si="16">SUM(I12:I13)</f>
        <v>0.18613293215479604</v>
      </c>
      <c r="J11" s="70">
        <f t="shared" ref="J11:U11" si="17">SUM(J12:J13)</f>
        <v>0</v>
      </c>
      <c r="K11" s="119">
        <f t="shared" ref="K11" si="18">SUM(K12:K13)</f>
        <v>0.13155825808710744</v>
      </c>
      <c r="L11" s="70">
        <f t="shared" si="17"/>
        <v>0</v>
      </c>
      <c r="M11" s="119">
        <f t="shared" ref="M11" si="19">SUM(M12:M13)</f>
        <v>0.17007894867294626</v>
      </c>
      <c r="N11" s="70">
        <f t="shared" si="17"/>
        <v>0</v>
      </c>
      <c r="O11" s="119">
        <f t="shared" ref="O11" si="20">SUM(O12:O13)</f>
        <v>0.16527863801484896</v>
      </c>
      <c r="P11" s="70">
        <f t="shared" si="17"/>
        <v>0</v>
      </c>
      <c r="Q11" s="119">
        <f t="shared" ref="Q11" si="21">SUM(Q12:Q13)</f>
        <v>0.23006013102918563</v>
      </c>
      <c r="R11" s="70">
        <f t="shared" si="17"/>
        <v>0</v>
      </c>
      <c r="S11" s="119">
        <f t="shared" ref="S11" si="22">SUM(S12:S13)</f>
        <v>0.25201558980761363</v>
      </c>
      <c r="T11" s="70">
        <f t="shared" si="17"/>
        <v>0</v>
      </c>
      <c r="U11" s="119">
        <f t="shared" si="17"/>
        <v>0.25306868897453377</v>
      </c>
      <c r="V11" s="70">
        <f t="shared" ref="V11:AD11" si="23">SUM(V12:V13)</f>
        <v>0</v>
      </c>
      <c r="W11" s="119">
        <f t="shared" si="23"/>
        <v>0.16995690673957783</v>
      </c>
      <c r="X11" s="70">
        <f t="shared" si="23"/>
        <v>0</v>
      </c>
      <c r="Y11" s="119">
        <f t="shared" si="23"/>
        <v>0.13581158063735954</v>
      </c>
      <c r="Z11" s="70">
        <f t="shared" si="23"/>
        <v>0</v>
      </c>
      <c r="AA11" s="119">
        <f t="shared" si="23"/>
        <v>0.17062546271205023</v>
      </c>
      <c r="AB11" s="70">
        <f t="shared" si="23"/>
        <v>0</v>
      </c>
      <c r="AC11" s="119">
        <f t="shared" si="23"/>
        <v>0.18932763028204713</v>
      </c>
      <c r="AD11" s="70">
        <f t="shared" si="23"/>
        <v>0</v>
      </c>
      <c r="AE11" s="124">
        <f t="shared" ref="AE11:AF15" si="24">SUM(G11,I11,K11,M11,O11,Q11)</f>
        <v>1.0312071165725425</v>
      </c>
      <c r="AF11" s="118">
        <f t="shared" si="24"/>
        <v>0</v>
      </c>
      <c r="AG11" s="124">
        <f t="shared" ref="AG11:AH15" si="25">SUM(S11,U11,W11,Y11,AA11,AC11)</f>
        <v>1.1708058591531822</v>
      </c>
      <c r="AH11" s="118">
        <f t="shared" si="25"/>
        <v>0</v>
      </c>
      <c r="AI11" s="124">
        <f t="shared" ref="AI11:AJ15" si="26">SUM(AE11,AG11)</f>
        <v>2.202012975725725</v>
      </c>
      <c r="AJ11" s="118">
        <f t="shared" si="26"/>
        <v>0</v>
      </c>
    </row>
    <row r="12" spans="2:36" ht="33" customHeight="1">
      <c r="B12" s="156"/>
      <c r="C12" s="161"/>
      <c r="D12" s="8" t="s">
        <v>23</v>
      </c>
      <c r="E12" s="2" t="s">
        <v>35</v>
      </c>
      <c r="F12" s="21">
        <f>'[4]2021 Quality Business Plan'!$G$18+'[4]2021 Quality Business Plan'!$G$19+'[4]2021 Quality Business Plan'!$G$22</f>
        <v>3199.6702618293662</v>
      </c>
      <c r="G12" s="123">
        <f>('[4]2021 Quality Business Plan'!H$18+'[4]2021 Quality Business Plan'!H$19+'[4]2021 Quality Business Plan'!H$20+'[4]2021 Quality Business Plan'!H$22)/1000</f>
        <v>0.14809820861365819</v>
      </c>
      <c r="H12" s="120"/>
      <c r="I12" s="123">
        <f>('[4]2021 Quality Business Plan'!J$18+'[4]2021 Quality Business Plan'!J$19+'[4]2021 Quality Business Plan'!J$20+'[4]2021 Quality Business Plan'!J$22)/1000</f>
        <v>0.18613293215479604</v>
      </c>
      <c r="J12" s="120"/>
      <c r="K12" s="123">
        <f>('[4]2021 Quality Business Plan'!L$18+'[4]2021 Quality Business Plan'!L$19+'[4]2021 Quality Business Plan'!L$20+'[4]2021 Quality Business Plan'!L$22)/1000</f>
        <v>0.13155825808710744</v>
      </c>
      <c r="L12" s="120"/>
      <c r="M12" s="123">
        <f>('[4]2021 Quality Business Plan'!N$18+'[4]2021 Quality Business Plan'!N$19+'[4]2021 Quality Business Plan'!N$20+'[4]2021 Quality Business Plan'!N$22)/1000</f>
        <v>0.17007894867294626</v>
      </c>
      <c r="N12" s="120"/>
      <c r="O12" s="123">
        <f>('[4]2021 Quality Business Plan'!P$18+'[4]2021 Quality Business Plan'!P$19+'[4]2021 Quality Business Plan'!P$20+'[4]2021 Quality Business Plan'!P$22)/1000</f>
        <v>0.16527863801484896</v>
      </c>
      <c r="P12" s="120"/>
      <c r="Q12" s="123">
        <f>('[4]2021 Quality Business Plan'!R$18+'[4]2021 Quality Business Plan'!R$19+'[4]2021 Quality Business Plan'!R$20+'[4]2021 Quality Business Plan'!R$22)/1000</f>
        <v>0.23006013102918563</v>
      </c>
      <c r="R12" s="120"/>
      <c r="S12" s="123">
        <f>('[4]2021 Quality Business Plan'!AA$18+'[4]2021 Quality Business Plan'!AA$19+'[4]2021 Quality Business Plan'!AA$20+'[4]2021 Quality Business Plan'!AA$22)/1000</f>
        <v>0.25201558980761363</v>
      </c>
      <c r="T12" s="120"/>
      <c r="U12" s="123">
        <f>('[4]2021 Quality Business Plan'!AC$18+'[4]2021 Quality Business Plan'!AC$19+'[4]2021 Quality Business Plan'!AC$20+'[4]2021 Quality Business Plan'!AC$22)/1000</f>
        <v>0.25306868897453377</v>
      </c>
      <c r="V12" s="120"/>
      <c r="W12" s="123">
        <f>('[4]2021 Quality Business Plan'!AE$18+'[4]2021 Quality Business Plan'!AE$19+'[4]2021 Quality Business Plan'!AE$20+'[4]2021 Quality Business Plan'!AE$22)/1000</f>
        <v>0.16995690673957783</v>
      </c>
      <c r="X12" s="120"/>
      <c r="Y12" s="123">
        <f>('[4]2021 Quality Business Plan'!AG$18+'[4]2021 Quality Business Plan'!AG$19+'[4]2021 Quality Business Plan'!AG$20+'[4]2021 Quality Business Plan'!AG$22)/1000</f>
        <v>0.13581158063735954</v>
      </c>
      <c r="Z12" s="120"/>
      <c r="AA12" s="123">
        <f>('[4]2021 Quality Business Plan'!AI$18+'[4]2021 Quality Business Plan'!AI$19+'[4]2021 Quality Business Plan'!AI$20+'[4]2021 Quality Business Plan'!AI$22)/1000</f>
        <v>0.17062546271205023</v>
      </c>
      <c r="AB12" s="120"/>
      <c r="AC12" s="123">
        <f>('[4]2021 Quality Business Plan'!AK$18+'[4]2021 Quality Business Plan'!AK$19+'[4]2021 Quality Business Plan'!AK$20+'[4]2021 Quality Business Plan'!AK$22)/1000</f>
        <v>0.18932763028204713</v>
      </c>
      <c r="AD12" s="120"/>
      <c r="AE12" s="124">
        <f t="shared" si="24"/>
        <v>1.0312071165725425</v>
      </c>
      <c r="AF12" s="23">
        <f t="shared" si="24"/>
        <v>0</v>
      </c>
      <c r="AG12" s="124">
        <f t="shared" si="25"/>
        <v>1.1708058591531822</v>
      </c>
      <c r="AH12" s="23">
        <f t="shared" si="25"/>
        <v>0</v>
      </c>
      <c r="AI12" s="124">
        <f t="shared" si="26"/>
        <v>2.202012975725725</v>
      </c>
      <c r="AJ12" s="23">
        <f t="shared" si="26"/>
        <v>0</v>
      </c>
    </row>
    <row r="13" spans="2:36" ht="33" customHeight="1">
      <c r="B13" s="156"/>
      <c r="C13" s="162"/>
      <c r="D13" s="7" t="s">
        <v>16</v>
      </c>
      <c r="E13" s="2" t="s">
        <v>22</v>
      </c>
      <c r="F13" s="21">
        <f>'[4]2021 Quality Business Plan'!$G$21</f>
        <v>0</v>
      </c>
      <c r="G13" s="123">
        <f>('[4]2021 Quality Business Plan'!H$21)/1000</f>
        <v>0</v>
      </c>
      <c r="H13" s="120"/>
      <c r="I13" s="123">
        <f>('[4]2021 Quality Business Plan'!J$21)/1000</f>
        <v>0</v>
      </c>
      <c r="J13" s="120"/>
      <c r="K13" s="123">
        <f>('[4]2021 Quality Business Plan'!L$21)/1000</f>
        <v>0</v>
      </c>
      <c r="L13" s="120"/>
      <c r="M13" s="123">
        <f>('[4]2021 Quality Business Plan'!N$21)/1000</f>
        <v>0</v>
      </c>
      <c r="N13" s="120"/>
      <c r="O13" s="123">
        <f>('[4]2021 Quality Business Plan'!P$21)/1000</f>
        <v>0</v>
      </c>
      <c r="P13" s="120"/>
      <c r="Q13" s="123">
        <f>('[4]2021 Quality Business Plan'!R$21)/1000</f>
        <v>0</v>
      </c>
      <c r="R13" s="120"/>
      <c r="S13" s="123">
        <f>('[4]2021 Quality Business Plan'!AA$21)/1000</f>
        <v>0</v>
      </c>
      <c r="T13" s="120"/>
      <c r="U13" s="123">
        <f>('[4]2021 Quality Business Plan'!AC$21)/1000</f>
        <v>0</v>
      </c>
      <c r="V13" s="120"/>
      <c r="W13" s="123">
        <f>('[4]2021 Quality Business Plan'!AE$21)/1000</f>
        <v>0</v>
      </c>
      <c r="X13" s="120"/>
      <c r="Y13" s="123">
        <f>('[4]2021 Quality Business Plan'!AG$21)/1000</f>
        <v>0</v>
      </c>
      <c r="Z13" s="120"/>
      <c r="AA13" s="123">
        <f>('[4]2021 Quality Business Plan'!AI$21)/1000</f>
        <v>0</v>
      </c>
      <c r="AB13" s="120"/>
      <c r="AC13" s="123">
        <f>('[4]2021 Quality Business Plan'!AK$21)/1000</f>
        <v>0</v>
      </c>
      <c r="AD13" s="120"/>
      <c r="AE13" s="124">
        <f t="shared" si="24"/>
        <v>0</v>
      </c>
      <c r="AF13" s="23">
        <f t="shared" si="24"/>
        <v>0</v>
      </c>
      <c r="AG13" s="124">
        <f t="shared" si="25"/>
        <v>0</v>
      </c>
      <c r="AH13" s="23">
        <f t="shared" si="25"/>
        <v>0</v>
      </c>
      <c r="AI13" s="124">
        <f t="shared" si="26"/>
        <v>0</v>
      </c>
      <c r="AJ13" s="23">
        <f t="shared" si="26"/>
        <v>0</v>
      </c>
    </row>
    <row r="14" spans="2:36" ht="33" customHeight="1">
      <c r="B14" s="156"/>
      <c r="C14" s="163" t="s">
        <v>14</v>
      </c>
      <c r="D14" s="164"/>
      <c r="E14" s="3" t="s">
        <v>21</v>
      </c>
      <c r="F14" s="21">
        <f>'[4]2021 Quality Business Plan'!$G$23</f>
        <v>192197.25818763327</v>
      </c>
      <c r="G14" s="116">
        <f>('[4]2021 Quality Business Plan'!H$23)/1000</f>
        <v>15.275489527678085</v>
      </c>
      <c r="H14" s="67"/>
      <c r="I14" s="116">
        <f>('[4]2021 Quality Business Plan'!J$23)/1000</f>
        <v>16.201477333300129</v>
      </c>
      <c r="J14" s="67"/>
      <c r="K14" s="116">
        <f>('[4]2021 Quality Business Plan'!L$23)/1000</f>
        <v>15.835561642559481</v>
      </c>
      <c r="L14" s="67"/>
      <c r="M14" s="116">
        <f>('[4]2021 Quality Business Plan'!N$23)/1000</f>
        <v>16.015679076405071</v>
      </c>
      <c r="N14" s="67"/>
      <c r="O14" s="116">
        <f>('[4]2021 Quality Business Plan'!P$23)/1000</f>
        <v>18.455744508119448</v>
      </c>
      <c r="P14" s="67"/>
      <c r="Q14" s="116">
        <f>('[4]2021 Quality Business Plan'!R$23)/1000</f>
        <v>21.011613110422914</v>
      </c>
      <c r="R14" s="67"/>
      <c r="S14" s="117">
        <f>('[4]2021 Quality Business Plan'!AA$23)/1000</f>
        <v>20.800850049203373</v>
      </c>
      <c r="T14" s="67"/>
      <c r="U14" s="117">
        <f>('[4]2021 Quality Business Plan'!AC$23)/1000</f>
        <v>20.750014065213385</v>
      </c>
      <c r="V14" s="67"/>
      <c r="W14" s="117">
        <f>('[4]2021 Quality Business Plan'!AE$23)/1000</f>
        <v>17.23591511167507</v>
      </c>
      <c r="X14" s="67"/>
      <c r="Y14" s="117">
        <f>('[4]2021 Quality Business Plan'!AG$23)/1000</f>
        <v>13.971227754544122</v>
      </c>
      <c r="Z14" s="67"/>
      <c r="AA14" s="117">
        <f>('[4]2021 Quality Business Plan'!AI$23)/1000</f>
        <v>15.477749531080935</v>
      </c>
      <c r="AB14" s="67"/>
      <c r="AC14" s="117">
        <f>('[4]2021 Quality Business Plan'!AK$23)/1000</f>
        <v>17.782988374027354</v>
      </c>
      <c r="AD14" s="67"/>
      <c r="AE14" s="23">
        <f t="shared" si="24"/>
        <v>102.79556519848514</v>
      </c>
      <c r="AF14" s="23">
        <f t="shared" si="24"/>
        <v>0</v>
      </c>
      <c r="AG14" s="23">
        <f t="shared" si="25"/>
        <v>106.01874488574423</v>
      </c>
      <c r="AH14" s="23">
        <f t="shared" si="25"/>
        <v>0</v>
      </c>
      <c r="AI14" s="23">
        <f t="shared" si="26"/>
        <v>208.81431008422936</v>
      </c>
      <c r="AJ14" s="23">
        <f t="shared" si="26"/>
        <v>0</v>
      </c>
    </row>
    <row r="15" spans="2:36" ht="33" customHeight="1">
      <c r="B15" s="156"/>
      <c r="C15" s="165" t="s">
        <v>19</v>
      </c>
      <c r="D15" s="166"/>
      <c r="E15" s="166"/>
      <c r="F15" s="21">
        <f>SUM(F11,F14)</f>
        <v>195396.92844946263</v>
      </c>
      <c r="G15" s="23">
        <f>SUM(G11,G14)</f>
        <v>15.423587736291744</v>
      </c>
      <c r="H15" s="68">
        <f t="shared" ref="H15" si="27">SUM(H11,H14)</f>
        <v>0</v>
      </c>
      <c r="I15" s="23">
        <f>SUM(I11,I14)</f>
        <v>16.387610265454924</v>
      </c>
      <c r="J15" s="68">
        <f t="shared" ref="J15" si="28">SUM(J11,J14)</f>
        <v>0</v>
      </c>
      <c r="K15" s="23">
        <f>SUM(K11,K14)</f>
        <v>15.967119900646589</v>
      </c>
      <c r="L15" s="68">
        <f t="shared" ref="L15" si="29">SUM(L11,L14)</f>
        <v>0</v>
      </c>
      <c r="M15" s="23">
        <f>SUM(M11,M14)</f>
        <v>16.185758025078016</v>
      </c>
      <c r="N15" s="68">
        <f t="shared" ref="N15" si="30">SUM(N11,N14)</f>
        <v>0</v>
      </c>
      <c r="O15" s="23">
        <f>SUM(O11,O14)</f>
        <v>18.621023146134299</v>
      </c>
      <c r="P15" s="68">
        <f t="shared" ref="P15" si="31">SUM(P11,P14)</f>
        <v>0</v>
      </c>
      <c r="Q15" s="23">
        <f>SUM(Q11,Q14)</f>
        <v>21.241673241452098</v>
      </c>
      <c r="R15" s="68">
        <f t="shared" ref="R15" si="32">SUM(R11,R14)</f>
        <v>0</v>
      </c>
      <c r="S15" s="23">
        <f>SUM(S11,S14)</f>
        <v>21.052865639010985</v>
      </c>
      <c r="T15" s="68">
        <f t="shared" ref="T15" si="33">SUM(T11,T14)</f>
        <v>0</v>
      </c>
      <c r="U15" s="23">
        <f>SUM(U11,U14)</f>
        <v>21.003082754187918</v>
      </c>
      <c r="V15" s="68">
        <f t="shared" ref="V15" si="34">SUM(V11,V14)</f>
        <v>0</v>
      </c>
      <c r="W15" s="23">
        <f>SUM(W11,W14)</f>
        <v>17.405872018414648</v>
      </c>
      <c r="X15" s="68">
        <f t="shared" ref="X15" si="35">SUM(X11,X14)</f>
        <v>0</v>
      </c>
      <c r="Y15" s="23">
        <f>SUM(Y11,Y14)</f>
        <v>14.107039335181481</v>
      </c>
      <c r="Z15" s="68">
        <f t="shared" ref="Z15" si="36">SUM(Z11,Z14)</f>
        <v>0</v>
      </c>
      <c r="AA15" s="23">
        <f>SUM(AA11,AA14)</f>
        <v>15.648374993792984</v>
      </c>
      <c r="AB15" s="68">
        <f t="shared" ref="AB15" si="37">SUM(AB11,AB14)</f>
        <v>0</v>
      </c>
      <c r="AC15" s="23">
        <f>SUM(AC11,AC14)</f>
        <v>17.972316004309402</v>
      </c>
      <c r="AD15" s="68">
        <f t="shared" ref="AD15" si="38">SUM(AD11,AD14)</f>
        <v>0</v>
      </c>
      <c r="AE15" s="23">
        <f t="shared" si="24"/>
        <v>103.82677231505767</v>
      </c>
      <c r="AF15" s="23">
        <f t="shared" si="24"/>
        <v>0</v>
      </c>
      <c r="AG15" s="23">
        <f t="shared" si="25"/>
        <v>107.18955074489742</v>
      </c>
      <c r="AH15" s="23">
        <f t="shared" si="25"/>
        <v>0</v>
      </c>
      <c r="AI15" s="23">
        <f t="shared" si="26"/>
        <v>211.01632305995508</v>
      </c>
      <c r="AJ15" s="23">
        <f t="shared" si="26"/>
        <v>0</v>
      </c>
    </row>
    <row r="16" spans="2:36" ht="33" customHeight="1">
      <c r="B16" s="157"/>
      <c r="C16" s="167" t="s">
        <v>20</v>
      </c>
      <c r="D16" s="168"/>
      <c r="E16" s="168"/>
      <c r="F16" s="25">
        <f t="shared" ref="F16:H16" si="39">F15/F7/10</f>
        <v>7.8738285158551996E-2</v>
      </c>
      <c r="G16" s="23">
        <f>G15/G7*100</f>
        <v>7.0864456642696833E-2</v>
      </c>
      <c r="H16" s="23" t="e">
        <f t="shared" si="39"/>
        <v>#DIV/0!</v>
      </c>
      <c r="I16" s="23">
        <f>I15/I7*100</f>
        <v>7.0864456642696791E-2</v>
      </c>
      <c r="J16" s="23" t="e">
        <f t="shared" ref="J16:T16" si="40">J15/J7/10</f>
        <v>#DIV/0!</v>
      </c>
      <c r="K16" s="23">
        <f>K15/K7*100</f>
        <v>7.0864456642696791E-2</v>
      </c>
      <c r="L16" s="23" t="e">
        <f t="shared" si="40"/>
        <v>#DIV/0!</v>
      </c>
      <c r="M16" s="23">
        <f>M15/M7*100</f>
        <v>7.0864456642696791E-2</v>
      </c>
      <c r="N16" s="23" t="e">
        <f t="shared" si="40"/>
        <v>#DIV/0!</v>
      </c>
      <c r="O16" s="23">
        <f>O15/O7*100</f>
        <v>7.0864456642696791E-2</v>
      </c>
      <c r="P16" s="23" t="e">
        <f t="shared" si="40"/>
        <v>#DIV/0!</v>
      </c>
      <c r="Q16" s="23">
        <f>Q15/Q7*100</f>
        <v>7.0864456642696791E-2</v>
      </c>
      <c r="R16" s="23" t="e">
        <f t="shared" si="40"/>
        <v>#DIV/0!</v>
      </c>
      <c r="S16" s="23">
        <f>S15/S7*100</f>
        <v>7.0864456642696791E-2</v>
      </c>
      <c r="T16" s="23" t="e">
        <f t="shared" si="40"/>
        <v>#DIV/0!</v>
      </c>
      <c r="U16" s="23">
        <f>U15/U7*100</f>
        <v>7.0864456642696805E-2</v>
      </c>
      <c r="V16" s="23" t="e">
        <f t="shared" ref="V16:AD16" si="41">V15/V7/10</f>
        <v>#DIV/0!</v>
      </c>
      <c r="W16" s="23">
        <f>W15/W7*100</f>
        <v>7.0864456642696791E-2</v>
      </c>
      <c r="X16" s="23" t="e">
        <f t="shared" si="41"/>
        <v>#DIV/0!</v>
      </c>
      <c r="Y16" s="23">
        <f>Y15/Y7*100</f>
        <v>7.0864456642696791E-2</v>
      </c>
      <c r="Z16" s="23" t="e">
        <f t="shared" si="41"/>
        <v>#DIV/0!</v>
      </c>
      <c r="AA16" s="23">
        <f>AA15/AA7*100</f>
        <v>7.0864456642696791E-2</v>
      </c>
      <c r="AB16" s="23" t="e">
        <f t="shared" si="41"/>
        <v>#DIV/0!</v>
      </c>
      <c r="AC16" s="23">
        <f>AC15/AC7*100</f>
        <v>7.0864456642696791E-2</v>
      </c>
      <c r="AD16" s="23" t="e">
        <f t="shared" si="41"/>
        <v>#DIV/0!</v>
      </c>
      <c r="AE16" s="23">
        <f>AE15/AE7*100</f>
        <v>7.0864456642696791E-2</v>
      </c>
      <c r="AF16" s="23" t="e">
        <f>AF15/AF7/10</f>
        <v>#DIV/0!</v>
      </c>
      <c r="AG16" s="23">
        <f>AG15/AG7*100</f>
        <v>7.0864456642696791E-2</v>
      </c>
      <c r="AH16" s="23" t="e">
        <f>AH15/AH7*100</f>
        <v>#DIV/0!</v>
      </c>
      <c r="AI16" s="23">
        <f>AI15/AI7*100</f>
        <v>7.0864456642696805E-2</v>
      </c>
      <c r="AJ16" s="23" t="e">
        <f>AJ15/AJ7/10</f>
        <v>#DIV/0!</v>
      </c>
    </row>
    <row r="17" spans="2:36" ht="3" customHeight="1">
      <c r="F17" s="13"/>
      <c r="S17" s="122"/>
      <c r="U17" s="122"/>
      <c r="W17" s="122"/>
      <c r="Y17" s="122"/>
      <c r="AA17" s="122"/>
      <c r="AC17" s="122"/>
      <c r="AF17" s="71"/>
      <c r="AH17" s="71"/>
      <c r="AJ17" s="71"/>
    </row>
    <row r="18" spans="2:36" ht="33" customHeight="1">
      <c r="B18" s="9" t="s">
        <v>25</v>
      </c>
      <c r="C18" s="171" t="s">
        <v>26</v>
      </c>
      <c r="D18" s="172"/>
      <c r="E18" s="172"/>
      <c r="F18" s="26">
        <f>'[4]2021 Quality Business Plan'!$G$33</f>
        <v>169242.1558127043</v>
      </c>
      <c r="G18" s="120">
        <f>'[4]2021 Quality Business Plan'!H$33/1000</f>
        <v>7.5393482108133858</v>
      </c>
      <c r="H18" s="69"/>
      <c r="I18" s="120">
        <f>'[4]2021 Quality Business Plan'!J$33/1000</f>
        <v>8.5001489698770527</v>
      </c>
      <c r="J18" s="69"/>
      <c r="K18" s="120">
        <f>'[4]2021 Quality Business Plan'!L$33/1000</f>
        <v>9.29800324416553</v>
      </c>
      <c r="L18" s="69"/>
      <c r="M18" s="120">
        <f>'[4]2021 Quality Business Plan'!N$33/1000</f>
        <v>8.4183771018144107</v>
      </c>
      <c r="N18" s="69"/>
      <c r="O18" s="120">
        <f>'[4]2021 Quality Business Plan'!P$33/1000</f>
        <v>8.5551873334299451</v>
      </c>
      <c r="P18" s="69"/>
      <c r="Q18" s="120">
        <f>'[4]2021 Quality Business Plan'!R$33/1000</f>
        <v>9.0295113216304639</v>
      </c>
      <c r="R18" s="69"/>
      <c r="S18" s="120">
        <f>'[4]2021 Quality Business Plan'!AA$33/1000</f>
        <v>8.6856862247007491</v>
      </c>
      <c r="T18" s="69"/>
      <c r="U18" s="120">
        <f>'[4]2021 Quality Business Plan'!AC$33/1000</f>
        <v>10.478544107761682</v>
      </c>
      <c r="V18" s="69"/>
      <c r="W18" s="120">
        <f>'[4]2021 Quality Business Plan'!AE$33/1000</f>
        <v>22.037780204136126</v>
      </c>
      <c r="X18" s="69"/>
      <c r="Y18" s="120">
        <f>'[4]2021 Quality Business Plan'!AG$33/1000</f>
        <v>15.755562717043286</v>
      </c>
      <c r="Z18" s="69"/>
      <c r="AA18" s="120">
        <f>'[4]2021 Quality Business Plan'!AI$33/1000</f>
        <v>8.8831670047031714</v>
      </c>
      <c r="AB18" s="69"/>
      <c r="AC18" s="120">
        <f>'[4]2021 Quality Business Plan'!AK$33/1000</f>
        <v>12.56022975477509</v>
      </c>
      <c r="AD18" s="69"/>
      <c r="AE18" s="124">
        <f>SUM(G18,I18,K18,M18,O18,Q18)</f>
        <v>51.340576181730782</v>
      </c>
      <c r="AF18" s="124">
        <f>SUM(H18,J18,L18,N18,P18,R18)</f>
        <v>0</v>
      </c>
      <c r="AG18" s="124">
        <f>SUM(S18,U18,W18,Y18,AA18,AC18)</f>
        <v>78.400970013120101</v>
      </c>
      <c r="AH18" s="124">
        <f>SUM(T18,V18,X18,Z18,AB18,AD18)</f>
        <v>0</v>
      </c>
      <c r="AI18" s="124">
        <f>SUM(AE18,AG18)</f>
        <v>129.74154619485088</v>
      </c>
      <c r="AJ18" s="124">
        <f>SUM(AF18,AH18)</f>
        <v>0</v>
      </c>
    </row>
    <row r="19" spans="2:36" ht="3" customHeight="1">
      <c r="B19" s="14"/>
      <c r="G19" s="122"/>
    </row>
    <row r="20" spans="2:36" ht="105" customHeight="1">
      <c r="B20" s="4" t="s">
        <v>27</v>
      </c>
      <c r="C20" s="173" t="s">
        <v>29</v>
      </c>
      <c r="D20" s="174"/>
      <c r="E20" s="175"/>
      <c r="F20" s="18"/>
      <c r="G20" s="176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8"/>
      <c r="S20" s="150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2"/>
      <c r="AE20" s="153"/>
      <c r="AF20" s="154"/>
      <c r="AG20" s="154"/>
      <c r="AH20" s="154"/>
      <c r="AI20" s="154"/>
      <c r="AJ20" s="138"/>
    </row>
    <row r="22" spans="2:36">
      <c r="G22" s="27">
        <v>0.97987582372330428</v>
      </c>
      <c r="H22" s="27"/>
      <c r="I22" s="27">
        <v>0.9816715540687615</v>
      </c>
      <c r="J22" s="27"/>
      <c r="K22" s="27">
        <v>1.1188651333782327</v>
      </c>
      <c r="L22" s="27"/>
      <c r="M22" s="27">
        <v>1.0257740165879199</v>
      </c>
      <c r="N22" s="27"/>
      <c r="O22" s="27">
        <v>0.84277422148511694</v>
      </c>
      <c r="P22" s="27"/>
      <c r="Q22" s="27">
        <v>1.0273854222957688</v>
      </c>
      <c r="R22" s="27"/>
      <c r="S22" s="27">
        <v>0.94591649796440003</v>
      </c>
      <c r="T22" s="27"/>
      <c r="U22" s="27">
        <v>1.025060153434999</v>
      </c>
      <c r="V22" s="27"/>
      <c r="W22" s="27">
        <v>1.1063090101081925</v>
      </c>
      <c r="X22" s="27"/>
      <c r="Y22" s="27">
        <v>0.96713175527531814</v>
      </c>
      <c r="Z22" s="27"/>
      <c r="AA22" s="27">
        <v>0.99739523401678354</v>
      </c>
      <c r="AB22" s="27"/>
      <c r="AC22" s="27">
        <v>1.0705202707577901</v>
      </c>
    </row>
    <row r="23" spans="2:36"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2:36">
      <c r="G24" s="27">
        <f>$AI$24/G16</f>
        <v>1.2581050811753776</v>
      </c>
      <c r="H24" s="27"/>
      <c r="I24" s="27">
        <f>$AI$24/I16</f>
        <v>1.2581050811753784</v>
      </c>
      <c r="J24" s="27"/>
      <c r="K24" s="27">
        <f>$AI$24/K16</f>
        <v>1.2581050811753784</v>
      </c>
      <c r="L24" s="27"/>
      <c r="M24" s="27">
        <f>$AI$24/M16</f>
        <v>1.2581050811753784</v>
      </c>
      <c r="N24" s="27"/>
      <c r="O24" s="27">
        <f>$AI$24/O16</f>
        <v>1.2581050811753784</v>
      </c>
      <c r="P24" s="27"/>
      <c r="Q24" s="27">
        <f>$AI$24/Q16</f>
        <v>1.2581050811753784</v>
      </c>
      <c r="R24" s="27"/>
      <c r="S24" s="27">
        <f>$AI$24/S16</f>
        <v>1.2581050811753784</v>
      </c>
      <c r="T24" s="27"/>
      <c r="U24" s="27">
        <f>$AI$24/U16</f>
        <v>1.2581050811753782</v>
      </c>
      <c r="V24" s="27"/>
      <c r="W24" s="27">
        <f>$AI$24/W16</f>
        <v>1.2581050811753784</v>
      </c>
      <c r="X24" s="27"/>
      <c r="Y24" s="27">
        <f>$AI$24/Y16</f>
        <v>1.2581050811753784</v>
      </c>
      <c r="Z24" s="27"/>
      <c r="AA24" s="27">
        <f>$AI$24/AA16</f>
        <v>1.2581050811753784</v>
      </c>
      <c r="AB24" s="27"/>
      <c r="AC24" s="27">
        <f>$AI$24/AC16</f>
        <v>1.2581050811753784</v>
      </c>
      <c r="AI24" s="27">
        <v>8.9154932976909129E-2</v>
      </c>
    </row>
    <row r="27" spans="2:36">
      <c r="E27" s="113" t="s">
        <v>110</v>
      </c>
      <c r="G27" s="114">
        <v>44287</v>
      </c>
      <c r="H27" s="114"/>
      <c r="I27" s="114">
        <v>44319</v>
      </c>
      <c r="J27" s="114"/>
      <c r="K27" s="114">
        <v>44348</v>
      </c>
      <c r="L27" s="114"/>
      <c r="M27" s="114">
        <v>44378</v>
      </c>
      <c r="N27" s="114"/>
      <c r="O27" s="114">
        <v>44409</v>
      </c>
      <c r="P27" s="114"/>
      <c r="Q27" s="114">
        <v>44440</v>
      </c>
      <c r="R27" s="114"/>
      <c r="S27" s="114">
        <v>44470</v>
      </c>
      <c r="T27" s="114"/>
      <c r="U27" s="114">
        <v>44501</v>
      </c>
      <c r="V27" s="114"/>
      <c r="W27" s="114">
        <v>44531</v>
      </c>
      <c r="X27" s="114"/>
      <c r="Y27" s="114">
        <v>44562</v>
      </c>
      <c r="Z27" s="114"/>
      <c r="AA27" s="114">
        <v>44593</v>
      </c>
      <c r="AB27" s="114"/>
      <c r="AC27" s="114">
        <v>44621</v>
      </c>
      <c r="AD27" s="114"/>
    </row>
    <row r="28" spans="2:36">
      <c r="E28" s="113" t="s">
        <v>111</v>
      </c>
      <c r="G28" s="115" t="s">
        <v>98</v>
      </c>
      <c r="H28" s="115"/>
      <c r="I28" s="115" t="s">
        <v>99</v>
      </c>
      <c r="J28" s="115"/>
      <c r="K28" s="115" t="s">
        <v>100</v>
      </c>
      <c r="L28" s="115"/>
      <c r="M28" s="115" t="s">
        <v>101</v>
      </c>
      <c r="N28" s="115"/>
      <c r="O28" s="115" t="s">
        <v>102</v>
      </c>
      <c r="P28" s="115"/>
      <c r="Q28" s="115" t="s">
        <v>103</v>
      </c>
      <c r="R28" s="115"/>
      <c r="S28" s="115" t="s">
        <v>104</v>
      </c>
      <c r="T28" s="115"/>
      <c r="U28" s="115" t="s">
        <v>105</v>
      </c>
      <c r="V28" s="115"/>
      <c r="W28" s="115" t="s">
        <v>106</v>
      </c>
      <c r="X28" s="115"/>
      <c r="Y28" s="115" t="s">
        <v>107</v>
      </c>
      <c r="Z28" s="115"/>
      <c r="AA28" s="115" t="s">
        <v>108</v>
      </c>
      <c r="AB28" s="115"/>
      <c r="AC28" s="115" t="s">
        <v>109</v>
      </c>
      <c r="AD28" s="115"/>
    </row>
    <row r="39" spans="7:7">
      <c r="G39" s="125"/>
    </row>
  </sheetData>
  <mergeCells count="33">
    <mergeCell ref="C7:C9"/>
    <mergeCell ref="D7:E7"/>
    <mergeCell ref="D8:E8"/>
    <mergeCell ref="D9:E9"/>
    <mergeCell ref="G4:R4"/>
    <mergeCell ref="S4:AD4"/>
    <mergeCell ref="S20:AD20"/>
    <mergeCell ref="AE20:AJ20"/>
    <mergeCell ref="B11:B16"/>
    <mergeCell ref="C11:E11"/>
    <mergeCell ref="C12:C13"/>
    <mergeCell ref="C14:D14"/>
    <mergeCell ref="C15:E15"/>
    <mergeCell ref="C16:E16"/>
    <mergeCell ref="F4:F5"/>
    <mergeCell ref="C18:E18"/>
    <mergeCell ref="C20:E20"/>
    <mergeCell ref="G20:R20"/>
    <mergeCell ref="C10:E10"/>
    <mergeCell ref="B5:C5"/>
    <mergeCell ref="B7:B9"/>
    <mergeCell ref="B1:C1"/>
    <mergeCell ref="D1:E1"/>
    <mergeCell ref="AG1:AH1"/>
    <mergeCell ref="AI1:AJ1"/>
    <mergeCell ref="B2:C2"/>
    <mergeCell ref="D2:E2"/>
    <mergeCell ref="Y2:Z2"/>
    <mergeCell ref="AG2:AH3"/>
    <mergeCell ref="AI2:AJ3"/>
    <mergeCell ref="B3:C3"/>
    <mergeCell ref="D3:E3"/>
    <mergeCell ref="K2:O2"/>
  </mergeCells>
  <phoneticPr fontId="26"/>
  <pageMargins left="0.51181102362204722" right="0.51181102362204722" top="0.74803149606299213" bottom="0.74803149606299213" header="0.31496062992125984" footer="0.31496062992125984"/>
  <pageSetup paperSize="8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J32"/>
  <sheetViews>
    <sheetView showGridLines="0" showZeros="0" zoomScale="80" zoomScaleNormal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E4" sqref="E4"/>
    </sheetView>
  </sheetViews>
  <sheetFormatPr defaultColWidth="9.140625" defaultRowHeight="13.5"/>
  <cols>
    <col min="1" max="1" width="18.85546875" style="31" customWidth="1"/>
    <col min="2" max="2" width="18" style="31" customWidth="1"/>
    <col min="3" max="3" width="21.5703125" style="31" customWidth="1"/>
    <col min="4" max="15" width="12.28515625" style="31" customWidth="1"/>
    <col min="16" max="16" width="14.5703125" style="31" customWidth="1"/>
    <col min="17" max="17" width="1" style="31" customWidth="1"/>
    <col min="18" max="18" width="25.7109375" style="31" customWidth="1"/>
    <col min="19" max="23" width="9.140625" style="31"/>
    <col min="24" max="24" width="11.28515625" style="31" bestFit="1" customWidth="1"/>
    <col min="25" max="31" width="9.140625" style="31"/>
    <col min="32" max="32" width="10" style="31" bestFit="1" customWidth="1"/>
    <col min="33" max="16384" width="9.140625" style="31"/>
  </cols>
  <sheetData>
    <row r="1" spans="1:36" ht="25.15" customHeight="1">
      <c r="A1" s="30" t="s">
        <v>59</v>
      </c>
      <c r="B1" s="30"/>
      <c r="D1" s="32" t="s">
        <v>39</v>
      </c>
      <c r="L1" s="33" t="s">
        <v>40</v>
      </c>
    </row>
    <row r="2" spans="1:36" ht="10.9" customHeight="1">
      <c r="N2" s="34"/>
      <c r="O2" s="34"/>
    </row>
    <row r="3" spans="1:36" s="38" customFormat="1" ht="49.9" customHeight="1">
      <c r="A3" s="35" t="s">
        <v>41</v>
      </c>
      <c r="B3" s="35" t="s">
        <v>42</v>
      </c>
      <c r="C3" s="36" t="s">
        <v>43</v>
      </c>
      <c r="D3" s="72">
        <v>44287</v>
      </c>
      <c r="E3" s="72">
        <v>44319</v>
      </c>
      <c r="F3" s="72">
        <v>44348</v>
      </c>
      <c r="G3" s="72">
        <v>44378</v>
      </c>
      <c r="H3" s="72">
        <v>44409</v>
      </c>
      <c r="I3" s="72">
        <v>44440</v>
      </c>
      <c r="J3" s="72">
        <v>44470</v>
      </c>
      <c r="K3" s="72">
        <v>44501</v>
      </c>
      <c r="L3" s="72">
        <v>44531</v>
      </c>
      <c r="M3" s="72">
        <v>44562</v>
      </c>
      <c r="N3" s="72">
        <v>44593</v>
      </c>
      <c r="O3" s="72">
        <v>44621</v>
      </c>
      <c r="P3" s="37" t="s">
        <v>44</v>
      </c>
      <c r="R3" s="39" t="s">
        <v>45</v>
      </c>
    </row>
    <row r="4" spans="1:36" s="38" customFormat="1" ht="35.1" customHeight="1">
      <c r="A4" s="188" t="s">
        <v>46</v>
      </c>
      <c r="B4" s="186" t="s">
        <v>47</v>
      </c>
      <c r="C4" s="40" t="s">
        <v>48</v>
      </c>
      <c r="D4" s="41">
        <f>INDEX('[5]Detail Table(Input this !)'!$G$4:$L$5,1,MATCH(D$3,'[5]Detail Table(Input this !)'!$G$3:$L$3,0))</f>
        <v>2968</v>
      </c>
      <c r="E4" s="41">
        <f>INDEX('[5]Detail Table(Input this !)'!$G$4:$L$5,1,MATCH(E$3,'[5]Detail Table(Input this !)'!$G$3:$L$3,0))</f>
        <v>2122</v>
      </c>
      <c r="F4" s="41">
        <f>INDEX('[5]Detail Table(Input this !)'!$G$4:$L$5,1,MATCH(F$3,'[5]Detail Table(Input this !)'!$G$3:$L$3,0))</f>
        <v>2233</v>
      </c>
      <c r="G4" s="41">
        <f>INDEX('[5]Detail Table(Input this !)'!$G$4:$L$5,1,MATCH(G$3,'[5]Detail Table(Input this !)'!$G$3:$L$3,0))</f>
        <v>2561</v>
      </c>
      <c r="H4" s="41">
        <f>INDEX('[5]Detail Table(Input this !)'!$G$4:$L$5,1,MATCH(H$3,'[5]Detail Table(Input this !)'!$G$3:$L$3,0))</f>
        <v>3073</v>
      </c>
      <c r="I4" s="41">
        <f>INDEX('[5]Detail Table(Input this !)'!$G$4:$L$5,1,MATCH(I$3,'[5]Detail Table(Input this !)'!$G$3:$L$3,0))</f>
        <v>2948</v>
      </c>
      <c r="J4" s="41">
        <f>INDEX('[5]Detail Table(Input this !)'!$N$4:$S$5,1,MATCH(J$3,'[5]Detail Table(Input this !)'!$N$3:$S$3,0))</f>
        <v>2919</v>
      </c>
      <c r="K4" s="41">
        <f>INDEX('[5]Detail Table(Input this !)'!$N$4:$S$5,1,MATCH(K$3,'[5]Detail Table(Input this !)'!$N$3:$S$3,0))</f>
        <v>3061</v>
      </c>
      <c r="L4" s="41">
        <f>INDEX('[5]Detail Table(Input this !)'!$N$4:$S$5,1,MATCH(L$3,'[5]Detail Table(Input this !)'!$N$3:$S$3,0))</f>
        <v>3647</v>
      </c>
      <c r="M4" s="41">
        <f>INDEX('[5]Detail Table(Input this !)'!$N$4:$S$5,1,MATCH(M$3,'[5]Detail Table(Input this !)'!$N$3:$S$3,0))</f>
        <v>0</v>
      </c>
      <c r="N4" s="41">
        <f>INDEX('[5]Detail Table(Input this !)'!$N$4:$S$5,1,MATCH(N$3,'[5]Detail Table(Input this !)'!$N$3:$S$3,0))</f>
        <v>0</v>
      </c>
      <c r="O4" s="41">
        <f>INDEX('[5]Detail Table(Input this !)'!$N$4:$S$5,1,MATCH(O$3,'[5]Detail Table(Input this !)'!$N$3:$S$3,0))</f>
        <v>0</v>
      </c>
      <c r="P4" s="41">
        <f>SUM(D4:O4)</f>
        <v>25532</v>
      </c>
      <c r="R4" s="42"/>
    </row>
    <row r="5" spans="1:36" s="38" customFormat="1" ht="35.1" customHeight="1">
      <c r="A5" s="189"/>
      <c r="B5" s="186"/>
      <c r="C5" s="40" t="s">
        <v>49</v>
      </c>
      <c r="D5" s="41">
        <f>INDEX('[5]Detail Table(Input this !)'!$G$4:$L$5,2,MATCH(D$3,'[5]Detail Table(Input this !)'!$G$3:$L$3,0))</f>
        <v>203</v>
      </c>
      <c r="E5" s="41">
        <f>INDEX('[5]Detail Table(Input this !)'!$G$4:$L$5,2,MATCH(E$3,'[5]Detail Table(Input this !)'!$G$3:$L$3,0))</f>
        <v>215</v>
      </c>
      <c r="F5" s="41">
        <f>INDEX('[5]Detail Table(Input this !)'!$G$4:$L$5,2,MATCH(F$3,'[5]Detail Table(Input this !)'!$G$3:$L$3,0))</f>
        <v>314</v>
      </c>
      <c r="G5" s="41">
        <f>INDEX('[5]Detail Table(Input this !)'!$G$4:$L$5,2,MATCH(G$3,'[5]Detail Table(Input this !)'!$G$3:$L$3,0))</f>
        <v>256</v>
      </c>
      <c r="H5" s="41">
        <f>INDEX('[5]Detail Table(Input this !)'!$G$4:$L$5,2,MATCH(H$3,'[5]Detail Table(Input this !)'!$G$3:$L$3,0))</f>
        <v>188</v>
      </c>
      <c r="I5" s="41">
        <f>INDEX('[5]Detail Table(Input this !)'!$G$4:$L$5,2,MATCH(I$3,'[5]Detail Table(Input this !)'!$G$3:$L$3,0))</f>
        <v>251</v>
      </c>
      <c r="J5" s="41">
        <f>INDEX('[5]Detail Table(Input this !)'!$N$4:$S$5,2,MATCH(J$3,'[5]Detail Table(Input this !)'!$N$3:$S$3,0))</f>
        <v>173</v>
      </c>
      <c r="K5" s="41">
        <f>INDEX('[5]Detail Table(Input this !)'!$N$4:$S$5,2,MATCH(K$3,'[5]Detail Table(Input this !)'!$N$3:$S$3,0))</f>
        <v>329</v>
      </c>
      <c r="L5" s="41">
        <f>INDEX('[5]Detail Table(Input this !)'!$N$4:$S$5,2,MATCH(L$3,'[5]Detail Table(Input this !)'!$N$3:$S$3,0))</f>
        <v>243</v>
      </c>
      <c r="M5" s="41">
        <f>INDEX('[5]Detail Table(Input this !)'!$N$4:$S$5,2,MATCH(M$3,'[5]Detail Table(Input this !)'!$N$3:$S$3,0))</f>
        <v>0</v>
      </c>
      <c r="N5" s="41">
        <f>INDEX('[5]Detail Table(Input this !)'!$N$4:$S$5,2,MATCH(N$3,'[5]Detail Table(Input this !)'!$N$3:$S$3,0))</f>
        <v>0</v>
      </c>
      <c r="O5" s="41">
        <f>INDEX('[5]Detail Table(Input this !)'!$N$4:$S$5,2,MATCH(O$3,'[5]Detail Table(Input this !)'!$N$3:$S$3,0))</f>
        <v>0</v>
      </c>
      <c r="P5" s="41">
        <f>SUM(D5:O5)</f>
        <v>2172</v>
      </c>
      <c r="R5" s="42"/>
    </row>
    <row r="6" spans="1:36" s="38" customFormat="1" ht="35.1" customHeight="1">
      <c r="A6" s="189"/>
      <c r="B6" s="186"/>
      <c r="C6" s="40" t="s">
        <v>50</v>
      </c>
      <c r="D6" s="43">
        <f t="shared" ref="D6:P6" si="0">SUM(D4:D5)</f>
        <v>3171</v>
      </c>
      <c r="E6" s="43">
        <f t="shared" si="0"/>
        <v>2337</v>
      </c>
      <c r="F6" s="43">
        <f t="shared" si="0"/>
        <v>2547</v>
      </c>
      <c r="G6" s="43">
        <f t="shared" si="0"/>
        <v>2817</v>
      </c>
      <c r="H6" s="43">
        <f t="shared" si="0"/>
        <v>3261</v>
      </c>
      <c r="I6" s="43">
        <f t="shared" si="0"/>
        <v>3199</v>
      </c>
      <c r="J6" s="43">
        <f t="shared" si="0"/>
        <v>3092</v>
      </c>
      <c r="K6" s="43">
        <f t="shared" ref="K6:O6" si="1">SUM(K4:K5)</f>
        <v>3390</v>
      </c>
      <c r="L6" s="43">
        <f t="shared" si="1"/>
        <v>3890</v>
      </c>
      <c r="M6" s="43">
        <f t="shared" si="1"/>
        <v>0</v>
      </c>
      <c r="N6" s="43">
        <f t="shared" si="1"/>
        <v>0</v>
      </c>
      <c r="O6" s="43">
        <f t="shared" si="1"/>
        <v>0</v>
      </c>
      <c r="P6" s="43">
        <f t="shared" si="0"/>
        <v>27704</v>
      </c>
      <c r="R6" s="44"/>
    </row>
    <row r="7" spans="1:36" s="38" customFormat="1" ht="35.1" customHeight="1">
      <c r="A7" s="189"/>
      <c r="B7" s="189" t="s">
        <v>51</v>
      </c>
      <c r="C7" s="40" t="s">
        <v>52</v>
      </c>
      <c r="D7" s="45">
        <f>INDEX('[5]Detail Table(Input this !)'!$G$21:$L$21,1,MATCH(D$3,'[5]Detail Table(Input this !)'!$G$3:$L$3,0))</f>
        <v>10.48</v>
      </c>
      <c r="E7" s="45">
        <f>INDEX('[5]Detail Table(Input this !)'!$G$21:$L$21,1,MATCH(E$3,'[5]Detail Table(Input this !)'!$G$3:$L$3,0))</f>
        <v>0</v>
      </c>
      <c r="F7" s="45">
        <f>INDEX('[5]Detail Table(Input this !)'!$G$21:$L$21,1,MATCH(F$3,'[5]Detail Table(Input this !)'!$G$3:$L$3,0))</f>
        <v>42.96</v>
      </c>
      <c r="G7" s="45">
        <f>INDEX('[5]Detail Table(Input this !)'!$G$21:$L$21,1,MATCH(G$3,'[5]Detail Table(Input this !)'!$G$3:$L$3,0))</f>
        <v>28.24</v>
      </c>
      <c r="H7" s="45">
        <f>INDEX('[5]Detail Table(Input this !)'!$G$21:$L$21,1,MATCH(H$3,'[5]Detail Table(Input this !)'!$G$3:$L$3,0))</f>
        <v>0</v>
      </c>
      <c r="I7" s="45">
        <f>INDEX('[5]Detail Table(Input this !)'!$G$21:$L$21,1,MATCH(I$3,'[5]Detail Table(Input this !)'!$G$3:$L$3,0))</f>
        <v>9.35</v>
      </c>
      <c r="J7" s="45">
        <f>INDEX('[5]Detail Table(Input this !)'!$N$21:$S$21,1,MATCH(J$3,'[5]Detail Table(Input this !)'!$N$3:$S$3,0))</f>
        <v>143.87</v>
      </c>
      <c r="K7" s="45">
        <f>INDEX('[5]Detail Table(Input this !)'!$N$21:$S$21,1,MATCH(K$3,'[5]Detail Table(Input this !)'!$N$3:$S$3,0))</f>
        <v>0</v>
      </c>
      <c r="L7" s="45">
        <f>INDEX('[5]Detail Table(Input this !)'!$N$21:$S$21,1,MATCH(L$3,'[5]Detail Table(Input this !)'!$N$3:$S$3,0))</f>
        <v>26.4</v>
      </c>
      <c r="M7" s="45">
        <f>INDEX('[5]Detail Table(Input this !)'!$N$21:$S$21,1,MATCH(M$3,'[5]Detail Table(Input this !)'!$N$3:$S$3,0))</f>
        <v>101.5</v>
      </c>
      <c r="N7" s="45">
        <f>INDEX('[5]Detail Table(Input this !)'!$N$21:$S$21,1,MATCH(N$3,'[5]Detail Table(Input this !)'!$N$3:$S$3,0))</f>
        <v>8.1301501922572115</v>
      </c>
      <c r="O7" s="45">
        <f>INDEX('[5]Detail Table(Input this !)'!$N$21:$S$21,1,MATCH(O$3,'[5]Detail Table(Input this !)'!$N$3:$S$3,0))</f>
        <v>8.1301501922572115</v>
      </c>
      <c r="P7" s="45">
        <f>SUM(D7:O7)</f>
        <v>379.06030038451433</v>
      </c>
      <c r="R7" s="46"/>
      <c r="U7" s="47"/>
      <c r="V7" s="47"/>
      <c r="W7" s="47"/>
      <c r="X7" s="47"/>
    </row>
    <row r="8" spans="1:36" s="38" customFormat="1" ht="35.1" customHeight="1">
      <c r="A8" s="189"/>
      <c r="B8" s="189"/>
      <c r="C8" s="40" t="s">
        <v>53</v>
      </c>
      <c r="D8" s="45">
        <f>INDEX('[5]Detail Table(Input this !)'!$G$33:$L$33,1,MATCH(D$3,'[5]Detail Table(Input this !)'!$G$3:$L$3,0))</f>
        <v>1159.2561711487999</v>
      </c>
      <c r="E8" s="45">
        <f>INDEX('[5]Detail Table(Input this !)'!$G$33:$L$33,1,MATCH(E$3,'[5]Detail Table(Input this !)'!$G$3:$L$3,0))</f>
        <v>2159.0084268248002</v>
      </c>
      <c r="F8" s="45">
        <f>INDEX('[5]Detail Table(Input this !)'!$G$33:$L$33,1,MATCH(F$3,'[5]Detail Table(Input this !)'!$G$3:$L$3,0))</f>
        <v>811.98678445199994</v>
      </c>
      <c r="G8" s="45">
        <f>INDEX('[5]Detail Table(Input this !)'!$G$33:$L$33,1,MATCH(G$3,'[5]Detail Table(Input this !)'!$G$3:$L$3,0))</f>
        <v>1856.6430876995998</v>
      </c>
      <c r="H8" s="45">
        <f>INDEX('[5]Detail Table(Input this !)'!$G$33:$L$33,1,MATCH(H$3,'[5]Detail Table(Input this !)'!$G$3:$L$3,0))</f>
        <v>1746.0602506096</v>
      </c>
      <c r="I8" s="45">
        <f>INDEX('[5]Detail Table(Input this !)'!$G$33:$L$33,1,MATCH(I$3,'[5]Detail Table(Input this !)'!$G$3:$L$3,0))</f>
        <v>1504.8902820194</v>
      </c>
      <c r="J8" s="45">
        <f>INDEX('[5]Detail Table(Input this !)'!$N$33:$S$33,1,MATCH(J$3,'[5]Detail Table(Input this !)'!$N$3:$S$3,0))</f>
        <v>988.69819839339993</v>
      </c>
      <c r="K8" s="45">
        <f>INDEX('[5]Detail Table(Input this !)'!$N$33:$S$33,1,MATCH(K$3,'[5]Detail Table(Input this !)'!$N$3:$S$3,0))</f>
        <v>1301.7095687346</v>
      </c>
      <c r="L8" s="45">
        <f>INDEX('[5]Detail Table(Input this !)'!$N$33:$S$33,1,MATCH(L$3,'[5]Detail Table(Input this !)'!$N$3:$S$3,0))</f>
        <v>948.01724070760008</v>
      </c>
      <c r="M8" s="45">
        <f>INDEX('[5]Detail Table(Input this !)'!$N$33:$S$33,1,MATCH(M$3,'[5]Detail Table(Input this !)'!$N$3:$S$3,0))</f>
        <v>743.30880807960011</v>
      </c>
      <c r="N8" s="45">
        <f>INDEX('[5]Detail Table(Input this !)'!$N$33:$S$33,1,MATCH(N$3,'[5]Detail Table(Input this !)'!$N$3:$S$3,0))</f>
        <v>697.14530846639786</v>
      </c>
      <c r="O8" s="45">
        <f>INDEX('[5]Detail Table(Input this !)'!$N$33:$S$33,1,MATCH(O$3,'[5]Detail Table(Input this !)'!$N$3:$S$3,0))</f>
        <v>831.79671939034438</v>
      </c>
      <c r="P8" s="48">
        <f>SUM(D8:O8)</f>
        <v>14748.520846526144</v>
      </c>
      <c r="R8" s="46"/>
      <c r="U8" s="49"/>
      <c r="V8" s="50"/>
      <c r="W8" s="50"/>
      <c r="X8" s="50"/>
    </row>
    <row r="9" spans="1:36" s="38" customFormat="1" ht="35.1" customHeight="1">
      <c r="A9" s="190"/>
      <c r="B9" s="190"/>
      <c r="C9" s="40" t="s">
        <v>54</v>
      </c>
      <c r="D9" s="51">
        <f t="shared" ref="D9:P9" si="2">SUM(D7:D8)</f>
        <v>1169.7361711487999</v>
      </c>
      <c r="E9" s="51">
        <f t="shared" si="2"/>
        <v>2159.0084268248002</v>
      </c>
      <c r="F9" s="51">
        <f t="shared" si="2"/>
        <v>854.94678445199997</v>
      </c>
      <c r="G9" s="51">
        <f t="shared" si="2"/>
        <v>1884.8830876995999</v>
      </c>
      <c r="H9" s="51">
        <f t="shared" si="2"/>
        <v>1746.0602506096</v>
      </c>
      <c r="I9" s="51">
        <f t="shared" si="2"/>
        <v>1514.2402820194</v>
      </c>
      <c r="J9" s="51">
        <f t="shared" si="2"/>
        <v>1132.5681983934001</v>
      </c>
      <c r="K9" s="51">
        <f t="shared" ref="K9:O9" si="3">SUM(K7:K8)</f>
        <v>1301.7095687346</v>
      </c>
      <c r="L9" s="51">
        <f t="shared" si="3"/>
        <v>974.41724070760006</v>
      </c>
      <c r="M9" s="51">
        <f t="shared" si="3"/>
        <v>844.80880807960011</v>
      </c>
      <c r="N9" s="51">
        <f t="shared" si="3"/>
        <v>705.27545865865511</v>
      </c>
      <c r="O9" s="51">
        <f t="shared" si="3"/>
        <v>839.92686958260163</v>
      </c>
      <c r="P9" s="51">
        <f t="shared" si="2"/>
        <v>15127.581146910657</v>
      </c>
      <c r="R9" s="52"/>
      <c r="U9" s="49"/>
      <c r="V9" s="50"/>
      <c r="W9" s="50"/>
      <c r="X9" s="50"/>
    </row>
    <row r="10" spans="1:36" s="38" customFormat="1" ht="35.1" customHeight="1">
      <c r="A10" s="188" t="s">
        <v>55</v>
      </c>
      <c r="B10" s="186" t="s">
        <v>47</v>
      </c>
      <c r="C10" s="40" t="s">
        <v>48</v>
      </c>
      <c r="D10" s="41">
        <f>INDEX('[6]Detail Table(Input this !)'!$G$4:$L$5,1,MATCH(D$3,'[6]Detail Table(Input this !)'!$G$3:$L$3,0))</f>
        <v>12727</v>
      </c>
      <c r="E10" s="41">
        <f>INDEX('[6]Detail Table(Input this !)'!$G$4:$L$5,1,MATCH(E$3,'[6]Detail Table(Input this !)'!$G$3:$L$3,0))</f>
        <v>12457</v>
      </c>
      <c r="F10" s="41">
        <f>INDEX('[6]Detail Table(Input this !)'!$G$4:$L$5,1,MATCH(F$3,'[6]Detail Table(Input this !)'!$G$3:$L$3,0))</f>
        <v>13546</v>
      </c>
      <c r="G10" s="41">
        <f>INDEX('[6]Detail Table(Input this !)'!$G$4:$L$5,1,MATCH(G$3,'[6]Detail Table(Input this !)'!$G$3:$L$3,0))</f>
        <v>10479</v>
      </c>
      <c r="H10" s="41">
        <f>INDEX('[6]Detail Table(Input this !)'!$G$4:$L$5,1,MATCH(H$3,'[6]Detail Table(Input this !)'!$G$3:$L$3,0))</f>
        <v>11418</v>
      </c>
      <c r="I10" s="41">
        <f>INDEX('[6]Detail Table(Input this !)'!$G$4:$L$5,1,MATCH(I$3,'[6]Detail Table(Input this !)'!$G$3:$L$3,0))</f>
        <v>12139</v>
      </c>
      <c r="J10" s="41">
        <f>INDEX('[6]Detail Table(Input this !)'!$N$4:$S$5,1,MATCH(J$3,'[6]Detail Table(Input this !)'!$N$3:$S$3,0))</f>
        <v>12012</v>
      </c>
      <c r="K10" s="41">
        <f>INDEX('[6]Detail Table(Input this !)'!$N$4:$S$5,1,MATCH(K$3,'[6]Detail Table(Input this !)'!$N$3:$S$3,0))</f>
        <v>11558</v>
      </c>
      <c r="L10" s="41">
        <f>INDEX('[6]Detail Table(Input this !)'!$N$4:$S$5,1,MATCH(L$3,'[6]Detail Table(Input this !)'!$N$3:$S$3,0))</f>
        <v>13650</v>
      </c>
      <c r="M10" s="41">
        <f>INDEX('[6]Detail Table(Input this !)'!$N$4:$S$5,1,MATCH(M$3,'[6]Detail Table(Input this !)'!$N$3:$S$3,0))</f>
        <v>0</v>
      </c>
      <c r="N10" s="41">
        <f>INDEX('[6]Detail Table(Input this !)'!$N$4:$S$5,1,MATCH(N$3,'[6]Detail Table(Input this !)'!$N$3:$S$3,0))</f>
        <v>0</v>
      </c>
      <c r="O10" s="41">
        <f>INDEX('[6]Detail Table(Input this !)'!$N$4:$S$5,1,MATCH(O$3,'[6]Detail Table(Input this !)'!$N$3:$S$3,0))</f>
        <v>0</v>
      </c>
      <c r="P10" s="41">
        <f>SUM(D10:O10)</f>
        <v>109986</v>
      </c>
      <c r="R10" s="42"/>
      <c r="U10" s="49"/>
      <c r="V10" s="50"/>
      <c r="W10" s="50"/>
      <c r="X10" s="50"/>
    </row>
    <row r="11" spans="1:36" s="38" customFormat="1" ht="35.1" customHeight="1">
      <c r="A11" s="189"/>
      <c r="B11" s="186"/>
      <c r="C11" s="40" t="s">
        <v>49</v>
      </c>
      <c r="D11" s="41">
        <f>INDEX('[6]Detail Table(Input this !)'!$G$4:$L$5,2,MATCH(D$3,'[6]Detail Table(Input this !)'!$G$3:$L$3,0))</f>
        <v>671</v>
      </c>
      <c r="E11" s="41">
        <f>INDEX('[6]Detail Table(Input this !)'!$G$4:$L$5,2,MATCH(E$3,'[6]Detail Table(Input this !)'!$G$3:$L$3,0))</f>
        <v>1036</v>
      </c>
      <c r="F11" s="41">
        <f>INDEX('[6]Detail Table(Input this !)'!$G$4:$L$5,2,MATCH(F$3,'[6]Detail Table(Input this !)'!$G$3:$L$3,0))</f>
        <v>770</v>
      </c>
      <c r="G11" s="41">
        <f>INDEX('[6]Detail Table(Input this !)'!$G$4:$L$5,2,MATCH(G$3,'[6]Detail Table(Input this !)'!$G$3:$L$3,0))</f>
        <v>1119</v>
      </c>
      <c r="H11" s="41">
        <f>INDEX('[6]Detail Table(Input this !)'!$G$4:$L$5,2,MATCH(H$3,'[6]Detail Table(Input this !)'!$G$3:$L$3,0))</f>
        <v>388</v>
      </c>
      <c r="I11" s="41">
        <f>INDEX('[6]Detail Table(Input this !)'!$G$4:$L$5,2,MATCH(I$3,'[6]Detail Table(Input this !)'!$G$3:$L$3,0))</f>
        <v>707</v>
      </c>
      <c r="J11" s="41">
        <f>INDEX('[6]Detail Table(Input this !)'!$N$4:$S$5,2,MATCH(J$3,'[6]Detail Table(Input this !)'!$N$3:$S$3,0))</f>
        <v>594</v>
      </c>
      <c r="K11" s="41">
        <f>INDEX('[6]Detail Table(Input this !)'!$N$4:$S$5,2,MATCH(K$3,'[6]Detail Table(Input this !)'!$N$3:$S$3,0))</f>
        <v>986</v>
      </c>
      <c r="L11" s="41">
        <f>INDEX('[6]Detail Table(Input this !)'!$N$4:$S$5,2,MATCH(L$3,'[6]Detail Table(Input this !)'!$N$3:$S$3,0))</f>
        <v>445</v>
      </c>
      <c r="M11" s="41">
        <f>INDEX('[6]Detail Table(Input this !)'!$N$4:$S$5,2,MATCH(M$3,'[6]Detail Table(Input this !)'!$N$3:$S$3,0))</f>
        <v>0</v>
      </c>
      <c r="N11" s="41">
        <f>INDEX('[6]Detail Table(Input this !)'!$N$4:$S$5,2,MATCH(N$3,'[6]Detail Table(Input this !)'!$N$3:$S$3,0))</f>
        <v>0</v>
      </c>
      <c r="O11" s="41">
        <f>INDEX('[6]Detail Table(Input this !)'!$N$4:$S$5,2,MATCH(O$3,'[6]Detail Table(Input this !)'!$N$3:$S$3,0))</f>
        <v>0</v>
      </c>
      <c r="P11" s="41">
        <f>SUM(D11:O11)</f>
        <v>6716</v>
      </c>
      <c r="R11" s="42"/>
      <c r="U11" s="49"/>
      <c r="V11" s="50"/>
      <c r="W11" s="50"/>
      <c r="X11" s="50"/>
      <c r="AF11" s="53"/>
      <c r="AJ11" s="53"/>
    </row>
    <row r="12" spans="1:36" s="38" customFormat="1" ht="35.1" customHeight="1">
      <c r="A12" s="189"/>
      <c r="B12" s="186"/>
      <c r="C12" s="40" t="s">
        <v>50</v>
      </c>
      <c r="D12" s="43">
        <f t="shared" ref="D12:P12" si="4">SUM(D10:D11)</f>
        <v>13398</v>
      </c>
      <c r="E12" s="43">
        <f t="shared" si="4"/>
        <v>13493</v>
      </c>
      <c r="F12" s="43">
        <f t="shared" si="4"/>
        <v>14316</v>
      </c>
      <c r="G12" s="43">
        <f t="shared" si="4"/>
        <v>11598</v>
      </c>
      <c r="H12" s="43">
        <f t="shared" si="4"/>
        <v>11806</v>
      </c>
      <c r="I12" s="43">
        <f t="shared" si="4"/>
        <v>12846</v>
      </c>
      <c r="J12" s="43">
        <f t="shared" si="4"/>
        <v>12606</v>
      </c>
      <c r="K12" s="43">
        <f t="shared" ref="K12:O12" si="5">SUM(K10:K11)</f>
        <v>12544</v>
      </c>
      <c r="L12" s="43">
        <f t="shared" si="5"/>
        <v>14095</v>
      </c>
      <c r="M12" s="43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4"/>
        <v>116702</v>
      </c>
      <c r="R12" s="44"/>
      <c r="AF12" s="53"/>
      <c r="AJ12" s="53"/>
    </row>
    <row r="13" spans="1:36" s="38" customFormat="1" ht="35.1" customHeight="1">
      <c r="A13" s="189"/>
      <c r="B13" s="189" t="s">
        <v>51</v>
      </c>
      <c r="C13" s="40" t="s">
        <v>52</v>
      </c>
      <c r="D13" s="45">
        <f>INDEX('[6]Detail Table(Input this !)'!$G$21:$L$21,1,MATCH(D$3,'[6]Detail Table(Input this !)'!$G$3:$L$3,0))</f>
        <v>193.69</v>
      </c>
      <c r="E13" s="45">
        <f>INDEX('[6]Detail Table(Input this !)'!$G$21:$L$21,1,MATCH(E$3,'[6]Detail Table(Input this !)'!$G$3:$L$3,0))</f>
        <v>75.569999999999993</v>
      </c>
      <c r="F13" s="45">
        <f>INDEX('[6]Detail Table(Input this !)'!$G$21:$L$21,1,MATCH(F$3,'[6]Detail Table(Input this !)'!$G$3:$L$3,0))</f>
        <v>101.89</v>
      </c>
      <c r="G13" s="45">
        <f>INDEX('[6]Detail Table(Input this !)'!$G$21:$L$21,1,MATCH(G$3,'[6]Detail Table(Input this !)'!$G$3:$L$3,0))</f>
        <v>154.98000000000002</v>
      </c>
      <c r="H13" s="45">
        <f>INDEX('[6]Detail Table(Input this !)'!$G$21:$L$21,1,MATCH(H$3,'[6]Detail Table(Input this !)'!$G$3:$L$3,0))</f>
        <v>111.6</v>
      </c>
      <c r="I13" s="45">
        <f>INDEX('[6]Detail Table(Input this !)'!$G$21:$L$21,1,MATCH(I$3,'[6]Detail Table(Input this !)'!$G$3:$L$3,0))</f>
        <v>35.51</v>
      </c>
      <c r="J13" s="45">
        <f>INDEX('[6]Detail Table(Input this !)'!$N$21:$S$21,1,MATCH(J$3,'[6]Detail Table(Input this !)'!$N$3:$S$3,0))</f>
        <v>159.18</v>
      </c>
      <c r="K13" s="45">
        <f>INDEX('[6]Detail Table(Input this !)'!$N$21:$S$21,1,MATCH(K$3,'[6]Detail Table(Input this !)'!$N$3:$S$3,0))</f>
        <v>102.36</v>
      </c>
      <c r="L13" s="45">
        <f>INDEX('[6]Detail Table(Input this !)'!$N$21:$S$21,1,MATCH(L$3,'[6]Detail Table(Input this !)'!$N$3:$S$3,0))</f>
        <v>279.64</v>
      </c>
      <c r="M13" s="45">
        <f>INDEX('[6]Detail Table(Input this !)'!$N$21:$S$21,1,MATCH(M$3,'[6]Detail Table(Input this !)'!$N$3:$S$3,0))</f>
        <v>97.06</v>
      </c>
      <c r="N13" s="45">
        <f>INDEX('[6]Detail Table(Input this !)'!$N$21:$S$21,1,MATCH(N$3,'[6]Detail Table(Input this !)'!$N$3:$S$3,0))</f>
        <v>28.666398642330066</v>
      </c>
      <c r="O13" s="45">
        <f>INDEX('[6]Detail Table(Input this !)'!$N$21:$S$21,1,MATCH(O$3,'[6]Detail Table(Input this !)'!$N$3:$S$3,0))</f>
        <v>28.666398642330066</v>
      </c>
      <c r="P13" s="48">
        <f>SUM(D13:O13)</f>
        <v>1368.8127972846601</v>
      </c>
      <c r="R13" s="46"/>
      <c r="AF13" s="53"/>
      <c r="AJ13" s="53"/>
    </row>
    <row r="14" spans="1:36" s="38" customFormat="1" ht="35.1" customHeight="1">
      <c r="A14" s="189"/>
      <c r="B14" s="189"/>
      <c r="C14" s="40" t="s">
        <v>53</v>
      </c>
      <c r="D14" s="45">
        <f>INDEX('[6]Detail Table(Input this !)'!$G$33:$L$33,1,MATCH(D$3,'[6]Detail Table(Input this !)'!$G$3:$L$3,0))</f>
        <v>18155.12080583522</v>
      </c>
      <c r="E14" s="45">
        <f>INDEX('[6]Detail Table(Input this !)'!$G$33:$L$33,1,MATCH(E$3,'[6]Detail Table(Input this !)'!$G$3:$L$3,0))</f>
        <v>15499.68105867188</v>
      </c>
      <c r="F14" s="45">
        <f>INDEX('[6]Detail Table(Input this !)'!$G$33:$L$33,1,MATCH(F$3,'[6]Detail Table(Input this !)'!$G$3:$L$3,0))</f>
        <v>11677.476858424989</v>
      </c>
      <c r="G14" s="45">
        <f>INDEX('[6]Detail Table(Input this !)'!$G$33:$L$33,1,MATCH(G$3,'[6]Detail Table(Input this !)'!$G$3:$L$3,0))</f>
        <v>18504.828756186584</v>
      </c>
      <c r="H14" s="45">
        <f>INDEX('[6]Detail Table(Input this !)'!$G$33:$L$33,1,MATCH(H$3,'[6]Detail Table(Input this !)'!$G$3:$L$3,0))</f>
        <v>21278.594142249996</v>
      </c>
      <c r="I14" s="45">
        <f>INDEX('[6]Detail Table(Input this !)'!$G$33:$L$33,1,MATCH(I$3,'[6]Detail Table(Input this !)'!$G$3:$L$3,0))</f>
        <v>20003.034204397038</v>
      </c>
      <c r="J14" s="45">
        <f>INDEX('[6]Detail Table(Input this !)'!$N$33:$S$33,1,MATCH(J$3,'[6]Detail Table(Input this !)'!$N$3:$S$3,0))</f>
        <v>6157.436984189786</v>
      </c>
      <c r="K14" s="45">
        <f>INDEX('[6]Detail Table(Input this !)'!$N$33:$S$33,1,MATCH(K$3,'[6]Detail Table(Input this !)'!$N$3:$S$3,0))</f>
        <v>13827.922972213748</v>
      </c>
      <c r="L14" s="45">
        <f>INDEX('[6]Detail Table(Input this !)'!$N$33:$S$33,1,MATCH(L$3,'[6]Detail Table(Input this !)'!$N$3:$S$3,0))</f>
        <v>15957.52445316018</v>
      </c>
      <c r="M14" s="45">
        <f>INDEX('[6]Detail Table(Input this !)'!$N$33:$S$33,1,MATCH(M$3,'[6]Detail Table(Input this !)'!$N$3:$S$3,0))</f>
        <v>14444.65828689824</v>
      </c>
      <c r="N14" s="45">
        <f>INDEX('[6]Detail Table(Input this !)'!$N$33:$S$33,1,MATCH(N$3,'[6]Detail Table(Input this !)'!$N$3:$S$3,0))</f>
        <v>9112.3981748178103</v>
      </c>
      <c r="O14" s="45">
        <f>INDEX('[6]Detail Table(Input this !)'!$N$33:$S$33,1,MATCH(O$3,'[6]Detail Table(Input this !)'!$N$3:$S$3,0))</f>
        <v>9979.5309155115247</v>
      </c>
      <c r="P14" s="48">
        <f>SUM(D14:O14)</f>
        <v>174598.20761255705</v>
      </c>
      <c r="R14" s="46"/>
      <c r="V14" s="54"/>
      <c r="W14" s="54"/>
      <c r="X14" s="55"/>
      <c r="AF14" s="53"/>
      <c r="AJ14" s="53"/>
    </row>
    <row r="15" spans="1:36" s="38" customFormat="1" ht="35.1" customHeight="1">
      <c r="A15" s="190"/>
      <c r="B15" s="190"/>
      <c r="C15" s="40" t="s">
        <v>54</v>
      </c>
      <c r="D15" s="56">
        <f t="shared" ref="D15:P15" si="6">SUM(D13:D14)</f>
        <v>18348.810805835219</v>
      </c>
      <c r="E15" s="56">
        <f t="shared" si="6"/>
        <v>15575.25105867188</v>
      </c>
      <c r="F15" s="56">
        <f t="shared" si="6"/>
        <v>11779.366858424988</v>
      </c>
      <c r="G15" s="56">
        <f t="shared" si="6"/>
        <v>18659.808756186583</v>
      </c>
      <c r="H15" s="56">
        <f t="shared" si="6"/>
        <v>21390.194142249995</v>
      </c>
      <c r="I15" s="56">
        <f t="shared" si="6"/>
        <v>20038.544204397036</v>
      </c>
      <c r="J15" s="56">
        <f t="shared" si="6"/>
        <v>6316.6169841897863</v>
      </c>
      <c r="K15" s="56">
        <f t="shared" ref="K15:O15" si="7">SUM(K13:K14)</f>
        <v>13930.282972213749</v>
      </c>
      <c r="L15" s="56">
        <f t="shared" si="7"/>
        <v>16237.16445316018</v>
      </c>
      <c r="M15" s="56">
        <f t="shared" si="7"/>
        <v>14541.71828689824</v>
      </c>
      <c r="N15" s="56">
        <f t="shared" si="7"/>
        <v>9141.0645734601403</v>
      </c>
      <c r="O15" s="56">
        <f t="shared" si="7"/>
        <v>10008.197314153855</v>
      </c>
      <c r="P15" s="56">
        <f t="shared" si="6"/>
        <v>175967.0204098417</v>
      </c>
      <c r="R15" s="57"/>
      <c r="AF15" s="53"/>
      <c r="AJ15" s="53"/>
    </row>
    <row r="16" spans="1:36" s="38" customFormat="1" ht="35.1" customHeight="1">
      <c r="A16" s="188" t="s">
        <v>56</v>
      </c>
      <c r="B16" s="186" t="s">
        <v>47</v>
      </c>
      <c r="C16" s="40" t="s">
        <v>48</v>
      </c>
      <c r="D16" s="41">
        <f>INDEX('[7]Detail Table(Input this !)'!$G$4:$L$5,1,MATCH(D$3,'[7]Detail Table(Input this !)'!$G$3:$L$3,0))</f>
        <v>7741</v>
      </c>
      <c r="E16" s="41">
        <f>INDEX('[7]Detail Table(Input this !)'!$G$4:$L$5,1,MATCH(E$3,'[7]Detail Table(Input this !)'!$G$3:$L$3,0))</f>
        <v>6396</v>
      </c>
      <c r="F16" s="41">
        <f>INDEX('[7]Detail Table(Input this !)'!$G$4:$L$5,1,MATCH(F$3,'[7]Detail Table(Input this !)'!$G$3:$L$3,0))</f>
        <v>6220</v>
      </c>
      <c r="G16" s="41">
        <f>INDEX('[7]Detail Table(Input this !)'!$G$4:$L$5,1,MATCH(G$3,'[7]Detail Table(Input this !)'!$G$3:$L$3,0))</f>
        <v>6427</v>
      </c>
      <c r="H16" s="41">
        <f>INDEX('[7]Detail Table(Input this !)'!$G$4:$L$5,1,MATCH(H$3,'[7]Detail Table(Input this !)'!$G$3:$L$3,0))</f>
        <v>6946</v>
      </c>
      <c r="I16" s="41">
        <f>INDEX('[7]Detail Table(Input this !)'!$G$4:$L$5,1,MATCH(I$3,'[7]Detail Table(Input this !)'!$G$3:$L$3,0))</f>
        <v>6614</v>
      </c>
      <c r="J16" s="41">
        <f>INDEX('[7]Detail Table(Input this !)'!$N$4:$S$5,1,MATCH(J$3,'[7]Detail Table(Input this !)'!$N$3:$S$3,0))</f>
        <v>6093</v>
      </c>
      <c r="K16" s="41">
        <f>INDEX('[7]Detail Table(Input this !)'!$N$4:$S$5,1,MATCH(K$3,'[7]Detail Table(Input this !)'!$N$3:$S$3,0))</f>
        <v>5491</v>
      </c>
      <c r="L16" s="41">
        <f>INDEX('[7]Detail Table(Input this !)'!$N$4:$S$5,1,MATCH(L$3,'[7]Detail Table(Input this !)'!$N$3:$S$3,0))</f>
        <v>6648</v>
      </c>
      <c r="M16" s="41">
        <f>INDEX('[7]Detail Table(Input this !)'!$N$4:$S$5,1,MATCH(M$3,'[7]Detail Table(Input this !)'!$N$3:$S$3,0))</f>
        <v>0</v>
      </c>
      <c r="N16" s="41">
        <f>INDEX('[7]Detail Table(Input this !)'!$N$4:$S$5,1,MATCH(N$3,'[7]Detail Table(Input this !)'!$N$3:$S$3,0))</f>
        <v>0</v>
      </c>
      <c r="O16" s="41">
        <f>INDEX('[7]Detail Table(Input this !)'!$N$4:$S$5,1,MATCH(O$3,'[7]Detail Table(Input this !)'!$N$3:$S$3,0))</f>
        <v>0</v>
      </c>
      <c r="P16" s="41">
        <f>SUM(D16:O16)</f>
        <v>58576</v>
      </c>
      <c r="R16" s="42"/>
      <c r="AF16" s="58"/>
      <c r="AJ16" s="58"/>
    </row>
    <row r="17" spans="1:36" s="38" customFormat="1" ht="35.1" customHeight="1">
      <c r="A17" s="189"/>
      <c r="B17" s="186"/>
      <c r="C17" s="40" t="s">
        <v>49</v>
      </c>
      <c r="D17" s="41">
        <f>INDEX('[7]Detail Table(Input this !)'!$G$4:$L$5,2,MATCH(D$3,'[7]Detail Table(Input this !)'!$G$3:$L$3,0))</f>
        <v>249</v>
      </c>
      <c r="E17" s="41">
        <f>INDEX('[7]Detail Table(Input this !)'!$G$4:$L$5,2,MATCH(E$3,'[7]Detail Table(Input this !)'!$G$3:$L$3,0))</f>
        <v>444</v>
      </c>
      <c r="F17" s="41">
        <f>INDEX('[7]Detail Table(Input this !)'!$G$4:$L$5,2,MATCH(F$3,'[7]Detail Table(Input this !)'!$G$3:$L$3,0))</f>
        <v>490</v>
      </c>
      <c r="G17" s="41">
        <f>INDEX('[7]Detail Table(Input this !)'!$G$4:$L$5,2,MATCH(G$3,'[7]Detail Table(Input this !)'!$G$3:$L$3,0))</f>
        <v>259</v>
      </c>
      <c r="H17" s="41">
        <f>INDEX('[7]Detail Table(Input this !)'!$G$4:$L$5,2,MATCH(H$3,'[7]Detail Table(Input this !)'!$G$3:$L$3,0))</f>
        <v>530</v>
      </c>
      <c r="I17" s="41">
        <f>INDEX('[7]Detail Table(Input this !)'!$G$4:$L$5,2,MATCH(I$3,'[7]Detail Table(Input this !)'!$G$3:$L$3,0))</f>
        <v>179</v>
      </c>
      <c r="J17" s="41">
        <f>INDEX('[7]Detail Table(Input this !)'!$N$4:$S$5,2,MATCH(J$3,'[7]Detail Table(Input this !)'!$N$3:$S$3,0))</f>
        <v>481</v>
      </c>
      <c r="K17" s="41">
        <f>INDEX('[7]Detail Table(Input this !)'!$N$4:$S$5,2,MATCH(K$3,'[7]Detail Table(Input this !)'!$N$3:$S$3,0))</f>
        <v>316</v>
      </c>
      <c r="L17" s="41">
        <f>INDEX('[7]Detail Table(Input this !)'!$N$4:$S$5,2,MATCH(L$3,'[7]Detail Table(Input this !)'!$N$3:$S$3,0))</f>
        <v>411</v>
      </c>
      <c r="M17" s="41">
        <f>INDEX('[7]Detail Table(Input this !)'!$N$4:$S$5,2,MATCH(M$3,'[7]Detail Table(Input this !)'!$N$3:$S$3,0))</f>
        <v>0</v>
      </c>
      <c r="N17" s="41">
        <f>INDEX('[7]Detail Table(Input this !)'!$N$4:$S$5,2,MATCH(N$3,'[7]Detail Table(Input this !)'!$N$3:$S$3,0))</f>
        <v>0</v>
      </c>
      <c r="O17" s="41">
        <f>INDEX('[7]Detail Table(Input this !)'!$N$4:$S$5,2,MATCH(O$3,'[7]Detail Table(Input this !)'!$N$3:$S$3,0))</f>
        <v>0</v>
      </c>
      <c r="P17" s="41">
        <f>SUM(D17:O17)</f>
        <v>3359</v>
      </c>
      <c r="R17" s="42"/>
    </row>
    <row r="18" spans="1:36" s="38" customFormat="1" ht="35.1" customHeight="1">
      <c r="A18" s="189"/>
      <c r="B18" s="186"/>
      <c r="C18" s="40" t="s">
        <v>50</v>
      </c>
      <c r="D18" s="43">
        <f t="shared" ref="D18:J18" si="8">SUM(D16:D17)</f>
        <v>7990</v>
      </c>
      <c r="E18" s="43">
        <f t="shared" si="8"/>
        <v>6840</v>
      </c>
      <c r="F18" s="43">
        <f t="shared" si="8"/>
        <v>6710</v>
      </c>
      <c r="G18" s="43">
        <f t="shared" si="8"/>
        <v>6686</v>
      </c>
      <c r="H18" s="43">
        <f t="shared" si="8"/>
        <v>7476</v>
      </c>
      <c r="I18" s="43">
        <f t="shared" si="8"/>
        <v>6793</v>
      </c>
      <c r="J18" s="43">
        <f t="shared" si="8"/>
        <v>6574</v>
      </c>
      <c r="K18" s="43">
        <f t="shared" ref="K18:O18" si="9">SUM(K16:K17)</f>
        <v>5807</v>
      </c>
      <c r="L18" s="43">
        <f t="shared" si="9"/>
        <v>7059</v>
      </c>
      <c r="M18" s="43">
        <f t="shared" si="9"/>
        <v>0</v>
      </c>
      <c r="N18" s="43">
        <f t="shared" si="9"/>
        <v>0</v>
      </c>
      <c r="O18" s="43">
        <f t="shared" si="9"/>
        <v>0</v>
      </c>
      <c r="P18" s="43">
        <f t="shared" ref="P18" si="10">SUM(P16:P17)</f>
        <v>61935</v>
      </c>
      <c r="R18" s="44"/>
      <c r="AF18" s="53"/>
      <c r="AJ18" s="53"/>
    </row>
    <row r="19" spans="1:36" s="38" customFormat="1" ht="35.1" customHeight="1">
      <c r="A19" s="189"/>
      <c r="B19" s="189" t="s">
        <v>51</v>
      </c>
      <c r="C19" s="40" t="s">
        <v>52</v>
      </c>
      <c r="D19" s="45">
        <f>INDEX('[7]Detail Table(Input this !)'!$G$21:$L$21,1,MATCH(D$3,'[7]Detail Table(Input this !)'!$G$3:$L$3,0))</f>
        <v>49.41</v>
      </c>
      <c r="E19" s="45">
        <f>INDEX('[7]Detail Table(Input this !)'!$G$21:$L$21,1,MATCH(E$3,'[7]Detail Table(Input this !)'!$G$3:$L$3,0))</f>
        <v>56.679999999999993</v>
      </c>
      <c r="F19" s="45">
        <f>INDEX('[7]Detail Table(Input this !)'!$G$21:$L$21,1,MATCH(F$3,'[7]Detail Table(Input this !)'!$G$3:$L$3,0))</f>
        <v>66.77</v>
      </c>
      <c r="G19" s="45">
        <f>INDEX('[7]Detail Table(Input this !)'!$G$21:$L$21,1,MATCH(G$3,'[7]Detail Table(Input this !)'!$G$3:$L$3,0))</f>
        <v>247.48</v>
      </c>
      <c r="H19" s="45">
        <f>INDEX('[7]Detail Table(Input this !)'!$G$21:$L$21,1,MATCH(H$3,'[7]Detail Table(Input this !)'!$G$3:$L$3,0))</f>
        <v>202.54</v>
      </c>
      <c r="I19" s="45">
        <f>INDEX('[7]Detail Table(Input this !)'!$G$21:$L$21,1,MATCH(I$3,'[7]Detail Table(Input this !)'!$G$3:$L$3,0))</f>
        <v>146.58000000000001</v>
      </c>
      <c r="J19" s="45">
        <f>INDEX('[7]Detail Table(Input this !)'!$N$21:$S$21,1,MATCH(J$3,'[7]Detail Table(Input this !)'!$N$3:$S$3,0))</f>
        <v>161.72</v>
      </c>
      <c r="K19" s="45">
        <f>INDEX('[7]Detail Table(Input this !)'!$N$21:$S$21,1,MATCH(K$3,'[7]Detail Table(Input this !)'!$N$3:$S$3,0))</f>
        <v>124.59</v>
      </c>
      <c r="L19" s="45">
        <f>INDEX('[7]Detail Table(Input this !)'!$N$21:$S$21,1,MATCH(L$3,'[7]Detail Table(Input this !)'!$N$3:$S$3,0))</f>
        <v>154.79</v>
      </c>
      <c r="M19" s="45">
        <f>INDEX('[7]Detail Table(Input this !)'!$N$21:$S$21,1,MATCH(M$3,'[7]Detail Table(Input this !)'!$N$3:$S$3,0))</f>
        <v>115.43</v>
      </c>
      <c r="N19" s="45">
        <f>INDEX('[7]Detail Table(Input this !)'!$N$21:$S$21,1,MATCH(N$3,'[7]Detail Table(Input this !)'!$N$3:$S$3,0))</f>
        <v>29.71471293669002</v>
      </c>
      <c r="O19" s="45">
        <f>INDEX('[7]Detail Table(Input this !)'!$N$21:$S$21,1,MATCH(O$3,'[7]Detail Table(Input this !)'!$N$3:$S$3,0))</f>
        <v>29.71471293669002</v>
      </c>
      <c r="P19" s="48">
        <f>SUM(D19:O19)</f>
        <v>1385.4194258733799</v>
      </c>
      <c r="R19" s="46"/>
    </row>
    <row r="20" spans="1:36" s="38" customFormat="1" ht="35.1" customHeight="1">
      <c r="A20" s="189"/>
      <c r="B20" s="189"/>
      <c r="C20" s="40" t="s">
        <v>53</v>
      </c>
      <c r="D20" s="45">
        <f>INDEX('[7]Detail Table(Input this !)'!$G$33:$L$33,1,MATCH(D$3,'[7]Detail Table(Input this !)'!$G$3:$L$3,0))</f>
        <v>444.90694999999999</v>
      </c>
      <c r="E20" s="45">
        <f>INDEX('[7]Detail Table(Input this !)'!$G$33:$L$33,1,MATCH(E$3,'[7]Detail Table(Input this !)'!$G$3:$L$3,0))</f>
        <v>189.24333999999999</v>
      </c>
      <c r="F20" s="45">
        <f>INDEX('[7]Detail Table(Input this !)'!$G$33:$L$33,1,MATCH(F$3,'[7]Detail Table(Input this !)'!$G$3:$L$3,0))</f>
        <v>135.79169999999999</v>
      </c>
      <c r="G20" s="45">
        <f>INDEX('[7]Detail Table(Input this !)'!$G$33:$L$33,1,MATCH(G$3,'[7]Detail Table(Input this !)'!$G$3:$L$3,0))</f>
        <v>255.32065999999998</v>
      </c>
      <c r="H20" s="45">
        <f>INDEX('[7]Detail Table(Input this !)'!$G$33:$L$33,1,MATCH(H$3,'[7]Detail Table(Input this !)'!$G$3:$L$3,0))</f>
        <v>146.97734</v>
      </c>
      <c r="I20" s="45">
        <f>INDEX('[7]Detail Table(Input this !)'!$G$33:$L$33,1,MATCH(I$3,'[7]Detail Table(Input this !)'!$G$3:$L$3,0))</f>
        <v>211.6944</v>
      </c>
      <c r="J20" s="45">
        <f>INDEX('[7]Detail Table(Input this !)'!$N$33:$S$33,1,MATCH(J$3,'[7]Detail Table(Input this !)'!$N$3:$S$3,0))</f>
        <v>177.48301999999998</v>
      </c>
      <c r="K20" s="45">
        <f>INDEX('[7]Detail Table(Input this !)'!$N$33:$S$33,1,MATCH(K$3,'[7]Detail Table(Input this !)'!$N$3:$S$3,0))</f>
        <v>181.41500000000002</v>
      </c>
      <c r="L20" s="45">
        <f>INDEX('[7]Detail Table(Input this !)'!$N$33:$S$33,1,MATCH(L$3,'[7]Detail Table(Input this !)'!$N$3:$S$3,0))</f>
        <v>50.043259999999997</v>
      </c>
      <c r="M20" s="45">
        <f>INDEX('[7]Detail Table(Input this !)'!$N$33:$S$33,1,MATCH(M$3,'[7]Detail Table(Input this !)'!$N$3:$S$3,0))</f>
        <v>435.10813000000002</v>
      </c>
      <c r="N20" s="45">
        <f>INDEX('[7]Detail Table(Input this !)'!$N$33:$S$33,1,MATCH(N$3,'[7]Detail Table(Input this !)'!$N$3:$S$3,0))</f>
        <v>280.52273200646158</v>
      </c>
      <c r="O20" s="45">
        <f>INDEX('[7]Detail Table(Input this !)'!$N$33:$S$33,1,MATCH(O$3,'[7]Detail Table(Input this !)'!$N$3:$S$3,0))</f>
        <v>342.02319654368347</v>
      </c>
      <c r="P20" s="48">
        <f>SUM(D20:O20)</f>
        <v>2850.5297285501447</v>
      </c>
      <c r="R20" s="46"/>
      <c r="V20" s="54"/>
      <c r="W20" s="54"/>
      <c r="X20" s="55"/>
    </row>
    <row r="21" spans="1:36" s="38" customFormat="1" ht="35.1" customHeight="1">
      <c r="A21" s="190"/>
      <c r="B21" s="190"/>
      <c r="C21" s="40" t="s">
        <v>54</v>
      </c>
      <c r="D21" s="56">
        <f t="shared" ref="D21:P21" si="11">SUM(D19:D20)</f>
        <v>494.31695000000002</v>
      </c>
      <c r="E21" s="56">
        <f t="shared" si="11"/>
        <v>245.92334</v>
      </c>
      <c r="F21" s="56">
        <f t="shared" si="11"/>
        <v>202.56169999999997</v>
      </c>
      <c r="G21" s="56">
        <f t="shared" si="11"/>
        <v>502.80065999999999</v>
      </c>
      <c r="H21" s="56">
        <f t="shared" si="11"/>
        <v>349.51733999999999</v>
      </c>
      <c r="I21" s="56">
        <f t="shared" si="11"/>
        <v>358.27440000000001</v>
      </c>
      <c r="J21" s="56">
        <f t="shared" si="11"/>
        <v>339.20301999999998</v>
      </c>
      <c r="K21" s="56">
        <f t="shared" ref="K21:O21" si="12">SUM(K19:K20)</f>
        <v>306.005</v>
      </c>
      <c r="L21" s="56">
        <f t="shared" si="12"/>
        <v>204.83326</v>
      </c>
      <c r="M21" s="56">
        <f t="shared" si="12"/>
        <v>550.53813000000002</v>
      </c>
      <c r="N21" s="56">
        <f t="shared" si="12"/>
        <v>310.23744494315162</v>
      </c>
      <c r="O21" s="56">
        <f t="shared" si="12"/>
        <v>371.7379094803735</v>
      </c>
      <c r="P21" s="56">
        <f t="shared" si="11"/>
        <v>4235.9491544235243</v>
      </c>
      <c r="R21" s="57"/>
    </row>
    <row r="22" spans="1:36" s="38" customFormat="1" ht="35.1" customHeight="1">
      <c r="A22" s="191" t="s">
        <v>57</v>
      </c>
      <c r="B22" s="192"/>
      <c r="C22" s="193"/>
      <c r="D22" s="59">
        <f>D6+D12+D18</f>
        <v>24559</v>
      </c>
      <c r="E22" s="59">
        <f t="shared" ref="E22:P22" si="13">E6+E12+E18</f>
        <v>22670</v>
      </c>
      <c r="F22" s="59">
        <f t="shared" si="13"/>
        <v>23573</v>
      </c>
      <c r="G22" s="59">
        <f t="shared" si="13"/>
        <v>21101</v>
      </c>
      <c r="H22" s="59">
        <f t="shared" si="13"/>
        <v>22543</v>
      </c>
      <c r="I22" s="59">
        <f t="shared" si="13"/>
        <v>22838</v>
      </c>
      <c r="J22" s="59">
        <f t="shared" si="13"/>
        <v>22272</v>
      </c>
      <c r="K22" s="59">
        <f t="shared" ref="K22:O22" si="14">K6+K12+K18</f>
        <v>21741</v>
      </c>
      <c r="L22" s="59">
        <f t="shared" si="14"/>
        <v>25044</v>
      </c>
      <c r="M22" s="59">
        <f t="shared" si="14"/>
        <v>0</v>
      </c>
      <c r="N22" s="59">
        <f t="shared" si="14"/>
        <v>0</v>
      </c>
      <c r="O22" s="59">
        <f t="shared" si="14"/>
        <v>0</v>
      </c>
      <c r="P22" s="59">
        <f t="shared" si="13"/>
        <v>206341</v>
      </c>
      <c r="R22" s="60"/>
    </row>
    <row r="23" spans="1:36" s="38" customFormat="1" ht="35.1" customHeight="1">
      <c r="A23" s="191" t="s">
        <v>58</v>
      </c>
      <c r="B23" s="192"/>
      <c r="C23" s="193"/>
      <c r="D23" s="61">
        <f t="shared" ref="D23:J23" si="15">D9+D15+D21</f>
        <v>20012.863926984021</v>
      </c>
      <c r="E23" s="61">
        <f>E9+E15+E21</f>
        <v>17980.182825496682</v>
      </c>
      <c r="F23" s="61">
        <f t="shared" si="15"/>
        <v>12836.875342876989</v>
      </c>
      <c r="G23" s="61">
        <f t="shared" si="15"/>
        <v>21047.492503886184</v>
      </c>
      <c r="H23" s="61">
        <f t="shared" si="15"/>
        <v>23485.771732859594</v>
      </c>
      <c r="I23" s="61">
        <f t="shared" si="15"/>
        <v>21911.058886416435</v>
      </c>
      <c r="J23" s="61">
        <f t="shared" si="15"/>
        <v>7788.3882025831863</v>
      </c>
      <c r="K23" s="61">
        <f t="shared" ref="K23:O23" si="16">K9+K15+K21</f>
        <v>15537.997540948347</v>
      </c>
      <c r="L23" s="61">
        <f t="shared" si="16"/>
        <v>17416.414953867778</v>
      </c>
      <c r="M23" s="61">
        <f t="shared" si="16"/>
        <v>15937.065224977841</v>
      </c>
      <c r="N23" s="61">
        <f t="shared" si="16"/>
        <v>10156.577477061946</v>
      </c>
      <c r="O23" s="61">
        <f t="shared" si="16"/>
        <v>11219.862093216829</v>
      </c>
      <c r="P23" s="61">
        <f>P9+P15+P21</f>
        <v>195330.55071117589</v>
      </c>
      <c r="R23" s="62"/>
    </row>
    <row r="24" spans="1:36" ht="30" customHeight="1">
      <c r="A24" s="186" t="s">
        <v>60</v>
      </c>
      <c r="B24" s="186"/>
      <c r="C24" s="186"/>
      <c r="D24" s="63">
        <f>D23/D22/1000</f>
        <v>8.1488920261346231E-4</v>
      </c>
      <c r="E24" s="63">
        <f>E23/E22/1000</f>
        <v>7.9312672366549104E-4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R24" s="62"/>
    </row>
    <row r="25" spans="1:36" ht="28.5" customHeight="1">
      <c r="A25" s="186" t="s">
        <v>61</v>
      </c>
      <c r="B25" s="186"/>
      <c r="C25" s="186"/>
      <c r="D25" s="63">
        <f>INDEX(Sheet_E!$G$16:$AD$16,1,MATCH('QLoss Breakdown'!E2,Sheet_E!$G$5:$AD$5,0))/100</f>
        <v>7.0864456642696829E-4</v>
      </c>
      <c r="E25" s="63">
        <f>INDEX(Sheet_E!$G$16:$AD$16,1,MATCH('QLoss Breakdown'!F2,Sheet_E!$G$5:$AD$5,0))/100</f>
        <v>7.0864456642696786E-4</v>
      </c>
      <c r="F25" s="63">
        <f>INDEX(Sheet_E!$G$16:$AD$16,1,MATCH('QLoss Breakdown'!G2,Sheet_E!$G$5:$AD$5,0))/100</f>
        <v>7.0864456642696786E-4</v>
      </c>
      <c r="G25" s="63">
        <f>INDEX(Sheet_E!$G$16:$AD$16,1,MATCH('QLoss Breakdown'!H2,Sheet_E!$G$5:$AD$5,0))/100</f>
        <v>7.0864456642696786E-4</v>
      </c>
      <c r="H25" s="63">
        <f>INDEX(Sheet_E!$G$16:$AD$16,1,MATCH('QLoss Breakdown'!I2,Sheet_E!$G$5:$AD$5,0))/100</f>
        <v>7.0864456642696786E-4</v>
      </c>
      <c r="I25" s="63">
        <f>INDEX(Sheet_E!$G$16:$AD$16,1,MATCH('QLoss Breakdown'!J2,Sheet_E!$G$5:$AD$5,0))/100</f>
        <v>7.0864456642696786E-4</v>
      </c>
      <c r="J25" s="63">
        <f>INDEX(Sheet_E!$G$16:$AD$16,1,MATCH('QLoss Breakdown'!K2,Sheet_E!$G$5:$AD$5,0))/100</f>
        <v>7.0864456642696786E-4</v>
      </c>
      <c r="K25" s="63">
        <f>INDEX(Sheet_E!$G$16:$AD$16,1,MATCH('QLoss Breakdown'!L2,Sheet_E!$G$5:$AD$5,0))/100</f>
        <v>7.0864456642696807E-4</v>
      </c>
      <c r="L25" s="63">
        <f>INDEX(Sheet_E!$G$16:$AD$16,1,MATCH('QLoss Breakdown'!M2,Sheet_E!$G$5:$AD$5,0))/100</f>
        <v>7.0864456642696786E-4</v>
      </c>
      <c r="M25" s="63">
        <f>INDEX(Sheet_E!$G$16:$AD$16,1,MATCH('QLoss Breakdown'!N2,Sheet_E!$G$5:$AD$5,0))/100</f>
        <v>7.0864456642696786E-4</v>
      </c>
      <c r="N25" s="63">
        <f>INDEX(Sheet_E!$G$16:$AD$16,1,MATCH('QLoss Breakdown'!O2,Sheet_E!$G$5:$AD$5,0))/100</f>
        <v>7.0864456642696786E-4</v>
      </c>
      <c r="O25" s="63">
        <f>INDEX(Sheet_E!$G$16:$AD$16,1,MATCH('QLoss Breakdown'!P2,Sheet_E!$G$5:$AD$5,0))/100</f>
        <v>7.0864456642696786E-4</v>
      </c>
      <c r="P25" s="63"/>
      <c r="R25" s="62"/>
    </row>
    <row r="26" spans="1:36" ht="29.25" customHeight="1"/>
    <row r="27" spans="1:36" ht="16.5">
      <c r="M27" s="187"/>
      <c r="N27" s="187"/>
      <c r="O27" s="187"/>
      <c r="P27" s="187"/>
    </row>
    <row r="28" spans="1:36" ht="16.5">
      <c r="M28" s="187"/>
      <c r="N28" s="187"/>
      <c r="O28" s="187"/>
      <c r="P28" s="187"/>
    </row>
    <row r="32" spans="1:36">
      <c r="M32" s="64"/>
      <c r="N32" s="65"/>
      <c r="O32" s="64"/>
    </row>
  </sheetData>
  <mergeCells count="15">
    <mergeCell ref="A4:A9"/>
    <mergeCell ref="B4:B6"/>
    <mergeCell ref="B7:B9"/>
    <mergeCell ref="A10:A15"/>
    <mergeCell ref="B10:B12"/>
    <mergeCell ref="B13:B15"/>
    <mergeCell ref="A25:C25"/>
    <mergeCell ref="M27:P27"/>
    <mergeCell ref="M28:P28"/>
    <mergeCell ref="A16:A21"/>
    <mergeCell ref="B16:B18"/>
    <mergeCell ref="B19:B21"/>
    <mergeCell ref="A22:C22"/>
    <mergeCell ref="A23:C23"/>
    <mergeCell ref="A24:C24"/>
  </mergeCells>
  <phoneticPr fontId="26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'Al &amp; Mn'!D4:O4</xm:f>
              <xm:sqref>R4</xm:sqref>
            </x14:sparkline>
            <x14:sparkline>
              <xm:f>'Al &amp; Mn'!D5:O5</xm:f>
              <xm:sqref>R5</xm:sqref>
            </x14:sparkline>
            <x14:sparkline>
              <xm:f>'Al &amp; Mn'!D6:O6</xm:f>
              <xm:sqref>R6</xm:sqref>
            </x14:sparkline>
            <x14:sparkline>
              <xm:f>'Al &amp; Mn'!D7:O7</xm:f>
              <xm:sqref>R7</xm:sqref>
            </x14:sparkline>
            <x14:sparkline>
              <xm:f>'Al &amp; Mn'!D8:O8</xm:f>
              <xm:sqref>R8</xm:sqref>
            </x14:sparkline>
            <x14:sparkline>
              <xm:f>'Al &amp; Mn'!D9:O9</xm:f>
              <xm:sqref>R9</xm:sqref>
            </x14:sparkline>
            <x14:sparkline>
              <xm:f>'Al &amp; Mn'!D10:O10</xm:f>
              <xm:sqref>R10</xm:sqref>
            </x14:sparkline>
            <x14:sparkline>
              <xm:f>'Al &amp; Mn'!D11:O11</xm:f>
              <xm:sqref>R11</xm:sqref>
            </x14:sparkline>
            <x14:sparkline>
              <xm:f>'Al &amp; Mn'!D12:O12</xm:f>
              <xm:sqref>R12</xm:sqref>
            </x14:sparkline>
            <x14:sparkline>
              <xm:f>'Al &amp; Mn'!D13:O13</xm:f>
              <xm:sqref>R13</xm:sqref>
            </x14:sparkline>
            <x14:sparkline>
              <xm:f>'Al &amp; Mn'!D14:O14</xm:f>
              <xm:sqref>R14</xm:sqref>
            </x14:sparkline>
            <x14:sparkline>
              <xm:f>'Al &amp; Mn'!D15:O15</xm:f>
              <xm:sqref>R15</xm:sqref>
            </x14:sparkline>
            <x14:sparkline>
              <xm:f>'Al &amp; Mn'!D16:O16</xm:f>
              <xm:sqref>R16</xm:sqref>
            </x14:sparkline>
            <x14:sparkline>
              <xm:f>'Al &amp; Mn'!D17:O17</xm:f>
              <xm:sqref>R17</xm:sqref>
            </x14:sparkline>
            <x14:sparkline>
              <xm:f>'Al &amp; Mn'!D18:O18</xm:f>
              <xm:sqref>R18</xm:sqref>
            </x14:sparkline>
            <x14:sparkline>
              <xm:f>'Al &amp; Mn'!D19:O19</xm:f>
              <xm:sqref>R19</xm:sqref>
            </x14:sparkline>
            <x14:sparkline>
              <xm:f>'Al &amp; Mn'!D20:O20</xm:f>
              <xm:sqref>R20</xm:sqref>
            </x14:sparkline>
            <x14:sparkline>
              <xm:f>'Al &amp; Mn'!D21:O21</xm:f>
              <xm:sqref>R21</xm:sqref>
            </x14:sparkline>
            <x14:sparkline>
              <xm:f>'Al &amp; Mn'!D22:O22</xm:f>
              <xm:sqref>R22</xm:sqref>
            </x14:sparkline>
            <x14:sparkline>
              <xm:f>'Al &amp; Mn'!D23:O23</xm:f>
              <xm:sqref>R23</xm:sqref>
            </x14:sparkline>
            <x14:sparkline>
              <xm:f>'Al &amp; Mn'!D24:O24</xm:f>
              <xm:sqref>R24</xm:sqref>
            </x14:sparkline>
            <x14:sparkline>
              <xm:f>'Al &amp; Mn'!D25:O25</xm:f>
              <xm:sqref>R25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QLoss Breakdown</vt:lpstr>
      <vt:lpstr>Sheet_E</vt:lpstr>
      <vt:lpstr>Al &amp; Mn</vt:lpstr>
      <vt:lpstr>'Al &amp; Mn'!Area_de_impressao</vt:lpstr>
      <vt:lpstr>'QLoss Breakdown'!Area_de_impressao</vt:lpstr>
    </vt:vector>
  </TitlesOfParts>
  <Company>パナソニック株式会社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Osvaldo Martins Torquati</cp:lastModifiedBy>
  <cp:lastPrinted>2021-06-09T18:40:03Z</cp:lastPrinted>
  <dcterms:created xsi:type="dcterms:W3CDTF">2018-11-02T04:20:27Z</dcterms:created>
  <dcterms:modified xsi:type="dcterms:W3CDTF">2022-02-04T01:11:36Z</dcterms:modified>
</cp:coreProperties>
</file>