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Holmen" sheetId="1" state="visible" r:id="rId1"/>
    <sheet name="SC database" sheetId="4" state="visible" r:id="rId2"/>
    <sheet name="Plasmid database SH (BG)" sheetId="5" state="visible" r:id="rId3"/>
  </sheets>
  <definedNames>
    <definedName name="_xlnm._FilterDatabase" localSheetId="2" hidden="1">'Plasmid database SH (BG)'!$C$2:$C$379</definedName>
    <definedName name="_xlnm.Print_Area" localSheetId="0">Holmen!$C$3:$O$868</definedName>
    <definedName name="_xlnm.Print_Titles" localSheetId="2">'Plasmid database SH (BG)'!$1:$1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<sst xmlns="http://schemas.openxmlformats.org/spreadsheetml/2006/main" count="3439" uniqueCount="3439">
  <si>
    <t>pCS7 - CNX-N2D - Hplak - UGP</t>
  </si>
  <si>
    <t>BG105</t>
  </si>
  <si>
    <t>pCS7 - CNX - N3D - HPG - STOP</t>
  </si>
  <si>
    <t>BG106</t>
  </si>
  <si>
    <t>pCS - CNX - N4D - HPG - GFP</t>
  </si>
  <si>
    <t>BG107</t>
  </si>
  <si>
    <t>pCS7 - CNX - N5D - HPG - GFP</t>
  </si>
  <si>
    <t>BG108</t>
  </si>
  <si>
    <t>pCS2 - myc tag - N217 - HPG - GFP</t>
  </si>
  <si>
    <t>BG109</t>
  </si>
  <si>
    <t>pCS7 - CNX - PKG - ARM 1-8-GFP</t>
  </si>
  <si>
    <t>BG110</t>
  </si>
  <si>
    <t>pCS7 - CNX - BCAT - GFP - full length</t>
  </si>
  <si>
    <t>BG111</t>
  </si>
  <si>
    <t>pCS2 - Xen. Slug</t>
  </si>
  <si>
    <t>(Xenopus, Mike Klymkowsky)</t>
  </si>
  <si>
    <t>BG112</t>
  </si>
  <si>
    <t>pDest R4R3 TK Dong miR5901 #11</t>
  </si>
  <si>
    <t>pDest R4R3 TK Dong miR5901 #16</t>
  </si>
  <si>
    <t>pDest R4R3 TK Dong miR5901 #4</t>
  </si>
  <si>
    <t>pDEST FG12 CMV DsRed2 cKit</t>
  </si>
  <si>
    <t>AJ/KL</t>
  </si>
  <si>
    <t>pDEST FG12 NRasQ61R HA</t>
  </si>
  <si>
    <t>pDEST FG12 CMV cMET Flag</t>
  </si>
  <si>
    <t>pDEST FG12 CMV mHGFx DsRed2</t>
  </si>
  <si>
    <t>pDEST FG12 CMV GFP TFAP2B</t>
  </si>
  <si>
    <t>pDEST FG12 cMet Flag</t>
  </si>
  <si>
    <t>KH-1LV</t>
  </si>
  <si>
    <t>pCS2 - MG - DSG - TAIL</t>
  </si>
  <si>
    <t>BG113</t>
  </si>
  <si>
    <t>pCS2 - myc tag - Xenopus PKG - GFP</t>
  </si>
  <si>
    <t>BG114</t>
  </si>
  <si>
    <t>pCS2 - MG - XCAD? - TAIL - STOP</t>
  </si>
  <si>
    <t>BG115</t>
  </si>
  <si>
    <t>Klym PAC Bcat</t>
  </si>
  <si>
    <t>BG116</t>
  </si>
  <si>
    <t>BG117</t>
  </si>
  <si>
    <t>BG118</t>
  </si>
  <si>
    <t>Xenopus Cadherin Tail</t>
  </si>
  <si>
    <t>BG119</t>
  </si>
  <si>
    <t>pDEST FG12AKT1</t>
  </si>
  <si>
    <t>LS</t>
  </si>
  <si>
    <t>RCAS BP Y DV (A) AKT1 M-HA</t>
  </si>
  <si>
    <t xml:space="preserve">RCAS BP Y DV (A) </t>
  </si>
  <si>
    <t>RCAS TYROSINASE</t>
  </si>
  <si>
    <t xml:space="preserve">Pdest FG12 Mbrca 1 </t>
  </si>
  <si>
    <t>RCAS Y BP DV (A) LXCL12</t>
  </si>
  <si>
    <t>RCAS BP Y DV (A) CCL7</t>
  </si>
  <si>
    <t>Pdest fg12 ccl7</t>
  </si>
  <si>
    <t>pDest FG12 CXCL12</t>
  </si>
  <si>
    <t>hBRCA1 clone 2</t>
  </si>
  <si>
    <t>hBRCA1 HA clone 4</t>
  </si>
  <si>
    <t>pT7 - CANC - HPKG - myc</t>
  </si>
  <si>
    <t>BG120</t>
  </si>
  <si>
    <t>pCS2*mt - AG - XPG - BFP</t>
  </si>
  <si>
    <t>BG121</t>
  </si>
  <si>
    <t>BG122</t>
  </si>
  <si>
    <t>pCS2 - XWnt8</t>
  </si>
  <si>
    <t>(Adrian Salic)</t>
  </si>
  <si>
    <t>BG123</t>
  </si>
  <si>
    <t>pCS2 - mG - XTCF3</t>
  </si>
  <si>
    <t>(Mike Klymkowsky)</t>
  </si>
  <si>
    <t>BG124</t>
  </si>
  <si>
    <t>CNX - BCAT - N3D - GFP</t>
  </si>
  <si>
    <t>BG125</t>
  </si>
  <si>
    <t>pCS2 - GSK3B - AXIN - ASC</t>
  </si>
  <si>
    <t>BG126</t>
  </si>
  <si>
    <t>pCS2 - GSK3B - ARGS AXIN - ASC</t>
  </si>
  <si>
    <t>BG127</t>
  </si>
  <si>
    <t>pCS2 - GSK 3BKM - ARGS AXIN - ASC</t>
  </si>
  <si>
    <t>BG128</t>
  </si>
  <si>
    <t>pCS2 - GSK 3BKM - AXIN - ASC</t>
  </si>
  <si>
    <t>BG129</t>
  </si>
  <si>
    <t>BG130</t>
  </si>
  <si>
    <t>BG131</t>
  </si>
  <si>
    <t>BG132</t>
  </si>
  <si>
    <t>BG133</t>
  </si>
  <si>
    <t>BG134</t>
  </si>
  <si>
    <t>BG135</t>
  </si>
  <si>
    <t>pCS2 - FL XWnt8 - mfz7 (KIR 8)</t>
  </si>
  <si>
    <t>BG136</t>
  </si>
  <si>
    <t>BG137</t>
  </si>
  <si>
    <t>BG138</t>
  </si>
  <si>
    <t>BG139</t>
  </si>
  <si>
    <t>BG140</t>
  </si>
  <si>
    <t>pCS2 - XWnt11 FL - Fz5 (KIR 1)</t>
  </si>
  <si>
    <t>BG141</t>
  </si>
  <si>
    <t>pCS2 - DNWnt8 - Fz5 (KIR 3)</t>
  </si>
  <si>
    <t>BG142</t>
  </si>
  <si>
    <t>PSV - DVL 1</t>
  </si>
  <si>
    <t>BG143</t>
  </si>
  <si>
    <t>PSV - DVL 2</t>
  </si>
  <si>
    <t>BG144</t>
  </si>
  <si>
    <t>PSV - DVL 3</t>
  </si>
  <si>
    <t>BG145</t>
  </si>
  <si>
    <t>BG146</t>
  </si>
  <si>
    <t>BG147</t>
  </si>
  <si>
    <t>BG148</t>
  </si>
  <si>
    <t>PCDNA3 - DVL 1</t>
  </si>
  <si>
    <t>BG149</t>
  </si>
  <si>
    <t>PCS2 - DVL 1</t>
  </si>
  <si>
    <t>BG150</t>
  </si>
  <si>
    <t>PSK - DVL 3</t>
  </si>
  <si>
    <t>BG151</t>
  </si>
  <si>
    <t>PBSK - AXIN ] not tag</t>
  </si>
  <si>
    <t>BG152</t>
  </si>
  <si>
    <t>PCDNA3 - AXIN (myc tag)</t>
  </si>
  <si>
    <t>BG153</t>
  </si>
  <si>
    <t>PCS2 - AXIN (myc tag)</t>
  </si>
  <si>
    <t>pDEST FG12-cmv from clone5 original 10/1/10</t>
  </si>
  <si>
    <t>MVB</t>
  </si>
  <si>
    <t>AMP/CHLOR</t>
  </si>
  <si>
    <t>BG154</t>
  </si>
  <si>
    <t>BG155</t>
  </si>
  <si>
    <t>BG156</t>
  </si>
  <si>
    <t>PCS2 - PP2C</t>
  </si>
  <si>
    <t>BG157</t>
  </si>
  <si>
    <t>PCDNA3 - PP2C</t>
  </si>
  <si>
    <t>BG158</t>
  </si>
  <si>
    <t>PCDNA3 - RHOA QL</t>
  </si>
  <si>
    <t>BG159</t>
  </si>
  <si>
    <t>GST - mkkG</t>
  </si>
  <si>
    <t>BG160</t>
  </si>
  <si>
    <t>PCS2 - Kozak C-jun</t>
  </si>
  <si>
    <t>BG161</t>
  </si>
  <si>
    <t>pCS2 - XotcbTAIL (full cytoplasmic)</t>
  </si>
  <si>
    <t>(Xenopus, Mike Klymkowski)</t>
  </si>
  <si>
    <t>BG162</t>
  </si>
  <si>
    <t>pCDNA3 HA JNK (Silvio #241)</t>
  </si>
  <si>
    <t>BG163</t>
  </si>
  <si>
    <t>pCEFL - AU5 - CDC42QL</t>
  </si>
  <si>
    <t>BG164</t>
  </si>
  <si>
    <t>pCDNA - HA ERK2</t>
  </si>
  <si>
    <t>BG165</t>
  </si>
  <si>
    <t>pCEFL - CD8</t>
  </si>
  <si>
    <t>BG166</t>
  </si>
  <si>
    <t>pCDNA3 - CD8 BARK</t>
  </si>
  <si>
    <t>BG167</t>
  </si>
  <si>
    <t>P38 - HA</t>
  </si>
  <si>
    <t>BG168</t>
  </si>
  <si>
    <t>RAS - V12</t>
  </si>
  <si>
    <t>BG169</t>
  </si>
  <si>
    <t>BG170</t>
  </si>
  <si>
    <t>pCDNA3 - GB1</t>
  </si>
  <si>
    <t>BG171</t>
  </si>
  <si>
    <t>CHOP - GAL4</t>
  </si>
  <si>
    <t>BG172</t>
  </si>
  <si>
    <t>PGL3 - TATA - GAL (luciferase)</t>
  </si>
  <si>
    <t>BG173</t>
  </si>
  <si>
    <t>PCEFL - MYR - HA AKT</t>
  </si>
  <si>
    <t>BG174</t>
  </si>
  <si>
    <t>PCEFL - AKT (SD/TD)</t>
  </si>
  <si>
    <t>BG175</t>
  </si>
  <si>
    <t>pCMV - m1</t>
  </si>
  <si>
    <t>BG176</t>
  </si>
  <si>
    <t>pCMV - m2</t>
  </si>
  <si>
    <t>BG177</t>
  </si>
  <si>
    <t>pCS2 - RhoA QL</t>
  </si>
  <si>
    <t>BG178</t>
  </si>
  <si>
    <t>pCEFL - AU5TAG - RhoA QL</t>
  </si>
  <si>
    <t>BG179</t>
  </si>
  <si>
    <t>ELK1 - GAL4</t>
  </si>
  <si>
    <t>BG180</t>
  </si>
  <si>
    <t>BG181</t>
  </si>
  <si>
    <t>ATF2 - GAL4</t>
  </si>
  <si>
    <t>BG182</t>
  </si>
  <si>
    <t>pCEV - HA c-jun FL</t>
  </si>
  <si>
    <t>(Silvio #621)</t>
  </si>
  <si>
    <t>BG183</t>
  </si>
  <si>
    <t>pCEV - GST c-jun FL</t>
  </si>
  <si>
    <t>(Silvio #611)</t>
  </si>
  <si>
    <t>BG184</t>
  </si>
  <si>
    <t>BG185</t>
  </si>
  <si>
    <t>BG186</t>
  </si>
  <si>
    <t>BG187</t>
  </si>
  <si>
    <t>BG188</t>
  </si>
  <si>
    <t>BG189</t>
  </si>
  <si>
    <t>BG190</t>
  </si>
  <si>
    <t>BG191</t>
  </si>
  <si>
    <t>(Silvio #151)</t>
  </si>
  <si>
    <t>BG192</t>
  </si>
  <si>
    <t>(Silvio #204)</t>
  </si>
  <si>
    <t>BG193</t>
  </si>
  <si>
    <t>(Silvio #154)</t>
  </si>
  <si>
    <t>BG194</t>
  </si>
  <si>
    <t>(Silvio #808)</t>
  </si>
  <si>
    <t>BG195</t>
  </si>
  <si>
    <t>(Silvio #384)</t>
  </si>
  <si>
    <t>BG196</t>
  </si>
  <si>
    <t>(Silvio #276)</t>
  </si>
  <si>
    <t>BG197</t>
  </si>
  <si>
    <t>TRP2-lacZ</t>
  </si>
  <si>
    <t>BG198</t>
  </si>
  <si>
    <t>pBKS - TRP2 - TVA800 (10-05-98 Maxi)</t>
  </si>
  <si>
    <t>BG199</t>
  </si>
  <si>
    <t>pBKS - TRP2 - TVA950 (10-05-98 Maxi)</t>
  </si>
  <si>
    <t>BG200</t>
  </si>
  <si>
    <t>CC10 - 800 SV40 (#17)</t>
  </si>
  <si>
    <t>BG201</t>
  </si>
  <si>
    <t>CC10 - 950 SV40 (#10)</t>
  </si>
  <si>
    <t>BG202</t>
  </si>
  <si>
    <t>pCG - Lef1 HA</t>
  </si>
  <si>
    <t>(Rudi Grosschedl)</t>
  </si>
  <si>
    <t>BG203</t>
  </si>
  <si>
    <t>BG204</t>
  </si>
  <si>
    <t>BG205</t>
  </si>
  <si>
    <t>pCDNA - hTCF4 (5-5-97)</t>
  </si>
  <si>
    <t>(Hans Clevers)</t>
  </si>
  <si>
    <t>BG206</t>
  </si>
  <si>
    <t>BG207</t>
  </si>
  <si>
    <t>BG208</t>
  </si>
  <si>
    <t>BG209</t>
  </si>
  <si>
    <t>BG210</t>
  </si>
  <si>
    <t>pCS2 - hTCF4 (12-5)</t>
  </si>
  <si>
    <t>BG211</t>
  </si>
  <si>
    <t>pCS2 - mG LEF</t>
  </si>
  <si>
    <t>BG212</t>
  </si>
  <si>
    <t>pCS2 - mG XTCF3</t>
  </si>
  <si>
    <t>BG213</t>
  </si>
  <si>
    <t>pCS2 - mt XTCF - G</t>
  </si>
  <si>
    <t>BG214</t>
  </si>
  <si>
    <t>BG215</t>
  </si>
  <si>
    <t>RCCmV - RGS1</t>
  </si>
  <si>
    <t>BG216</t>
  </si>
  <si>
    <t>RCCmV - RGS2</t>
  </si>
  <si>
    <t>BG217</t>
  </si>
  <si>
    <t>RCCmV - RGS4</t>
  </si>
  <si>
    <t>BG218</t>
  </si>
  <si>
    <t>pCDNA3 - KY9E B-catenin Clone #1</t>
  </si>
  <si>
    <t>BG219</t>
  </si>
  <si>
    <t>pCDNA3 - KY9E B-catenin Clone #2</t>
  </si>
  <si>
    <t>BG220</t>
  </si>
  <si>
    <t>pCDNA3 - S28A PLAKnt - Bcat ARM - Bcat CT (PBB-4)</t>
  </si>
  <si>
    <t>BG221</t>
  </si>
  <si>
    <t>pCDNA3 - WT PLAK nt - Bcat ARM - Bcat CT (Clone L)</t>
  </si>
  <si>
    <t>BG222</t>
  </si>
  <si>
    <t>pCDNA3 - S28A PLAK nt - PLAK ARM - Bcat CT (Clone 4B)</t>
  </si>
  <si>
    <t>Af13 silent mutation</t>
  </si>
  <si>
    <t>BG223</t>
  </si>
  <si>
    <t>(Paul Pulakis)</t>
  </si>
  <si>
    <t>BG224</t>
  </si>
  <si>
    <t>pCDNA3 - S28A PLAK nt - Bcat ARM Bcat CT (PPB (B?)) or PPB-2 (9-8-98 Y19)</t>
  </si>
  <si>
    <t>BG225</t>
  </si>
  <si>
    <t>pCDNA3 - S28A PLAK nt - Bcat ARM - Bcat CT (PPB A) PPB-1 (9-8-98 Y19)</t>
  </si>
  <si>
    <t>BG226</t>
  </si>
  <si>
    <t>pCDNA3 - S28A PLAK nt - Bcat ARM - PLAK CT (P-B-P C) (11-06-98 Y62)</t>
  </si>
  <si>
    <t>BG227</t>
  </si>
  <si>
    <t>pCDNA3 - S28A PLAK nt - Bcat ARM - PLAK CT (P-B-P D) (11-06-98 Y62)</t>
  </si>
  <si>
    <t>BG228</t>
  </si>
  <si>
    <t>AJM</t>
  </si>
  <si>
    <t>Original stock from Germany is in -80 (about 4 uL left)</t>
  </si>
  <si>
    <t>pCDNA3 - S37A Bcat nt - PLAK ARM - Bcat CT (B-P-B 6) (11-09-98 YGY)</t>
  </si>
  <si>
    <t>BG229</t>
  </si>
  <si>
    <t>pCDNA3 - S37A Bcat nt - PLAK ARM - Bcat CT (B-P-B 7) (11-09-98 YGY)</t>
  </si>
  <si>
    <t>BG230</t>
  </si>
  <si>
    <t>pCDNA3 - WT Bcat NT - PLAK ARM - PLAK CT (V-9-10 C) wtB-P-P</t>
  </si>
  <si>
    <t>BG231</t>
  </si>
  <si>
    <t>pCDNA3 - WT Bcat NT - PLAK ARM - PLAK CT (V-9-10 D) wtB-P-P</t>
  </si>
  <si>
    <t>BG232</t>
  </si>
  <si>
    <t>pCDNA3 - S37A Bcat - PLAK ARM - PLAK CT (D) BPP (10-23-98 Y52)</t>
  </si>
  <si>
    <t>BG233</t>
  </si>
  <si>
    <t>pCDNA3 - S37A Bcat - PLAK ARM - PLAK CT (BW5C) BPP (10-23-98 Y52)</t>
  </si>
  <si>
    <t>BG234</t>
  </si>
  <si>
    <t>pCDNA3 - S37A Bcat - Bcat ARM - PLAK CT (5-10 A) BBP (10-31-98 Y58)</t>
  </si>
  <si>
    <t>BG235</t>
  </si>
  <si>
    <t>pCDNA3 - S37A Bcat - Bcat ARM - PLAK CT (5-10 B) BBP (10-31-98 Y58)</t>
  </si>
  <si>
    <t>BG236</t>
  </si>
  <si>
    <t>pCDNA3 - S37A Bcat - RV DEL Clone I (July 1998)</t>
  </si>
  <si>
    <t>BG237</t>
  </si>
  <si>
    <t>pCDNA3 - S37A Bcat - RV DEL Clone 2 (July 1998)</t>
  </si>
  <si>
    <t>BG238</t>
  </si>
  <si>
    <t>pCDNA3 - S37A Bcat - BGL2 DEL (10A) (9-29-98)</t>
  </si>
  <si>
    <t>BG239</t>
  </si>
  <si>
    <t>RCAS BP(A) STAT 3c</t>
  </si>
  <si>
    <t>pENTR MMP9</t>
  </si>
  <si>
    <t>RCANBP(A) TRE-(hu)KRAS-HA</t>
  </si>
  <si>
    <t>RCAS c-RAF</t>
  </si>
  <si>
    <t>pCDNA3 - S37A Bcat - BGL2 DEL (10B) (9-29-98)</t>
  </si>
  <si>
    <t>BG240</t>
  </si>
  <si>
    <t>pCDNA3 - S37A Bcat - ASPIA - DEL (February 1999)</t>
  </si>
  <si>
    <t>BG241</t>
  </si>
  <si>
    <t>pCDNA3 - S37A Bcat - SP4 DEL (11A) (9-29-98)</t>
  </si>
  <si>
    <t>BG242</t>
  </si>
  <si>
    <t>pCDNA3 - S37A Bcat - SP4 DEL (11B) (9-29-98)</t>
  </si>
  <si>
    <t>BG243</t>
  </si>
  <si>
    <t>PCS2 - Wild type Human b-catenin</t>
  </si>
  <si>
    <t>BG244</t>
  </si>
  <si>
    <t>pGEX - 6P - 1</t>
  </si>
  <si>
    <t>BG245</t>
  </si>
  <si>
    <t>pCDNA3 - Wnt1</t>
  </si>
  <si>
    <t>BG246</t>
  </si>
  <si>
    <t>pCDNA3 - Wnt1 - HA</t>
  </si>
  <si>
    <t>BG247</t>
  </si>
  <si>
    <t>pON - Wnt</t>
  </si>
  <si>
    <t>BG248</t>
  </si>
  <si>
    <t>pBS - Wnt1</t>
  </si>
  <si>
    <t>BG249</t>
  </si>
  <si>
    <t>pON - Wnt2</t>
  </si>
  <si>
    <t>BG250</t>
  </si>
  <si>
    <t>(p320) N316Q Wnt1</t>
  </si>
  <si>
    <t>BG251</t>
  </si>
  <si>
    <t>(p345) Mutant Wnt1</t>
  </si>
  <si>
    <t>BG252</t>
  </si>
  <si>
    <t>pON - Wnt3A</t>
  </si>
  <si>
    <t>BG253</t>
  </si>
  <si>
    <t>pCS2 - mWnt4 (BW clone)</t>
  </si>
  <si>
    <t>BG254</t>
  </si>
  <si>
    <t>pCDNA3 - mWNT4 (11-14-97 Maxi)</t>
  </si>
  <si>
    <t>BG255</t>
  </si>
  <si>
    <t>BG256</t>
  </si>
  <si>
    <t>pDEST FG12 GFP CMV - Bim S69A</t>
  </si>
  <si>
    <t>pDEST FG12 dsRED CMV - Bim S69A</t>
  </si>
  <si>
    <t>pDEST FG12 GFP CMV - Bim S59A</t>
  </si>
  <si>
    <t>pDEST FG12 dsRED CMV - Bim S59A</t>
  </si>
  <si>
    <t>pDEST FG12 GFP CMV - Bmf S74A</t>
  </si>
  <si>
    <t>pDEST FG12 dsRED CMV - Bmf S74A</t>
  </si>
  <si>
    <t>pCR8-Bim S69A</t>
  </si>
  <si>
    <t>pCR8-Bim S59A</t>
  </si>
  <si>
    <t>pCR8-Bmf S74A</t>
  </si>
  <si>
    <t>pCR8-Bim S69A S59A</t>
  </si>
  <si>
    <t>pCR8-Bim K112A</t>
  </si>
  <si>
    <t>pCR8-Bmf L73A</t>
  </si>
  <si>
    <t>pCR8-Bmf K68A</t>
  </si>
  <si>
    <t>pCR8-Bmf T72A</t>
  </si>
  <si>
    <t>BG257</t>
  </si>
  <si>
    <t>pRK5 - mWnt5A</t>
  </si>
  <si>
    <t>BG258</t>
  </si>
  <si>
    <t>pON - Wnt5B</t>
  </si>
  <si>
    <t>BG259</t>
  </si>
  <si>
    <t>BG260</t>
  </si>
  <si>
    <t>pRK5 - rat Fz1</t>
  </si>
  <si>
    <t>BG261</t>
  </si>
  <si>
    <t>pRK5 - Rat Fz2</t>
  </si>
  <si>
    <t>BG262</t>
  </si>
  <si>
    <t>pCS2 - Rat Fz2</t>
  </si>
  <si>
    <t>BG263</t>
  </si>
  <si>
    <t>pRK5 - Dfz2 (7-14-98 Maxi)</t>
  </si>
  <si>
    <t>BG264</t>
  </si>
  <si>
    <t>pCEFL - Dfz2 (10-14)</t>
  </si>
  <si>
    <t>BG265</t>
  </si>
  <si>
    <t>pRK5 - mfz3</t>
  </si>
  <si>
    <t>BG266</t>
  </si>
  <si>
    <t>pRK5 - mfz4</t>
  </si>
  <si>
    <t>BG267</t>
  </si>
  <si>
    <t>pCS2 - hfz5</t>
  </si>
  <si>
    <t>BG268</t>
  </si>
  <si>
    <t>pRK5 - hfz5</t>
  </si>
  <si>
    <t>BG269</t>
  </si>
  <si>
    <t>pCEFL - hfz5</t>
  </si>
  <si>
    <t>BG270</t>
  </si>
  <si>
    <t>pRK5 - mfz6</t>
  </si>
  <si>
    <t>BG271</t>
  </si>
  <si>
    <t>pRK5 - mfz7</t>
  </si>
  <si>
    <t>BG272</t>
  </si>
  <si>
    <t>pRK5 - mfz8</t>
  </si>
  <si>
    <t>BG273</t>
  </si>
  <si>
    <t>pRK5 - Dfz2 WL7 3-17-98 Maxi</t>
  </si>
  <si>
    <t>BG274</t>
  </si>
  <si>
    <t>pRK5 - Dfz2 WL Clone A</t>
  </si>
  <si>
    <t>BG275</t>
  </si>
  <si>
    <t>pRK5 - Dfz2 WL Clone C</t>
  </si>
  <si>
    <t>BG276</t>
  </si>
  <si>
    <t>pRK5 - Rat Fz1 WL7 Clone A</t>
  </si>
  <si>
    <t>BG277</t>
  </si>
  <si>
    <t>pRK5 - Rat Fz1 WL7 Clone B</t>
  </si>
  <si>
    <t>BG278</t>
  </si>
  <si>
    <t>pRK5 - mFz4 WL7 (Also *) 3-01-98 Maxi</t>
  </si>
  <si>
    <t>BG279</t>
  </si>
  <si>
    <t>pCEFL - DFz2 WL7</t>
  </si>
  <si>
    <t>BG280</t>
  </si>
  <si>
    <t>pCS2 - HFz5 WL7 (3-25-98)</t>
  </si>
  <si>
    <t>BG281</t>
  </si>
  <si>
    <t>pCEFL - HFz5 WL7</t>
  </si>
  <si>
    <t>BG282</t>
  </si>
  <si>
    <t>PCS2 - HFz5 Pro Mut (3-25-98)</t>
  </si>
  <si>
    <t>BG283</t>
  </si>
  <si>
    <t>pRK5 - mFz8 WL7</t>
  </si>
  <si>
    <t>BG284</t>
  </si>
  <si>
    <t>pCS2 - mFz6N (10-14-96)</t>
  </si>
  <si>
    <t>BG285</t>
  </si>
  <si>
    <t>pCS2 - HFz5 - m3 Clone 1 (1-15-97)</t>
  </si>
  <si>
    <t>BG286</t>
  </si>
  <si>
    <t>pCS2 - DFz2 m3 (1-15-97)</t>
  </si>
  <si>
    <t>BG287</t>
  </si>
  <si>
    <t>pCS2 - pFz2 m3 (1-15-97)</t>
  </si>
  <si>
    <t>BG288</t>
  </si>
  <si>
    <t>pCS2 - HFzFn/DFz2Tm+c (10-23-96 B) (12-7-96 Prep)</t>
  </si>
  <si>
    <t>BG289</t>
  </si>
  <si>
    <t>pCS2 - DFz2N/HFz5Tm+c (10-18-96 E) (12-7-96) Prep)</t>
  </si>
  <si>
    <t>BG290</t>
  </si>
  <si>
    <t>pCS2 - DFz2</t>
  </si>
  <si>
    <t>BG291</t>
  </si>
  <si>
    <t>pCDNA3 - Wild type B-catenin Silent R1 mutant Clone 1</t>
  </si>
  <si>
    <t>BG292</t>
  </si>
  <si>
    <t>pCDNA3 - Wild type B-catenin Silent R1 mutant Clone 9</t>
  </si>
  <si>
    <t>BG293</t>
  </si>
  <si>
    <t>SOKOL 883 SIAMOIS  Luciferase</t>
  </si>
  <si>
    <t>BG294</t>
  </si>
  <si>
    <t>SOKOL 135 SIAMOIS Luciferase</t>
  </si>
  <si>
    <t>BG295</t>
  </si>
  <si>
    <t>SOKOL 296GG SIAMOIS Luciferase</t>
  </si>
  <si>
    <t>BG296</t>
  </si>
  <si>
    <t>SOKOL 296 SIAMOIS Luciferase</t>
  </si>
  <si>
    <t>BG297</t>
  </si>
  <si>
    <t>pCDNA - Presenilin 1 - MA Tag</t>
  </si>
  <si>
    <t>BG298</t>
  </si>
  <si>
    <t>pEF BOS myc tag Rat AXIL (=conductin)</t>
  </si>
  <si>
    <t>BG299</t>
  </si>
  <si>
    <t>PBS - SK</t>
  </si>
  <si>
    <t>BG300</t>
  </si>
  <si>
    <t>PYAP6</t>
  </si>
  <si>
    <t>BG301</t>
  </si>
  <si>
    <t>GAL4-VP16</t>
  </si>
  <si>
    <t>BG302</t>
  </si>
  <si>
    <t>5X GAL4 - Luciferase</t>
  </si>
  <si>
    <t>BG303</t>
  </si>
  <si>
    <t>PCS2 - Myc Tag PT Mutant Xenopus B-catenin</t>
  </si>
  <si>
    <t>BG304</t>
  </si>
  <si>
    <t>PG ADML Luciferase</t>
  </si>
  <si>
    <t>BG305</t>
  </si>
  <si>
    <t>PCS2 - XSOX3 (good)</t>
  </si>
  <si>
    <t>BG306</t>
  </si>
  <si>
    <t>BG307</t>
  </si>
  <si>
    <t>GAL4 - XSOX17B - aa 135-340</t>
  </si>
  <si>
    <t>BG308</t>
  </si>
  <si>
    <t>GAL4 - XSOX17B - full length</t>
  </si>
  <si>
    <t>BG309</t>
  </si>
  <si>
    <t>GAL4 - XSO17B - aa 135-200</t>
  </si>
  <si>
    <t>BG310</t>
  </si>
  <si>
    <t>GAL4 - XSO17B - aa 135-270</t>
  </si>
  <si>
    <t>BG311</t>
  </si>
  <si>
    <t>GAL4 - XSO17B - aa 135-315</t>
  </si>
  <si>
    <t>BG312</t>
  </si>
  <si>
    <t>GAL4 - XSO17B - aa 1-56 . . . 119-373</t>
  </si>
  <si>
    <t>BG313</t>
  </si>
  <si>
    <t>PSK - XSOX3</t>
  </si>
  <si>
    <t>BG314</t>
  </si>
  <si>
    <t>PH4 x Z GL2</t>
  </si>
  <si>
    <t>BG315</t>
  </si>
  <si>
    <t>pCDNA6 - mLEFI - V56HIS</t>
  </si>
  <si>
    <t>BG316</t>
  </si>
  <si>
    <t>BG317</t>
  </si>
  <si>
    <t>BG318</t>
  </si>
  <si>
    <t>PCMV - GT (Gal4 Vector)</t>
  </si>
  <si>
    <t>BG319</t>
  </si>
  <si>
    <t>PCMV - GT GAL4-XSOX17B aa 1-56</t>
  </si>
  <si>
    <t>BG320</t>
  </si>
  <si>
    <t>PCMV - GT GAL4-XSOX17B aa 135-373</t>
  </si>
  <si>
    <t>BG321</t>
  </si>
  <si>
    <t>pCDNA-S37A B-catenin HA Tag (Clone 12)</t>
  </si>
  <si>
    <t>BG322</t>
  </si>
  <si>
    <t>pCDNA6 - HTCF4 - V5 - 64IS</t>
  </si>
  <si>
    <t>BG323</t>
  </si>
  <si>
    <t>BG324</t>
  </si>
  <si>
    <t>BG325</t>
  </si>
  <si>
    <t>PCMV - TAG4A - LEFI - FLAG</t>
  </si>
  <si>
    <t>(Kanamycin)</t>
  </si>
  <si>
    <t>NO</t>
  </si>
  <si>
    <t>BG326</t>
  </si>
  <si>
    <t>PCMV - TAG4A - TCF4 - FLAG</t>
  </si>
  <si>
    <t>BG327</t>
  </si>
  <si>
    <t>pCDNA6 - WT Plakoglobin - V56HIS</t>
  </si>
  <si>
    <t>BG328</t>
  </si>
  <si>
    <t>pCDNA6 - 528A Plakoglobin - V5 - 6HIS</t>
  </si>
  <si>
    <t>BG329</t>
  </si>
  <si>
    <t>pCDNA6 - WT B-catenin V5 - 6HIS</t>
  </si>
  <si>
    <t>BG330</t>
  </si>
  <si>
    <t>pCDNA6 - S37A B-catenin V5 - 6HIS</t>
  </si>
  <si>
    <t>BG331</t>
  </si>
  <si>
    <t>PBS II - Sonic Hedgehog</t>
  </si>
  <si>
    <t>BG332</t>
  </si>
  <si>
    <t>PWL - NEO (Stratagene)</t>
  </si>
  <si>
    <t>BG333</t>
  </si>
  <si>
    <t>pCDNA 3.1 - MSRY</t>
  </si>
  <si>
    <t>BG334</t>
  </si>
  <si>
    <t>PCS2 - MSRY</t>
  </si>
  <si>
    <t>BG335</t>
  </si>
  <si>
    <t>pCDNA6 - XSOX3 - V56HIS</t>
  </si>
  <si>
    <t>BG336</t>
  </si>
  <si>
    <t>Express Tag S37A B Cat - CTD</t>
  </si>
  <si>
    <t>BG337</t>
  </si>
  <si>
    <t>BG338</t>
  </si>
  <si>
    <t>PCMV - Tag 4A</t>
  </si>
  <si>
    <t>(Stratagene) (Kanamycin)</t>
  </si>
  <si>
    <t>BG339</t>
  </si>
  <si>
    <t>PCMV - Tag 4B</t>
  </si>
  <si>
    <t>BG340</t>
  </si>
  <si>
    <t>PCMV - Tag 4C</t>
  </si>
  <si>
    <t>BG341</t>
  </si>
  <si>
    <t>PCMV - Tag Control</t>
  </si>
  <si>
    <t>BG342</t>
  </si>
  <si>
    <t>PCMV - Tag 2A</t>
  </si>
  <si>
    <t>BG343</t>
  </si>
  <si>
    <t>PCMV - Tag 2B</t>
  </si>
  <si>
    <t>BG344</t>
  </si>
  <si>
    <t>PCMV - Tag 2C</t>
  </si>
  <si>
    <t>BG345</t>
  </si>
  <si>
    <t>PCMV Tag - Control</t>
  </si>
  <si>
    <t>BG346</t>
  </si>
  <si>
    <t>PBABE - Puro</t>
  </si>
  <si>
    <t>BG347</t>
  </si>
  <si>
    <t>pCDNA 3.1 - mouse SOX 10 - WT</t>
  </si>
  <si>
    <t>BG348</t>
  </si>
  <si>
    <t>pCDNA 3.1 - mouse SOX10 - CTD</t>
  </si>
  <si>
    <t>BG349</t>
  </si>
  <si>
    <t>PCS2 - mouse SOX10 - WT</t>
  </si>
  <si>
    <t>BG350</t>
  </si>
  <si>
    <t>PCS2 - mouse SOX10 - CTD</t>
  </si>
  <si>
    <t>BG351</t>
  </si>
  <si>
    <t>pCDNA6 - mouse Sox10 - WT - V5 - 6HIS</t>
  </si>
  <si>
    <t>BG352</t>
  </si>
  <si>
    <t>pCDNA6 - mouse Sox10 - CTD - V5 - 6HIS</t>
  </si>
  <si>
    <t>BG353</t>
  </si>
  <si>
    <t>PCS2 - mt XSOX17B</t>
  </si>
  <si>
    <t>BG354</t>
  </si>
  <si>
    <t>PCS2 - mG - XSOX17B</t>
  </si>
  <si>
    <t>BG355</t>
  </si>
  <si>
    <t>PCS2 - mt - XSOX17B - GFP</t>
  </si>
  <si>
    <t>BG356</t>
  </si>
  <si>
    <t>PRN3 - CSOX3</t>
  </si>
  <si>
    <t>BG357</t>
  </si>
  <si>
    <t>pCDNA6 - CSOX3 - V5 - 6HIS</t>
  </si>
  <si>
    <t>BG358</t>
  </si>
  <si>
    <t>PRN3 - CSOX2</t>
  </si>
  <si>
    <t>BG359</t>
  </si>
  <si>
    <t>pCDNA6 - CSOX2 - V5 - 6HIS</t>
  </si>
  <si>
    <t>BG360</t>
  </si>
  <si>
    <t>PRN3 - CSOX11</t>
  </si>
  <si>
    <t>BG361</t>
  </si>
  <si>
    <t>pCDNA6 - CSOX11 - V5 - 6HIS</t>
  </si>
  <si>
    <t>BG362</t>
  </si>
  <si>
    <t>BG363</t>
  </si>
  <si>
    <t>PCS2 - XSOX17B</t>
  </si>
  <si>
    <t>BG364</t>
  </si>
  <si>
    <t>PCMV - GT GALY - XSOX17B aa 250-340</t>
  </si>
  <si>
    <t>BG365</t>
  </si>
  <si>
    <t>PCMV - GT GALY - XSOX17B aa 200-340</t>
  </si>
  <si>
    <t>BG366</t>
  </si>
  <si>
    <t>PCMV - GT GALY - XSOX17B aa 300-340</t>
  </si>
  <si>
    <t>BG367</t>
  </si>
  <si>
    <t>PCMV - GT GALY - XSOX17B aa 315-340</t>
  </si>
  <si>
    <t>FG12 CMV GFP HA-BRAF KD clone#3</t>
  </si>
  <si>
    <t>FG12 CMV GFP HA-KIAA1549:BRAF clone#A</t>
  </si>
  <si>
    <t>FG12 CMV GFP HA-KIAA1549:BRAF clone#B</t>
  </si>
  <si>
    <t>BG368</t>
  </si>
  <si>
    <t>BG369</t>
  </si>
  <si>
    <t>pCDNA6 - XSOX17B - V5 - 6HIS</t>
  </si>
  <si>
    <t>BG370</t>
  </si>
  <si>
    <t xml:space="preserve">pCR8/GW/TOPO hIREα wt </t>
  </si>
  <si>
    <t xml:space="preserve">pCR8/GW/TOPO hIREα S769F </t>
  </si>
  <si>
    <t>pCR8/GW/TOPO hIREα Q780</t>
  </si>
  <si>
    <t>pCR8/GW/TOPO hIREα P830L</t>
  </si>
  <si>
    <t>RCASBP(A) hIREα Q780</t>
  </si>
  <si>
    <t>RCASBP(A) hIREα P830L</t>
  </si>
  <si>
    <t>pCDNA6 - XSOX17B aa 1-270 V5 - 6HIS (Clone 1 Relo #2)</t>
  </si>
  <si>
    <t>BG371</t>
  </si>
  <si>
    <t>pCDNA6 - XSOX17B aa 1-56 V5 - 6HIS</t>
  </si>
  <si>
    <t>BG372</t>
  </si>
  <si>
    <t>pCDNA6 - XSOX17B aa 1-150 V5 - 6HIS</t>
  </si>
  <si>
    <t>BG373</t>
  </si>
  <si>
    <t>pCDNA6 - XSOX17B aa 1-315 V5 - 6HIS</t>
  </si>
  <si>
    <t>BG374</t>
  </si>
  <si>
    <t>pCDNA6 - XSOX17B aa 56-373 V5 - 6HIS</t>
  </si>
  <si>
    <t>BG375</t>
  </si>
  <si>
    <t>EM</t>
  </si>
  <si>
    <t>pCDNA6 - XSOX17B aa 1-56 . . . 119-373 V5 - 6HIS</t>
  </si>
  <si>
    <t>BG376</t>
  </si>
  <si>
    <t>pCDNA6 - XSOX17B aa 119-373 V5 - 6HIS</t>
  </si>
  <si>
    <t>BG377</t>
  </si>
  <si>
    <t>pCDNA6 - XSOX17B - HMG Mut #1 V5 6HIS</t>
  </si>
  <si>
    <t>BG378</t>
  </si>
  <si>
    <r>
      <t>SP64 - hGSK3</t>
    </r>
    <r>
      <rPr>
        <sz val="9"/>
        <rFont val="Symbol"/>
        <family val="1"/>
        <charset val="2"/>
      </rPr>
      <t>l</t>
    </r>
    <r>
      <rPr>
        <sz val="9"/>
        <rFont val="Trebuchet MS"/>
        <family val="2"/>
      </rPr>
      <t xml:space="preserve"> - (wild spare type)</t>
    </r>
  </si>
  <si>
    <r>
      <t>SP64 - hGSK3</t>
    </r>
    <r>
      <rPr>
        <sz val="9"/>
        <rFont val="Symbol"/>
        <family val="1"/>
        <charset val="2"/>
      </rPr>
      <t>l</t>
    </r>
    <r>
      <rPr>
        <sz val="9"/>
        <rFont val="Trebuchet MS"/>
        <family val="2"/>
      </rPr>
      <t xml:space="preserve"> - KM</t>
    </r>
  </si>
  <si>
    <r>
      <t>pCEFL - GSK3</t>
    </r>
    <r>
      <rPr>
        <sz val="9"/>
        <rFont val="Symbol"/>
        <family val="1"/>
        <charset val="2"/>
      </rPr>
      <t>l</t>
    </r>
    <r>
      <rPr>
        <sz val="9"/>
        <rFont val="Trebuchet MS"/>
        <family val="2"/>
      </rPr>
      <t xml:space="preserve"> WT</t>
    </r>
  </si>
  <si>
    <r>
      <t>pCEFL - GSK3</t>
    </r>
    <r>
      <rPr>
        <sz val="9"/>
        <rFont val="Symbol"/>
        <family val="1"/>
        <charset val="2"/>
      </rPr>
      <t>l</t>
    </r>
    <r>
      <rPr>
        <sz val="9"/>
        <rFont val="Trebuchet MS"/>
        <family val="2"/>
      </rPr>
      <t xml:space="preserve"> KM</t>
    </r>
  </si>
  <si>
    <r>
      <t>pCDNA6 - GSK3</t>
    </r>
    <r>
      <rPr>
        <sz val="9"/>
        <rFont val="Symbol"/>
        <family val="1"/>
        <charset val="2"/>
      </rPr>
      <t>l</t>
    </r>
    <r>
      <rPr>
        <sz val="9"/>
        <rFont val="Trebuchet MS"/>
        <family val="2"/>
      </rPr>
      <t xml:space="preserve"> - WT - V56HISTAG clone A</t>
    </r>
  </si>
  <si>
    <r>
      <t>pCDNA6 - GSK3</t>
    </r>
    <r>
      <rPr>
        <sz val="9"/>
        <rFont val="Symbol"/>
        <family val="1"/>
        <charset val="2"/>
      </rPr>
      <t>l</t>
    </r>
    <r>
      <rPr>
        <sz val="9"/>
        <rFont val="Trebuchet MS"/>
        <family val="2"/>
      </rPr>
      <t xml:space="preserve"> - WT - V56HISTAG clone B</t>
    </r>
  </si>
  <si>
    <r>
      <t>pBSK - Rat GSK3</t>
    </r>
    <r>
      <rPr>
        <sz val="9"/>
        <rFont val="Symbol"/>
        <family val="1"/>
        <charset val="2"/>
      </rPr>
      <t>l</t>
    </r>
  </si>
  <si>
    <r>
      <t xml:space="preserve">pBKS - </t>
    </r>
    <r>
      <rPr>
        <sz val="9"/>
        <rFont val="Symbol"/>
        <family val="1"/>
        <charset val="2"/>
      </rPr>
      <t>l</t>
    </r>
    <r>
      <rPr>
        <sz val="9"/>
        <rFont val="Trebuchet MS"/>
        <family val="2"/>
      </rPr>
      <t>KD (12-9-96)</t>
    </r>
  </si>
  <si>
    <r>
      <t xml:space="preserve">Klym </t>
    </r>
    <r>
      <rPr>
        <sz val="9"/>
        <rFont val="Symbol"/>
        <family val="1"/>
        <charset val="2"/>
      </rPr>
      <t>D</t>
    </r>
    <r>
      <rPr>
        <sz val="9"/>
        <rFont val="Trebuchet MS"/>
        <family val="2"/>
      </rPr>
      <t xml:space="preserve"> Tail Bcat</t>
    </r>
  </si>
  <si>
    <r>
      <t xml:space="preserve">mt - </t>
    </r>
    <r>
      <rPr>
        <sz val="9"/>
        <rFont val="Symbol"/>
        <family val="1"/>
        <charset val="2"/>
      </rPr>
      <t xml:space="preserve">D </t>
    </r>
    <r>
      <rPr>
        <sz val="9"/>
        <rFont val="Trebuchet MS"/>
        <family val="2"/>
      </rPr>
      <t>N166 - XTCF - G</t>
    </r>
  </si>
  <si>
    <r>
      <t xml:space="preserve">PCS - CNX - </t>
    </r>
    <r>
      <rPr>
        <sz val="9"/>
        <rFont val="Symbol"/>
        <family val="1"/>
        <charset val="2"/>
      </rPr>
      <t>D</t>
    </r>
    <r>
      <rPr>
        <sz val="9"/>
        <rFont val="Trebuchet MS"/>
        <family val="2"/>
      </rPr>
      <t xml:space="preserve"> G - Xbcat</t>
    </r>
  </si>
  <si>
    <r>
      <t>pCS2 - DNWnt5A - Fz</t>
    </r>
    <r>
      <rPr>
        <sz val="9"/>
        <rFont val="Trebuchet MS"/>
        <family val="2"/>
      </rPr>
      <t>5 (KIR 2)</t>
    </r>
  </si>
  <si>
    <r>
      <t>pCS2 - Dc1W8 - Fz</t>
    </r>
    <r>
      <rPr>
        <sz val="9"/>
        <rFont val="Trebuchet MS"/>
        <family val="2"/>
      </rPr>
      <t>5 (KIR 6)</t>
    </r>
  </si>
  <si>
    <r>
      <t>pCS2 - de12W8 - Fz</t>
    </r>
    <r>
      <rPr>
        <sz val="9"/>
        <rFont val="Trebuchet MS"/>
        <family val="2"/>
      </rPr>
      <t>5 (KIR 5)</t>
    </r>
  </si>
  <si>
    <r>
      <t>pCS2 - de13W8 - Fz</t>
    </r>
    <r>
      <rPr>
        <sz val="9"/>
        <rFont val="Trebuchet MS"/>
        <family val="2"/>
      </rPr>
      <t>5 (KIR 4)</t>
    </r>
  </si>
  <si>
    <r>
      <t>pCS2 - dNdbC1W8 - Fz</t>
    </r>
    <r>
      <rPr>
        <sz val="9"/>
        <rFont val="Trebuchet MS"/>
        <family val="2"/>
      </rPr>
      <t>5 (KIR 9)</t>
    </r>
  </si>
  <si>
    <r>
      <t>pCS2 - FL XWnt8 - Dfz</t>
    </r>
    <r>
      <rPr>
        <sz val="9"/>
        <rFont val="Trebuchet MS"/>
        <family val="2"/>
      </rPr>
      <t>2 (KIR 7)</t>
    </r>
  </si>
  <si>
    <r>
      <t>pCS2 - DNW8 - Fz</t>
    </r>
    <r>
      <rPr>
        <sz val="9"/>
        <rFont val="Trebuchet MS"/>
        <family val="2"/>
      </rPr>
      <t>3</t>
    </r>
  </si>
  <si>
    <r>
      <t>pCS2 - DNWnt8 - Fz</t>
    </r>
    <r>
      <rPr>
        <sz val="9"/>
        <rFont val="Trebuchet MS"/>
        <family val="2"/>
      </rPr>
      <t>4</t>
    </r>
  </si>
  <si>
    <r>
      <t>pCS2 - DNWnt8 - Fz</t>
    </r>
    <r>
      <rPr>
        <sz val="9"/>
        <rFont val="Trebuchet MS"/>
        <family val="2"/>
      </rPr>
      <t>6</t>
    </r>
  </si>
  <si>
    <r>
      <t>pCS2 - DNWnt8 - Dfz</t>
    </r>
    <r>
      <rPr>
        <sz val="9"/>
        <rFont val="Trebuchet MS"/>
        <family val="2"/>
      </rPr>
      <t>2</t>
    </r>
  </si>
  <si>
    <t>RCASBP(A)- p53 EF1a-ds-Red mp53 WT-flag</t>
  </si>
  <si>
    <t>RCASBP(A)- p53-IRES puro mp53 WT-flag</t>
  </si>
  <si>
    <t>RCASBP(A)- p53 EF1a-ds-Red mp53-mtR172H-flag</t>
  </si>
  <si>
    <t>RCASBP(A)- p53-IRES puro mp53-mtR172H-flag</t>
  </si>
  <si>
    <t>RCASBP(A)- p53 EF1a-ds-Red mp53-mtR273L-flag</t>
  </si>
  <si>
    <t>RCASBP(A)- p53-IRES puro mp53-mtR273L-flag</t>
  </si>
  <si>
    <t>RCASBP(A)- p53 EF1a-ds-Red mp53-mtP151L-flag</t>
  </si>
  <si>
    <t>RCASBP(A)- p53-IRES puro mp53-mtP151L-flag</t>
  </si>
  <si>
    <t>RCASBP(A)- p53 EF1a-ds-Red mp53-mtV203E-flag</t>
  </si>
  <si>
    <t>RCASBP(A)- p53-IRES puro mp53-mtV203E-flag</t>
  </si>
  <si>
    <t>RCASBP(A)- p53 EF1a-ds-Red mp53-mtY220C-flag</t>
  </si>
  <si>
    <t>RCASBP(A)- p53-IRES puro mp53-mtY220C-flag</t>
  </si>
  <si>
    <t>RCASBP(A)- p53 EF1a-ds-Red mp53-mtL212F-flag</t>
  </si>
  <si>
    <t>RCASBP(A)- p53-IRES puro mp53-mtL212F-flag</t>
  </si>
  <si>
    <t>RCASBP(A)- p53 EF1a-ds-Red mp53-mtV272A-flag</t>
  </si>
  <si>
    <t>RCASBP(A)- p53-IRES puro mp53-mtV272A-flag</t>
  </si>
  <si>
    <t>RCASBP(A)- p53 EF1a-ds-Red mp53-mtP250S-flag</t>
  </si>
  <si>
    <t>RCASBP(A)- p53-IRES puro mp53-mtP250S-flag</t>
  </si>
  <si>
    <t>RCASBP(A)- p53 EF1a-ds-Red mp53-mtL35F-flag</t>
  </si>
  <si>
    <t>RCASBP(A)- p53-IRES puro mp53-mtL35F-flag</t>
  </si>
  <si>
    <t>RCASBP(A)- p53 EF1a-ds-Red mp53-mtM237R-flag</t>
  </si>
  <si>
    <t>RCASBP(A)- p53-IRES puro mp53-mtM237R-flag</t>
  </si>
  <si>
    <t>RCASBP(A)- p53 EF1a-ds-Red mp53-mtK291N-flag</t>
  </si>
  <si>
    <t>RCASBP(A)- p53-IRES puro mp53-mtK291N-flag</t>
  </si>
  <si>
    <r>
      <t xml:space="preserve">PSV - PS </t>
    </r>
    <r>
      <rPr>
        <sz val="9"/>
        <rFont val="Symbol"/>
        <family val="1"/>
        <charset val="2"/>
      </rPr>
      <t>D</t>
    </r>
    <r>
      <rPr>
        <sz val="9"/>
        <rFont val="Trebuchet MS"/>
        <family val="2"/>
      </rPr>
      <t xml:space="preserve"> PDZ DVL</t>
    </r>
  </si>
  <si>
    <r>
      <t xml:space="preserve">PSV - </t>
    </r>
    <r>
      <rPr>
        <sz val="9"/>
        <rFont val="Symbol"/>
        <family val="1"/>
        <charset val="2"/>
      </rPr>
      <t>D</t>
    </r>
    <r>
      <rPr>
        <sz val="9"/>
        <rFont val="Trebuchet MS"/>
        <family val="2"/>
      </rPr>
      <t xml:space="preserve"> N NCO/XHO DVL</t>
    </r>
  </si>
  <si>
    <r>
      <t xml:space="preserve">PSV - </t>
    </r>
    <r>
      <rPr>
        <sz val="9"/>
        <rFont val="Symbol"/>
        <family val="1"/>
        <charset val="2"/>
      </rPr>
      <t>D</t>
    </r>
    <r>
      <rPr>
        <sz val="9"/>
        <rFont val="Trebuchet MS"/>
        <family val="2"/>
      </rPr>
      <t xml:space="preserve"> N NCO/SAL DVL</t>
    </r>
  </si>
  <si>
    <r>
      <t xml:space="preserve">PCS2 - AXIN </t>
    </r>
    <r>
      <rPr>
        <sz val="9"/>
        <rFont val="Symbol"/>
        <family val="1"/>
        <charset val="2"/>
      </rPr>
      <t>D</t>
    </r>
    <r>
      <rPr>
        <sz val="9"/>
        <rFont val="Trebuchet MS"/>
        <family val="2"/>
      </rPr>
      <t xml:space="preserve"> RGS (myc tag)</t>
    </r>
  </si>
  <si>
    <r>
      <t xml:space="preserve">PCDNA3 - AXIN </t>
    </r>
    <r>
      <rPr>
        <sz val="9"/>
        <rFont val="Symbol"/>
        <family val="1"/>
        <charset val="2"/>
      </rPr>
      <t>D</t>
    </r>
    <r>
      <rPr>
        <sz val="9"/>
        <rFont val="Trebuchet MS"/>
        <family val="2"/>
      </rPr>
      <t xml:space="preserve"> RGS (myc tag)</t>
    </r>
  </si>
  <si>
    <r>
      <t>pCEFL - G</t>
    </r>
    <r>
      <rPr>
        <sz val="9"/>
        <rFont val="Symbol"/>
        <family val="1"/>
        <charset val="2"/>
      </rPr>
      <t>l</t>
    </r>
    <r>
      <rPr>
        <sz val="9"/>
        <rFont val="Trebuchet MS"/>
        <family val="2"/>
      </rPr>
      <t>2</t>
    </r>
  </si>
  <si>
    <r>
      <t>pCIS - G</t>
    </r>
    <r>
      <rPr>
        <sz val="9"/>
        <rFont val="Symbol"/>
        <family val="1"/>
        <charset val="2"/>
      </rPr>
      <t>l</t>
    </r>
    <r>
      <rPr>
        <sz val="9"/>
        <rFont val="Trebuchet MS"/>
        <family val="2"/>
      </rPr>
      <t>16</t>
    </r>
  </si>
  <si>
    <r>
      <t>pC1S - G</t>
    </r>
    <r>
      <rPr>
        <sz val="9"/>
        <rFont val="Symbol"/>
        <family val="1"/>
        <charset val="2"/>
      </rPr>
      <t>l</t>
    </r>
    <r>
      <rPr>
        <sz val="9"/>
        <rFont val="Trebuchet MS"/>
        <family val="2"/>
      </rPr>
      <t>12</t>
    </r>
  </si>
  <si>
    <r>
      <t>pC1S - G</t>
    </r>
    <r>
      <rPr>
        <sz val="9"/>
        <rFont val="Symbol"/>
        <family val="1"/>
        <charset val="2"/>
      </rPr>
      <t>l</t>
    </r>
    <r>
      <rPr>
        <sz val="9"/>
        <rFont val="Trebuchet MS"/>
        <family val="2"/>
      </rPr>
      <t>13</t>
    </r>
  </si>
  <si>
    <r>
      <t>pC1S - G</t>
    </r>
    <r>
      <rPr>
        <sz val="9"/>
        <rFont val="Symbol"/>
        <family val="1"/>
        <charset val="2"/>
      </rPr>
      <t>l</t>
    </r>
    <r>
      <rPr>
        <sz val="9"/>
        <rFont val="Trebuchet MS"/>
        <family val="2"/>
      </rPr>
      <t>12 GA</t>
    </r>
  </si>
  <si>
    <r>
      <t>pC1S - G</t>
    </r>
    <r>
      <rPr>
        <sz val="9"/>
        <rFont val="Symbol"/>
        <family val="1"/>
        <charset val="2"/>
      </rPr>
      <t>l</t>
    </r>
    <r>
      <rPr>
        <sz val="9"/>
        <rFont val="Trebuchet MS"/>
        <family val="2"/>
      </rPr>
      <t>13 GA</t>
    </r>
  </si>
  <si>
    <r>
      <t>pC1S - G</t>
    </r>
    <r>
      <rPr>
        <sz val="9"/>
        <rFont val="Symbol"/>
        <family val="1"/>
        <charset val="2"/>
      </rPr>
      <t>l</t>
    </r>
    <r>
      <rPr>
        <sz val="9"/>
        <rFont val="Trebuchet MS"/>
        <family val="2"/>
      </rPr>
      <t>12 GA Q229L</t>
    </r>
  </si>
  <si>
    <r>
      <t>pC1S - G</t>
    </r>
    <r>
      <rPr>
        <sz val="9"/>
        <rFont val="Symbol"/>
        <family val="1"/>
        <charset val="2"/>
      </rPr>
      <t>l</t>
    </r>
    <r>
      <rPr>
        <sz val="9"/>
        <rFont val="Trebuchet MS"/>
        <family val="2"/>
      </rPr>
      <t>13 GA Q226L</t>
    </r>
  </si>
  <si>
    <r>
      <t>pCEFL - G</t>
    </r>
    <r>
      <rPr>
        <sz val="9"/>
        <rFont val="Symbol"/>
        <family val="1"/>
        <charset val="2"/>
      </rPr>
      <t>l</t>
    </r>
    <r>
      <rPr>
        <sz val="9"/>
        <rFont val="Trebuchet MS"/>
        <family val="2"/>
      </rPr>
      <t>12 QL</t>
    </r>
  </si>
  <si>
    <r>
      <t>HA tag mouse G</t>
    </r>
    <r>
      <rPr>
        <sz val="9"/>
        <rFont val="Symbol"/>
        <family val="1"/>
        <charset val="2"/>
      </rPr>
      <t>l</t>
    </r>
    <r>
      <rPr>
        <sz val="9"/>
        <rFont val="Trebuchet MS"/>
        <family val="2"/>
      </rPr>
      <t>12 QL (Silvio #151)</t>
    </r>
  </si>
  <si>
    <r>
      <t>Mouse G</t>
    </r>
    <r>
      <rPr>
        <sz val="9"/>
        <rFont val="Symbol"/>
        <family val="1"/>
        <charset val="2"/>
      </rPr>
      <t>l</t>
    </r>
    <r>
      <rPr>
        <sz val="9"/>
        <rFont val="Trebuchet MS"/>
        <family val="2"/>
      </rPr>
      <t>12 QL</t>
    </r>
  </si>
  <si>
    <r>
      <t>HA tag mouse G</t>
    </r>
    <r>
      <rPr>
        <sz val="9"/>
        <rFont val="Symbol"/>
        <family val="1"/>
        <charset val="2"/>
      </rPr>
      <t>l</t>
    </r>
    <r>
      <rPr>
        <sz val="9"/>
        <rFont val="Trebuchet MS"/>
        <family val="2"/>
      </rPr>
      <t>12 QL</t>
    </r>
  </si>
  <si>
    <r>
      <t>HA tag G</t>
    </r>
    <r>
      <rPr>
        <sz val="9"/>
        <rFont val="Symbol"/>
        <family val="1"/>
        <charset val="2"/>
      </rPr>
      <t>l</t>
    </r>
    <r>
      <rPr>
        <sz val="9"/>
        <rFont val="Trebuchet MS"/>
        <family val="2"/>
      </rPr>
      <t>12 QL (luciferase)</t>
    </r>
  </si>
  <si>
    <r>
      <t>HA tag human G</t>
    </r>
    <r>
      <rPr>
        <sz val="9"/>
        <rFont val="Symbol"/>
        <family val="1"/>
        <charset val="2"/>
      </rPr>
      <t>l</t>
    </r>
    <r>
      <rPr>
        <sz val="9"/>
        <rFont val="Trebuchet MS"/>
        <family val="2"/>
      </rPr>
      <t>13 QL</t>
    </r>
  </si>
  <si>
    <r>
      <t xml:space="preserve">pEVRF - </t>
    </r>
    <r>
      <rPr>
        <sz val="9"/>
        <rFont val="Symbol"/>
        <family val="1"/>
        <charset val="2"/>
      </rPr>
      <t>D</t>
    </r>
    <r>
      <rPr>
        <sz val="9"/>
        <rFont val="Trebuchet MS"/>
        <family val="2"/>
      </rPr>
      <t xml:space="preserve"> NLef1 (56)</t>
    </r>
  </si>
  <si>
    <r>
      <t xml:space="preserve">pCDNA3 - </t>
    </r>
    <r>
      <rPr>
        <sz val="9"/>
        <rFont val="Symbol"/>
        <family val="1"/>
        <charset val="2"/>
      </rPr>
      <t>D</t>
    </r>
    <r>
      <rPr>
        <sz val="9"/>
        <rFont val="Trebuchet MS"/>
        <family val="2"/>
      </rPr>
      <t xml:space="preserve"> NLef1 (10-02-98)</t>
    </r>
  </si>
  <si>
    <r>
      <t xml:space="preserve">pCDNA - </t>
    </r>
    <r>
      <rPr>
        <sz val="9"/>
        <rFont val="Symbol"/>
        <family val="1"/>
        <charset val="2"/>
      </rPr>
      <t>D</t>
    </r>
    <r>
      <rPr>
        <sz val="9"/>
        <rFont val="Trebuchet MS"/>
        <family val="2"/>
      </rPr>
      <t xml:space="preserve"> NhTCF4 (5-6-97)</t>
    </r>
  </si>
  <si>
    <r>
      <t xml:space="preserve">pGEM7Z - </t>
    </r>
    <r>
      <rPr>
        <sz val="9"/>
        <rFont val="Symbol"/>
        <family val="1"/>
        <charset val="2"/>
      </rPr>
      <t>D</t>
    </r>
    <r>
      <rPr>
        <sz val="9"/>
        <rFont val="Trebuchet MS"/>
        <family val="2"/>
      </rPr>
      <t xml:space="preserve"> NLef1 (7-16-97)</t>
    </r>
  </si>
  <si>
    <r>
      <t xml:space="preserve">pCS2 - </t>
    </r>
    <r>
      <rPr>
        <sz val="9"/>
        <rFont val="Symbol"/>
        <family val="1"/>
        <charset val="2"/>
      </rPr>
      <t>D</t>
    </r>
    <r>
      <rPr>
        <sz val="9"/>
        <rFont val="Trebuchet MS"/>
        <family val="2"/>
      </rPr>
      <t xml:space="preserve"> NLef1 (7-24-97) - (6A)</t>
    </r>
  </si>
  <si>
    <r>
      <t xml:space="preserve">pCDNA - </t>
    </r>
    <r>
      <rPr>
        <sz val="9"/>
        <rFont val="Symbol"/>
        <family val="1"/>
        <charset val="2"/>
      </rPr>
      <t>D</t>
    </r>
    <r>
      <rPr>
        <sz val="9"/>
        <rFont val="Trebuchet MS"/>
        <family val="2"/>
      </rPr>
      <t xml:space="preserve"> NXTCF3 (9-15)</t>
    </r>
  </si>
  <si>
    <r>
      <t xml:space="preserve">pCS2 - </t>
    </r>
    <r>
      <rPr>
        <sz val="9"/>
        <rFont val="Symbol"/>
        <family val="1"/>
        <charset val="2"/>
      </rPr>
      <t>D</t>
    </r>
    <r>
      <rPr>
        <sz val="9"/>
        <rFont val="Trebuchet MS"/>
        <family val="2"/>
      </rPr>
      <t xml:space="preserve"> N hTCF4</t>
    </r>
  </si>
  <si>
    <r>
      <t xml:space="preserve">pCAN - myc - B catenin </t>
    </r>
    <r>
      <rPr>
        <sz val="9"/>
        <rFont val="Symbol"/>
        <family val="1"/>
        <charset val="2"/>
      </rPr>
      <t>D</t>
    </r>
    <r>
      <rPr>
        <sz val="9"/>
        <rFont val="Trebuchet MS"/>
        <family val="2"/>
      </rPr>
      <t xml:space="preserve"> N</t>
    </r>
    <r>
      <rPr>
        <vertAlign val="subscript"/>
        <sz val="9"/>
        <rFont val="Trebuchet MS"/>
        <family val="2"/>
      </rPr>
      <t>90</t>
    </r>
    <r>
      <rPr>
        <sz val="9"/>
        <rFont val="Trebuchet MS"/>
        <family val="2"/>
      </rPr>
      <t xml:space="preserve"> c.62 (7-8-96)</t>
    </r>
  </si>
  <si>
    <r>
      <t xml:space="preserve">(p357 fwm VL plasmid databank) </t>
    </r>
    <r>
      <rPr>
        <sz val="9"/>
        <rFont val="Wingdings 3"/>
        <family val="1"/>
        <charset val="2"/>
      </rPr>
      <t>g</t>
    </r>
    <r>
      <rPr>
        <sz val="9"/>
        <rFont val="Trebuchet MS"/>
        <family val="2"/>
      </rPr>
      <t xml:space="preserve"> Wnt4</t>
    </r>
  </si>
  <si>
    <r>
      <t xml:space="preserve">pCDNA6 - </t>
    </r>
    <r>
      <rPr>
        <sz val="9"/>
        <rFont val="Symbol"/>
        <family val="1"/>
        <charset val="2"/>
      </rPr>
      <t>D</t>
    </r>
    <r>
      <rPr>
        <sz val="9"/>
        <rFont val="Trebuchet MS"/>
        <family val="2"/>
      </rPr>
      <t xml:space="preserve"> NLEFI - V56HIS Clone 3</t>
    </r>
  </si>
  <si>
    <r>
      <t xml:space="preserve">pCDNA6 - </t>
    </r>
    <r>
      <rPr>
        <sz val="9"/>
        <rFont val="Symbol"/>
        <family val="1"/>
        <charset val="2"/>
      </rPr>
      <t>D</t>
    </r>
    <r>
      <rPr>
        <sz val="9"/>
        <rFont val="Trebuchet MS"/>
        <family val="2"/>
      </rPr>
      <t xml:space="preserve"> NLEFI - V56HIS Clone 2</t>
    </r>
  </si>
  <si>
    <r>
      <t xml:space="preserve">pCDNA6 - </t>
    </r>
    <r>
      <rPr>
        <sz val="9"/>
        <rFont val="Symbol"/>
        <family val="1"/>
        <charset val="2"/>
      </rPr>
      <t>D</t>
    </r>
    <r>
      <rPr>
        <sz val="9"/>
        <rFont val="Trebuchet MS"/>
        <family val="2"/>
      </rPr>
      <t xml:space="preserve"> N HTCF4 - V5 - 6HN Clone 1</t>
    </r>
  </si>
  <si>
    <r>
      <t xml:space="preserve">pCDNA6 - </t>
    </r>
    <r>
      <rPr>
        <sz val="9"/>
        <rFont val="Symbol"/>
        <family val="1"/>
        <charset val="2"/>
      </rPr>
      <t>D</t>
    </r>
    <r>
      <rPr>
        <sz val="9"/>
        <rFont val="Trebuchet MS"/>
        <family val="2"/>
      </rPr>
      <t xml:space="preserve"> N HTCF4 - V5 - 6HN Clone 4</t>
    </r>
  </si>
  <si>
    <r>
      <t>pCDNA6 - XSOX17</t>
    </r>
    <r>
      <rPr>
        <sz val="9"/>
        <rFont val="Symbol"/>
        <family val="1"/>
        <charset val="2"/>
      </rPr>
      <t>l</t>
    </r>
    <r>
      <rPr>
        <sz val="9"/>
        <rFont val="Trebuchet MS"/>
        <family val="2"/>
      </rPr>
      <t xml:space="preserve"> - V56HIS - Clone I</t>
    </r>
  </si>
  <si>
    <r>
      <t>PSP - XSOX17</t>
    </r>
    <r>
      <rPr>
        <sz val="9"/>
        <rFont val="Symbol"/>
        <family val="1"/>
        <charset val="2"/>
      </rPr>
      <t>l</t>
    </r>
  </si>
  <si>
    <r>
      <t xml:space="preserve">pCDNA6 - XSOX17B - HMG G </t>
    </r>
    <r>
      <rPr>
        <sz val="9"/>
        <rFont val="Wingdings 3"/>
        <family val="1"/>
        <charset val="2"/>
      </rPr>
      <t>g</t>
    </r>
    <r>
      <rPr>
        <sz val="9"/>
        <rFont val="Trebuchet MS"/>
        <family val="2"/>
      </rPr>
      <t xml:space="preserve"> R V5 - 6HIS</t>
    </r>
  </si>
  <si>
    <t>RCAS AP</t>
  </si>
  <si>
    <t>Amp</t>
  </si>
  <si>
    <t>RCAS c myc</t>
  </si>
  <si>
    <t>RCAS LacZ</t>
  </si>
  <si>
    <t>RCAS GFP</t>
  </si>
  <si>
    <t>RCAS cyclinD1</t>
  </si>
  <si>
    <t>RCAS S37AB catenin</t>
  </si>
  <si>
    <t>.286ug/ul</t>
  </si>
  <si>
    <t>RCAS middleT</t>
  </si>
  <si>
    <t>RCAS Tag</t>
  </si>
  <si>
    <t>RCAS Puro</t>
  </si>
  <si>
    <t>RCAS Tyrosinase</t>
  </si>
  <si>
    <t>.88ug/ul</t>
  </si>
  <si>
    <t>RCAS B lac</t>
  </si>
  <si>
    <t>RCAS X</t>
  </si>
  <si>
    <t>.308ug/ul</t>
  </si>
  <si>
    <t xml:space="preserve">RCASBP  Y DV(A) </t>
  </si>
  <si>
    <t>Tet on RCAS X</t>
  </si>
  <si>
    <t>.330ug/ul</t>
  </si>
  <si>
    <t>RCAS B AKT (bovine)</t>
  </si>
  <si>
    <t>RCAS HA k rasG12D</t>
  </si>
  <si>
    <t>RCAS k ras FLAG</t>
  </si>
  <si>
    <t>RCAS k rasV12 MP1</t>
  </si>
  <si>
    <t>RCAS h ras HA</t>
  </si>
  <si>
    <t>.5ug/ul</t>
  </si>
  <si>
    <t>RCAS h ras V12</t>
  </si>
  <si>
    <t>EJ/DS</t>
  </si>
  <si>
    <t>pcDNA3.1 mouse sox 10</t>
  </si>
  <si>
    <t>pcDNA6 chick sox 11</t>
  </si>
  <si>
    <t xml:space="preserve">pDest-Shuttle (GW) CMV IRES GFP </t>
  </si>
  <si>
    <t>EJ/JR</t>
  </si>
  <si>
    <t>EJ</t>
  </si>
  <si>
    <t>pcDNA3.1 Beta Catenin S37A mouse</t>
  </si>
  <si>
    <t>pLNcx mouse Wnt7b HA</t>
  </si>
  <si>
    <t>RCAS huHGF</t>
  </si>
  <si>
    <t>RCAS bFGF</t>
  </si>
  <si>
    <t>RCAS RFP</t>
  </si>
  <si>
    <t>1.4ug/ul</t>
  </si>
  <si>
    <t>RCAS cdk5 IRES p25</t>
  </si>
  <si>
    <t>.4ug/ul</t>
  </si>
  <si>
    <t>RCAS p25 IRS</t>
  </si>
  <si>
    <t>RCAS Bfl 1</t>
  </si>
  <si>
    <t>RSKwt RCAS GW</t>
  </si>
  <si>
    <t>RCAS Y  MEK1 GF</t>
  </si>
  <si>
    <t>RCAS Nk4</t>
  </si>
  <si>
    <t>RCAS Nk4 HA</t>
  </si>
  <si>
    <t>.56ug/ul</t>
  </si>
  <si>
    <t>RCAS FRAT1 Flag</t>
  </si>
  <si>
    <t>RCAS CKI epsilon</t>
  </si>
  <si>
    <t>1.0ug/ul</t>
  </si>
  <si>
    <t>RCAS Wnt1 HA</t>
  </si>
  <si>
    <t>RCAS Wnt5A</t>
  </si>
  <si>
    <t>RCASBP(c) sTVA GFP</t>
  </si>
  <si>
    <t>RCAS Large T</t>
  </si>
  <si>
    <t>RCAS Y DV</t>
  </si>
  <si>
    <t>.3ug/ul</t>
  </si>
  <si>
    <t>pYAP6</t>
  </si>
  <si>
    <t>pYAP6 CMV GFP</t>
  </si>
  <si>
    <t>pYAP6 GFP</t>
  </si>
  <si>
    <t>pEntr3C CMV GFP</t>
  </si>
  <si>
    <t>Kan</t>
  </si>
  <si>
    <t>pEntr3C GFP</t>
  </si>
  <si>
    <t>pDEST RCAS hRSK1 myr</t>
  </si>
  <si>
    <t>RCAS Y DV NHA</t>
  </si>
  <si>
    <t>RCAS Y DV CHA</t>
  </si>
  <si>
    <t>RCAS Cre</t>
  </si>
  <si>
    <t>RCAS Cre GFP</t>
  </si>
  <si>
    <t>RCAS Tet off</t>
  </si>
  <si>
    <t>JR</t>
  </si>
  <si>
    <t>RCAS Y DV BRAF wt</t>
  </si>
  <si>
    <t>RCAS Y DV BRAF V599E</t>
  </si>
  <si>
    <t xml:space="preserve">pENTR3C BRAF </t>
  </si>
  <si>
    <t>?</t>
  </si>
  <si>
    <t xml:space="preserve">pENTR3C BRAF V599E </t>
  </si>
  <si>
    <t xml:space="preserve">pENTR3C RSK CAI </t>
  </si>
  <si>
    <t xml:space="preserve">pENTR3C RSK CAII </t>
  </si>
  <si>
    <t>RCAS Y DV Nras Q61R</t>
  </si>
  <si>
    <t>RCAS Y DV RSK CAI</t>
  </si>
  <si>
    <t>RCAS Y DV RSK CAII</t>
  </si>
  <si>
    <t>pENTR3C Bcl XL</t>
  </si>
  <si>
    <t>pENTR3C Nras Q61R</t>
  </si>
  <si>
    <t>RCAS Y DV Bcl XL</t>
  </si>
  <si>
    <t>RCASBP(M2C) 797 8 (reduced toxicity ampho)</t>
  </si>
  <si>
    <t>RCASBP(A) survivin</t>
  </si>
  <si>
    <t>pENTR3C survivin</t>
  </si>
  <si>
    <t>RCASBP(A) BRAF KD</t>
  </si>
  <si>
    <t>275?</t>
  </si>
  <si>
    <t>pCR8 KIAA:BRAF Kex16  10/13/10</t>
  </si>
  <si>
    <t>FG12 GFP C-KIT WT</t>
  </si>
  <si>
    <t>RCAS MEK 5/28/09</t>
  </si>
  <si>
    <t>RCASBP(M) Rfc.1 (Destination Vector) clone #2</t>
  </si>
  <si>
    <t>Amp/chloramphenicol</t>
  </si>
  <si>
    <t>RCANBP(M) DV clone #7</t>
  </si>
  <si>
    <t>RCANBP(M) clone #13</t>
  </si>
  <si>
    <t>RCASBP(M) Nras Q61R</t>
  </si>
  <si>
    <t>RCASBP(M) Braf</t>
  </si>
  <si>
    <t>RCASBP(M) Braf V599E</t>
  </si>
  <si>
    <t>RCASBP(M) RSK CAI</t>
  </si>
  <si>
    <t>RCASBP(M) RSK CAII</t>
  </si>
  <si>
    <t>.266ug/ul</t>
  </si>
  <si>
    <t>RCASBP(M) Bcl XL</t>
  </si>
  <si>
    <t>RCASBP(M) Survivin</t>
  </si>
  <si>
    <t>RCASBP(M) Bfl 1</t>
  </si>
  <si>
    <t>RCASBP(M) GFP</t>
  </si>
  <si>
    <t>.34ug/ul</t>
  </si>
  <si>
    <t>RCANBP(M) GFP</t>
  </si>
  <si>
    <t>RCANBP(M) CMV GFP</t>
  </si>
  <si>
    <t>Box 2</t>
  </si>
  <si>
    <t>RCASBP(M) RFC.1</t>
  </si>
  <si>
    <t>RCASBP(M) hBID</t>
  </si>
  <si>
    <t>RCASBP(M) hBad wt</t>
  </si>
  <si>
    <t>RCASBP(M) hBad 3SA</t>
  </si>
  <si>
    <t>RCASBP(M) Bim EL</t>
  </si>
  <si>
    <t>RCASBP(M) Bim L</t>
  </si>
  <si>
    <t>RCASBP(M) Bim S</t>
  </si>
  <si>
    <t>pENTR3C hBAD 3SA</t>
  </si>
  <si>
    <t>pENTR3C hBAD wt</t>
  </si>
  <si>
    <t>pENTR3C hBid</t>
  </si>
  <si>
    <t>pENTR3C Bim EL</t>
  </si>
  <si>
    <t>pENTR3C Bim L</t>
  </si>
  <si>
    <t>pENTR3C Bim S</t>
  </si>
  <si>
    <t>RCANBP(M) Bad 24</t>
  </si>
  <si>
    <t>RCANBP(A) Bad 24</t>
  </si>
  <si>
    <t>RCANBP(M) Bad 433</t>
  </si>
  <si>
    <t>RCANBP(M) Bad 445</t>
  </si>
  <si>
    <t>.300ug/ul</t>
  </si>
  <si>
    <t>RCANBP(A) Bad 445</t>
  </si>
  <si>
    <t>RCANBP(A) Bim 37</t>
  </si>
  <si>
    <t>RCANBP(A) Bad 433</t>
  </si>
  <si>
    <t>RCANBP(M) Bim 37</t>
  </si>
  <si>
    <t>RCASBP(M) T34A survivin</t>
  </si>
  <si>
    <t>RCASBP(M) C84A survivin</t>
  </si>
  <si>
    <t>.253ug/ul</t>
  </si>
  <si>
    <t>RCANBP(M) Bim 37 clone #1</t>
  </si>
  <si>
    <t>RCANBP(M) Bim 37 clone #2</t>
  </si>
  <si>
    <t>pENTR Tet Off mini prep #1</t>
  </si>
  <si>
    <t>pENTR3C tvb 703</t>
  </si>
  <si>
    <t>pENTR3C tvb 889</t>
  </si>
  <si>
    <t>pENTR3C tvb 1121</t>
  </si>
  <si>
    <t>RCASBP(A) Tet Off</t>
  </si>
  <si>
    <t>Bim EL S59A (from mp#7)</t>
  </si>
  <si>
    <t>Bim EL S77A (from mp#15)</t>
  </si>
  <si>
    <t>Bim EL T34A (from mp#39)</t>
  </si>
  <si>
    <t>RCANBP(A) tvb 703</t>
  </si>
  <si>
    <t>RCANBP(A) tvb 889</t>
  </si>
  <si>
    <t>RCANBP(A) tvb 1121</t>
  </si>
  <si>
    <t>pTRE2hyg</t>
  </si>
  <si>
    <t xml:space="preserve">pCR8 GW TOPO NRas </t>
  </si>
  <si>
    <t>RCASBP(A) NRas wt</t>
  </si>
  <si>
    <t>.240ug/ul</t>
  </si>
  <si>
    <t>RCASBP(M) NRas wt</t>
  </si>
  <si>
    <t>pCR8 GW TOPO NRas QC V12 (T &gt;G) mp#5</t>
  </si>
  <si>
    <t>RCANBP(A) TRE Akt HA</t>
  </si>
  <si>
    <t>RCASBP(A) NRas V12</t>
  </si>
  <si>
    <t>RCASBP(M) NRas V12</t>
  </si>
  <si>
    <t>PSK - XS0X2</t>
  </si>
  <si>
    <t>pDEST R4 R3 TK (from Matt Edick)</t>
  </si>
  <si>
    <t>RCANBP(A) H1shGFP</t>
  </si>
  <si>
    <t>RCANBP(A) mU6shGFP</t>
  </si>
  <si>
    <t>RCASBP(A) HRas</t>
  </si>
  <si>
    <t>not functional</t>
  </si>
  <si>
    <t>RCANBP(A) cU6 2shGFP</t>
  </si>
  <si>
    <t>RCAS c myc (same as #2 in DB)</t>
  </si>
  <si>
    <t>pENTR3C cU6 2 chicken GAPDH</t>
  </si>
  <si>
    <t>pENTR3C H1 chicken GAPDH mp DNA from Jen White</t>
  </si>
  <si>
    <t>RCANBP(A) cU6 2chickenGAPDH shGFP</t>
  </si>
  <si>
    <t>pENTR3C TRE Akt HA mp DNA</t>
  </si>
  <si>
    <t>RCANBP(A) H1chickenshGAPDH</t>
  </si>
  <si>
    <t>pENTR3c TRE2BMF</t>
  </si>
  <si>
    <t>pENTR3c TRE2BMF L138A</t>
  </si>
  <si>
    <t>pENTR3c TRE2BIK</t>
  </si>
  <si>
    <t>RCANBP(M) TRE BMF clone#1</t>
  </si>
  <si>
    <t>RCANBP(M) TRE BMFL138A clone#1</t>
  </si>
  <si>
    <t>RCANBP(M) TRE Bik clone#3</t>
  </si>
  <si>
    <t>pENTR3C KRas mp#3</t>
  </si>
  <si>
    <t>pENTR3C Akt mp#2</t>
  </si>
  <si>
    <t>RCASBP(M)FLAG Kras</t>
  </si>
  <si>
    <t>RCASBP(M) Akt</t>
  </si>
  <si>
    <t>pTet On (From MVB)</t>
  </si>
  <si>
    <t>pENTR3c myc</t>
  </si>
  <si>
    <t>10ulmp</t>
  </si>
  <si>
    <t>RCASBP(M) myc (mini prep)</t>
  </si>
  <si>
    <t>RCASBP(M) myc.1 maxiprep</t>
  </si>
  <si>
    <t>pENTR3c iresPURO</t>
  </si>
  <si>
    <t>pENTR3c rtTA iresPURO</t>
  </si>
  <si>
    <t>pENTR3C shGFP #1 2/4/06</t>
  </si>
  <si>
    <t>pENTR3C H1 shGFP #1 7/25/05</t>
  </si>
  <si>
    <t>RCASBP(M) rtTA IRES PURO clone #2</t>
  </si>
  <si>
    <t>RCASBP(A) H1shGFP</t>
  </si>
  <si>
    <t>RCASBP(A) shGFP</t>
  </si>
  <si>
    <t>pTRE2Hygro BMF</t>
  </si>
  <si>
    <t>pTRE2Hygro BMFL138A</t>
  </si>
  <si>
    <t>pTRE2Hygro Bik</t>
  </si>
  <si>
    <t>pTRE2Hygro BikL61G</t>
  </si>
  <si>
    <t>pBluescript EGFRvIII  #1</t>
  </si>
  <si>
    <t>pBluescript EGFRvIII  #1 4/19/06 maxi</t>
  </si>
  <si>
    <t>pENTR3c EGFRvIII clone 10</t>
  </si>
  <si>
    <t>RCASBP(M)EGFR*</t>
  </si>
  <si>
    <t>Clone 2</t>
  </si>
  <si>
    <t>pENTR3c TRE_EGFRvIII clone3</t>
  </si>
  <si>
    <t>pENTR3c TRE EGFRvIII clone5</t>
  </si>
  <si>
    <t>pENTR3cmir no prom no leader</t>
  </si>
  <si>
    <t>pENTR3c RAV2 112</t>
  </si>
  <si>
    <t>pENTR3c RAV2 214</t>
  </si>
  <si>
    <t>pENTR3c RAV2 408</t>
  </si>
  <si>
    <t>pENTR3c RAV2 510</t>
  </si>
  <si>
    <t>pENTR3c RAV2 854</t>
  </si>
  <si>
    <t>RCAS mir 112</t>
  </si>
  <si>
    <t>RCAS mir 214</t>
  </si>
  <si>
    <t>RCAS mir 408</t>
  </si>
  <si>
    <t>RCAS mir 510</t>
  </si>
  <si>
    <t>RCAS mir 854</t>
  </si>
  <si>
    <t>DASBP egfp</t>
  </si>
  <si>
    <t>DANBP cmv gfp</t>
  </si>
  <si>
    <t>pcDNA6 mouse sox 10 - V5</t>
  </si>
  <si>
    <t>DASBR</t>
  </si>
  <si>
    <t>DANBP</t>
  </si>
  <si>
    <t>penv(A)</t>
  </si>
  <si>
    <t>DASBPLANC</t>
  </si>
  <si>
    <t>RCANBP∆F1`</t>
  </si>
  <si>
    <t>RCASBP∆F1`</t>
  </si>
  <si>
    <t>pBK7 6 2</t>
  </si>
  <si>
    <t>pDsRed 2.1</t>
  </si>
  <si>
    <t>FG12 dsRED V5MMP1a</t>
  </si>
  <si>
    <t>expression unconfirmed</t>
  </si>
  <si>
    <t>FG12 dsRED V5MMP10</t>
  </si>
  <si>
    <t>FG12 dsRED V5MMP15</t>
  </si>
  <si>
    <t>RCAS y DV(A) V5MMP1a</t>
  </si>
  <si>
    <t>RCAS y DV(A) V5MMP15</t>
  </si>
  <si>
    <t>expression confirmed by WB</t>
  </si>
  <si>
    <t>RCAS y DV(A) myc-hIRE1α WT</t>
  </si>
  <si>
    <t>RCAS y DV(A) myc-hIRE1α P830L</t>
  </si>
  <si>
    <t>RCAS y DV(A) myc-hIRE1α Q780*</t>
  </si>
  <si>
    <t>RCAS y DV(A) myc-hIRE1α S769F</t>
  </si>
  <si>
    <t>RCASBP(A) EGFP cmir30/luc1309</t>
  </si>
  <si>
    <t>RCASBP(A) EGFP cmir30/EGFP</t>
  </si>
  <si>
    <t>FG12 cmv</t>
  </si>
  <si>
    <t>pDest FG12 cmv</t>
  </si>
  <si>
    <t>Amp/Chloramphenicol</t>
  </si>
  <si>
    <t>FG12 cmv mir510</t>
  </si>
  <si>
    <t>FG12 cmv Jdcont</t>
  </si>
  <si>
    <t>pEntr Braf(V600E)/V5 HisA</t>
  </si>
  <si>
    <t>RAP</t>
  </si>
  <si>
    <t>MESD</t>
  </si>
  <si>
    <t>wt Lrp5 Myc</t>
  </si>
  <si>
    <t>Lrp5 D11Y</t>
  </si>
  <si>
    <t>Lrp5 G171R</t>
  </si>
  <si>
    <t>Lrp5 G171V</t>
  </si>
  <si>
    <t>Lrp5 A214T</t>
  </si>
  <si>
    <t>Lrp5 A214V</t>
  </si>
  <si>
    <t>Lrp5 A242T</t>
  </si>
  <si>
    <t>Lrp5 T253I</t>
  </si>
  <si>
    <t>RCASBP(A)Tet On</t>
  </si>
  <si>
    <t>William Pao (Harold Varmus)</t>
  </si>
  <si>
    <t>RCAS-X-rtTA</t>
  </si>
  <si>
    <t>RCASBP(A)Tet On IRES Puro</t>
  </si>
  <si>
    <t>RCAS-Y-rtTA-IRES-Puro</t>
  </si>
  <si>
    <t>RCASBP(A)Tet On IRES GFP</t>
  </si>
  <si>
    <t>RCAS-Y-rtTA-IRES-GFP</t>
  </si>
  <si>
    <t>RCANBP(A) TRE KRAS FLAG</t>
  </si>
  <si>
    <t>RCANBP(A) DV</t>
  </si>
  <si>
    <t>pENTR3C TRE KRAS FLAG</t>
  </si>
  <si>
    <t>pENTR TRE</t>
  </si>
  <si>
    <t>FG12 CMV RSK K94/447R</t>
  </si>
  <si>
    <t>pCR8/GW/TOPO Mek_GF V5 clone#1</t>
  </si>
  <si>
    <t>RCAS DV (A) c Kit</t>
  </si>
  <si>
    <t>Matt VanBrocklin</t>
  </si>
  <si>
    <t>RCASBP DV (A) c Kit HA</t>
  </si>
  <si>
    <t>RCAS DV (A) AKT3</t>
  </si>
  <si>
    <t>RCASBP DV (A) Myr AKT3</t>
  </si>
  <si>
    <t>RCAS DV (A) BRAF (MIKL)</t>
  </si>
  <si>
    <t>RCAS DV (A) BRAF (MIKL) VE</t>
  </si>
  <si>
    <t>RCAS DV (A) HGF Xpress</t>
  </si>
  <si>
    <t>RCAS DV (A) Nras (HA) IRES GFP</t>
  </si>
  <si>
    <t>RCAS DV (A) XIAP</t>
  </si>
  <si>
    <t>RCAS BP (M) XIAP V5</t>
  </si>
  <si>
    <t>RCAS DV (A) ATX (autotaxin)</t>
  </si>
  <si>
    <t>RCAS DV (A) ATX HA</t>
  </si>
  <si>
    <t>pENTR 3C Bcl 2 HA</t>
  </si>
  <si>
    <t>pENTR 3C Bcl xL HA</t>
  </si>
  <si>
    <t>pENTR 3C Bfl 1 HA</t>
  </si>
  <si>
    <t>pENTR 3C Mcl 1 HA</t>
  </si>
  <si>
    <t>pENTR 3C Bim V5</t>
  </si>
  <si>
    <t>pENTR 3C Bmf V5</t>
  </si>
  <si>
    <t>pENTR 3C Bmf L138A V5</t>
  </si>
  <si>
    <t>pCR8 AKT3</t>
  </si>
  <si>
    <t>pCR8 c Kit</t>
  </si>
  <si>
    <t>pCR8 c Kit HA</t>
  </si>
  <si>
    <t>pCR8 Myr AKT3</t>
  </si>
  <si>
    <t>pENTR/D BRAF (MIKL)</t>
  </si>
  <si>
    <t>pENTR/D BRAF (MIKL) VE</t>
  </si>
  <si>
    <t>RCAS DV (A) Bfl 1 HA</t>
  </si>
  <si>
    <t>RCAS DV (A) Bcl 2 HA</t>
  </si>
  <si>
    <t>RCAS DV (A) Bcl xL HA</t>
  </si>
  <si>
    <t>RCAS DV (A) Mcl 1 HA</t>
  </si>
  <si>
    <t>pENTR 3C TRE Nras IRES AKT</t>
  </si>
  <si>
    <t>Andrea Jydstrup</t>
  </si>
  <si>
    <t>KAN</t>
  </si>
  <si>
    <t>pENTR 3C Kras (FLAG)</t>
  </si>
  <si>
    <t>pENTR 3C TRE Kras IRES AKT</t>
  </si>
  <si>
    <t>FG12 CMV DYNLL1</t>
  </si>
  <si>
    <t>AMP</t>
  </si>
  <si>
    <t>FG12 CMV DYNLL2</t>
  </si>
  <si>
    <t>pCR8 DYNLL1</t>
  </si>
  <si>
    <t>SPEC</t>
  </si>
  <si>
    <t>pCR8 DYNLL2</t>
  </si>
  <si>
    <t>pCR8 AKT1 with Sal/Spe sites on ends</t>
  </si>
  <si>
    <t>RCAN (X) DV TRE Kras IRES AKT</t>
  </si>
  <si>
    <t>pDEST R4 R3 (from Dong)</t>
  </si>
  <si>
    <t>KL</t>
  </si>
  <si>
    <t>pDEST R4 R3 TK (from Dong)</t>
  </si>
  <si>
    <t>pDEST FG12 CMV cMET #3</t>
  </si>
  <si>
    <t>pDEST FG12 CMV cMET #7</t>
  </si>
  <si>
    <t>pDEST FG12 CMV cMET #11</t>
  </si>
  <si>
    <t>pBluescript SK   RFA rc #7</t>
  </si>
  <si>
    <t>pBluescript SK   RFA #1</t>
  </si>
  <si>
    <t>pDONR P2R P3 3' homology #57 miR 590</t>
  </si>
  <si>
    <t>pDONR P2R P3 3' homology #78 miR 590</t>
  </si>
  <si>
    <t>pDONR P4 P1R 5' homology #6 miR 590</t>
  </si>
  <si>
    <t>pDEST R4R3 TK Dong</t>
  </si>
  <si>
    <t>pTRE2 hygro DsRed2</t>
  </si>
  <si>
    <t>pDEST FG12 CMV GFP Bcl W HA</t>
  </si>
  <si>
    <t>RCAS y DV (A) Bcl W HA</t>
  </si>
  <si>
    <t>pDEST FG12 CMV DsRed2 Bcl w HA</t>
  </si>
  <si>
    <t>pDEST FG12 CMV GFP Bcl B HA</t>
  </si>
  <si>
    <t>pDEST FG12 CMV DsRed2 Bcl B HA</t>
  </si>
  <si>
    <t>RCAS y DV (A) CCND1 HA</t>
  </si>
  <si>
    <t>pDEST FG12 CMV GFP CCND1 HA</t>
  </si>
  <si>
    <t>RCAS y DV (A) CCND1 K269R</t>
  </si>
  <si>
    <t>pDEST FG12 CMV GFP CCND1 K269R</t>
  </si>
  <si>
    <t>RCAN x DV TRE HA NRas</t>
  </si>
  <si>
    <t>RCAS y DV (A) CDK2 HA</t>
  </si>
  <si>
    <t>RCAS y DV (A) NEDD9 HA</t>
  </si>
  <si>
    <t>RCAS y DV (A) ETV1 HA</t>
  </si>
  <si>
    <t>pCR8 mouse Brca1 clone#2</t>
  </si>
  <si>
    <t>SH</t>
  </si>
  <si>
    <t>pCR8 mouse Brca1 clone#6</t>
  </si>
  <si>
    <t>RCAN x DV TRE Kras IRES AKT</t>
  </si>
  <si>
    <t>AJ</t>
  </si>
  <si>
    <t>pENTR 3C AKT IRES Cre</t>
  </si>
  <si>
    <t>RCAS AKT IRES Cre clone#5</t>
  </si>
  <si>
    <t>RCAS AKT IRES Cre clone#8</t>
  </si>
  <si>
    <t>RCAS AKT IRES Cre</t>
  </si>
  <si>
    <t>Fg12 cmv V5Bmf</t>
  </si>
  <si>
    <t>FG12 cmv TFAP2beta</t>
  </si>
  <si>
    <t>p59</t>
  </si>
  <si>
    <t>pTet Off (From MVB)</t>
  </si>
  <si>
    <t>pENTR 3C (no HA) ATX</t>
  </si>
  <si>
    <t>came from pcr8</t>
  </si>
  <si>
    <t>p60</t>
  </si>
  <si>
    <t>p61</t>
  </si>
  <si>
    <t>pDEST FG12 DsRed CMV</t>
  </si>
  <si>
    <t>pDEST FG12 CMV DsRed 2 RFA</t>
  </si>
  <si>
    <t>pDest FG12 CMV BMF V5</t>
  </si>
  <si>
    <t>RCAN X DV</t>
  </si>
  <si>
    <t xml:space="preserve">AJ </t>
  </si>
  <si>
    <t>works</t>
  </si>
  <si>
    <t xml:space="preserve">FG12  /   </t>
  </si>
  <si>
    <t>? Crayon gone</t>
  </si>
  <si>
    <t>FG12 CMV V5 MEK GF</t>
  </si>
  <si>
    <t xml:space="preserve">FG12 MMP9  (no GFP) </t>
  </si>
  <si>
    <t>pDEST FG12 CMV TFAP2</t>
  </si>
  <si>
    <t>pDest FG12 MMP9 (no GFP)</t>
  </si>
  <si>
    <t>FG12 Stat3 no GFP</t>
  </si>
  <si>
    <t>pDEST FG12 (cmv promoterless)</t>
  </si>
  <si>
    <t xml:space="preserve">FG12 CMV HA Nras IRES Cre  </t>
  </si>
  <si>
    <t>FG12 CMV X!AP</t>
  </si>
  <si>
    <t>pENTR3C Akt IRES CRE</t>
  </si>
  <si>
    <t xml:space="preserve">pSICO p53 </t>
  </si>
  <si>
    <t>FG12 CMV VEGF C</t>
  </si>
  <si>
    <t>pDEST FG12 CMV V5 XIAP</t>
  </si>
  <si>
    <t>FG12 GFP BRAF VE</t>
  </si>
  <si>
    <t>FG12 CMV HIF 2</t>
  </si>
  <si>
    <t>FG12 CMV cKIT 818</t>
  </si>
  <si>
    <t>arg for jr</t>
  </si>
  <si>
    <t>FG12 STAT3C (no GFP)</t>
  </si>
  <si>
    <t xml:space="preserve">FG12 CMV STAT 3c </t>
  </si>
  <si>
    <t xml:space="preserve">FG12 GFP STAT 3C </t>
  </si>
  <si>
    <t>FG12 CMV V5 BRAF V600E HiSA</t>
  </si>
  <si>
    <t>FG12 CMV BRAF #26</t>
  </si>
  <si>
    <t>FG12 CMV BRAF #28</t>
  </si>
  <si>
    <t>RCAS Y DV Nras Q61R HA</t>
  </si>
  <si>
    <t>pcr8/GW/topo mHGF express</t>
  </si>
  <si>
    <t>RCASBP(A) BRAF V600E HisA</t>
  </si>
  <si>
    <t>pDEST RCAS HA NRAS</t>
  </si>
  <si>
    <t xml:space="preserve">Bfl 1 pYAP6 </t>
  </si>
  <si>
    <t>? On paper</t>
  </si>
  <si>
    <t xml:space="preserve">pcDNA3.1 BRAF WT </t>
  </si>
  <si>
    <t xml:space="preserve">pcDNA3.1 BRAF V599E </t>
  </si>
  <si>
    <t>pCR8/GW/topo c KIT</t>
  </si>
  <si>
    <t>pENTR 3C H1 BAD 445</t>
  </si>
  <si>
    <t>pENTR 3C H1 Bad 433</t>
  </si>
  <si>
    <t>pENTR 3C  TRE</t>
  </si>
  <si>
    <t xml:space="preserve">pENTR 3C </t>
  </si>
  <si>
    <t>pENTR 3C 2loxP DsRed FRT GFP</t>
  </si>
  <si>
    <t>pENTR 3C mU6</t>
  </si>
  <si>
    <t>pENTR 3C HA NRAS</t>
  </si>
  <si>
    <t>pcDNA3.1 hygro TVA</t>
  </si>
  <si>
    <t xml:space="preserve">pENTR 3C TRE GFP </t>
  </si>
  <si>
    <t>pENTR 3C CMV GFP</t>
  </si>
  <si>
    <t>RCASBP Y DV A AKT1mutant HA</t>
  </si>
  <si>
    <t>pSport6 mouse c Kit</t>
  </si>
  <si>
    <t>pENTR 3C multimir (both have 1 on lid)</t>
  </si>
  <si>
    <t>pENTR 3C multimir JD control (3 on lid)</t>
  </si>
  <si>
    <t>pENTR 3C multimir JD cntrl JDwn2 J03 (2 on lid)</t>
  </si>
  <si>
    <t>pENTR 3C multimir JD cntrl JDwn2 (4 on lid)</t>
  </si>
  <si>
    <t>pENTR 3C H1 ENV B 112 (mini#1)</t>
  </si>
  <si>
    <t>pENTR 3C H1 ENV B 408(mini#6)</t>
  </si>
  <si>
    <t>pENTR 3C H1 ENV B 854 (mini#9)</t>
  </si>
  <si>
    <t>pENTR 3C H1 1012 (mini#15)</t>
  </si>
  <si>
    <t>pENTR 3C mU6 Env B 112 (mini#17)</t>
  </si>
  <si>
    <t>pENTR 3C mU6 408 (mini#21)</t>
  </si>
  <si>
    <t>pENTR 3C mU6 Env B 854 (mini#27)</t>
  </si>
  <si>
    <t>pENTR 3C mU6 Env B 1012 (mini#29)</t>
  </si>
  <si>
    <t>pENTR 3C multimir JD1, 2, 3</t>
  </si>
  <si>
    <t>pENTR 3C m U6 shGFP</t>
  </si>
  <si>
    <t>pENTR 3C T34A survivin</t>
  </si>
  <si>
    <t>pENTR 3C C84A survivin</t>
  </si>
  <si>
    <t>pENTR 3C H1 Bim 37</t>
  </si>
  <si>
    <t>pENTR 3C H1 Bad24</t>
  </si>
  <si>
    <t>pENTR 3C loxP MCS loxP frt neo frt</t>
  </si>
  <si>
    <t>pBluescript ATX</t>
  </si>
  <si>
    <t>Frt2/Neo loxP orientation 4</t>
  </si>
  <si>
    <t>FRT2/NEO and loxP c.16 in pBS KS</t>
  </si>
  <si>
    <t>RCAS Y DV 2 no tag</t>
  </si>
  <si>
    <t>RCAS Y DV NHA 3</t>
  </si>
  <si>
    <t xml:space="preserve">pDONR p2r p3 </t>
  </si>
  <si>
    <t>pDONR p4 p1r</t>
  </si>
  <si>
    <t>pDONR 201</t>
  </si>
  <si>
    <t>pDONR 221</t>
  </si>
  <si>
    <t>pBLUESCRIPT SK</t>
  </si>
  <si>
    <t>pTRE</t>
  </si>
  <si>
    <t>pUC 19</t>
  </si>
  <si>
    <t>pDEST FG12 DsRed CMV KIAA:BRAF</t>
  </si>
  <si>
    <t>CS</t>
  </si>
  <si>
    <t>pENTR3C 2LoxP miR 590 FRT NEO #3</t>
  </si>
  <si>
    <t xml:space="preserve">FG12 CMV-HGF </t>
  </si>
  <si>
    <t>FG12-CMV-CRE</t>
  </si>
  <si>
    <t>RCAS Y DV Mek1 Δn3 s218e, s222d (MEK-GF)</t>
  </si>
  <si>
    <t>pENTR3C cU6 shGFP #1</t>
  </si>
  <si>
    <t>RCAS CRAF 22W</t>
  </si>
  <si>
    <t>RCASBP Y DV A mKIT D818H</t>
  </si>
  <si>
    <t>RCAS MEK GF V5 (non-functional)</t>
  </si>
  <si>
    <t>RCAN(A) TRE-EGFRvIII</t>
  </si>
  <si>
    <t>RCASBP Y DV A MEK GF (No tag functional)</t>
  </si>
  <si>
    <t xml:space="preserve">RCAN Y DV A TRE-KRAS </t>
  </si>
  <si>
    <t xml:space="preserve">RCANBP A Y DV </t>
  </si>
  <si>
    <t>RCANBP M DV</t>
  </si>
  <si>
    <t>RCANBP (A) TRE GFP c2</t>
  </si>
  <si>
    <t>RCASBP (M) Tet Off</t>
  </si>
  <si>
    <t>pENTR3C TFAP2</t>
  </si>
  <si>
    <t xml:space="preserve">pENTR3C NRAS (HA) IRES CRE </t>
  </si>
  <si>
    <t>pENTR 3C H1</t>
  </si>
  <si>
    <t>RCAS Y DV CHA 9</t>
  </si>
  <si>
    <t xml:space="preserve">RCAS-Y p53 R273L </t>
  </si>
  <si>
    <t>#</t>
  </si>
  <si>
    <t>Construct</t>
  </si>
  <si>
    <t>Conc.</t>
  </si>
  <si>
    <t>Antibiotic</t>
  </si>
  <si>
    <t>GS #</t>
  </si>
  <si>
    <t>Kir2-LRP5 short c.1</t>
  </si>
  <si>
    <t>0.430 ug/ul</t>
  </si>
  <si>
    <t>Kir3-LRP5 short c.1</t>
  </si>
  <si>
    <t>0.637 ug/ul</t>
  </si>
  <si>
    <t>Kir4-LRP5 short c.1</t>
  </si>
  <si>
    <t>0.478 ug/ul</t>
  </si>
  <si>
    <t>Kir5-LRP5 short c.1</t>
  </si>
  <si>
    <t>0.528 ug/ul</t>
  </si>
  <si>
    <t>FG12 CMV dsRed V5 Bmf T72A</t>
  </si>
  <si>
    <t>FG12 CMV dsRed V5 Bmf K68A</t>
  </si>
  <si>
    <t>FG12 CMV GFP V5 Bmf K68A</t>
  </si>
  <si>
    <t>RCAS NHA mouse Sox 10</t>
  </si>
  <si>
    <t>FG12 CMV V5 Bmf L73A dsRed</t>
  </si>
  <si>
    <t>FG12 CMV V5 Bmf L73A gfp</t>
  </si>
  <si>
    <t>Ds</t>
  </si>
  <si>
    <t>KH-1 LV Ral B07 #18</t>
  </si>
  <si>
    <t>KH-1LV Ral B05 #17</t>
  </si>
  <si>
    <t>KH-1 LV Ral B08 #20</t>
  </si>
  <si>
    <t>KH-1 LV RalA05 #7</t>
  </si>
  <si>
    <t>KH-1LV Ral A06 #8</t>
  </si>
  <si>
    <t>pcr8/GW/TOPO Mek2</t>
  </si>
  <si>
    <t>mHGF (open biosystems cDNA clone)8733977</t>
  </si>
  <si>
    <t>ARC</t>
  </si>
  <si>
    <t>Kir6-LRP5 short c.1</t>
  </si>
  <si>
    <t>0.592 ug/ul</t>
  </si>
  <si>
    <t>Kir7-LRP5 short c.1</t>
  </si>
  <si>
    <t>0.640 ug/ul</t>
  </si>
  <si>
    <t>Kir8-LRP5 short c.1</t>
  </si>
  <si>
    <t>0.789 ug/ul</t>
  </si>
  <si>
    <t>Kir9-LRP5 short c.1</t>
  </si>
  <si>
    <t>0.905 ug/ul</t>
  </si>
  <si>
    <t>Kir10-LRP5 short c.1</t>
  </si>
  <si>
    <t>1.30 ug/ul</t>
  </si>
  <si>
    <t>Kir11-LRP5 short c.3</t>
  </si>
  <si>
    <t>0.908 ug/ul</t>
  </si>
  <si>
    <t>Kir12-LRP5 short c.3</t>
  </si>
  <si>
    <t>0.870 ug/ul</t>
  </si>
  <si>
    <t>Kir141-LRP5 short c.3</t>
  </si>
  <si>
    <t>0.825 ug/ul</t>
  </si>
  <si>
    <t>Kir2-soluble</t>
  </si>
  <si>
    <t>0.218 ug/ul</t>
  </si>
  <si>
    <t>Kir3-soluble</t>
  </si>
  <si>
    <t>0.275 ug/ul</t>
  </si>
  <si>
    <t>Kir4-soluble</t>
  </si>
  <si>
    <t>0.282 ug/ul</t>
  </si>
  <si>
    <t>Kir5-soluble</t>
  </si>
  <si>
    <t>0.654 ug/ul</t>
  </si>
  <si>
    <t>Kir7-soluble</t>
  </si>
  <si>
    <t>1.04 ug/ul</t>
  </si>
  <si>
    <t>Kir12-soluble</t>
  </si>
  <si>
    <t>0.396 ug/ul</t>
  </si>
  <si>
    <t>hLRP6 short-TOPO</t>
  </si>
  <si>
    <t>0.246 ug/ul</t>
  </si>
  <si>
    <t>hLRP5 full length-TOPO</t>
  </si>
  <si>
    <t>0.455 ug/ul</t>
  </si>
  <si>
    <t>Kir12Wnt-LRP6-Full length</t>
  </si>
  <si>
    <t>0.099 ug/ul</t>
  </si>
  <si>
    <t>Kir2-XWnt8-LRP5-FL</t>
  </si>
  <si>
    <t>0.313 ug/ul</t>
  </si>
  <si>
    <t>Kir3-XWnt8-LRP5-FL</t>
  </si>
  <si>
    <t>0.373 ug/ul</t>
  </si>
  <si>
    <t>Kir4-XWnt8-LRP5-FL</t>
  </si>
  <si>
    <t>0.650 ug/ul</t>
  </si>
  <si>
    <t>Kir5-XWnt8-LRP5-FL</t>
  </si>
  <si>
    <t>0.100 ug/ul</t>
  </si>
  <si>
    <t>Kir6-XWnt8-LRP5-FL</t>
  </si>
  <si>
    <t>0.365 ug/ul</t>
  </si>
  <si>
    <t>Kir7-XWnt8-LRP5-FL</t>
  </si>
  <si>
    <t>0.120 ug/ul</t>
  </si>
  <si>
    <t>Kir8-XWnt8-LRP5-FL</t>
  </si>
  <si>
    <t>0.332 ug/ul</t>
  </si>
  <si>
    <t>Kir9-XWnt8-LRP5-FL</t>
  </si>
  <si>
    <t>0.203 ug/ul</t>
  </si>
  <si>
    <t>Kir10-XWnt8-LRP5-FL</t>
  </si>
  <si>
    <t>0.383 ug/ul</t>
  </si>
  <si>
    <t>Kir11-XWnt8-LRP5-FL</t>
  </si>
  <si>
    <t>0.306 ug/ul</t>
  </si>
  <si>
    <t>Kir12-XWnt8-LRP5-FL</t>
  </si>
  <si>
    <t>0.676 ug/ul</t>
  </si>
  <si>
    <t>Kir130-XWnt8-LRP5-FL</t>
  </si>
  <si>
    <t>0.234 ug/ul</t>
  </si>
  <si>
    <t>Kir131-XWnt8-LRP5-FL</t>
  </si>
  <si>
    <t>0.200 ug/ul</t>
  </si>
  <si>
    <t>Kir132-XWnt8-LRP5-FL</t>
  </si>
  <si>
    <t>0.392 ug/ul</t>
  </si>
  <si>
    <t>Kir133-XWnt8-LRP5-FL</t>
  </si>
  <si>
    <t>0.387 ug/ul</t>
  </si>
  <si>
    <t>Kir141-XWnt8-LRP5-FL</t>
  </si>
  <si>
    <t>0.328 ug/ul</t>
  </si>
  <si>
    <t>Kir2-XWnt8-LRP6-FL</t>
  </si>
  <si>
    <t>0.232 ug.ul</t>
  </si>
  <si>
    <t>Kir3-XWnt8-LRP6-FL</t>
  </si>
  <si>
    <t>0.302 ug/ul</t>
  </si>
  <si>
    <t>Kir4-XWnt8-LRP6-FL</t>
  </si>
  <si>
    <t>0.409 ug/ul</t>
  </si>
  <si>
    <t>Kir5-XWnt8-LRP6-FL</t>
  </si>
  <si>
    <t>Kir6-XWnt8-LRP6-FL</t>
  </si>
  <si>
    <t>0.404 ug/ul</t>
  </si>
  <si>
    <t>Kir7-XWnt8-LRP6-FL</t>
  </si>
  <si>
    <t>0.260 ug/ul</t>
  </si>
  <si>
    <t>Kir8-XWnt8-LRP6-FL</t>
  </si>
  <si>
    <t>0.063 ug/ul</t>
  </si>
  <si>
    <t>Kir9-XWnt8-LRP6-FL</t>
  </si>
  <si>
    <t>0.241 ug/ul</t>
  </si>
  <si>
    <t>Kir10-XWnt8-LRP6-FL</t>
  </si>
  <si>
    <t>0.368 ug/ul</t>
  </si>
  <si>
    <t>Kir11-XWnt8-LRP6-FL</t>
  </si>
  <si>
    <t>0.423 ug/ul</t>
  </si>
  <si>
    <t>Kir12-XWnt8-LRP6-FL</t>
  </si>
  <si>
    <t>0.689 ug/ul</t>
  </si>
  <si>
    <t>Kir130-XWnt8-LRP6-FL</t>
  </si>
  <si>
    <t>0.631 ug/ul</t>
  </si>
  <si>
    <t>Kir131-XWnt8-LRP6-FL</t>
  </si>
  <si>
    <t>0.287 ug/ul</t>
  </si>
  <si>
    <t>Kir132-XWnt8-LRP6-FL</t>
  </si>
  <si>
    <t>0.258 ug/ul</t>
  </si>
  <si>
    <t>Kir133-XWnt8-LRP6-FL</t>
  </si>
  <si>
    <t>0.317 ug/ul</t>
  </si>
  <si>
    <t>Kir141-XWnt8-LRP6-FL</t>
  </si>
  <si>
    <t>0.628 ug/ul</t>
  </si>
  <si>
    <t>Kir12-LRP6-FL</t>
  </si>
  <si>
    <t>0.231 ug/ul</t>
  </si>
  <si>
    <t>Kir141-FzdeltaSHV</t>
  </si>
  <si>
    <t>Kir8-XWnt8-2 leaders c.1</t>
  </si>
  <si>
    <t>0.305 ug/ul</t>
  </si>
  <si>
    <t>Fz7-K53 (dnXWnt8-myc) c.6</t>
  </si>
  <si>
    <t>1.952 ug/ul</t>
  </si>
  <si>
    <t>Kir12-fhmt-pcs2</t>
  </si>
  <si>
    <t>1.570 ug/ul</t>
  </si>
  <si>
    <t>LacZ</t>
  </si>
  <si>
    <t>1.0 ug/ul</t>
  </si>
  <si>
    <t>OT</t>
  </si>
  <si>
    <t>0.678ug/ul</t>
  </si>
  <si>
    <t>S37A Bcat</t>
  </si>
  <si>
    <t>0.566ug/ul</t>
  </si>
  <si>
    <t>5xSRE</t>
  </si>
  <si>
    <t>0.590 ug/ul</t>
  </si>
  <si>
    <t>N1</t>
  </si>
  <si>
    <t>0.567 ug/ul</t>
  </si>
  <si>
    <t>Wnt1-V5</t>
  </si>
  <si>
    <t>1.27 ug/ul</t>
  </si>
  <si>
    <t>Wnt5A</t>
  </si>
  <si>
    <t>0.818 ug/ul</t>
  </si>
  <si>
    <t>Wnt5A-V5</t>
  </si>
  <si>
    <t>1.981 ug/ul</t>
  </si>
  <si>
    <t>Wnt7A-TOPO</t>
  </si>
  <si>
    <t>0.110 ug/ul</t>
  </si>
  <si>
    <t>WTXWnt8-TOPO</t>
  </si>
  <si>
    <t>0.173 ug/ul</t>
  </si>
  <si>
    <t>pAddEsay</t>
  </si>
  <si>
    <t>pShuttle-CMV-IRES-eGFP</t>
  </si>
  <si>
    <t>DB3.1</t>
  </si>
  <si>
    <t>pShuttle</t>
  </si>
  <si>
    <t>pShuttle-CMV</t>
  </si>
  <si>
    <t>pDest-Shuttle-(GW  B)</t>
  </si>
  <si>
    <t>pEFM- EGFP- V5</t>
  </si>
  <si>
    <t>pDest-Shuttle-CMV-(GW B)</t>
  </si>
  <si>
    <t>pcDNA6-V5-DNXWnt8</t>
  </si>
  <si>
    <t>0.864 ug/ul</t>
  </si>
  <si>
    <t>DNXWnt8-TOPO</t>
  </si>
  <si>
    <t>0.197 ug/ul</t>
  </si>
  <si>
    <t>DNXWnt8-pcDNA3</t>
  </si>
  <si>
    <t>0.300 ug/ul</t>
  </si>
  <si>
    <t>XWnt8-R302A-TOPO</t>
  </si>
  <si>
    <t>R302A-XWnt8-V5</t>
  </si>
  <si>
    <t>0.571 ug/ul</t>
  </si>
  <si>
    <t>PRK5-mFz8</t>
  </si>
  <si>
    <t>pCDNA6-mDKK1-v5</t>
  </si>
  <si>
    <t>pCDNA6-mDKK2-v5</t>
  </si>
  <si>
    <t>pCDNA6-mDKK3-v5</t>
  </si>
  <si>
    <t>pCDNA6-mDKK4-v5</t>
  </si>
  <si>
    <t>0.010 ug/ul</t>
  </si>
  <si>
    <t>Fz Truncation-Kir8-TOPO</t>
  </si>
  <si>
    <t>0.227 ug/ul</t>
  </si>
  <si>
    <t>Fz Truncation-Kir12-TOPO</t>
  </si>
  <si>
    <t>0.015 ug/ul</t>
  </si>
  <si>
    <t>WIF1-TOPO</t>
  </si>
  <si>
    <t>WIF1-pcDNA6-V5</t>
  </si>
  <si>
    <t>0.980 ug/ul</t>
  </si>
  <si>
    <t>GOPC-pcDNA6-V5-HisA</t>
  </si>
  <si>
    <t>1.159 ug/ul</t>
  </si>
  <si>
    <t xml:space="preserve">hLRP5 </t>
  </si>
  <si>
    <t>1.330 ug/ul</t>
  </si>
  <si>
    <t>pRK5-mFz3</t>
  </si>
  <si>
    <t>.108ug/ul</t>
  </si>
  <si>
    <t>pRK5-mFz4</t>
  </si>
  <si>
    <t>1.2ug/ul</t>
  </si>
  <si>
    <t>pRK5-hFz5</t>
  </si>
  <si>
    <t>.746ug/ul</t>
  </si>
  <si>
    <t>pRK5-mFz6</t>
  </si>
  <si>
    <t>.17ug/ul</t>
  </si>
  <si>
    <t>pRK5-mFz7</t>
  </si>
  <si>
    <t>.86ug/ul</t>
  </si>
  <si>
    <t>DNXWnt8-Fz3-5myc</t>
  </si>
  <si>
    <t>.212ug/ul</t>
  </si>
  <si>
    <t>wtXWnt8-v5 c.15</t>
  </si>
  <si>
    <t>.707ug/ul</t>
  </si>
  <si>
    <t>Fz4-K53</t>
  </si>
  <si>
    <t>1.215ug/ul</t>
  </si>
  <si>
    <t>DNXWnt8-Fz6-5myc</t>
  </si>
  <si>
    <t>.196ug/ul</t>
  </si>
  <si>
    <t>Fz7-K53 c.3</t>
  </si>
  <si>
    <t>2.313ug/ul</t>
  </si>
  <si>
    <t>mWnt11-TOPO</t>
  </si>
  <si>
    <t>.155ug/ul</t>
  </si>
  <si>
    <t>hLRP5-IC-v5</t>
  </si>
  <si>
    <t>hLRP5-v5</t>
  </si>
  <si>
    <t>1.034ug/ul</t>
  </si>
  <si>
    <t>LRP5-6</t>
  </si>
  <si>
    <t>1.15ug/ul</t>
  </si>
  <si>
    <t>N1LRP5 c.2</t>
  </si>
  <si>
    <t>.58ug/ul</t>
  </si>
  <si>
    <t>LRP5-Tag2B</t>
  </si>
  <si>
    <t>T(truncated)Kir2-pcDNA6-v5</t>
  </si>
  <si>
    <t>.607ug/ul</t>
  </si>
  <si>
    <t>TKir3-pcDNA6-v5</t>
  </si>
  <si>
    <t>1.217ug/ul</t>
  </si>
  <si>
    <t>TKir4-pcDNA6-v5</t>
  </si>
  <si>
    <t>1.23ug/ul</t>
  </si>
  <si>
    <t>TKir5-pcDNA6-v5</t>
  </si>
  <si>
    <t>.855ug/ul</t>
  </si>
  <si>
    <t>TKir6-pcDNA6-v5</t>
  </si>
  <si>
    <t>1.233ug/ul</t>
  </si>
  <si>
    <t>TKir7-pcDNA6-v5</t>
  </si>
  <si>
    <t>1.424ug/ul</t>
  </si>
  <si>
    <t>TKir8-pcDNA6-v5</t>
  </si>
  <si>
    <t>1.18ug/ul</t>
  </si>
  <si>
    <t>TKir9-pcDNA6-v5</t>
  </si>
  <si>
    <t>TKir10-pcDNA6-v5</t>
  </si>
  <si>
    <t>TKir11-pcDNA6-v5</t>
  </si>
  <si>
    <t>TKir12FL-pcDNA6-v5</t>
  </si>
  <si>
    <t>.209ug/ul</t>
  </si>
  <si>
    <t>TKir45-pcDNA6-v5</t>
  </si>
  <si>
    <t>.343ug/ul</t>
  </si>
  <si>
    <t>TKir140-pcDNA6-v5</t>
  </si>
  <si>
    <t>.131ug/ul</t>
  </si>
  <si>
    <t>TKir141-pcDNA6-v5</t>
  </si>
  <si>
    <t>TKir130-pcDNA6-v5</t>
  </si>
  <si>
    <t>TKir131-pcDNA6-v5</t>
  </si>
  <si>
    <t>1.16ug/ul</t>
  </si>
  <si>
    <t>TKir132-pcDNA6-v5</t>
  </si>
  <si>
    <t>.458ug/ul</t>
  </si>
  <si>
    <t>TKir133-pcDNA6-v5</t>
  </si>
  <si>
    <t>.988ug/ul</t>
  </si>
  <si>
    <t>DKK1-Fz5-v5</t>
  </si>
  <si>
    <t>TDKK3-Fz5-v5</t>
  </si>
  <si>
    <t>1.407ug/ul</t>
  </si>
  <si>
    <t xml:space="preserve">hLRP6  </t>
  </si>
  <si>
    <t>mLRP6</t>
  </si>
  <si>
    <t>1.014ug/ul</t>
  </si>
  <si>
    <t>LRP6FL-TOPO</t>
  </si>
  <si>
    <t>.542ug/ul</t>
  </si>
  <si>
    <t>hLRP6-v5</t>
  </si>
  <si>
    <t>LRP5FL-IgG</t>
  </si>
  <si>
    <t>hLRP5-IgG(EGFR1&amp;2)</t>
  </si>
  <si>
    <t>hLRP5-IgG(EGFR1&amp;2) G171V</t>
  </si>
  <si>
    <t>.45ug/ul</t>
  </si>
  <si>
    <t>hLRP5-IgG(EGFR3&amp;4) c.3</t>
  </si>
  <si>
    <t>.525ug/ul</t>
  </si>
  <si>
    <t>FG12 dsRED dsRED CKIT HA</t>
  </si>
  <si>
    <t>PENTR 3C-TRE-KRAS MINI</t>
  </si>
  <si>
    <t>RCAS y DV(A) MMP9</t>
  </si>
  <si>
    <t xml:space="preserve">RCAS BPA KRAS-HA (HUMAN) </t>
  </si>
  <si>
    <t>RCAN BPA TRE KRAS HA (HUMAN)</t>
  </si>
  <si>
    <t>FG12 DSRED MHGFX</t>
  </si>
  <si>
    <t>FG12 CKIT (GFP)</t>
  </si>
  <si>
    <t>FG12 NO GFP+CMV</t>
  </si>
  <si>
    <t xml:space="preserve">PDEST FG12 NO PROMOTER/ NO GFP </t>
  </si>
  <si>
    <t>PDEST CMV FG12 FAM BRAF 1316 312 VE</t>
  </si>
  <si>
    <t>PDEST CMV FG12 FAM BRAF 1316 WT</t>
  </si>
  <si>
    <t>RCAS Y DVA NRAS Q61R HA</t>
  </si>
  <si>
    <t>HIF1 PCDUS 3.1</t>
  </si>
  <si>
    <t>hLRP5-IgG(EGFR3&amp;4) c.7</t>
  </si>
  <si>
    <t>.533ug/ul</t>
  </si>
  <si>
    <t>hLRP5-IgG(EGFR1-4) G171V</t>
  </si>
  <si>
    <t>.57ug/ul</t>
  </si>
  <si>
    <t>hLRP6-IgG(EGFR1&amp;2)</t>
  </si>
  <si>
    <t>.493ug/ul</t>
  </si>
  <si>
    <t>hLRP6-IgG(EGFR1&amp;2) G158V</t>
  </si>
  <si>
    <t>hLRP6-IgG(EGFR3&amp;4)</t>
  </si>
  <si>
    <t>.631ug/ul</t>
  </si>
  <si>
    <t>hLRP6-IgG(EGFR1-4)</t>
  </si>
  <si>
    <t>.385ug/ul</t>
  </si>
  <si>
    <t>hLRP6-IgG(EGFR1-4) G158V</t>
  </si>
  <si>
    <t>.42ug/ul</t>
  </si>
  <si>
    <t>1.143ug/ul</t>
  </si>
  <si>
    <t>.94ug/ul</t>
  </si>
  <si>
    <t>TVA-pcDNA3.1 hygro</t>
  </si>
  <si>
    <t>.587ug/ul</t>
  </si>
  <si>
    <t>Taq plasmid</t>
  </si>
  <si>
    <t>.137ug/ul</t>
  </si>
  <si>
    <t>PEF-C3</t>
  </si>
  <si>
    <t>.470ug/ul</t>
  </si>
  <si>
    <t>pcDNA3.1-IgG</t>
  </si>
  <si>
    <t>pEGFP-N1-hLRP6-v5</t>
  </si>
  <si>
    <t>.672ug/ul</t>
  </si>
  <si>
    <t>FRB-TOPO c.2</t>
  </si>
  <si>
    <t>.414ug/ul</t>
  </si>
  <si>
    <t>FRB-TOPO c.4</t>
  </si>
  <si>
    <t>.360ug/ul</t>
  </si>
  <si>
    <t>Kremen1B2-TOPO c.4</t>
  </si>
  <si>
    <t>.697ug/ul</t>
  </si>
  <si>
    <t>Kremen1B2-TOPO c.5</t>
  </si>
  <si>
    <t>.904ug/ul</t>
  </si>
  <si>
    <t>KremenA-pPNT</t>
  </si>
  <si>
    <t>.700ug/ul</t>
  </si>
  <si>
    <t>SK-/Kremen1C</t>
  </si>
  <si>
    <t>.556ug/ul</t>
  </si>
  <si>
    <t>SK-/Kremen1B&amp;C</t>
  </si>
  <si>
    <t>.566ug/ul</t>
  </si>
  <si>
    <t>Kremen1A,B,C-pPNT</t>
  </si>
  <si>
    <t>.754ug/ul</t>
  </si>
  <si>
    <t>BANBP-AP</t>
  </si>
  <si>
    <t>1.9ug/ul</t>
  </si>
  <si>
    <t>wtEnvA-pcDNA3.1hygro</t>
  </si>
  <si>
    <t>pcDNA3.1hygro-pcB6 WTA VCT</t>
  </si>
  <si>
    <t>1.216ug/ul</t>
  </si>
  <si>
    <t>pcDNA3.1hygro-pcB6 WTA delta513</t>
  </si>
  <si>
    <t>1.238ug/ul</t>
  </si>
  <si>
    <t>pIREShygro-EnvA</t>
  </si>
  <si>
    <t>1.59ug/ul</t>
  </si>
  <si>
    <t>pIREShygro-pcB6 WTA VCT</t>
  </si>
  <si>
    <t>1.094ug/ul</t>
  </si>
  <si>
    <t>pIREShygro-pcB6 WTA delta513</t>
  </si>
  <si>
    <t>.873ug/ul</t>
  </si>
  <si>
    <t>U3/R MLV-pIREShygro</t>
  </si>
  <si>
    <t>1.47ug/ul</t>
  </si>
  <si>
    <t>U3/R MLV-pIREShygro EnvA</t>
  </si>
  <si>
    <t>1.5ug/ul</t>
  </si>
  <si>
    <t>U3/R MLV-pcB6 WTA VCT</t>
  </si>
  <si>
    <t>1.08ug/ul</t>
  </si>
  <si>
    <t>U3/R MLV-pcB6 WTA delta513</t>
  </si>
  <si>
    <t>BANBP-mMET M1268T</t>
  </si>
  <si>
    <t>2.5ug/ul</t>
  </si>
  <si>
    <t>BANBP-mMET-rev</t>
  </si>
  <si>
    <t>3.7ug/ul</t>
  </si>
  <si>
    <t>BANBP-GFP</t>
  </si>
  <si>
    <t>1.3ug/ul</t>
  </si>
  <si>
    <t>pIREShygro</t>
  </si>
  <si>
    <t>1.88ug/ul</t>
  </si>
  <si>
    <t>pMLEPA</t>
  </si>
  <si>
    <t>.6ug/ul</t>
  </si>
  <si>
    <t>U3 MLV-pIREShygro MfeI-BamHI</t>
  </si>
  <si>
    <t>1mg/ul</t>
  </si>
  <si>
    <t>BG86-pcDNA3.1hygro</t>
  </si>
  <si>
    <t>.813ug/ul</t>
  </si>
  <si>
    <t>pcB6 WTA VCT</t>
  </si>
  <si>
    <t>1.63ug/ul</t>
  </si>
  <si>
    <t>VCT= VSV-G cytoplasmic tail</t>
  </si>
  <si>
    <t>pcB6 WTA delta513</t>
  </si>
  <si>
    <t>1.42ug/ul</t>
  </si>
  <si>
    <t>CKIepsilon(FL)-TOPO</t>
  </si>
  <si>
    <t>.084ug/ul</t>
  </si>
  <si>
    <t xml:space="preserve">CKIepsilon </t>
  </si>
  <si>
    <t>.149ug/ul</t>
  </si>
  <si>
    <t>CKIepsilon-v5</t>
  </si>
  <si>
    <t>DS</t>
  </si>
  <si>
    <t>CKIepsilon(deleted tail)-v5</t>
  </si>
  <si>
    <t>.709ug/ul</t>
  </si>
  <si>
    <t>CKIepsilon-HA</t>
  </si>
  <si>
    <t>CKIalphaI-v5</t>
  </si>
  <si>
    <t>.693ug/ul</t>
  </si>
  <si>
    <t>CKIalpha2-HA</t>
  </si>
  <si>
    <t>CKI delta</t>
  </si>
  <si>
    <t>.37ug/ul</t>
  </si>
  <si>
    <t>mDia2</t>
  </si>
  <si>
    <t>.02ug/ul</t>
  </si>
  <si>
    <t>Kremen1-TOPOc.9</t>
  </si>
  <si>
    <t>.055ug/ul</t>
  </si>
  <si>
    <t>Kremen2-TOPO</t>
  </si>
  <si>
    <t>pBK-CMV-Kremen1</t>
  </si>
  <si>
    <t>.216ug/ul</t>
  </si>
  <si>
    <t>LRP6-IC TOPO AB</t>
  </si>
  <si>
    <t>.22ug/ul</t>
  </si>
  <si>
    <t>LRP6-IC TOPO CD</t>
  </si>
  <si>
    <t>.224ug/ul</t>
  </si>
  <si>
    <t>pGEX-6p-1</t>
  </si>
  <si>
    <t>.25ug/ul</t>
  </si>
  <si>
    <t>pGEX6p-1-LRP6-IC(AB)</t>
  </si>
  <si>
    <t>.201ug/ul</t>
  </si>
  <si>
    <t>pGEX6p-1-LRP6-IC(CD)</t>
  </si>
  <si>
    <t>.192ug/ul</t>
  </si>
  <si>
    <t>pCMV-Tag2B</t>
  </si>
  <si>
    <t>pCMV-Tag2B-LRP6IC(AB)</t>
  </si>
  <si>
    <t>.634ug/ul</t>
  </si>
  <si>
    <t>pCMV-Tag2B-LRP6IC(CD)</t>
  </si>
  <si>
    <t>pcDNA4-HisMaxC-LRP5IC</t>
  </si>
  <si>
    <t>.348ug/ul</t>
  </si>
  <si>
    <t>pcDNA4-HisMaxC-LRP6IC(AB)</t>
  </si>
  <si>
    <t>.853ug/ul</t>
  </si>
  <si>
    <t>pcDNA4-HisMaxC-LRP6IC(CD)</t>
  </si>
  <si>
    <t>.526ug/ul</t>
  </si>
  <si>
    <t>Kremen1-v5</t>
  </si>
  <si>
    <t>1.35ug/ul</t>
  </si>
  <si>
    <t>Kremen2-v5</t>
  </si>
  <si>
    <t>.623ug/ul</t>
  </si>
  <si>
    <t>mDia2 wwdomain-TOPO</t>
  </si>
  <si>
    <t>.250ug/ul</t>
  </si>
  <si>
    <t>mDia2-myc</t>
  </si>
  <si>
    <t>.439ug/ul</t>
  </si>
  <si>
    <t>mDia2-wwdomain-pGAD10</t>
  </si>
  <si>
    <t>1.512ug/ul</t>
  </si>
  <si>
    <t>EGFP-myc-GFP-FL-mDia2</t>
  </si>
  <si>
    <t>mDia2-wwdomain</t>
  </si>
  <si>
    <t>.19ug/ul</t>
  </si>
  <si>
    <t>Axin-TOPO</t>
  </si>
  <si>
    <t>Axin-TOPO (EcoRV-Bgl2)</t>
  </si>
  <si>
    <t>pGAD10</t>
  </si>
  <si>
    <t>1.38ug/ul</t>
  </si>
  <si>
    <t>pGAD424</t>
  </si>
  <si>
    <t>pG8TP</t>
  </si>
  <si>
    <t>1.75ug/ul</t>
  </si>
  <si>
    <t>pGAD-FH2</t>
  </si>
  <si>
    <t>pGBK-T7 #1+3</t>
  </si>
  <si>
    <t>pGBK-T7 #2+4</t>
  </si>
  <si>
    <t>1.02ug/ul</t>
  </si>
  <si>
    <t>pGBK-T7</t>
  </si>
  <si>
    <t>.941ug/ul</t>
  </si>
  <si>
    <t>LRP5IC-pGBKT7</t>
  </si>
  <si>
    <t>LRP6IC-pGBKT7</t>
  </si>
  <si>
    <t>.701ug/ul</t>
  </si>
  <si>
    <t>pC4-RHE</t>
  </si>
  <si>
    <t>.492ug/ul</t>
  </si>
  <si>
    <t>pC4EN-F1</t>
  </si>
  <si>
    <t>.504ug/ul</t>
  </si>
  <si>
    <t>pC4M-F2E</t>
  </si>
  <si>
    <t>.646ug/ul</t>
  </si>
  <si>
    <t>Fz5-FKBP</t>
  </si>
  <si>
    <t>.675ug/ul</t>
  </si>
  <si>
    <t>FKBP-Fz5</t>
  </si>
  <si>
    <t>.333ug/ul</t>
  </si>
  <si>
    <t>LRP6-FRB</t>
  </si>
  <si>
    <t>.817ug/ul</t>
  </si>
  <si>
    <t>FRB-Fz5</t>
  </si>
  <si>
    <t>.867ug/ul</t>
  </si>
  <si>
    <t>FRB-LRP6/Fz5</t>
  </si>
  <si>
    <t>.545ug/ul</t>
  </si>
  <si>
    <t>mDKK-1-TOPO</t>
  </si>
  <si>
    <t>DKK-2-Fz5</t>
  </si>
  <si>
    <t>DKK-1 C1 (Dan Wu)</t>
  </si>
  <si>
    <t>.35ug/ul</t>
  </si>
  <si>
    <t>DKK-1 C2 (Dan Wu)</t>
  </si>
  <si>
    <t>DKK-2 C1 (Dan Wu)</t>
  </si>
  <si>
    <t>DKK-2 C2 (Dan Wu)</t>
  </si>
  <si>
    <t>pRK5-rFz1</t>
  </si>
  <si>
    <t>CS2+B rFz1</t>
  </si>
  <si>
    <t>.726ug/ul</t>
  </si>
  <si>
    <t>pRK5-rFz2</t>
  </si>
  <si>
    <t>pBluescript SK rFz9</t>
  </si>
  <si>
    <t>.797ug/ul</t>
  </si>
  <si>
    <t>pPEF-mLRP6CT (Jeremy Nathans)</t>
  </si>
  <si>
    <t>mNorrin-rho (Jeremy Nathans)</t>
  </si>
  <si>
    <t>0.8ug/ul</t>
  </si>
  <si>
    <t>PKC α (wt)</t>
  </si>
  <si>
    <t>0.15ug/ul</t>
  </si>
  <si>
    <t>PKC α (KT)</t>
  </si>
  <si>
    <t>0.19ug/ul</t>
  </si>
  <si>
    <t>RYK myc-his (pcDNA4)</t>
  </si>
  <si>
    <t>0.44 ug/ul</t>
  </si>
  <si>
    <t>LRP5-V5 (G171V)</t>
  </si>
  <si>
    <t>2.0 ug/ul</t>
  </si>
  <si>
    <t>LRP6-V5 (G171V)</t>
  </si>
  <si>
    <t>0.55 ug/ul</t>
  </si>
  <si>
    <t>PGL3 TATA GAL</t>
  </si>
  <si>
    <t>ATF2 GAL</t>
  </si>
  <si>
    <t>0.9 ug/ul</t>
  </si>
  <si>
    <t>Axam-V5 (pcDNA6)</t>
  </si>
  <si>
    <t>BCL-XL</t>
  </si>
  <si>
    <t>0.98 ug/ul</t>
  </si>
  <si>
    <t>Dsh ps ΔPDZ</t>
  </si>
  <si>
    <t>0.87 ug/ul</t>
  </si>
  <si>
    <t>Pc52+ RhoA QL</t>
  </si>
  <si>
    <t>0.78 ug/ul</t>
  </si>
  <si>
    <t>PEntr-3C-10xp-MCS 10xp-frt-neo-frt</t>
  </si>
  <si>
    <t>0.116 ug/ul</t>
  </si>
  <si>
    <t>007 – FRT2/neo 10xp (pBSKS)</t>
  </si>
  <si>
    <t>0.801 ug/ul</t>
  </si>
  <si>
    <t>RCASY-DV-CHA (gtwyy dest.)</t>
  </si>
  <si>
    <t>0.35 ug/ul</t>
  </si>
  <si>
    <t>RCASY-DV-NHA (gtwy dest.)</t>
  </si>
  <si>
    <t>0.23 ug/ul</t>
  </si>
  <si>
    <t>RCASY-DV</t>
  </si>
  <si>
    <t xml:space="preserve">pDEST FG12 CMV GFP </t>
  </si>
  <si>
    <t>370.1ng/ul</t>
  </si>
  <si>
    <t>jun 22 2010</t>
  </si>
  <si>
    <t>Kl</t>
  </si>
  <si>
    <t>0.3 ug/ul</t>
  </si>
  <si>
    <t>PTRE</t>
  </si>
  <si>
    <t>0.131 ug/ul</t>
  </si>
  <si>
    <t>pDEST</t>
  </si>
  <si>
    <t>pENTR-3C TRE</t>
  </si>
  <si>
    <t>1.379 ug/ul</t>
  </si>
  <si>
    <t>pTracer-RYK</t>
  </si>
  <si>
    <t>0.75 ug/ul</t>
  </si>
  <si>
    <t>0.2 ug/ul</t>
  </si>
  <si>
    <t>LRP5-myc</t>
  </si>
  <si>
    <t>LRP5-myc (D111Y)</t>
  </si>
  <si>
    <t>LRP5-myc (G171R)</t>
  </si>
  <si>
    <t>LRP5-myc (A214T)</t>
  </si>
  <si>
    <t>LRP5-myc (A242T)</t>
  </si>
  <si>
    <t>LRP5-myc (A214V)</t>
  </si>
  <si>
    <t>LRP5-myc (T253I)</t>
  </si>
  <si>
    <t>LRP5-myc (G171V)</t>
  </si>
  <si>
    <t>XWnt8-Fz5/3 chim</t>
  </si>
  <si>
    <t>XWnt8-Fz3/5 chim</t>
  </si>
  <si>
    <t>XWnt8-Fz5 (R302A)</t>
  </si>
  <si>
    <t>0.194 ug/ul</t>
  </si>
  <si>
    <t xml:space="preserve"> </t>
  </si>
  <si>
    <t>BG50 (wt smoothened)</t>
  </si>
  <si>
    <t>0.779 ug/ul</t>
  </si>
  <si>
    <t>K141-Fz5ΔSHV</t>
  </si>
  <si>
    <t>Kir8+Xwnt8 - 2 leaders</t>
  </si>
  <si>
    <t>Kir55 CS2 force-Fz5-5myc</t>
  </si>
  <si>
    <t>0.784 ug/ul</t>
  </si>
  <si>
    <t>Dkk3-Kir25</t>
  </si>
  <si>
    <t>pENTR3C-Tre-mirnoleader</t>
  </si>
  <si>
    <t>0.714 ug/ul</t>
  </si>
  <si>
    <r>
      <t>Cell</t>
    </r>
    <r>
      <rPr>
        <sz val="10"/>
        <rFont val="Arial"/>
        <family val="2"/>
      </rPr>
      <t>, volume 116, March, 2004, pp. 883-895</t>
    </r>
  </si>
  <si>
    <t>Number</t>
  </si>
  <si>
    <t>Gene Description</t>
  </si>
  <si>
    <t>Species</t>
  </si>
  <si>
    <t>Comments</t>
  </si>
  <si>
    <t>x</t>
  </si>
  <si>
    <t>BG1</t>
  </si>
  <si>
    <t>pCDNA3 - Wild type B-catenin</t>
  </si>
  <si>
    <t>(Human)</t>
  </si>
  <si>
    <t>N+C term sequenced</t>
  </si>
  <si>
    <t>BG2</t>
  </si>
  <si>
    <t>pCDNA3 - S37A B-catenin (clone #3)</t>
  </si>
  <si>
    <t>BG3</t>
  </si>
  <si>
    <t>pCDNA3 - S37A B-catenin (clone #4)</t>
  </si>
  <si>
    <t>BG4</t>
  </si>
  <si>
    <t>pCDNA3 - Wild type plakoglobin</t>
  </si>
  <si>
    <t>N term - sequenced</t>
  </si>
  <si>
    <t>BG5</t>
  </si>
  <si>
    <t>pCDNA3 - 528A Plakoglobin</t>
  </si>
  <si>
    <t>*</t>
  </si>
  <si>
    <t>BG6</t>
  </si>
  <si>
    <t>pCDNA - HA tag - XTCF3 - full length</t>
  </si>
  <si>
    <t>(Xenopus)</t>
  </si>
  <si>
    <t>BG7</t>
  </si>
  <si>
    <t>SP64 - GSK3B - Wild type</t>
  </si>
  <si>
    <t>BG8</t>
  </si>
  <si>
    <t>SP64 - GSK3B - Kinase (KM) mutant</t>
  </si>
  <si>
    <t>BG9</t>
  </si>
  <si>
    <t>RCAS - hGSK3B - KM - HA tag</t>
  </si>
  <si>
    <t>BG10</t>
  </si>
  <si>
    <t>pRKS - hGSK3B - WT - HA tag</t>
  </si>
  <si>
    <t>BG11</t>
  </si>
  <si>
    <t>pRKS - hGSK3B - KM - HA tag</t>
  </si>
  <si>
    <t>BG12</t>
  </si>
  <si>
    <t>pCS2+ - hGSK3B - WT - HA tag</t>
  </si>
  <si>
    <t>BG13</t>
  </si>
  <si>
    <t>pCS2+ - hGSK3B - KM - HA tag</t>
  </si>
  <si>
    <t>BG14</t>
  </si>
  <si>
    <t>pCS2+ - hAPC FL (full length myc tag)</t>
  </si>
  <si>
    <t>BG15</t>
  </si>
  <si>
    <t>pCS2+ - hAPC 2 deletion - myc tag</t>
  </si>
  <si>
    <t>BG16</t>
  </si>
  <si>
    <t>pCS2+ - mt - XAPC FL (full length myc tag)</t>
  </si>
  <si>
    <t>BG17</t>
  </si>
  <si>
    <t>pCS2+ - mt - XAPC 4 (deletion myc tag)</t>
  </si>
  <si>
    <t>BG18</t>
  </si>
  <si>
    <t>pCS2+ - mt XAPC 1 (deletion myc tag)</t>
  </si>
  <si>
    <t>BG19</t>
  </si>
  <si>
    <t>BG20</t>
  </si>
  <si>
    <t>o</t>
  </si>
  <si>
    <t>BG21</t>
  </si>
  <si>
    <t>BG22</t>
  </si>
  <si>
    <t>BG23</t>
  </si>
  <si>
    <t>BG24</t>
  </si>
  <si>
    <t>BG25</t>
  </si>
  <si>
    <t>(Rat)</t>
  </si>
  <si>
    <t>BG26</t>
  </si>
  <si>
    <t>BG27</t>
  </si>
  <si>
    <t>pCDNA - APCL</t>
  </si>
  <si>
    <t>Also named APC2 by Clevers</t>
  </si>
  <si>
    <t>BG28</t>
  </si>
  <si>
    <t>pCMV - EBI (8-7-97)</t>
  </si>
  <si>
    <t>BG29</t>
  </si>
  <si>
    <t>pCDNA3 - EBI (8-20-97)</t>
  </si>
  <si>
    <t>BG30</t>
  </si>
  <si>
    <t>pCS2+ - EBI</t>
  </si>
  <si>
    <t>BG31</t>
  </si>
  <si>
    <t>RCAS - Tyrosinase</t>
  </si>
  <si>
    <t>BG32</t>
  </si>
  <si>
    <t>PCEFL</t>
  </si>
  <si>
    <t>(Vector)</t>
  </si>
  <si>
    <t>BG33</t>
  </si>
  <si>
    <t>pRL - CMV Renilla Luciferax</t>
  </si>
  <si>
    <t>(Promega)</t>
  </si>
  <si>
    <t>BG34</t>
  </si>
  <si>
    <t>(Reporter-Vogelstein)</t>
  </si>
  <si>
    <t>BG35</t>
  </si>
  <si>
    <t>OF</t>
  </si>
  <si>
    <t>(Mut. Reporter-Vogelstein)</t>
  </si>
  <si>
    <t>BG36</t>
  </si>
  <si>
    <t>WT - SRE - CAT</t>
  </si>
  <si>
    <t>(Reporter)</t>
  </si>
  <si>
    <t>BG37</t>
  </si>
  <si>
    <t>pCDNA3.1 - LACZ</t>
  </si>
  <si>
    <t>(Invitrogen)</t>
  </si>
  <si>
    <t>BG38</t>
  </si>
  <si>
    <t>7X301</t>
  </si>
  <si>
    <t>(Reporter-CAT-Grosschedl)</t>
  </si>
  <si>
    <t>BG39</t>
  </si>
  <si>
    <t>9M301</t>
  </si>
  <si>
    <t>(Mut. Reporter-CAT-Grosschedl)</t>
  </si>
  <si>
    <t>BG40</t>
  </si>
  <si>
    <t>NFAT - luciferax</t>
  </si>
  <si>
    <t>(Reporter Jay Debrata)</t>
  </si>
  <si>
    <t>BG41</t>
  </si>
  <si>
    <t>LEF - luciferax</t>
  </si>
  <si>
    <t>(Reporter- Grosschedl)</t>
  </si>
  <si>
    <t>BG42</t>
  </si>
  <si>
    <t>PGL3 - Promoter</t>
  </si>
  <si>
    <t>BG43</t>
  </si>
  <si>
    <t>pCDNA6 - LACZ</t>
  </si>
  <si>
    <t>BG44</t>
  </si>
  <si>
    <t>pFOS - luciferax</t>
  </si>
  <si>
    <t>(Source=Grosschedl)</t>
  </si>
  <si>
    <t>BG45</t>
  </si>
  <si>
    <t>SO1234 - luciferax</t>
  </si>
  <si>
    <t>(Siamold Reporter-Moon)</t>
  </si>
  <si>
    <t>BG46</t>
  </si>
  <si>
    <t>S - luciferax</t>
  </si>
  <si>
    <t>BG47</t>
  </si>
  <si>
    <t>pCDNA3 - Wild type Plakoglobin - Silent AFC3 clone 2B</t>
  </si>
  <si>
    <t>BG48</t>
  </si>
  <si>
    <t>pCDNA3 - 528A Plakoglobin - Silent AFC3 clone 4B</t>
  </si>
  <si>
    <t>BG49</t>
  </si>
  <si>
    <t>Tet-Rev V12Ras</t>
  </si>
  <si>
    <t>(Source=Lynda Clark)</t>
  </si>
  <si>
    <t>BG50</t>
  </si>
  <si>
    <t>Smoothend - Wild type</t>
  </si>
  <si>
    <t>(Genertech)</t>
  </si>
  <si>
    <t>BG51</t>
  </si>
  <si>
    <t>Smoothend - Mutant #1</t>
  </si>
  <si>
    <t>BG52</t>
  </si>
  <si>
    <t>Smoothend - Mutant #2</t>
  </si>
  <si>
    <t>BG53</t>
  </si>
  <si>
    <t>pAC - Cubitus Interruptus</t>
  </si>
  <si>
    <t>(Goodman-U Oregon)</t>
  </si>
  <si>
    <t>BG54</t>
  </si>
  <si>
    <t>pREP4 - myc tag - Mouse Patched (514-2)</t>
  </si>
  <si>
    <t>(Matt Scott)</t>
  </si>
  <si>
    <t>BG55</t>
  </si>
  <si>
    <t>pGL3 - BASIC</t>
  </si>
  <si>
    <t>BG56</t>
  </si>
  <si>
    <t>pCDNA3</t>
  </si>
  <si>
    <t>BG57</t>
  </si>
  <si>
    <t>CLA12</t>
  </si>
  <si>
    <t>(Eric)</t>
  </si>
  <si>
    <t>BG58</t>
  </si>
  <si>
    <t>pMH Expression Vector</t>
  </si>
  <si>
    <t>(Bochringer-Mannheim)</t>
  </si>
  <si>
    <t>BG59</t>
  </si>
  <si>
    <t>pMH Lac Z 6 Control</t>
  </si>
  <si>
    <t>BG60</t>
  </si>
  <si>
    <t>pCMV - myc - mito - GFP</t>
  </si>
  <si>
    <t>BG61</t>
  </si>
  <si>
    <t>pCMV - myc - mito</t>
  </si>
  <si>
    <t>BG62</t>
  </si>
  <si>
    <t>pCS2+ - mt - Spe</t>
  </si>
  <si>
    <t>(Xi We)</t>
  </si>
  <si>
    <t>BG63</t>
  </si>
  <si>
    <t>pCS2+</t>
  </si>
  <si>
    <t>BG64</t>
  </si>
  <si>
    <t>RCAS - X</t>
  </si>
  <si>
    <t>(Yi)</t>
  </si>
  <si>
    <t>BG65</t>
  </si>
  <si>
    <t>RCAS - Y</t>
  </si>
  <si>
    <t>BG66</t>
  </si>
  <si>
    <t>pPNT</t>
  </si>
  <si>
    <t>(Mulligan thru AWB)</t>
  </si>
  <si>
    <t>BG67</t>
  </si>
  <si>
    <t>pGEM-32F(+)</t>
  </si>
  <si>
    <t>BG68</t>
  </si>
  <si>
    <t>RCAS - Puromycia</t>
  </si>
  <si>
    <t>BG69</t>
  </si>
  <si>
    <t>pCDNA 3.1 HIS A</t>
  </si>
  <si>
    <t>BG70</t>
  </si>
  <si>
    <t>pCDNA 3.1 HIS B</t>
  </si>
  <si>
    <t>pDest 12-2 CRE</t>
  </si>
  <si>
    <t>pShuttle IDH-1Mutant GFP</t>
  </si>
  <si>
    <t>expression confirmed; activates ERK</t>
  </si>
  <si>
    <t>RCAN TRE BRAF V600E MYC HIS TAG</t>
  </si>
  <si>
    <t>FG12 KIAA STOP</t>
  </si>
  <si>
    <t>pCR8 CRE</t>
  </si>
  <si>
    <t>RCAS HA VD V5 V600E</t>
  </si>
  <si>
    <t>RCAS BRAF KD HA V600E</t>
  </si>
  <si>
    <t>RCAS BRAF V5 V600E</t>
  </si>
  <si>
    <t xml:space="preserve">pDest FG12 AKT </t>
  </si>
  <si>
    <t>RCASBP(A)-Fam 131B BRAF w/t</t>
  </si>
  <si>
    <t>RCAN TRE BRAF V600E V5 HIS</t>
  </si>
  <si>
    <t>BG71</t>
  </si>
  <si>
    <t>pCDNA 3.1 HIS C</t>
  </si>
  <si>
    <t>BG72</t>
  </si>
  <si>
    <t>pLIGN</t>
  </si>
  <si>
    <t>BG73</t>
  </si>
  <si>
    <t>pCMV - SPORT - Bgal</t>
  </si>
  <si>
    <t>BG74</t>
  </si>
  <si>
    <t>PRIG9</t>
  </si>
  <si>
    <t>BG75</t>
  </si>
  <si>
    <t>TVA800 -  Eric</t>
  </si>
  <si>
    <t>BG76</t>
  </si>
  <si>
    <t>Moloney - TVA Clone 5 (4-28-97)</t>
  </si>
  <si>
    <t>BG77</t>
  </si>
  <si>
    <t>Moloney - TVA Clone 7 (4-28-97)</t>
  </si>
  <si>
    <t>BG78</t>
  </si>
  <si>
    <t>Moloney - TVA Clone 14 (4-28-97)</t>
  </si>
  <si>
    <t>BG79</t>
  </si>
  <si>
    <t>pCDNA6 - V5 - HIS A</t>
  </si>
  <si>
    <t>BG80</t>
  </si>
  <si>
    <t>pCEFL - mWnt5A</t>
  </si>
  <si>
    <t>pCS2+ - mWnt5A</t>
  </si>
  <si>
    <t>pCDNA6 - V5 - HIS B</t>
  </si>
  <si>
    <t>BG81</t>
  </si>
  <si>
    <t>pCDNA6 - V5 - HIS C</t>
  </si>
  <si>
    <t>BG82</t>
  </si>
  <si>
    <t>pEFI - HIS A</t>
  </si>
  <si>
    <t>BG83</t>
  </si>
  <si>
    <t>pEFI - HIS B</t>
  </si>
  <si>
    <t>BG84</t>
  </si>
  <si>
    <t>pEFI - HIS C</t>
  </si>
  <si>
    <t>BG85</t>
  </si>
  <si>
    <t>pEFI - HIS - LACZ</t>
  </si>
  <si>
    <t>BG86</t>
  </si>
  <si>
    <t>pCDNA3.1 - Hygro (+)</t>
  </si>
  <si>
    <t>BG87</t>
  </si>
  <si>
    <t>pCDNA3.1 - Hygro (+) - Lac Z</t>
  </si>
  <si>
    <t>BG88</t>
  </si>
  <si>
    <t>pCDNA - TRCP</t>
  </si>
  <si>
    <t>(Klaus Strebel)</t>
  </si>
  <si>
    <t>BG89</t>
  </si>
  <si>
    <t>EIA (Expression Plasmid)</t>
  </si>
  <si>
    <t>(Silvio Gutkehd)</t>
  </si>
  <si>
    <t>BG90</t>
  </si>
  <si>
    <t>EIA (-p300) Expression Plasmid -p300 binding mutant</t>
  </si>
  <si>
    <t>BG91</t>
  </si>
  <si>
    <t>ADH - CAT GLI6B</t>
  </si>
  <si>
    <t>BG92</t>
  </si>
  <si>
    <t>pB1I - KS - Full length mouse Patchel (617-1)</t>
  </si>
  <si>
    <t>BG93</t>
  </si>
  <si>
    <t>pREP4 - Full length mouse Patchel (617-2)</t>
  </si>
  <si>
    <t>BG94</t>
  </si>
  <si>
    <t>GLI8 - Luciferase</t>
  </si>
  <si>
    <t>BG95</t>
  </si>
  <si>
    <t>pUC18 - FRP</t>
  </si>
  <si>
    <t>(Jeff Rubin)</t>
  </si>
  <si>
    <t>BG96</t>
  </si>
  <si>
    <t>MMTV - FRP - SV40 PA</t>
  </si>
  <si>
    <t>BG97</t>
  </si>
  <si>
    <t>pCDNA3 - FRP1 10-13-97 Maxi</t>
  </si>
  <si>
    <t>BG98</t>
  </si>
  <si>
    <t>481 d40 - Friis</t>
  </si>
  <si>
    <t>(Robert Friis)</t>
  </si>
  <si>
    <t>BG99</t>
  </si>
  <si>
    <t>GLI3 - HIS TAG - expression vector</t>
  </si>
  <si>
    <t>(Les Biesceker)</t>
  </si>
  <si>
    <t>BG100</t>
  </si>
  <si>
    <t>pVL 1393 - Carboxypeptidase Z</t>
  </si>
  <si>
    <t>(Lloyd Frickes)</t>
  </si>
  <si>
    <t>BG101</t>
  </si>
  <si>
    <t>pCDNA3 - Carboxypeptidase Z</t>
  </si>
  <si>
    <t>BG102</t>
  </si>
  <si>
    <t>pCS2 - Carboxypeptidase Z</t>
  </si>
  <si>
    <t>BG103</t>
  </si>
  <si>
    <t>pCS7 - CNX - PLAK - GFP Full length</t>
  </si>
  <si>
    <t>(Human, Mike Klymkowsky)</t>
  </si>
  <si>
    <t>BG104</t>
  </si>
  <si>
    <t>Wrong</t>
  </si>
  <si>
    <t>FG12 cmv ds red bmfHA</t>
  </si>
  <si>
    <t>pCR blunt II topo MMP1a  cdna</t>
  </si>
  <si>
    <t>pCR blunt II topo MMP10 cdna</t>
  </si>
  <si>
    <t>PCMV sport 6 MMP15</t>
  </si>
  <si>
    <t>PCR8 BRCA1 T1691A</t>
  </si>
  <si>
    <t>FG12  mBRAF his no GFP</t>
  </si>
  <si>
    <t>pCR8/GW/TOPO hIREα R635W</t>
  </si>
  <si>
    <t>FG12 mBRAF GFP</t>
  </si>
  <si>
    <t>FG12 mBRCA GFP</t>
  </si>
  <si>
    <t>correct</t>
  </si>
  <si>
    <t>RCASBP(A) EGFRviii</t>
  </si>
  <si>
    <t>RCANBP(A) shRNA IDH1 type1 JR</t>
  </si>
  <si>
    <t>RCANBP(A) shRNA IDH1 type2 JR</t>
  </si>
  <si>
    <t>RCANBP(A) shRNA IDH1 type3 JR</t>
  </si>
  <si>
    <t>PENTR H1 shRNA IDH1 type1 JR</t>
  </si>
  <si>
    <t>PENTR H1 shRNA IDH1 type2 JR</t>
  </si>
  <si>
    <t>RCANBP(A) H1-HGDH-L2 ShRNA 2</t>
  </si>
  <si>
    <t>RCANBP(A) H1-HGDH-L2 ShRNA 3</t>
  </si>
  <si>
    <t>RCANBP(A) H1-HGDH-D2 ShRNA 1</t>
  </si>
  <si>
    <t>RCANBP(A) H1-HGDH-D2 ShRNA 2</t>
  </si>
  <si>
    <t>RCANBP(A) H1-HGDH-D2 ShRNA 3</t>
  </si>
  <si>
    <t>RCANBP(A) H1-HGDH-L2 ShRNA 1</t>
  </si>
  <si>
    <t>RCANBP(A) H1-IDH1 ShRNA 4</t>
  </si>
  <si>
    <t>RCANBP(A) H1-IDH1 ShRNA 3</t>
  </si>
  <si>
    <t>RCANBP(A) H1-IDH1 ShRNA 2</t>
  </si>
  <si>
    <t>RCANBP(A) H1-IDH1 ShRNA 1</t>
  </si>
  <si>
    <t>FG12 NO GFP hIRE1a  S769F</t>
  </si>
  <si>
    <t>FG12 NO GFP hIRE1a P830L</t>
  </si>
  <si>
    <t>FG12 NO GFP hIRE1a Q780</t>
  </si>
  <si>
    <t>FG12 hIRE1a WT NO GFP</t>
  </si>
  <si>
    <t>FG12 BRCA1 T1691A no gfp</t>
  </si>
  <si>
    <t>RCASBP(A) hIRE1α S769F</t>
  </si>
  <si>
    <t>RCASBP(A) hIRE1α wt</t>
  </si>
  <si>
    <t>RCASBP(A) hIRE1α R635W</t>
  </si>
  <si>
    <t xml:space="preserve">RCASBP(A) v5MMP10 </t>
  </si>
  <si>
    <t xml:space="preserve">pDEST12-2 KIAA STOP </t>
  </si>
  <si>
    <t>RCAS BP (A) AKT HA (mouse myr-Akt-HA, used on all DCT Ms)</t>
  </si>
  <si>
    <t>RCASBP (A) TET OFF IRES CRE</t>
  </si>
  <si>
    <t>RCASBP (A) P16 (mutant x3) expresses well</t>
  </si>
  <si>
    <t xml:space="preserve">RCAN TRE-BRAF v600e-V5 only new </t>
  </si>
  <si>
    <t>WB</t>
  </si>
  <si>
    <t>RCAS FAM BRAF V600E</t>
  </si>
  <si>
    <t>FG12 cmv IDH1-HA R132H gfp</t>
  </si>
  <si>
    <t>FG12 cmv IDH1-HA wt rfp</t>
  </si>
  <si>
    <t>RCAS BPA IDH2 HA R172K</t>
  </si>
  <si>
    <t xml:space="preserve">FG12 cmv IDH1 wt NO TAG </t>
  </si>
  <si>
    <t>pcr8 IDH1 R132H no tag\</t>
  </si>
  <si>
    <t xml:space="preserve">LS </t>
  </si>
  <si>
    <t>WB+TET</t>
  </si>
  <si>
    <t>LR by LS for JR</t>
  </si>
  <si>
    <t>Gift</t>
  </si>
  <si>
    <t>.</t>
  </si>
  <si>
    <t>SEQ</t>
  </si>
  <si>
    <t>RCASBP(A) P16-WT-IRES_CRE</t>
  </si>
  <si>
    <t>RCASBP(A) FLAG-P16-WT-IRES_CRE</t>
  </si>
  <si>
    <t>RCASBP(A) myr-AKT-HA del11-60  jr</t>
  </si>
  <si>
    <t xml:space="preserve">Ori pENTR TRE-BRAF- V600E MYC HIS </t>
  </si>
  <si>
    <t>Seq confirmed 5/4/2012 GR/JR</t>
  </si>
  <si>
    <t>RCASBP(A) mBRAF v5 his</t>
  </si>
  <si>
    <r>
      <t xml:space="preserve">RCAS IDH-1 wt </t>
    </r>
    <r>
      <rPr>
        <i/>
        <sz val="10"/>
        <rFont val="Arial"/>
        <family val="2"/>
      </rPr>
      <t>HA tag</t>
    </r>
  </si>
  <si>
    <t>PCR8 IDH1wt HA</t>
  </si>
  <si>
    <t xml:space="preserve">RCANBP(A) CMV/TO DV </t>
  </si>
  <si>
    <t>pENTR3C-P16-WT-IRES_CRE</t>
  </si>
  <si>
    <t>pENTR3C-Flag-P16-WT-IRES_CRE</t>
  </si>
  <si>
    <t>seq</t>
  </si>
  <si>
    <t>RCAN Y DV (A) TRE KRAS</t>
  </si>
  <si>
    <t>pENTR201-H1-shGAPDH</t>
  </si>
  <si>
    <t>RCANBP(A)H1-shGAPDH</t>
  </si>
  <si>
    <t>RCANBP(A)TRE-HA-BRAF KD V600E</t>
  </si>
  <si>
    <t>RCANBP(A)TRE-HA-BRAF KD WT</t>
  </si>
  <si>
    <t>pENTR 3C-NRAS(HA)Q61R IRES GFP</t>
  </si>
  <si>
    <t>pTRIPZ-RFA-DV</t>
  </si>
  <si>
    <t>pENTR3C-FLAG-p16wt-IRES-GFP</t>
  </si>
  <si>
    <t>pTRIPZ-FLAG-p16wt-IRES-GFP</t>
  </si>
  <si>
    <t>pCR8-Cre-RFA (forward orientation)</t>
  </si>
  <si>
    <t>pCR8-Cre-RFB (forward orientation)</t>
  </si>
  <si>
    <t>pCR8-Cre-RFC.1 (forward orientation)</t>
  </si>
  <si>
    <t>pCR8-Cre-RFC.1 (reverse orientation)</t>
  </si>
  <si>
    <t>Aaron Rodgers</t>
  </si>
  <si>
    <t>RCAS-Cre-RFA (forward orientation)</t>
  </si>
  <si>
    <t>RCAS-Cre-RFB (forward orientation)</t>
  </si>
  <si>
    <t>RCAS-Cre-RFC.1 (forward orientation)</t>
  </si>
  <si>
    <t>pENTR3C-H1-shCtrl</t>
  </si>
  <si>
    <t>pENTR3C-H1-Arf6-496</t>
  </si>
  <si>
    <t xml:space="preserve">RCASBP(A) HS.AKT1 _FLAG </t>
  </si>
  <si>
    <t xml:space="preserve">RCASBP(A) HS.myr-AKT1 _FLAG </t>
  </si>
  <si>
    <t xml:space="preserve">RCASBP(A) HS.AKT2 _FLAG </t>
  </si>
  <si>
    <t xml:space="preserve">RCASBP(A) HS.AKT3 _FLAG </t>
  </si>
  <si>
    <t>Pdest 12.2 CMV-loxp RFP-STOP-loxp GFP</t>
  </si>
  <si>
    <t xml:space="preserve">RCASBP(A) HS.myr-AKT2 _FLAG </t>
  </si>
  <si>
    <t xml:space="preserve">RCASBP(A) HS.myr-AKT3 _FLAG </t>
  </si>
  <si>
    <t>RCAN-X pTRIPZ-TRE-eGFP</t>
  </si>
  <si>
    <t>GR</t>
  </si>
  <si>
    <r>
      <t xml:space="preserve">RCAS BP (A) WT IDH2 - </t>
    </r>
    <r>
      <rPr>
        <b/>
        <i/>
        <u/>
        <sz val="10"/>
        <color indexed="10"/>
        <rFont val="Arial"/>
        <family val="2"/>
      </rPr>
      <t>DOES NOT EXPRESS</t>
    </r>
  </si>
  <si>
    <t>Removed RCAS BP(A) WT IDH2</t>
  </si>
  <si>
    <t>RCAN-X-TzTRE-(DV) (ENV A)</t>
  </si>
  <si>
    <t>retrans &amp; maxipreped by JR cuts correct Age1 Sal1 Sma1 BsrG1 mini prep was very low quality</t>
  </si>
  <si>
    <t>RCAN-Z TzTRE HsBRAF V600E Myc HIS6 V5</t>
  </si>
  <si>
    <t xml:space="preserve">RCAN-X TzMsBRAF VE V5 </t>
  </si>
  <si>
    <t>pENTR 201 Ms BRAF VE V5</t>
  </si>
  <si>
    <t>RCAS BP (M) RFC.1  Clone #2</t>
  </si>
  <si>
    <t>Maxi Prep</t>
  </si>
  <si>
    <t>PCR8 IDH1 mutant HA</t>
  </si>
  <si>
    <t>Confirmed HA-tagged by SEQ GR 2Nov12</t>
  </si>
  <si>
    <r>
      <t xml:space="preserve">PCR8 IDH1 WT </t>
    </r>
    <r>
      <rPr>
        <i/>
        <sz val="10"/>
        <rFont val="Arial"/>
        <family val="2"/>
      </rPr>
      <t>HA?</t>
    </r>
  </si>
  <si>
    <t>pENTRY-H2BRFP_p2a_Mitf</t>
  </si>
  <si>
    <t>LL</t>
  </si>
  <si>
    <t>Mini prep cut with BamH1 (3501/1182)  and BSRG1 (2199 2005 312 165) to confrim</t>
  </si>
  <si>
    <t>RCANBP(A)xTRE2(DV)</t>
  </si>
  <si>
    <t>AMP/Chlor</t>
  </si>
  <si>
    <t>RCANBP(A)xTRE2 GFP</t>
  </si>
  <si>
    <t>Cut with BSRG1,  NCO1 and KPN1 to check</t>
  </si>
  <si>
    <t>RCANBP(A)xTRE2 Flag-P16 IRES CRE</t>
  </si>
  <si>
    <t>RCANBP(A)xTRE2 Flag-P16 IRES GFP</t>
  </si>
  <si>
    <t>NEW correct ori</t>
  </si>
  <si>
    <t>PDEST FG12- NO PROMOTER -DSRED</t>
  </si>
  <si>
    <t>RCASBP (M) WT IDH1-HA (Human)</t>
  </si>
  <si>
    <t>pCR8 WT IDH2-HA (Human)</t>
  </si>
  <si>
    <t>RCASBP (A) IDH1 R132H-HA (Mouse)</t>
  </si>
  <si>
    <t>RCASBP (A) WT IDH1-HA (Mouse)</t>
  </si>
  <si>
    <t>RCAS BP (M) IDH1 R132H-HA (Human)</t>
  </si>
  <si>
    <t>RCASBP (A) WT IDH2 (Human) No Tag</t>
  </si>
  <si>
    <t>RCASBP (A) WT IDH2-HA (human)</t>
  </si>
  <si>
    <t xml:space="preserve">RCASBP (M) Cre </t>
  </si>
  <si>
    <t>Cut with BSRG1 to confirm</t>
  </si>
  <si>
    <t>pDONR 201 IDH2 R172K-HA (Human)</t>
  </si>
  <si>
    <t>Cut with NheI to confirm</t>
  </si>
  <si>
    <t>RCANBP(A)xTRE2 msBRAF-VE</t>
  </si>
  <si>
    <t>Cut with BSRG1 &amp; ECOR1 to confirm</t>
  </si>
  <si>
    <t>Expresses with TET OFF</t>
  </si>
  <si>
    <t xml:space="preserve"> Note: The TRE element in this vector is outside of the gateway cassette.</t>
  </si>
  <si>
    <t>pLENTI6 Blockit M2 (shRNA against Met)</t>
  </si>
  <si>
    <t>pLENTI6 Blockit Luc (shRNA against Luciferase)</t>
  </si>
  <si>
    <t>Digest incorrect do not use!!!</t>
  </si>
  <si>
    <t xml:space="preserve">Sequenced </t>
  </si>
  <si>
    <t>RCASBP(A)myrAKT3-P2a-CRE</t>
  </si>
  <si>
    <t>RCANBP(A)xTRE2 WT IDH1-HA (human)</t>
  </si>
  <si>
    <t>RCANBP(A)xTRE2 IDH1 R132H-HA (human)</t>
  </si>
  <si>
    <t xml:space="preserve">FG12 CMV WT IDH2-HA (human) RFP </t>
  </si>
  <si>
    <t xml:space="preserve">FG12 CMV IDH2 R172K-HA (human) GFP </t>
  </si>
  <si>
    <t>pTRIPZ shRNA ATRX V3THS_375690</t>
  </si>
  <si>
    <t>pTRIPZ shRNA ATRX V3THS_201895</t>
  </si>
  <si>
    <t>pDEST 12.2 WT IDH1-ProTEV-VN173</t>
  </si>
  <si>
    <t>pDEST12.2 VC155-ProTev-WT IDH1</t>
  </si>
  <si>
    <t>pDEST12.2 VN173-ProTev-WT IDH1</t>
  </si>
  <si>
    <t xml:space="preserve">pDEST12.2 </t>
  </si>
  <si>
    <t>MG</t>
  </si>
  <si>
    <t>Amp/Chlor</t>
  </si>
  <si>
    <t>pDEST12.2 VC155-ProTev-IDH1 R132H</t>
  </si>
  <si>
    <t>pDEST 12.2 IDH1 R132H-ProTEV-VN173</t>
  </si>
  <si>
    <t>pDEST12.2 VN173-ProTev-IDH1 R132H</t>
  </si>
  <si>
    <t>pDEST 12.2 WT IDH1-ProTEV-VC155</t>
  </si>
  <si>
    <t>pDEST 12.2 IDH1 R132H-ProTEV-VC155</t>
  </si>
  <si>
    <r>
      <t>RCASBP(A) EGFR</t>
    </r>
    <r>
      <rPr>
        <vertAlign val="superscript"/>
        <sz val="10"/>
        <rFont val="Arial"/>
        <family val="2"/>
      </rPr>
      <t>WT</t>
    </r>
    <r>
      <rPr>
        <sz val="10"/>
        <rFont val="Arial"/>
        <family val="2"/>
      </rPr>
      <t>-HA</t>
    </r>
  </si>
  <si>
    <t>RCASBP (A) IDH2 Mutant-HA</t>
  </si>
  <si>
    <t>RCASBP(A) IDH1 R132H- no tag</t>
  </si>
  <si>
    <t>pDEST12.2 VN173-ProTev-IDH2 R172K</t>
  </si>
  <si>
    <t>pDEST12.2 VC155-ProTev-IDH2 R172K</t>
  </si>
  <si>
    <t>pDEST12.2 VN173-ProTev-WT IDH2</t>
  </si>
  <si>
    <t>pDEST12.2 VC155-ProTev-WT IDH2</t>
  </si>
  <si>
    <t>pCR8-myr-AKT3-2A-NLS-Cre</t>
  </si>
  <si>
    <t>pDEST12.2 WT IDH2-ProTEV-VN173</t>
  </si>
  <si>
    <t>RCASBP(A)-myr-AKT3-2A-NLS-Cre</t>
  </si>
  <si>
    <t>pDONR-PDGFA</t>
  </si>
  <si>
    <t>pcDNA3.1-ProHB-EGF-CS</t>
  </si>
  <si>
    <t>RCASBP(A)-PDGFA</t>
  </si>
  <si>
    <t>RCASBP(A)-PDGFB</t>
  </si>
  <si>
    <t>RCASBP(A)-proHB-EGF-CS</t>
  </si>
  <si>
    <t>RCASBP(A)-hu-IL17A-HA</t>
  </si>
  <si>
    <t>JC</t>
  </si>
  <si>
    <t xml:space="preserve">RCAS y DV (A) AKT chimera 2KR3PL </t>
  </si>
  <si>
    <t>RCAS y DV (A) AKT3 E17K w/o HA tag; Don't use</t>
  </si>
  <si>
    <t>RCAS y DV (A) AKT chimera 3KR2PL</t>
  </si>
  <si>
    <t>RG</t>
  </si>
  <si>
    <t>RCAS y DV (A) TetOff-P2A-NLS-myc-Cre</t>
  </si>
  <si>
    <t>RCASyDV/C-HA E17KAKT3 w/ HA tag</t>
  </si>
  <si>
    <t>pDEST12.2 WT IDH1-HA (mouse)</t>
  </si>
  <si>
    <t>pDEST12.2 IDH1 R132H-no tag (human)</t>
  </si>
  <si>
    <t>pDEST12.2 IDH1 R132H-HA (human)</t>
  </si>
  <si>
    <t>pDEST12.2 WT IDH1-HA (human)</t>
  </si>
  <si>
    <t>pDEST12.2 IDH1 R132H-HA (mouse)</t>
  </si>
  <si>
    <t>pDEST12.2 WT IDH2-HA</t>
  </si>
  <si>
    <t>pDEST12.2 WT IDH2-ProTEV-VC155</t>
  </si>
  <si>
    <t>pDEST12.2 IDH2 R172K-ProTEV-VC155</t>
  </si>
  <si>
    <t>pDEST12.2 IDH2 R172K-ProTEV-VN173</t>
  </si>
  <si>
    <t>pDEST12.2 IDH2 R172K-HA</t>
  </si>
  <si>
    <t>V2THS-217815</t>
  </si>
  <si>
    <t>HsPTRIPZ ShRNA IDH1 (I-E-07)</t>
  </si>
  <si>
    <t>HsPTRIPZ ShRNA IDH2 (I-E-06)</t>
  </si>
  <si>
    <t>V2THS-238370</t>
  </si>
  <si>
    <t>RCASBPyDV(A) HA-E17K_AKT3</t>
  </si>
  <si>
    <t>152.2ng/uL</t>
  </si>
  <si>
    <t>RCASBP(A) VN173-WT IDH1</t>
  </si>
  <si>
    <t>RCASBP(A) VC155-WT IDH1</t>
  </si>
  <si>
    <t>RCASBP(A) VN173-IDH1 R132H</t>
  </si>
  <si>
    <t>RCASBP(A) VC155-IDH1 R132H</t>
  </si>
  <si>
    <t>pDEST12.2 VN173-WTIDH1-VC155</t>
  </si>
  <si>
    <t>RCASBP(A) luciferase</t>
  </si>
  <si>
    <t>pcDNA3.1-ProHB-EGF-WT</t>
  </si>
  <si>
    <t>pcDNA3.1-ProHB-EGF-NC</t>
  </si>
  <si>
    <t>RCASBP(A)-proHB-EGF-NC</t>
  </si>
  <si>
    <t>RCASBP(A)-proHB-EGF-WT</t>
  </si>
  <si>
    <t>RCASBP(A)-EGFRvIII (Ohlfest)</t>
  </si>
  <si>
    <t>pT3.5-CMV-EGFRvIII (Ohlfest)</t>
  </si>
  <si>
    <t>IP JR</t>
  </si>
  <si>
    <r>
      <t>RCASBP(A) HA-ERK1</t>
    </r>
    <r>
      <rPr>
        <vertAlign val="superscript"/>
        <sz val="10"/>
        <rFont val="Arial"/>
        <family val="2"/>
      </rPr>
      <t>L92P/S170D/D338N</t>
    </r>
  </si>
  <si>
    <r>
      <t>RCASBP(A) HA-ERK2</t>
    </r>
    <r>
      <rPr>
        <vertAlign val="superscript"/>
        <sz val="10"/>
        <rFont val="Arial"/>
        <family val="2"/>
      </rPr>
      <t>L75P/S153D/D321N</t>
    </r>
  </si>
  <si>
    <t>RCASBP(A) p53R273L-Ires-Cre</t>
  </si>
  <si>
    <t>RCASBP(A) p53R273L_3xFlag-Ires-Cre</t>
  </si>
  <si>
    <t>FG12-TRE-BRAF-V600E (no GFP)</t>
  </si>
  <si>
    <t>pcB6 WTA VCT (from MVB)</t>
  </si>
  <si>
    <t>p59 (from MVB) Rev retrovirus packaging</t>
  </si>
  <si>
    <t>p61 (from MVB) GagPol retrovirus packaging</t>
  </si>
  <si>
    <t>p60 (from MVB) VSVG-Env retrovirus packaging</t>
  </si>
  <si>
    <t>FG12 CMV HS (Human) BRAF V600E GFP</t>
  </si>
  <si>
    <t>Not recognized by BRAFV600E antibody, use #725</t>
  </si>
  <si>
    <t>RCANBP(A) TRE2-myr-HA-AKT3</t>
  </si>
  <si>
    <t>DK</t>
  </si>
  <si>
    <t>pORFexpressShuttle_GranzymeM_NM_005317.3</t>
  </si>
  <si>
    <t>pTRIPZ-attB-iLOV_CMV-3xFLAG-TetOff-p2A-NLS-Myc-Cre [PICTC]</t>
  </si>
  <si>
    <t>pTRIPZ-attB-iLOV_CMV-3xFLAG-TetOff [PICT]</t>
  </si>
  <si>
    <t>pDONOR-221_iLOV</t>
  </si>
  <si>
    <t>RCAS METx3Flag</t>
  </si>
  <si>
    <t>pMK-attB-iLOV_CMV-3xFLAG-TetOff-p2A-NLS-Myc-Cre</t>
  </si>
  <si>
    <t>pDONOR-221_HA-hBRAFv600e (no myc/his)</t>
  </si>
  <si>
    <t>psPAX2 (from JR)</t>
  </si>
  <si>
    <t xml:space="preserve">DK </t>
  </si>
  <si>
    <t>Isoform 2 wt</t>
  </si>
  <si>
    <t>Isoform 1 trunc mut</t>
  </si>
  <si>
    <t>Isoform 2 trunc mut</t>
  </si>
  <si>
    <t>pDONOR-221_HA-BRAF-KDwt</t>
  </si>
  <si>
    <t>pDONOR-221_TRE-HA-BRAF-KDwt</t>
  </si>
  <si>
    <t>pDONOR-221_TRE-HA-BRAF-Kdve</t>
  </si>
  <si>
    <t>pDONOR-221_HA-BRAF-KDve</t>
  </si>
  <si>
    <t>does not express</t>
  </si>
  <si>
    <t>Not infectious</t>
  </si>
  <si>
    <t>FG12 CMV MET-3xFlag (GFP)</t>
  </si>
  <si>
    <t>pDONOR-221 MET-3xFlag</t>
  </si>
  <si>
    <t>RCANBP(A) TZTRE-myr-HA-AKT3 (clone 4)</t>
  </si>
  <si>
    <t>RCANBP(A) TZTRE-myr-HA-AKT3 (clone 5)</t>
  </si>
  <si>
    <t>RCANBP(A) TZTRE-myr-HA-AKT3 (clone 6)</t>
  </si>
  <si>
    <t>RCASBP y DV(A)-HA-E17K_Akt1</t>
  </si>
  <si>
    <t>SS, AW</t>
  </si>
  <si>
    <t>pENTR223.1 Met (Mouse) (Gateway donor/master vector)</t>
  </si>
  <si>
    <t>RCASBP Met-HA (Mouse)</t>
  </si>
  <si>
    <t>FG12-cmv GranzymeM Var1wt</t>
  </si>
  <si>
    <t>FG12-cmv GranzymeM Var2wt</t>
  </si>
  <si>
    <t>FG12-cmv GranzymeM Var1stop</t>
  </si>
  <si>
    <t>FG12-cmv GranzymeM Var2stop</t>
  </si>
  <si>
    <t>FG12-cmv Met-HA (Mouse), GFP</t>
  </si>
  <si>
    <t>FG12 CMV CRE UBC mCherry (need to transform and prep)</t>
  </si>
  <si>
    <t>do maxiprep manually</t>
  </si>
  <si>
    <t>pcDNA3.1-mADAM17</t>
  </si>
  <si>
    <t>Addgene 19141</t>
  </si>
  <si>
    <t>pRK5F-hTACE (ADAM17)</t>
  </si>
  <si>
    <t>Addgene 31713</t>
  </si>
  <si>
    <t>pMD18T-hHBEGF</t>
  </si>
  <si>
    <t>Sino HG10325-M</t>
  </si>
  <si>
    <t>pMD18T-mHBEGF</t>
  </si>
  <si>
    <t>Sino MG50172-M</t>
  </si>
  <si>
    <t>pCMV6XL4-hEGF</t>
  </si>
  <si>
    <t>Origene SC127840</t>
  </si>
  <si>
    <t>plentiCRISPRv2-s11-EGFR</t>
  </si>
  <si>
    <t>plentiCRISPRv2-s9-AXL</t>
  </si>
  <si>
    <t>plentiCRISPRv2-s7-IDH1</t>
  </si>
  <si>
    <t>plentiCRISPRv2-s24-IDH2</t>
  </si>
  <si>
    <t xml:space="preserve">psPAX2 </t>
  </si>
  <si>
    <t>non-functional</t>
  </si>
  <si>
    <t>pcB6 WTA delta513 (from MVB)</t>
  </si>
  <si>
    <t>pDONOR221-pro-HBEGF-CS-mychis</t>
  </si>
  <si>
    <t>pDONOR221-pro-HBEGF-WT-mychis</t>
  </si>
  <si>
    <t>pCR8-GW-TOPO-hHBEGF-FLAG</t>
  </si>
  <si>
    <t>pCR8-GW-TOPO-hHBEGF (no tag)</t>
  </si>
  <si>
    <t>pCR8-GW-TOPO-mHbegf-HA</t>
  </si>
  <si>
    <t>pCR8-GW-TOPO-mHbegf (no tag)</t>
  </si>
  <si>
    <t>pCR8-GW-TOPO-hEGF-HA</t>
  </si>
  <si>
    <t>pCR8-GW-TOPO-hEGF (no tag)</t>
  </si>
  <si>
    <t>pCR8-GW-TOPO-hADAM17-HA</t>
  </si>
  <si>
    <t>pCR8-GW-TOPO-hADAM17 (no tag)</t>
  </si>
  <si>
    <t>pCR8-GW-TOPO-mAdam17-FLAG</t>
  </si>
  <si>
    <t>pCR8-GW-TOPO-mAdam17 (no tag)</t>
  </si>
  <si>
    <t xml:space="preserve">BP-ed </t>
  </si>
  <si>
    <t>pMXs-hu-N-MYC</t>
  </si>
  <si>
    <t>FG12-CMV-mCherry</t>
  </si>
  <si>
    <t>pDEST12.2-loxP-dsRed2-STOP-loxP-eGFP</t>
  </si>
  <si>
    <t>penv(A) wt</t>
  </si>
  <si>
    <t>RCASBP(A) Hu NMYC</t>
  </si>
  <si>
    <t>BP</t>
  </si>
  <si>
    <t>From MVB glycerol stock</t>
  </si>
  <si>
    <t>Verified (GR)</t>
  </si>
  <si>
    <t>Verified (DK)</t>
  </si>
  <si>
    <t>pVSVG (same as p60)</t>
  </si>
  <si>
    <t>pENTR4 mouse TG2</t>
  </si>
  <si>
    <t xml:space="preserve">Shuttle </t>
  </si>
  <si>
    <t>Validated</t>
  </si>
  <si>
    <t>Isoform 1 wt (validated)</t>
  </si>
  <si>
    <t>Isoform 2 wt (non-functional)</t>
  </si>
  <si>
    <t>Isoform 1 trunc mut (validated)</t>
  </si>
  <si>
    <t>Isoform 2 trunc mut (non-functional)</t>
  </si>
  <si>
    <t>Leaks in C3s and A375-TVAs w/dox</t>
  </si>
  <si>
    <t>pTRIPZ-HA-hBRAFv600e-CMV-3xFLAG-TetOff-p2A-NLS-Myc-Cre [TzTOC-BRAF] [formerly known as PBCTC]</t>
  </si>
  <si>
    <t>pTRIPZ-HA-hBRAFv600e-CMV-3xFLAG-TetOff [TzTO-BRAF] [formerly known as PBCT]</t>
  </si>
  <si>
    <t>pTRIPZ-HA-BRAF-KDwt-CMV-3xFLAG-TetOff-p2A-NLS-Myc-Cre [TzTOC-KDwt] [formerly known as PBKwCTC]</t>
  </si>
  <si>
    <t>pTRIPZ-HA-BRAF-KDve-CMV-3xFLAG-TetOff-p2A-NLS-Myc-Cre [TzTOC-KDve] [formerly known as PBKvCTC]</t>
  </si>
  <si>
    <t>pTRIPZ-CRE-CMV-3xFLAG-TetOff [TzTO-Cre] [formerly known as PCCT]</t>
  </si>
  <si>
    <t>RCAS yDV CHA mouse TG2</t>
  </si>
  <si>
    <t>pTRIPZ-DV-CMV-3xFLAG-TetOff-p2A-NLS-Myc-Cre [TzTOC DV] [formerly known as PDCTC]</t>
  </si>
  <si>
    <t>pTRIPZ-DV-CMV-3xFLAG-TetOff [TzTO DV] [formerly known as PDCT]</t>
  </si>
  <si>
    <t>RCANBP(A)-TzTRE-proHB-EGF-CS</t>
  </si>
  <si>
    <t>RCANBP(A)-TRE2-proHB-EGF-CS</t>
  </si>
  <si>
    <t>pTRIPZ-HBEGFcs-CMV-3xFLAG-TetOff-p2A-NLS-Myc-Cre [TzTOC-pro-HB-EGF-CS]</t>
  </si>
  <si>
    <t>RCASBP(A)-hHBEGF-FLAG</t>
  </si>
  <si>
    <t>RCASBP(A)-hEGF-HA</t>
  </si>
  <si>
    <t>RCASBP(A)-mHbegf-HA</t>
  </si>
  <si>
    <t>RCASBP(A)-mAdam17-FLAG</t>
  </si>
  <si>
    <t>RCASBP(A)-hADAM17-HA</t>
  </si>
  <si>
    <t>pMA-RQ AKT 3PKR2L (Chimera) myrFLAGattB</t>
  </si>
  <si>
    <t>RCASBP(A) myr-FLAG-AKT 3PKR2L (Chimera)</t>
  </si>
  <si>
    <t>pENTR myr-FLAG-AKT 3PKR2L (Chimera)</t>
  </si>
  <si>
    <t xml:space="preserve">RCAS y DV (A) AKT chimera 2PKR3L   </t>
  </si>
  <si>
    <t>pTRIPZ TRE-myr-HA-AKT3-CMV-3xFLAG-TetOff-p2A-NLS-Myc-Cre [pTRIPZ MATOC]</t>
  </si>
  <si>
    <t>RCASBP(A) AXL-HA</t>
  </si>
  <si>
    <t>RA</t>
  </si>
  <si>
    <t>RCASBP(A) AXL</t>
  </si>
  <si>
    <t>pCR8-GW-topo-hAXL-cMyc</t>
  </si>
  <si>
    <t>pCR8-GW-topo-hAXL-HA</t>
  </si>
  <si>
    <t>pCR8-GW-topo-hEGFR-HA</t>
  </si>
  <si>
    <t>CS/JCT</t>
  </si>
  <si>
    <t>pDEST FG12 CMV - UbC GFP (from MVB)</t>
  </si>
  <si>
    <t>pDEST FG12 CMV - UbC mCherry (from MVB)</t>
  </si>
  <si>
    <t>OD 2.219</t>
  </si>
  <si>
    <t>OD 2.300</t>
  </si>
  <si>
    <t>from '06 glycerol stock</t>
  </si>
  <si>
    <t>from '14 glycerol stock</t>
  </si>
  <si>
    <t>OD 2.027</t>
  </si>
  <si>
    <t>TRE from pTRIPZ is upstream of RFC.1 (WORKS with transient transfection but does not seem to work with infections)</t>
  </si>
  <si>
    <t>FG12cmv-hEGFR-HA_UbC-mCherry</t>
  </si>
  <si>
    <t xml:space="preserve">FG12cmv-hAXL-cMyc_UbC-GFP </t>
  </si>
  <si>
    <t>OD 2.109</t>
  </si>
  <si>
    <t>OD 2.245</t>
  </si>
  <si>
    <t>OD 2.183</t>
  </si>
  <si>
    <t>OD 2.233</t>
  </si>
  <si>
    <t>OD 2.270</t>
  </si>
  <si>
    <t>myr-FLAG ??.... I believe (DK) -- Yes, SH says myrFLAG</t>
  </si>
  <si>
    <t>Works with transient transfection but not for infection</t>
  </si>
  <si>
    <t>pCR8-GW-topo-pro-HBEGF-CS (no tag)</t>
  </si>
  <si>
    <t>JCT</t>
  </si>
  <si>
    <t xml:space="preserve">FG12cmv-pro-HBEGF-CS (no tag)_UbC-GFP </t>
  </si>
  <si>
    <t>FG12cmv-hEGFR-HA_UbC-GFP</t>
  </si>
  <si>
    <t>OD 2.423</t>
  </si>
  <si>
    <t>pDONOR-221_hADAM17</t>
  </si>
  <si>
    <t>pDONOR-221_mAdam17</t>
  </si>
  <si>
    <t>different from NM_009615</t>
  </si>
  <si>
    <t>different from NM_003183</t>
  </si>
  <si>
    <t>GenScript 673549_1 OHu21940C NM_003183 sequence verified</t>
  </si>
  <si>
    <t>GenScript 673549_2 OMu19912C NM_009615 sequence verified</t>
  </si>
  <si>
    <t>RCASBP(A)-hADAM17</t>
  </si>
  <si>
    <t>RCASBP(A)-mADAM17</t>
  </si>
  <si>
    <t>NM_009615</t>
  </si>
  <si>
    <t>OD 2.235</t>
  </si>
  <si>
    <t>OD 2.169</t>
  </si>
  <si>
    <t xml:space="preserve">NM_003183 </t>
  </si>
  <si>
    <t>pENTR myr-FLAG-AKT2</t>
  </si>
  <si>
    <t xml:space="preserve">pENTR FLAG-AKT3 </t>
  </si>
  <si>
    <t>pENTR myr-FLAG-AKT3</t>
  </si>
  <si>
    <t xml:space="preserve">pENTR FLAG-AKT2 </t>
  </si>
  <si>
    <t xml:space="preserve">pENTR myr-FLAG-AKT1 </t>
  </si>
  <si>
    <t xml:space="preserve">pENTR FLAG-AKT1 </t>
  </si>
  <si>
    <t>FG12cmv-FLAG-AKT1, GFP</t>
  </si>
  <si>
    <t>FG12cmv-FLAG-AKT2, GFP</t>
  </si>
  <si>
    <t>FG12cmv-FLAG-AKT3, GFP</t>
  </si>
  <si>
    <t>FG12cmv-myr-FLAG-AKT1, GFP</t>
  </si>
  <si>
    <t>FG12cmv-myr-FLAG-AKT2, GFP</t>
  </si>
  <si>
    <t>FG12cmv-myr-FLAG-AKT3, GFP</t>
  </si>
  <si>
    <t xml:space="preserve">  </t>
  </si>
  <si>
    <t>Missing 2 amino acids</t>
  </si>
  <si>
    <t>pMK TRE3 BRAF.kd.V600E-P2A-Cre</t>
  </si>
  <si>
    <t>ACZEGP TRE3 MCS</t>
  </si>
  <si>
    <t>RCASBP(A) IDH1 R132H HA (Human)</t>
  </si>
  <si>
    <t>RCAS HA-Akt1 (E40K) (mouse)</t>
  </si>
  <si>
    <t>RCAS HA-Akt1 (Q79K) (mouse)</t>
  </si>
  <si>
    <t>RCAS HA-Akt2 (E17K) (mouse)</t>
  </si>
  <si>
    <t>RCAS HA-Akt2 (E40K) (mouse)</t>
  </si>
  <si>
    <t>RCAS HA-Akt2 (Q79K) (mouse)</t>
  </si>
  <si>
    <t>RCAS HA-Akt3 (E40K) (mouse)</t>
  </si>
  <si>
    <t>RCAS HA-Akt3 (Q79K) (mouse)</t>
  </si>
  <si>
    <t>pCR8 GW/Topo HA-Akt2 (E40K) (mouse)</t>
  </si>
  <si>
    <t>pCR8 GW/Topo HA-Akt2 (E17K) (mouse)</t>
  </si>
  <si>
    <t>pCR8 GW/Topo HA-Akt1 (Q79K) (mouse)</t>
  </si>
  <si>
    <t>pCR8 GW/Topo HA-Akt1 (E40K) (mouse)</t>
  </si>
  <si>
    <t>pCR8 GW/Topo HA-Akt2 (Q79K) (mouse)</t>
  </si>
  <si>
    <t>pCR8 GW/Topo HA-Akt3 (E17K) (mouse)</t>
  </si>
  <si>
    <t>pCR8 GW/Topo HA-Akt3 (E40K) (mouse)</t>
  </si>
  <si>
    <t>pCR8 GW/Topo HA-Akt1 (E17K) (mouse)</t>
  </si>
  <si>
    <t>pENTR TRE3 HA-Akt1 (E17K) (mouse)</t>
  </si>
  <si>
    <t>RCAN TRE3 HA-Akt1 (E17K) (mouse)</t>
  </si>
  <si>
    <t>pCR8 GW/Topo HA-Akt2 (mouse)</t>
  </si>
  <si>
    <t>pCR8 GW/Topo GranzymeM Var2wt</t>
  </si>
  <si>
    <t>pCR8 GW/Topo GranzymeM Var1stop</t>
  </si>
  <si>
    <t>pCR8 GW/Topo GranzymeM Var2stop</t>
  </si>
  <si>
    <t>pCR8 GW/Topo myr-HA-AKT3</t>
  </si>
  <si>
    <t>GP/DK</t>
  </si>
  <si>
    <t>MS</t>
  </si>
  <si>
    <t>pENTR TRE3 hBRAFv600e-HA</t>
  </si>
  <si>
    <t>FG12 CMV proHBEGFcs UBC GFP</t>
  </si>
  <si>
    <t>(clone from LR rxn: RCAS DV &amp; pENTR1A LSD1 (from Yong Yu) sequenced 031116 MS attB1 F primer</t>
  </si>
  <si>
    <t xml:space="preserve">RCAS LSD1 </t>
  </si>
  <si>
    <t xml:space="preserve">RCAS JMJD2C </t>
  </si>
  <si>
    <t>pCMV5 HA Akt3 WT</t>
  </si>
  <si>
    <t>pcDNA3 HA myr Akt2 DN c4 (human)</t>
  </si>
  <si>
    <t>pcDNA3 HA myr Akt2 DN c3 (human)</t>
  </si>
  <si>
    <t>pcDNA3.1 myr 2PL/1KR</t>
  </si>
  <si>
    <t>pcDNA3.1 myr 3PL/1KR</t>
  </si>
  <si>
    <t>pcDNA3.2 FLAG 2P/1LKR</t>
  </si>
  <si>
    <t>pcDNA3.2 FLAG 3PL/1KR</t>
  </si>
  <si>
    <t>RCAS myr 3PL/1KR FLAG</t>
  </si>
  <si>
    <t>RCAN-X TRE3 hBRAFv600e-HA</t>
  </si>
  <si>
    <t>Doesn't work according to SH, use #299</t>
  </si>
  <si>
    <t>RCAS HA-Akt2 (mouse)</t>
  </si>
  <si>
    <t>OD2.351</t>
  </si>
  <si>
    <t>OD2.374</t>
  </si>
  <si>
    <t xml:space="preserve">RCAS myr AKT2 DN FLAG(Nterm) </t>
  </si>
  <si>
    <t>pcDNA3 myr HA Akt2</t>
  </si>
  <si>
    <t>RCAS AKT3 DN HA (Cterm)</t>
  </si>
  <si>
    <t>RCAS AKT3 HA (Cterm)</t>
  </si>
  <si>
    <t xml:space="preserve">RCAS myr-Akt1 HA (Cterm) </t>
  </si>
  <si>
    <t xml:space="preserve">RCAS myr-Akt2 HA (Cterm) </t>
  </si>
  <si>
    <t>RCAS myr-AKT3 FLAG (Nterm)</t>
  </si>
  <si>
    <t xml:space="preserve">RCAS myr-AKT2 FLAG (Nterm) </t>
  </si>
  <si>
    <t>RCAS myr-AKT1 FLAG (Nterm)</t>
  </si>
  <si>
    <t>RCAS AKT3 T305A HA (Cterm)</t>
  </si>
  <si>
    <t>RCAS myr 2P/1LKR FLAG (Nterm)</t>
  </si>
  <si>
    <t>RCAS myr 2PL/1KR FLAG (Nterm)</t>
  </si>
  <si>
    <t>RCAS myr 1PLK/2R FLAG (Nterm)</t>
  </si>
  <si>
    <t>RCAS myr 3P/1LKR FLAG (Nterm)</t>
  </si>
  <si>
    <t>RCAS myr 3PL/1KR FLAG (Nterm)</t>
  </si>
  <si>
    <t>RCAS myr-Akt3 (rat)</t>
  </si>
  <si>
    <t>RCAS 2P/1LKR c3 FLAG (Nterm)</t>
  </si>
  <si>
    <t>RCAS 2PL/1KR c1 FLAG (Nterm)</t>
  </si>
  <si>
    <t>RCAS myr-HA-Akt1 (mouse)</t>
  </si>
  <si>
    <t>pcDNA3.2 FLAG 2PL/1KR</t>
  </si>
  <si>
    <t>(clone from LR rxn:  RCAS DV &amp; pENTR1A JMJD2C (from Yong Yu) sequenced 031116 MS attB1 F primer</t>
  </si>
  <si>
    <t>pCR8 myr-HA-Akt3 (mouse)</t>
  </si>
  <si>
    <t>FG12 myr-HA-Akt3, GFP (mouse)</t>
  </si>
  <si>
    <t>FG12 myr-HA-Akt1, GFP (mouse)</t>
  </si>
  <si>
    <t>pCR8 myr-HA-Akt2 (mouse)</t>
  </si>
  <si>
    <t>FG12 myr-HA-Akt2, GFP (mouse)</t>
  </si>
  <si>
    <t>RCAS HA-Akt3 (E17K) (mouse)</t>
  </si>
  <si>
    <t>Expression verified &amp; infects A375-TVAs</t>
  </si>
  <si>
    <t xml:space="preserve">pCR8 GW/Topo HA-Akt3 (Q79K) (mouse) </t>
  </si>
  <si>
    <t>pENTR1A 3xflag-JMJD2C (human)</t>
  </si>
  <si>
    <t>pENTR1A 3xflag-LSD1 (human)</t>
  </si>
  <si>
    <t>pENTR1A 3xflag-H3R9 (human)</t>
  </si>
  <si>
    <t>MS/SS</t>
  </si>
  <si>
    <t>RCAS 3xFLAG hJMJD2C</t>
  </si>
  <si>
    <t>sequenced correctly on 052016</t>
  </si>
  <si>
    <t>RCAS 3xFLAG hLSD1</t>
  </si>
  <si>
    <t>RCAS 3xFLAG hH3R9</t>
  </si>
  <si>
    <t>Sequenced correctly on 052516</t>
  </si>
  <si>
    <t>pCR8 HA-mYB1</t>
  </si>
  <si>
    <t>MS/SS/YN</t>
  </si>
  <si>
    <t>Sequenced correctly on 062016</t>
  </si>
  <si>
    <t>Chlor/Amp</t>
  </si>
  <si>
    <t>pHIV Luciferase-IRES-ZsGreen (lentivirus)</t>
  </si>
  <si>
    <t>pCR8 HA-mLSD1</t>
  </si>
  <si>
    <t>Seq'd 062816</t>
  </si>
  <si>
    <t>RCAS HA mLSD1</t>
  </si>
  <si>
    <t>SS/YN</t>
  </si>
  <si>
    <t>ZsGreen under control of CMV does not express (do not use)</t>
  </si>
  <si>
    <t>pHIV GW-compatible Luciferase-IRES-ZsGreen (lentivirus) (EF1a-GW; CMV-Luc-ZsG)</t>
  </si>
  <si>
    <t>pHIV HA-Akt1 E17K, Luciferase-IRES-ZsGreen (lentivirus) (EF1a-GW; CMV-Luc-ZsG)</t>
  </si>
  <si>
    <t>pHIV GW-compatible Luciferase-IRES-ZsGreen (lentivirus) (EF1a-Luc-ZsG; CMV-GW)</t>
  </si>
  <si>
    <t>pCR8 HA mYB1 S100A</t>
  </si>
  <si>
    <t>SS/MS</t>
  </si>
  <si>
    <t>Seq'd 081216</t>
  </si>
  <si>
    <t>pCR8 HA mYB1 S100D</t>
  </si>
  <si>
    <t>GP/DK/MS</t>
  </si>
  <si>
    <t>seq'd 081216 - MS</t>
  </si>
  <si>
    <t>MS/DK</t>
  </si>
  <si>
    <t>RCAS HA mYB1 WT</t>
  </si>
  <si>
    <t>Mouse</t>
  </si>
  <si>
    <t>RCAS HA mYB1 S100A</t>
  </si>
  <si>
    <t>RCAS HA mYB1 S100D</t>
  </si>
  <si>
    <t>SEQUENCED on 8.25.16 using attB1 primer - has point mutation at C217</t>
  </si>
  <si>
    <t>111ng/µL</t>
  </si>
  <si>
    <t>187ng/µL</t>
  </si>
  <si>
    <t>184ng/µL</t>
  </si>
  <si>
    <t>pCR8 HA mAKT1 WT</t>
  </si>
  <si>
    <t>24.6ng/µL</t>
  </si>
  <si>
    <t>41.9ng/µL</t>
  </si>
  <si>
    <t>pHIV HA-Akt1-E17K, Luciferase-IRES-ZsGreen (lentivirus) (CMV-Akt1-E17K; EF1a-Luc-ZsG)</t>
  </si>
  <si>
    <t>pHIV HA-Akt1, Luciferase-IRES-ZsGreen (lentivirus) (CMV-Akt1; EF1a-Luc-ZsG)</t>
  </si>
  <si>
    <t>RCAS HA mAKT1 WT</t>
  </si>
  <si>
    <t>RCAS V5 p53 R273C</t>
  </si>
  <si>
    <t>pCR8 V5 p53 R273C</t>
  </si>
  <si>
    <t>pCR8 V5 p53 R273L</t>
  </si>
  <si>
    <t>seq'd 091416 - CORRECT:  V5-tagged via PCR amplification from plasmid #719 (mouse p53 R273L), TOPO cloned into pCR8</t>
  </si>
  <si>
    <t>LR using #42 &amp; 925</t>
  </si>
  <si>
    <t>LR with #905 &amp; #42</t>
  </si>
  <si>
    <t>LR with #905 &amp; 520</t>
  </si>
  <si>
    <t>LR with #912 &amp; #42</t>
  </si>
  <si>
    <t>LR with #912 &amp; #520</t>
  </si>
  <si>
    <t>LR with #913 &amp; #42</t>
  </si>
  <si>
    <t>seq'd 091416 - CORRECT:  PCR amplification to put HA tag on N-term using plasmid #526, TOPO cloned into pCR8 (8.10.16)</t>
  </si>
  <si>
    <t>Mutagenesis while in pCR8 (L273C) - seq'd 092116 - CORRECT</t>
  </si>
  <si>
    <t>a:  RCAS BP(A) IDH1 R132H;  b:  RCAS BP(A)?</t>
  </si>
  <si>
    <t>a:  Seq confirms mutation. Seq for tag failed 5/4/12 GR/JR;  b:  SEQ failed  5/4/2012 GR/JR but did sequence through vector</t>
  </si>
  <si>
    <t>LR with #920 &amp; #42 - Digest and sequencing correct:  092316</t>
  </si>
  <si>
    <t>LR with #920 &amp; 520:  Digest and sequencinc correct:  092316</t>
  </si>
  <si>
    <t>LR with #913 &amp; #520</t>
  </si>
  <si>
    <t>LR using #520 &amp; #839</t>
  </si>
  <si>
    <t>239 ng/µL</t>
  </si>
  <si>
    <t>pCR8 GW/TOPO HA-Akt3</t>
  </si>
  <si>
    <t xml:space="preserve">ZsGreen confirmed </t>
  </si>
  <si>
    <t>ZsGreen &amp; HA confirmed in 293s (transient transfection) &amp; ZsGreen infection (lentiv)</t>
  </si>
  <si>
    <t>154 ng/µL</t>
  </si>
  <si>
    <t>SS</t>
  </si>
  <si>
    <t>Re-transformed and Maxi'd-- verified GFP expression in 293s 11/2/16 SS</t>
  </si>
  <si>
    <t>PDEST FG12 CMV</t>
  </si>
  <si>
    <t>Maxi done 10/5/16 by SS - BUT NO GFP detected in transient transfection as tube was initially labelled to contain GFP. Digest showed correct size.</t>
  </si>
  <si>
    <t>pTRIPZ Tet-On HA-Akt1, rtTA3-IRES-Puro</t>
  </si>
  <si>
    <t>DK/GP</t>
  </si>
  <si>
    <t>pTRIPZ Tet-On HA-Akt1 E17K, rtTA3-IRES-Puro</t>
  </si>
  <si>
    <t>pTRIPZ Tet-On HA-Akt1 E40K, rtTA3-IRES-Puro</t>
  </si>
  <si>
    <t>pTRIPZ Tet-On HA-Akt1 Q79K, rtTA3-IRES-Puro</t>
  </si>
  <si>
    <t>pTRIPZ Tet-On HA-Akt2, rtTA3-IRES-Puro</t>
  </si>
  <si>
    <t>pTRIPZ Tet-On HA-Akt2 E17K, rtTA3-IRES-Puro</t>
  </si>
  <si>
    <t>pTRIPZ Tet-On HA-Akt2 E40K, rtTA3-IRES-Puro</t>
  </si>
  <si>
    <t>pTRIPZ Tet-On HA-Akt2 Q79K, rtTA3-IRES-Puro</t>
  </si>
  <si>
    <t>pTRIPZ Tet-On HA-Akt3, rtTA3-IRES-Puro</t>
  </si>
  <si>
    <t>pTRIPZ Tet-On HA-Akt3 E17K, rtTA3-IRES-Puro</t>
  </si>
  <si>
    <t>pTRIPZ Tet-On HA-Akt3 E40K, rtTA3-IRES-Puro</t>
  </si>
  <si>
    <t>pTRIPZ Tet-On HA-Akt3 Q79K, rtTA3-IRES-Puro</t>
  </si>
  <si>
    <t>Expression not yet verified</t>
  </si>
  <si>
    <t>pBluescript SK</t>
  </si>
  <si>
    <t>pENTR myr-FLAG AKT 1PL/2KR</t>
  </si>
  <si>
    <t>YN/MS</t>
  </si>
  <si>
    <t>Human</t>
  </si>
  <si>
    <t>RCAS HA-Akt2</t>
  </si>
  <si>
    <t>RCAS HA-Akt3</t>
  </si>
  <si>
    <t xml:space="preserve">DK/GP </t>
  </si>
  <si>
    <t>RCAS myr-FLAG AKT 1PL/2KR</t>
  </si>
  <si>
    <t xml:space="preserve">Created using Gibson assembly with #760 &amp; #762 - Seq'd correctly 12.06.16 </t>
  </si>
  <si>
    <t>pENTR TRE3 myr-HA-Akt1 (mouse)</t>
  </si>
  <si>
    <t>RCAN TRE3 myr-HA-Akt1 (mouse)</t>
  </si>
  <si>
    <t>LR using #42 &amp; #942 - Seq'd correctly 12.16.16.  Expression verified 12.29.16 by MS</t>
  </si>
  <si>
    <t>FG12 HA Akt1 E17K</t>
  </si>
  <si>
    <t>FG12 HA AKT1 WT</t>
  </si>
  <si>
    <t>FG12 HA mYB1 S100D</t>
  </si>
  <si>
    <t>FG12 HA mYB1 S100A</t>
  </si>
  <si>
    <t>FG12 HA mYB1 WT</t>
  </si>
  <si>
    <t>pTRIPZ TRE-HA-Akt1-CMV-3xFLAG-TetOff-p2A-NLS-Myc-Cre</t>
  </si>
  <si>
    <t>pTRIPZ TRE-HA-Akt1-E17K-CMV-3xFLAG-TetOff-p2A-NLS-Myc-Cre</t>
  </si>
  <si>
    <t>pTRIPZ TRE-HA-Akt1-E40K-CMV-3xFLAG-TetOff-p2A-NLS-Myc-Cre</t>
  </si>
  <si>
    <t>pTRIPZ TRE-HA-Akt1-Q79K-3xFLAG-TetOff-p2A-NLS-Myc-Cre</t>
  </si>
  <si>
    <t>pTRIPZ TRE-HA-Akt2-CMV-3xFLAG-TetOff-p2A-NLS-Myc-Cre</t>
  </si>
  <si>
    <t>pTRIPZ TRE-HA-Akt2-E17K-CMV-3xFLAG-TetOff-p2A-NLS-Myc-Cre</t>
  </si>
  <si>
    <t>pTRIPZ TRE-HA-Akt2-E40K-CMV-3xFLAG-TetOff-p2A-NLS-Myc-Cre</t>
  </si>
  <si>
    <t>pTRIPZ TRE-HA-Akt2-Q79K-CMV-3xFLAG-TetOff-p2A-NLS-Myc-Cre</t>
  </si>
  <si>
    <t>pTRIPZ TRE-HA-Akt3-CMV-3xFLAG-TetOff-p2A-NLS-Myc-Cre</t>
  </si>
  <si>
    <t>pTRIPZ TRE-HA-Akt3-E17K-CMV-3xFLAG-TetOff-p2A-NLS-Myc-Cre</t>
  </si>
  <si>
    <t>pTRIPZ TRE-HA-Akt3-E40K-CMV-3xFLAG-TetOff-p2A-NLS-Myc-Cre</t>
  </si>
  <si>
    <t>pTRIPZ TRE-HA-Akt3-Q79K-CMV-3xFLAG-TetOff-p2A-NLS-Myc-Cre</t>
  </si>
  <si>
    <t>Expression not yet verified but rtTA flanked by lox p sites</t>
  </si>
  <si>
    <t>pCR8 HA-Akt1 E17K, K179M</t>
  </si>
  <si>
    <t>RCAS HA-Akt1 E17K, K179M</t>
  </si>
  <si>
    <t>Empty vector</t>
  </si>
  <si>
    <t>pcDNA3 eGFP</t>
  </si>
  <si>
    <t>KT</t>
  </si>
  <si>
    <t>pCR8 GW TOPO Golm1-FLAG</t>
  </si>
  <si>
    <t>RCAS Golm1-FLAG</t>
  </si>
  <si>
    <t>pCR8 GW TOPO Golm1-FLAG G351E</t>
  </si>
  <si>
    <t>RCAS Golm1-FLAG G351E</t>
  </si>
  <si>
    <t>RCAS GOLM1-FLAG</t>
  </si>
  <si>
    <t>pCR8 GW TOPO GOLM1-FLAG</t>
  </si>
  <si>
    <t>pCR8 GW TOPO GOLM1-S307E-FLAG</t>
  </si>
  <si>
    <t>pCR8 GW TOPO GOLM1-G370E-FLAG</t>
  </si>
  <si>
    <t>RCAS GOLM1-S307L-FLAG</t>
  </si>
  <si>
    <t>RCAS GOLM1-G370E-FLAG</t>
  </si>
  <si>
    <t>KT/DK</t>
  </si>
  <si>
    <t>pCR8 Ppargc1a (Myc &amp; FLAG tagged)</t>
  </si>
  <si>
    <t>pCMV6 GFP Ppargc1a (Myc &amp; FLAG tagged)</t>
  </si>
  <si>
    <t>RCAS Ppargc1a (Myc &amp; FLAG tagged)</t>
  </si>
  <si>
    <t>Another was tube made of this and is in the last slot of the newest plasmid box, it is 856 ng/µL, made 9/14/17 by SS</t>
  </si>
  <si>
    <t>pHIV myr-HA-Akt1, Luciferase-IRES-ZsGreen (lentivirus) (CMV-myrAkt1; EF1a-Luc-ZsG)</t>
  </si>
  <si>
    <t>DK/KT</t>
  </si>
  <si>
    <t xml:space="preserve">Human </t>
  </si>
  <si>
    <t>Does not express HA</t>
  </si>
  <si>
    <t>RCAN TRE3 myr-FLAG-AKT1</t>
  </si>
  <si>
    <t>ACZEGP TRE3 myr-FLAG-AKT1</t>
  </si>
  <si>
    <t>ZsGreen &amp; HA confirmed in 293s (transient transfection) &amp; ZsGreen infection (lentiv); 11/8/17 new maxi by KT</t>
  </si>
  <si>
    <t>ACZEGP TRE3 IDH1 (R132H)-HA</t>
  </si>
  <si>
    <t>RCAN TRE3 IDH1 (R132H)-HA</t>
  </si>
  <si>
    <r>
      <t xml:space="preserve">LR reaction with #910 &amp; #893 by SS, verified by XhoI digest &amp; sequencing. </t>
    </r>
    <r>
      <rPr>
        <sz val="10"/>
        <color indexed="10"/>
        <rFont val="Arial"/>
        <family val="2"/>
      </rPr>
      <t>NO GFP EXPRESSION DETECTED. MS 110817</t>
    </r>
  </si>
  <si>
    <t>RCASBP (A) IDH1 R132H HA (human)</t>
  </si>
  <si>
    <t>Seq confirmed 5/4/2012 GR/JR, confirmed 11/15/17, MS</t>
  </si>
  <si>
    <t>RCAS BP A IDH1 WT  HA (human)</t>
  </si>
  <si>
    <t>Gateway compatible; sequencing confirmed by KT 11/30/17</t>
  </si>
  <si>
    <t>Gateway compatible; sequencing confirmed by KT 12/11/17</t>
  </si>
  <si>
    <t>pENTR 3C IDH1-R132H-HA IRES Cre</t>
  </si>
  <si>
    <t>Gateway compatible; mini-prep; sequencing confirmed by KT 1/16/18</t>
  </si>
  <si>
    <t>RCAS IDH1-R132H-HA IRES Cre</t>
  </si>
  <si>
    <t>CRIPSR LV Mouse IDH1 (IDH1S4S8)</t>
  </si>
  <si>
    <t>Mammalian selection with Puro</t>
  </si>
  <si>
    <t>FG12 CMV GFP Ppargc1a</t>
  </si>
  <si>
    <t>ND/SS</t>
  </si>
  <si>
    <t>pCMV-VSVG</t>
  </si>
  <si>
    <t>pCMV-dR8.2 dvpr</t>
  </si>
  <si>
    <t>pENTR 3C TRE3 IDH1-R132H-HA IRES Cre</t>
  </si>
  <si>
    <t>RCAN TRE3 IDH1-R132H-HA IRES Cre</t>
  </si>
  <si>
    <t>Gateway compatible; mini-prep; sequencing confirmed by KT 2/14/18</t>
  </si>
  <si>
    <t>ACZEGP TRE3 Braf V600E-V5-His</t>
  </si>
  <si>
    <t>RCAN TRE3 Braf V600E-V5-His</t>
  </si>
  <si>
    <t>pDEST12.2 GUS</t>
  </si>
  <si>
    <t>pDEST12.2 Ppargc1a</t>
  </si>
  <si>
    <t>pDEST12.2 Golm1-FLAG</t>
  </si>
  <si>
    <t>pDEST12.2 Golm1 G351E-FLAG</t>
  </si>
  <si>
    <t>pDEST12.2 GOLM1-FLAG</t>
  </si>
  <si>
    <t>pDEST12.2 GOLM1 S307L-FLAG</t>
  </si>
  <si>
    <t>pDEST12.2 GOLM1 G370E-FLAG</t>
  </si>
  <si>
    <t>Miniprep, verified by PmeI digest and seq'ing on 031018 MS</t>
  </si>
  <si>
    <t>Seq'd 031618 by MS</t>
  </si>
  <si>
    <t xml:space="preserve"> A&gt;G substitution at bp 1646 came from original Ms Braf plasmid (#634)</t>
  </si>
  <si>
    <t>pLKO puro shFak B</t>
  </si>
  <si>
    <t>pLKO puro shFak C</t>
  </si>
  <si>
    <t>pCR8 GW/TOPO Fak</t>
  </si>
  <si>
    <t>pCR8 shRES(B) Fak</t>
  </si>
  <si>
    <t>pCR8 shRES(C) Fak</t>
  </si>
  <si>
    <t>pDEST12.2 shRES(B) Fak</t>
  </si>
  <si>
    <t>pDEST12.2 shRES(C) Fak</t>
  </si>
  <si>
    <t>pDEST12.2 Fak</t>
  </si>
  <si>
    <t>pMD2.G</t>
  </si>
  <si>
    <t>psPAK</t>
  </si>
  <si>
    <t>Ptk2-E1-S2-LV2-puro-A</t>
  </si>
  <si>
    <t>Packaging plasmid for Ptk2 CRISPR - from core, received 4/20/18.  Addgene:  12259</t>
  </si>
  <si>
    <t>Packaging plasmid for Ptk2 CRISPR - from core, received 4/20/18.  Addgene 12260</t>
  </si>
  <si>
    <t>pCR8 GW TOPO HA-FAK</t>
  </si>
  <si>
    <t>First 375 amino acids deleted</t>
  </si>
  <si>
    <t>RCAS HA-FAK</t>
  </si>
  <si>
    <t>RCAS FAK-HA (VanBrocklin Kinase Library)</t>
  </si>
  <si>
    <t>Lentivirus plasmid with gRNA for Ptk2 (Fak) CRISPR, puro resistance cassette.</t>
  </si>
  <si>
    <t>Verified by PmeI digest 032918, and expression in 293 cells 042718, MS</t>
  </si>
  <si>
    <t>Verified expression in DF1s</t>
  </si>
  <si>
    <t>RCAS DV (A) Nras(Q61R) IRES CRE</t>
  </si>
  <si>
    <t xml:space="preserve">FG12 Nras(Q61R) IRES CRE </t>
  </si>
  <si>
    <t>RCAN TRE-NRAS(Q61R)-IRES-Cre  11/13/13</t>
  </si>
  <si>
    <t>RCAS y DV(A) NRAS(Q61R) (HA) IRES CRE</t>
  </si>
  <si>
    <t>pCR8 GW/TOPO HA-FAK (Y397E)</t>
  </si>
  <si>
    <t>RCAS HA-FAK (Y397E)</t>
  </si>
  <si>
    <t>pCR8 GW Dnm1l</t>
  </si>
  <si>
    <t>pCR8 GW Dnm1l (Mutant)</t>
  </si>
  <si>
    <t>RCAS Dnm1l</t>
  </si>
  <si>
    <t>RCAS Dnm1l (Mutant)</t>
  </si>
  <si>
    <t>pENTR-2B U6 SapI #3</t>
  </si>
  <si>
    <t>RH</t>
  </si>
  <si>
    <t>pDONR223_PIK3CA_p.H1047R</t>
  </si>
  <si>
    <t>https://www.addgene.org/82824/</t>
  </si>
  <si>
    <t>Vector Name</t>
  </si>
  <si>
    <t>Concentration</t>
  </si>
  <si>
    <t>Prepared By</t>
  </si>
  <si>
    <t>Other Notes</t>
  </si>
  <si>
    <t>Source</t>
  </si>
  <si>
    <t>VanBrocklin Lab</t>
  </si>
  <si>
    <t>Species of
Inserted Gene</t>
  </si>
  <si>
    <t>Antibiotic
Resistance</t>
  </si>
  <si>
    <t>Date
Prepared</t>
  </si>
  <si>
    <t>entry vector for guide RNAs when doing CRISPR/CAS9</t>
  </si>
  <si>
    <t>Location
-20°C, -80°C, or both</t>
  </si>
  <si>
    <t>-20°C</t>
  </si>
  <si>
    <t>RCAN pENTR-2B U6 sgRNA FUBP1 exon 1</t>
  </si>
  <si>
    <t>RCAN pENTR-2B U6 sgRNA FUBP1 exon 2</t>
  </si>
  <si>
    <t>RCAN pENTR-2B U6 sgRNA FUBP1 exon 15</t>
  </si>
  <si>
    <t>RCAN pENTR-2B U6 sgRNA FUBP1 exon 16</t>
  </si>
  <si>
    <t>both</t>
  </si>
  <si>
    <t>RH001</t>
  </si>
  <si>
    <t>RH004</t>
  </si>
  <si>
    <t>entry vector of sgRNA FUBP1 exon 1, colony 1-1 from the experiment</t>
  </si>
  <si>
    <t>entry vector of sgRNA FUBP1 exon 2, colony 2-5 from the experiment</t>
  </si>
  <si>
    <t>entry vector of sgRNA FUBP1 exon 15, colony 15-5 from the experiment</t>
  </si>
  <si>
    <t>entry vector of sgRNA FUBP1 exon 16, colony 16-3 from the experiment</t>
  </si>
  <si>
    <t>expression vector of sgRNA to FUBP1 exon 2, colony 2-1 from the experiment</t>
  </si>
  <si>
    <t>expression vector of sgRNA to FUBP1 exon 15, colony 15-1 from the experiment</t>
  </si>
  <si>
    <t>expression vector of sgRNA to FUBP1 exon 16, colony 16-1 from the experiment</t>
  </si>
  <si>
    <t>Prep Size</t>
  </si>
  <si>
    <t>Mini Prep</t>
  </si>
  <si>
    <t>expression vector of sgRNA to FUBP1 exon 1, colony 1-5 from the experiment</t>
  </si>
  <si>
    <t>pENTR-2B U6 sgRNA FUBP1 exon 1</t>
  </si>
  <si>
    <t>pENTR-2B U6 sgRNA FUBP1 exon 2</t>
  </si>
  <si>
    <t>pENTR-2B U6 sgRNA FUBP1 exon 15</t>
  </si>
  <si>
    <t>pENTR-2B U6 sgRNA FUBP1 exon 16</t>
  </si>
  <si>
    <t>expression vector of mutant PIK3CA, colony 1 from the experiment</t>
  </si>
  <si>
    <t>-80°C</t>
  </si>
  <si>
    <t>RCAS BP(A) ΔAKT HA (mouse myr-AktΔ11-60-HA)</t>
  </si>
  <si>
    <r>
      <t>RCAN</t>
    </r>
    <r>
      <rPr>
        <sz val="10"/>
        <color indexed="18"/>
        <rFont val="Arial"/>
        <family val="2"/>
      </rPr>
      <t xml:space="preserve"> DV (A) TRE NRas IRES GFP</t>
    </r>
  </si>
  <si>
    <r>
      <t xml:space="preserve">RCAS cKit L576P </t>
    </r>
    <r>
      <rPr>
        <i/>
        <sz val="10"/>
        <color indexed="54"/>
        <rFont val="Arial"/>
        <family val="2"/>
      </rPr>
      <t xml:space="preserve"> wrong ori</t>
    </r>
  </si>
  <si>
    <t>209ng/µL</t>
  </si>
  <si>
    <t>1.8ug/µL</t>
  </si>
  <si>
    <t>1.8µg/µL</t>
  </si>
  <si>
    <t>1.6µg/µL</t>
  </si>
  <si>
    <t>0.286µg/µL</t>
  </si>
  <si>
    <t>2.0µg/µL</t>
  </si>
  <si>
    <t>2.9µg/µL</t>
  </si>
  <si>
    <t>3µg/µL</t>
  </si>
  <si>
    <t>0.88µg/µL</t>
  </si>
  <si>
    <t>0.447µg/µL</t>
  </si>
  <si>
    <t>0.308µg/µL</t>
  </si>
  <si>
    <t>0.330µg/µL</t>
  </si>
  <si>
    <t>0.141µg/µL</t>
  </si>
  <si>
    <t>0.23µg/µL</t>
  </si>
  <si>
    <t>0.8µg/µL</t>
  </si>
  <si>
    <t>5.3µg/µL</t>
  </si>
  <si>
    <t>0.5µg/µL</t>
  </si>
  <si>
    <t>0.457µg/µL</t>
  </si>
  <si>
    <t>0.65µg/µL</t>
  </si>
  <si>
    <t>0.448µg/µL</t>
  </si>
  <si>
    <t>1.4µg/µL</t>
  </si>
  <si>
    <t>0.4µg/µL</t>
  </si>
  <si>
    <t>0.72µg/µL</t>
  </si>
  <si>
    <t>0.32µg/µL</t>
  </si>
  <si>
    <t>0.159µg/µL</t>
  </si>
  <si>
    <t>0.434µg/µL</t>
  </si>
  <si>
    <t>0.935µg/µL</t>
  </si>
  <si>
    <t>0.48µg/µL</t>
  </si>
  <si>
    <t>0.56µg/µL</t>
  </si>
  <si>
    <t>0.59µg/µL</t>
  </si>
  <si>
    <t>1.0µg/µL</t>
  </si>
  <si>
    <t>0.062µg/µL</t>
  </si>
  <si>
    <t>0.530µg/µL</t>
  </si>
  <si>
    <t>337.2ng/µL</t>
  </si>
  <si>
    <t>0.365µg/µL</t>
  </si>
  <si>
    <t>0.571µg/µL</t>
  </si>
  <si>
    <t>0.614µg/µL</t>
  </si>
  <si>
    <t>0.629µg/µL</t>
  </si>
  <si>
    <t>0.421µg/µL</t>
  </si>
  <si>
    <t>0.627µg/µL</t>
  </si>
  <si>
    <t>0.350µg/µL</t>
  </si>
  <si>
    <t>MVB Stock</t>
  </si>
  <si>
    <t>150ng/µL</t>
  </si>
  <si>
    <t>0.100µg/µL</t>
  </si>
  <si>
    <t>0.128µg/µL</t>
  </si>
  <si>
    <t>0.712µg/µL</t>
  </si>
  <si>
    <t>0.07µg/µL</t>
  </si>
  <si>
    <t>0.170µg/µL</t>
  </si>
  <si>
    <t>0.92µg/µL</t>
  </si>
  <si>
    <t>0.50µg/µL</t>
  </si>
  <si>
    <t>0.150µg/µL</t>
  </si>
  <si>
    <t>0.53µg/µL</t>
  </si>
  <si>
    <t>0.40µg/µL</t>
  </si>
  <si>
    <t>0.38µg/µL</t>
  </si>
  <si>
    <t>0.34µg/µL</t>
  </si>
  <si>
    <t>0.431µg/µL</t>
  </si>
  <si>
    <t>0.363µg/µL</t>
  </si>
  <si>
    <t>0.367µg/µL</t>
  </si>
  <si>
    <t>0.186µg/µL</t>
  </si>
  <si>
    <t>0.261µg/µL</t>
  </si>
  <si>
    <t>0.254µg/µL</t>
  </si>
  <si>
    <t>0.328µg/µL</t>
  </si>
  <si>
    <t>0.251µg/µL</t>
  </si>
  <si>
    <t>0.338µg/µL</t>
  </si>
  <si>
    <t>0.527µg/µL</t>
  </si>
  <si>
    <t>0.184µg/µL</t>
  </si>
  <si>
    <t>0.121µg/µL</t>
  </si>
  <si>
    <t>0.311µg/µL</t>
  </si>
  <si>
    <t>0.266µg/µL</t>
  </si>
  <si>
    <t>0.233µg/µL</t>
  </si>
  <si>
    <t>0.199µg/µL</t>
  </si>
  <si>
    <t>0.273µg/µL</t>
  </si>
  <si>
    <t>0.289µg/µL</t>
  </si>
  <si>
    <t>0.257µg/µL</t>
  </si>
  <si>
    <t>0.198µg/µL</t>
  </si>
  <si>
    <t>0.407µg/µL</t>
  </si>
  <si>
    <t>0.440µg/µL</t>
  </si>
  <si>
    <t>0.291µg/µL</t>
  </si>
  <si>
    <t>0.324µg/µL</t>
  </si>
  <si>
    <t>0.456µg/µL</t>
  </si>
  <si>
    <t>0.300µg/µL</t>
  </si>
  <si>
    <t>0.288µg/µL</t>
  </si>
  <si>
    <t>0.253µg/µL</t>
  </si>
  <si>
    <t>0.307µg/µL</t>
  </si>
  <si>
    <t>0.310µg/µL</t>
  </si>
  <si>
    <t>10µL</t>
  </si>
  <si>
    <t>3µL</t>
  </si>
  <si>
    <t>0.259µg/µL</t>
  </si>
  <si>
    <t>0.274µg/µL</t>
  </si>
  <si>
    <t>0.193µg/µL</t>
  </si>
  <si>
    <t>0.207µg/µL</t>
  </si>
  <si>
    <t>0.387µg/µL</t>
  </si>
  <si>
    <t>0.148µg/µL</t>
  </si>
  <si>
    <t>0.309µg/µL</t>
  </si>
  <si>
    <t>0.315µg/µL</t>
  </si>
  <si>
    <t>0.188µg/µL</t>
  </si>
  <si>
    <t>0.143µg/µL</t>
  </si>
  <si>
    <t>0.239µg/µL</t>
  </si>
  <si>
    <t>0.240µg/µL</t>
  </si>
  <si>
    <t>0.488µg/µL</t>
  </si>
  <si>
    <t>0.203µg/µL</t>
  </si>
  <si>
    <t>0.267µg/µL</t>
  </si>
  <si>
    <t>0.255µg/µL</t>
  </si>
  <si>
    <t>0.585µg/µL</t>
  </si>
  <si>
    <t>0.339µg/µL</t>
  </si>
  <si>
    <t>0.191µg/µL</t>
  </si>
  <si>
    <t>0.217µg/µL</t>
  </si>
  <si>
    <t>0.229µg/µL</t>
  </si>
  <si>
    <t>0.344µg/µL</t>
  </si>
  <si>
    <t>0.358µg/µL</t>
  </si>
  <si>
    <t>0.357µg/µL</t>
  </si>
  <si>
    <t>0.429µg/µL</t>
  </si>
  <si>
    <t>0.509µg/µL</t>
  </si>
  <si>
    <t>0.065µg/µL</t>
  </si>
  <si>
    <t>1mg/mL</t>
  </si>
  <si>
    <t>0.15µg/µL</t>
  </si>
  <si>
    <t>115ng/µL</t>
  </si>
  <si>
    <t>0.205µg/µL</t>
  </si>
  <si>
    <t>0.44µg/µL</t>
  </si>
  <si>
    <t>0.345µg/µL</t>
  </si>
  <si>
    <t>0.489µg/µL</t>
  </si>
  <si>
    <t>500ng/µL</t>
  </si>
  <si>
    <t>543ng/µL</t>
  </si>
  <si>
    <t>750ng/µL</t>
  </si>
  <si>
    <t>576ng/µL</t>
  </si>
  <si>
    <t>112.5ng/µL</t>
  </si>
  <si>
    <t>0.17µg/µL</t>
  </si>
  <si>
    <t>295ng/µL</t>
  </si>
  <si>
    <t>270ng/mL</t>
  </si>
  <si>
    <t>346ng/µL</t>
  </si>
  <si>
    <t>560ng/µL</t>
  </si>
  <si>
    <t>192ng/µL</t>
  </si>
  <si>
    <t>120ng/µL</t>
  </si>
  <si>
    <t>161ng/µL</t>
  </si>
  <si>
    <t>72ng/µL</t>
  </si>
  <si>
    <t>69ng/µL</t>
  </si>
  <si>
    <t>241ng/µL</t>
  </si>
  <si>
    <t>521ng/µL</t>
  </si>
  <si>
    <t>263ng/µL</t>
  </si>
  <si>
    <t>233ng/µL</t>
  </si>
  <si>
    <t>268ng/µL</t>
  </si>
  <si>
    <t>380ng/µL</t>
  </si>
  <si>
    <t>422ng/µL</t>
  </si>
  <si>
    <t>326ng/µL</t>
  </si>
  <si>
    <t>211ng/µL</t>
  </si>
  <si>
    <t>1000ng/µL</t>
  </si>
  <si>
    <t>756ng/µL</t>
  </si>
  <si>
    <t>457ng/µL</t>
  </si>
  <si>
    <t>0.2µg/µL</t>
  </si>
  <si>
    <t>0.696µg/µL</t>
  </si>
  <si>
    <t>0.485µg/µL</t>
  </si>
  <si>
    <t>0.3µg/µL</t>
  </si>
  <si>
    <t>0.194µg/µL</t>
  </si>
  <si>
    <t>4.72µg/µL</t>
  </si>
  <si>
    <t>129µg/mL</t>
  </si>
  <si>
    <t>59ng/µL</t>
  </si>
  <si>
    <t>57µg/mL</t>
  </si>
  <si>
    <t>511ng/µL</t>
  </si>
  <si>
    <t>358ng/mL</t>
  </si>
  <si>
    <t>50µg/mL</t>
  </si>
  <si>
    <t>476ng/µL</t>
  </si>
  <si>
    <t>251.2ng/µL</t>
  </si>
  <si>
    <t>&gt;1000ng/µL</t>
  </si>
  <si>
    <t>634.7ng/µL</t>
  </si>
  <si>
    <t>261.8ng/µL</t>
  </si>
  <si>
    <t>0.372µg/µL</t>
  </si>
  <si>
    <t>0.1017µg/µL</t>
  </si>
  <si>
    <t>0.1676µg/µL</t>
  </si>
  <si>
    <t>0.1514µg/µL</t>
  </si>
  <si>
    <t>0.2959µg/µL</t>
  </si>
  <si>
    <t>0.5327µg/µL</t>
  </si>
  <si>
    <t>0.5365µg/µL</t>
  </si>
  <si>
    <t>0.4389µg/µL</t>
  </si>
  <si>
    <t>0.147µg/µL</t>
  </si>
  <si>
    <t>0.4788µg/µL</t>
  </si>
  <si>
    <t>203.4ng/µL</t>
  </si>
  <si>
    <t>219ng/µL</t>
  </si>
  <si>
    <t>287.3ng/µL</t>
  </si>
  <si>
    <t>215.2ng/µL</t>
  </si>
  <si>
    <t>196.4ng/µL</t>
  </si>
  <si>
    <t>217.6ng/µL</t>
  </si>
  <si>
    <t>139.9ng/µL</t>
  </si>
  <si>
    <t>142.3ng/µL</t>
  </si>
  <si>
    <t>143.3ng/µL</t>
  </si>
  <si>
    <t>151.3ng/µL</t>
  </si>
  <si>
    <t>216.6ng/µL</t>
  </si>
  <si>
    <t>181.5ng/µL</t>
  </si>
  <si>
    <t>265.9ng/µL</t>
  </si>
  <si>
    <t>261.6ng/µL</t>
  </si>
  <si>
    <t>70.6ng/µL</t>
  </si>
  <si>
    <t>216.3ng/µL</t>
  </si>
  <si>
    <t>242ng/µL</t>
  </si>
  <si>
    <t>453.2ng/µL</t>
  </si>
  <si>
    <t>350ng/µL</t>
  </si>
  <si>
    <t>940ng/µL</t>
  </si>
  <si>
    <t>625ng/µL</t>
  </si>
  <si>
    <t>200ng/µL</t>
  </si>
  <si>
    <t>300ng/µL</t>
  </si>
  <si>
    <t>118ng/µL</t>
  </si>
  <si>
    <t>221ng/µL</t>
  </si>
  <si>
    <t>100ng/µL</t>
  </si>
  <si>
    <t>106ng/µL</t>
  </si>
  <si>
    <t>273ng/µL</t>
  </si>
  <si>
    <t>612ng/µL</t>
  </si>
  <si>
    <t>426ng/µL</t>
  </si>
  <si>
    <t>10pg/µL</t>
  </si>
  <si>
    <t>126.5ng/µL</t>
  </si>
  <si>
    <t>680ng/µL</t>
  </si>
  <si>
    <t>946ng/µL</t>
  </si>
  <si>
    <t>690ng/µL</t>
  </si>
  <si>
    <t>818ng/µL</t>
  </si>
  <si>
    <t>661ng/µL</t>
  </si>
  <si>
    <t>821ng/µL</t>
  </si>
  <si>
    <t>RR</t>
  </si>
  <si>
    <t>KAN/Chloramp</t>
  </si>
  <si>
    <t>170ng/µL</t>
  </si>
  <si>
    <t>360ng/µL</t>
  </si>
  <si>
    <t>250ng/µL</t>
  </si>
  <si>
    <t>50ng/µL</t>
  </si>
  <si>
    <t>600ng/µL</t>
  </si>
  <si>
    <t>80ng/µL</t>
  </si>
  <si>
    <t>Midi Prep</t>
  </si>
  <si>
    <t>240ng/µL</t>
  </si>
  <si>
    <t>1.094µg/µL</t>
  </si>
  <si>
    <t>755ng/µL</t>
  </si>
  <si>
    <t>403ng/µL</t>
  </si>
  <si>
    <t>272ng/µL</t>
  </si>
  <si>
    <t>670ng/µL</t>
  </si>
  <si>
    <t>453ng/µL</t>
  </si>
  <si>
    <t>574ng/µL</t>
  </si>
  <si>
    <t>655ng/µL</t>
  </si>
  <si>
    <t>679ng/µL</t>
  </si>
  <si>
    <t>366ng/µL</t>
  </si>
  <si>
    <t>910ng/µL</t>
  </si>
  <si>
    <t>897ng/µL</t>
  </si>
  <si>
    <t>212.2ng/µL</t>
  </si>
  <si>
    <t>469.2ng/µL</t>
  </si>
  <si>
    <t>193ng/µL</t>
  </si>
  <si>
    <t>511.7ng/µL</t>
  </si>
  <si>
    <t>977.6ng/µL</t>
  </si>
  <si>
    <t>495ng/µL</t>
  </si>
  <si>
    <t>211.9ng/µL</t>
  </si>
  <si>
    <t>900ng/µL</t>
  </si>
  <si>
    <t>NIH</t>
  </si>
  <si>
    <t>-80 stock is 50ng/µL</t>
  </si>
  <si>
    <t>425ng/µL</t>
  </si>
  <si>
    <t>54.3ng/µL</t>
  </si>
  <si>
    <t>235ng/µL</t>
  </si>
  <si>
    <t>252ng/µL</t>
  </si>
  <si>
    <t>331ng/µL</t>
  </si>
  <si>
    <t>896ng/µL</t>
  </si>
  <si>
    <t>497ng/µL</t>
  </si>
  <si>
    <t>77.6ng/µL</t>
  </si>
  <si>
    <t>582.9ng/µL</t>
  </si>
  <si>
    <t>590.0ng/µL</t>
  </si>
  <si>
    <t>638.1ng/µL</t>
  </si>
  <si>
    <t>719ng/µL</t>
  </si>
  <si>
    <t>304.4ng/µL</t>
  </si>
  <si>
    <t>823ng/µL</t>
  </si>
  <si>
    <t>?56ng/µL</t>
  </si>
  <si>
    <t>160ng/µL</t>
  </si>
  <si>
    <t>123.32ng/µL</t>
  </si>
  <si>
    <t>164ng/µL</t>
  </si>
  <si>
    <t>Out. Find more at 603. Inconclusive for HA-tag M13R Primer failed GR 2Nov12</t>
  </si>
  <si>
    <t>130ng/µL</t>
  </si>
  <si>
    <t>70ng/µL</t>
  </si>
  <si>
    <t>122ng/µL</t>
  </si>
  <si>
    <t>90ng/µL</t>
  </si>
  <si>
    <t>490ng/µL</t>
  </si>
  <si>
    <t>98.908ng/µL</t>
  </si>
  <si>
    <t>328ng/µL</t>
  </si>
  <si>
    <t>180ng/µL, 280ng/µL</t>
  </si>
  <si>
    <t>519.1ng/µL</t>
  </si>
  <si>
    <t>801.4ng/µL</t>
  </si>
  <si>
    <t>535ng/µL</t>
  </si>
  <si>
    <t>78ng/µL</t>
  </si>
  <si>
    <t>166ng/µL</t>
  </si>
  <si>
    <t>800ng/µL</t>
  </si>
  <si>
    <t>180ng/µL</t>
  </si>
  <si>
    <t>145ng/µL</t>
  </si>
  <si>
    <t>984ng/µL</t>
  </si>
  <si>
    <t>Seq confirmed 5/4/2012 GR/JR, HA tagged</t>
  </si>
  <si>
    <t>44.3ng/µL</t>
  </si>
  <si>
    <t>60 ng/µL</t>
  </si>
  <si>
    <t>296.4ng/µL</t>
  </si>
  <si>
    <t>24.7ng/µL</t>
  </si>
  <si>
    <t>57.5ng/µL</t>
  </si>
  <si>
    <t>59.4ng/µL</t>
  </si>
  <si>
    <t>225ng/µL</t>
  </si>
  <si>
    <t>150µg/mL</t>
  </si>
  <si>
    <t>239ng/µL</t>
  </si>
  <si>
    <t>572ng/µL</t>
  </si>
  <si>
    <t>988.9ng/µL</t>
  </si>
  <si>
    <t>158ng/µL</t>
  </si>
  <si>
    <t>140ng/µL</t>
  </si>
  <si>
    <t>176ng/µL</t>
  </si>
  <si>
    <t>91ng/µL</t>
  </si>
  <si>
    <t>568ng/µL</t>
  </si>
  <si>
    <t>340.9ng/µL</t>
  </si>
  <si>
    <t>147ng/µL</t>
  </si>
  <si>
    <t>871.9ng/µL</t>
  </si>
  <si>
    <t>392ng/µL</t>
  </si>
  <si>
    <t>772ng/µL</t>
  </si>
  <si>
    <t>520ng/µL</t>
  </si>
  <si>
    <t>expression unconfirmed, Wrong</t>
  </si>
  <si>
    <r>
      <t xml:space="preserve">Seq 5/4/2012 GR/JR </t>
    </r>
    <r>
      <rPr>
        <u/>
        <sz val="10"/>
        <rFont val="Arial"/>
        <family val="2"/>
      </rPr>
      <t>Seq failed</t>
    </r>
    <r>
      <rPr>
        <sz val="10"/>
        <rFont val="Arial"/>
        <family val="2"/>
      </rPr>
      <t xml:space="preserve"> with 10550 primer. Has HA tag, Do Not Use</t>
    </r>
  </si>
  <si>
    <t>556.8ng/µL</t>
  </si>
  <si>
    <t>1096.6ng/µL</t>
  </si>
  <si>
    <t>1138.7ng/µL</t>
  </si>
  <si>
    <t>685.6ng/µL</t>
  </si>
  <si>
    <t>358.6ng/µL</t>
  </si>
  <si>
    <t>298.7ng/µL</t>
  </si>
  <si>
    <t>172ng/µL</t>
  </si>
  <si>
    <t>works, correct</t>
  </si>
  <si>
    <t>643ng/µL</t>
  </si>
  <si>
    <t>Mouse BRAF start /MIKL middle/ Human KD V600E/ V5 HIS tags, WB for V5 on 053017 showed NO V5 signal in DF1s transfected with this construct, but V600E was positive via WB for VE BRAF (MS &amp; SS)</t>
  </si>
  <si>
    <t>71ng/µL</t>
  </si>
  <si>
    <t>71.8ng/µL</t>
  </si>
  <si>
    <t>776.1ng/µL</t>
  </si>
  <si>
    <t>524.9ng/µL</t>
  </si>
  <si>
    <t>950ng/µL</t>
  </si>
  <si>
    <t>650ng/µL</t>
  </si>
  <si>
    <t>60ng/µL</t>
  </si>
  <si>
    <t>695.089ng/µL</t>
  </si>
  <si>
    <t>Eric Huang</t>
  </si>
  <si>
    <t>Wei Zhang</t>
  </si>
  <si>
    <t>110ng/µL</t>
  </si>
  <si>
    <t>~100ng/µL</t>
  </si>
  <si>
    <t>~25ng/µL</t>
  </si>
  <si>
    <t>125ng/µL</t>
  </si>
  <si>
    <t>.13µg/µL</t>
  </si>
  <si>
    <t>.10µg/µL</t>
  </si>
  <si>
    <t>.12µg/µL</t>
  </si>
  <si>
    <t>1.2µg/µL</t>
  </si>
  <si>
    <t>1µg/µL</t>
  </si>
  <si>
    <t>0.82µg/µL</t>
  </si>
  <si>
    <t>386ng/mL</t>
  </si>
  <si>
    <t>87.6µg/µL</t>
  </si>
  <si>
    <t>333ng/µL</t>
  </si>
  <si>
    <t>178.3ng/µL</t>
  </si>
  <si>
    <t>Note: the expression from this generation of TRE is not sufficent therefore see plasmid #639, SEQ confirmed GR</t>
  </si>
  <si>
    <t>Unable to get expression in DF1s (tried RCAS DV #42 &amp; #15, neither worked; this plasmid is sourced from #15), First 375 amino acids deleted</t>
  </si>
  <si>
    <t xml:space="preserve">Unable to get expression in DF1s, HA on C-terminus </t>
  </si>
  <si>
    <t xml:space="preserve"> verified by AgeI digest</t>
  </si>
  <si>
    <t>Merck</t>
  </si>
  <si>
    <t>100ng/µL by gel</t>
  </si>
  <si>
    <t>363.3ng/µL</t>
  </si>
  <si>
    <t>190ng/µL</t>
  </si>
  <si>
    <t>253ng/µL</t>
  </si>
  <si>
    <t>309µg/µL</t>
  </si>
  <si>
    <t>218µg/mL</t>
  </si>
  <si>
    <t>132.97ng/µL</t>
  </si>
  <si>
    <t>441ng/µL</t>
  </si>
  <si>
    <t>369.5ng/µL</t>
  </si>
  <si>
    <t>284.9ng/µL</t>
  </si>
  <si>
    <t>88.1ng/µL</t>
  </si>
  <si>
    <t>67.4ng/µL</t>
  </si>
  <si>
    <t>400ng/µL</t>
  </si>
  <si>
    <t>953ng/µL</t>
  </si>
  <si>
    <t>1063ng/µL</t>
  </si>
  <si>
    <t>1028.4ng/µL</t>
  </si>
  <si>
    <t>492ng/µL</t>
  </si>
  <si>
    <t>648ng/µL</t>
  </si>
  <si>
    <t>774ng/µL</t>
  </si>
  <si>
    <t>1256ng/µL</t>
  </si>
  <si>
    <t>1180ng/µL</t>
  </si>
  <si>
    <t>914.2ng/µL</t>
  </si>
  <si>
    <t>1186.7ng/µL</t>
  </si>
  <si>
    <t>627.5ng/µL</t>
  </si>
  <si>
    <t>1369.1ng/µL</t>
  </si>
  <si>
    <t>825.9ng/µL</t>
  </si>
  <si>
    <t>175ng/µL</t>
  </si>
  <si>
    <t>1805ng/µL</t>
  </si>
  <si>
    <t>1428ng/µL</t>
  </si>
  <si>
    <t>1743ng/µL</t>
  </si>
  <si>
    <t>1435ng/µL</t>
  </si>
  <si>
    <t>1022ng/µL</t>
  </si>
  <si>
    <t>990ng/µL</t>
  </si>
  <si>
    <t>1122ng/µL</t>
  </si>
  <si>
    <t>290ng/µL</t>
  </si>
  <si>
    <t>820ng/µL</t>
  </si>
  <si>
    <t>112ng/µL</t>
  </si>
  <si>
    <t>370ng/µL</t>
  </si>
  <si>
    <t>205ng/µL</t>
  </si>
  <si>
    <t>404ng/µL</t>
  </si>
  <si>
    <t>372.5ng/µL</t>
  </si>
  <si>
    <t>517.4ng/µL</t>
  </si>
  <si>
    <t>167.3ng/µL</t>
  </si>
  <si>
    <t>177ng/µL</t>
  </si>
  <si>
    <t>303.5ng/µL</t>
  </si>
  <si>
    <t>494.4ng/µL</t>
  </si>
  <si>
    <t>601.5ng/µL</t>
  </si>
  <si>
    <t>527.9ng/µL</t>
  </si>
  <si>
    <t>358ng/µL</t>
  </si>
  <si>
    <t>Genecopoeia</t>
  </si>
  <si>
    <t>Addgene 11601</t>
  </si>
  <si>
    <t>from clone 6</t>
  </si>
  <si>
    <t>from clone 1; 260/280 = 1.94, myr-FLAG ??.... I believe (DK) -- Yes, SH says myrFLAG</t>
  </si>
  <si>
    <t>from clone 1, myr-FLAG ??.... I believe (DK) -- Yes, SH says myrFLAG</t>
  </si>
  <si>
    <t>97.6ng/µL</t>
  </si>
  <si>
    <t>from clone 1; 260/280 = 1.86</t>
  </si>
  <si>
    <t>from clone 2 of TOP10 grown; 260/280 = 1.90</t>
  </si>
  <si>
    <t>from clone 6; 260/280 = 1.88</t>
  </si>
  <si>
    <t>514ng/µL</t>
  </si>
  <si>
    <t>1207.4ng/µL</t>
  </si>
  <si>
    <t>1298.9ng/µL</t>
  </si>
  <si>
    <t>1269.5ng/µL</t>
  </si>
  <si>
    <t>811.5ng/µL</t>
  </si>
  <si>
    <t>1046ng/µL</t>
  </si>
  <si>
    <t>883.5ng/µL</t>
  </si>
  <si>
    <t>528ng/µL</t>
  </si>
  <si>
    <t>1086.5ng/µL</t>
  </si>
  <si>
    <t>1148ng/µL</t>
  </si>
  <si>
    <t>938ng/µL</t>
  </si>
  <si>
    <t>954ng/µL</t>
  </si>
  <si>
    <t>503gn/µL</t>
  </si>
  <si>
    <t>515ng/µL</t>
  </si>
  <si>
    <t>502ng/µL</t>
  </si>
  <si>
    <t>280ng/µL</t>
  </si>
  <si>
    <t>621ng/µL</t>
  </si>
  <si>
    <t>Addgene 11600</t>
  </si>
  <si>
    <t>Addgene 11605</t>
  </si>
  <si>
    <t>Addgene 20280</t>
  </si>
  <si>
    <t>670 ng/µL</t>
  </si>
  <si>
    <t>512ng/µL</t>
  </si>
  <si>
    <t>488ng/µL</t>
  </si>
  <si>
    <t>353ng/µL</t>
  </si>
  <si>
    <t>139ng/µL</t>
  </si>
  <si>
    <t>506ng/µL</t>
  </si>
  <si>
    <t>1280ng/µL</t>
  </si>
  <si>
    <t>451ng/µL</t>
  </si>
  <si>
    <t>173ng/µL</t>
  </si>
  <si>
    <t>257ng/µL</t>
  </si>
  <si>
    <t>357ng/µL</t>
  </si>
  <si>
    <t>530ng/µL</t>
  </si>
  <si>
    <t>470ng/µL</t>
  </si>
  <si>
    <t>580ng/µL</t>
  </si>
  <si>
    <t>157ng/µL</t>
  </si>
  <si>
    <t>181.2ng/µL</t>
  </si>
  <si>
    <t>104.1ng/µL</t>
  </si>
  <si>
    <t>212.1ng/µL</t>
  </si>
  <si>
    <t>226.8ng/µL</t>
  </si>
  <si>
    <t>524.7ng/µL</t>
  </si>
  <si>
    <t>134.592ng/µL</t>
  </si>
  <si>
    <t>139.576ng/µL</t>
  </si>
  <si>
    <t>135.847ng/µL</t>
  </si>
  <si>
    <t>265.718ng/µL</t>
  </si>
  <si>
    <t>184.3ng/µL</t>
  </si>
  <si>
    <t>1275ng/µL</t>
  </si>
  <si>
    <t>1509ng/µL</t>
  </si>
  <si>
    <t>365ng/µL</t>
  </si>
  <si>
    <t>134ng/µL</t>
  </si>
  <si>
    <t>245ng/µL</t>
  </si>
  <si>
    <t>65ng/µL</t>
  </si>
  <si>
    <t>215ng/µL</t>
  </si>
  <si>
    <t>~500ng/µL</t>
  </si>
  <si>
    <t>395ng/µL</t>
  </si>
  <si>
    <t>491ng/µL</t>
  </si>
  <si>
    <t>932ng/µL</t>
  </si>
  <si>
    <t>739ng/µL</t>
  </si>
  <si>
    <t>748ng/µL</t>
  </si>
  <si>
    <t>~300ng/µL</t>
  </si>
  <si>
    <t>~350ng/µL</t>
  </si>
  <si>
    <t>~250ng/µL</t>
  </si>
  <si>
    <t>244ng/µL</t>
  </si>
  <si>
    <t>~600ng/µL</t>
  </si>
  <si>
    <t>680.1ng/µL</t>
  </si>
  <si>
    <t>573.7ng/µL</t>
  </si>
  <si>
    <t>356ng/µL</t>
  </si>
  <si>
    <t>330.5ng/µL</t>
  </si>
  <si>
    <r>
      <t>360ng/µ</t>
    </r>
    <r>
      <rPr>
        <sz val="11"/>
        <rFont val="Arial"/>
        <family val="2"/>
      </rPr>
      <t>L</t>
    </r>
  </si>
  <si>
    <t>180.6ng/µL</t>
  </si>
  <si>
    <t>472.6ng/µL</t>
  </si>
  <si>
    <t>433ng/µL</t>
  </si>
  <si>
    <t>342.1ng/µL</t>
  </si>
  <si>
    <t>verified by BsgI digest, SS, 11/2017</t>
  </si>
  <si>
    <t xml:space="preserve"> verified by AgeI digest.</t>
  </si>
  <si>
    <t>correct sequence, SS, 8/30/17. Re-made miniprep from glycerol stock, SS, 12/12/17.</t>
  </si>
  <si>
    <t>seq'd successfully</t>
  </si>
  <si>
    <t>381ng/µL</t>
  </si>
  <si>
    <t>277ng/µL</t>
  </si>
  <si>
    <t>used for transient tranfection in YUMM1.1 cells (with Lipofectamine 2000) and saw +++GFP expression 24hrs post-transfection (MS, 4/7/17)</t>
  </si>
  <si>
    <t>735ng/µL</t>
  </si>
  <si>
    <t>351ng/µL</t>
  </si>
  <si>
    <t>152ng/µL</t>
  </si>
  <si>
    <t>108ng/µL</t>
  </si>
  <si>
    <t>251ng/µL</t>
  </si>
  <si>
    <t>198ng/µL</t>
  </si>
  <si>
    <t>264ng/µL</t>
  </si>
  <si>
    <t>322ng/µL</t>
  </si>
  <si>
    <t>780ng/µL</t>
  </si>
  <si>
    <t>318ng/µL</t>
  </si>
  <si>
    <t>629ng/µL</t>
  </si>
  <si>
    <t>131ng/µL</t>
  </si>
  <si>
    <t>656ng/µL</t>
  </si>
  <si>
    <t>456ng/µL</t>
  </si>
  <si>
    <t>686ng/µL</t>
  </si>
  <si>
    <t>838ng/µL</t>
  </si>
  <si>
    <t>566ng/µL</t>
  </si>
  <si>
    <t>567ng/µL</t>
  </si>
  <si>
    <t>glycerol stock</t>
  </si>
  <si>
    <t>Dr. Clemens Schmitt's lab</t>
  </si>
  <si>
    <t>Sequenced 051617 - SS</t>
  </si>
  <si>
    <t>Wei Zhang' Lab</t>
  </si>
  <si>
    <t>NOT seq'd</t>
  </si>
  <si>
    <t>Sequenced 032216 - MS</t>
  </si>
  <si>
    <t>Sequenced 032216 - MS - NOT myr</t>
  </si>
  <si>
    <t>Sequencing FAILED</t>
  </si>
  <si>
    <t>does NOT have myr - Sequenced 032216 - MS</t>
  </si>
  <si>
    <t>Genecopoeia GC-F0627</t>
  </si>
  <si>
    <t>Invitrogen Geneart</t>
  </si>
  <si>
    <t>do maxiprep manually, LR-ed from MVB's pcr8-gw-Cre</t>
  </si>
  <si>
    <t>Mutation Generation Core</t>
  </si>
  <si>
    <t>Missing 2 amino acids, Shuttle</t>
  </si>
  <si>
    <t>Correct sequence, Shuttle</t>
  </si>
  <si>
    <t>Rat</t>
  </si>
  <si>
    <t>248ng/µL</t>
  </si>
  <si>
    <t>409ng/µL</t>
  </si>
  <si>
    <t>308ng/µL</t>
  </si>
  <si>
    <t>282ng/µL</t>
  </si>
  <si>
    <t>137ng/µL</t>
  </si>
  <si>
    <t>1526ng/µL</t>
  </si>
  <si>
    <t>67ng/µL</t>
  </si>
  <si>
    <t>852ng/µL</t>
  </si>
  <si>
    <t>860ng/µL</t>
  </si>
  <si>
    <t>312ng/µL</t>
  </si>
  <si>
    <t>1137ng/µL</t>
  </si>
  <si>
    <t>955ng/µL</t>
  </si>
  <si>
    <t>380ug/mL</t>
  </si>
  <si>
    <t>273.2ng/mL</t>
  </si>
  <si>
    <t>523ng/µL</t>
  </si>
  <si>
    <t>888ng/µL</t>
  </si>
  <si>
    <t>408ng/µL</t>
  </si>
  <si>
    <t>935ng/µL</t>
  </si>
  <si>
    <t>236ng/µL</t>
  </si>
  <si>
    <t>204ng/µL</t>
  </si>
  <si>
    <t>148ng/µL</t>
  </si>
  <si>
    <t>183ng/µL</t>
  </si>
  <si>
    <t>285ng/µL</t>
  </si>
  <si>
    <t>310ng/µL</t>
  </si>
  <si>
    <t>1497ng/µL</t>
  </si>
  <si>
    <t>620ng/µL</t>
  </si>
  <si>
    <t>975ng/µL</t>
  </si>
  <si>
    <t>127ng/µL</t>
  </si>
  <si>
    <t>149ng/µL</t>
  </si>
  <si>
    <t>208ng/µL</t>
  </si>
  <si>
    <t>443ng/µL</t>
  </si>
  <si>
    <t>879ng/µL</t>
  </si>
  <si>
    <t>37ng/µL</t>
  </si>
  <si>
    <t>390ng/µL</t>
  </si>
  <si>
    <t>136ng/µL</t>
  </si>
  <si>
    <t>526ng/µL</t>
  </si>
  <si>
    <t>467ng/µL</t>
  </si>
  <si>
    <t>673ng/µL</t>
  </si>
  <si>
    <t>454ng/µL</t>
  </si>
  <si>
    <t>73.0ng/µL</t>
  </si>
  <si>
    <t>833ng/µL</t>
  </si>
  <si>
    <t>447ng/µL</t>
  </si>
  <si>
    <t>385ng/µL</t>
  </si>
  <si>
    <t>493ng/µL</t>
  </si>
  <si>
    <t>123ng/µL</t>
  </si>
  <si>
    <t>135ng/µL</t>
  </si>
  <si>
    <t>534ng/µL</t>
  </si>
  <si>
    <t>759ng/µL</t>
  </si>
  <si>
    <t>713ng/µL</t>
  </si>
  <si>
    <t>1282ng/µL</t>
  </si>
  <si>
    <t>613ng/µL</t>
  </si>
  <si>
    <t>220ng/µL</t>
  </si>
  <si>
    <t>319ng/µL</t>
  </si>
  <si>
    <t>396ng/µL</t>
  </si>
  <si>
    <t>339ng/µL</t>
  </si>
  <si>
    <t>168ng/µL</t>
  </si>
  <si>
    <t>348ng/µL</t>
  </si>
  <si>
    <t>445ng/µL</t>
  </si>
  <si>
    <t>384ng/µL</t>
  </si>
  <si>
    <t>228ng/µL</t>
  </si>
  <si>
    <t>519ng/µL</t>
  </si>
  <si>
    <t>189ng/µL</t>
  </si>
  <si>
    <t>634ng/µL</t>
  </si>
  <si>
    <t>349ng/µL</t>
  </si>
  <si>
    <t>159ng/µL</t>
  </si>
  <si>
    <t>182ng/µL</t>
  </si>
  <si>
    <t>743ng/µL</t>
  </si>
  <si>
    <t>450ng/µL</t>
  </si>
  <si>
    <t>610ng/µL</t>
  </si>
  <si>
    <t>788ng/µL</t>
  </si>
  <si>
    <t>387ng/µL</t>
  </si>
  <si>
    <t>434 ng/µL</t>
  </si>
  <si>
    <t>653ng/µL</t>
  </si>
  <si>
    <t>101ng/µL</t>
  </si>
  <si>
    <t>462ng/µL</t>
  </si>
  <si>
    <t>212ng/µL</t>
  </si>
  <si>
    <t>785ng/µL</t>
  </si>
  <si>
    <t>45ng/µL</t>
  </si>
  <si>
    <t>155ng/µL</t>
  </si>
  <si>
    <t>375ng/µL</t>
  </si>
  <si>
    <t>315ng/µL</t>
  </si>
  <si>
    <t>55ng/µL</t>
  </si>
  <si>
    <t>85ng/µL</t>
  </si>
  <si>
    <t>294ng/µL</t>
  </si>
  <si>
    <t>345ng/µL</t>
  </si>
  <si>
    <t>616ng/µL</t>
  </si>
  <si>
    <t>369ng/µL</t>
  </si>
  <si>
    <t>128ng/µL</t>
  </si>
  <si>
    <t>284ng/µL</t>
  </si>
  <si>
    <t>3.0µg/µL</t>
  </si>
  <si>
    <t>1.7µg/µL</t>
  </si>
  <si>
    <t>1.9µg/µL</t>
  </si>
  <si>
    <t>213ng/µL</t>
  </si>
  <si>
    <t>417ng/µL</t>
  </si>
  <si>
    <t>340ng/µL</t>
  </si>
  <si>
    <t>460ng/µL</t>
  </si>
  <si>
    <t>420ng/µL</t>
  </si>
  <si>
    <t>424ng/µL</t>
  </si>
  <si>
    <t>195ng/µL</t>
  </si>
  <si>
    <t>591ng/µL</t>
  </si>
  <si>
    <t>358.4ng/µL</t>
  </si>
  <si>
    <t>173.8ng/µL</t>
  </si>
  <si>
    <t>413.7ng/µL</t>
  </si>
  <si>
    <t>96.1ng/µL</t>
  </si>
  <si>
    <t>302ng/µL</t>
  </si>
  <si>
    <t>471ng/µL</t>
  </si>
  <si>
    <t>197ng/µL</t>
  </si>
  <si>
    <t>174ng/µL</t>
  </si>
  <si>
    <t>0.1µg/µL</t>
  </si>
  <si>
    <t>283ng/µL</t>
  </si>
  <si>
    <t>548ng/µL</t>
  </si>
  <si>
    <t>RCAS Cre NF1 ex2 sgRNA</t>
  </si>
  <si>
    <r>
      <t>475ng/</t>
    </r>
    <r>
      <rPr>
        <sz val="10"/>
        <rFont val="Calibri"/>
        <family val="2"/>
      </rPr>
      <t>µ</t>
    </r>
    <r>
      <rPr>
        <sz val="10"/>
        <rFont val="Arial"/>
        <family val="2"/>
      </rPr>
      <t xml:space="preserve">L </t>
    </r>
  </si>
  <si>
    <t>GP</t>
  </si>
  <si>
    <t>ACZEGP TRE3 HA-FAK (Y397E)</t>
  </si>
  <si>
    <t>RCAN TRE3 HA-FAK (Y397E)</t>
  </si>
  <si>
    <t>DK/CS</t>
  </si>
  <si>
    <t>RCAS Ndel375 HA-FAK (used #42 DV)</t>
  </si>
  <si>
    <t>RCAS Ndel375 HA-FAK (used #15 DV)</t>
  </si>
  <si>
    <t>ACZEGP TRE3 Ndel375 HA-FAK</t>
  </si>
  <si>
    <t>RCAN TRE3 Ndel375 HA-FAK</t>
  </si>
  <si>
    <t>pCR8 GW TOPO Ndel375 HA-FAK</t>
  </si>
  <si>
    <t>DK/PE</t>
  </si>
  <si>
    <t>RCAS-PIK3CA p.H1047R</t>
  </si>
  <si>
    <t>AKA: PGC1a</t>
  </si>
  <si>
    <t>Validated in DF1s</t>
  </si>
  <si>
    <t>pCR8 HA-PIK3CA-H1047R</t>
  </si>
  <si>
    <t>RCAS HA-PIK3CA-H1047R</t>
  </si>
  <si>
    <t>pENTR-2B 3XFLAG-PIK3CA-H1047R</t>
  </si>
  <si>
    <t>Gene Universal order #713852-1</t>
  </si>
  <si>
    <r>
      <t>entry vector of mutant PIK3CA</t>
    </r>
    <r>
      <rPr>
        <vertAlign val="superscript"/>
        <sz val="10"/>
        <rFont val="Arial"/>
        <family val="2"/>
      </rPr>
      <t>H1047R</t>
    </r>
    <r>
      <rPr>
        <sz val="10"/>
        <rFont val="Arial"/>
        <family val="2"/>
      </rPr>
      <t>, Addgene #82824</t>
    </r>
  </si>
  <si>
    <t>RCAS 3XFLAG-PIK3CA-H1047R</t>
  </si>
  <si>
    <t>RH011</t>
  </si>
  <si>
    <t>pHIV GW-compatible Luciferase-IRES-eGFP (lentivirus) (EF1a-Luc-eGFP; CMV-GW)</t>
  </si>
  <si>
    <t>Fubp1smURFP Neo ex2 HDR FRT in pUC57</t>
  </si>
  <si>
    <t>Fubp1smURFP Neo ex15 HDR FRT in pUC57</t>
  </si>
  <si>
    <t>RH021</t>
  </si>
  <si>
    <t>HDR template made from transforming bacteria with purchased plasmid from Gene Universal</t>
  </si>
  <si>
    <r>
      <t>entry vector for 3X flag tagged PIK3CA</t>
    </r>
    <r>
      <rPr>
        <vertAlign val="superscript"/>
        <sz val="10"/>
        <rFont val="Arial"/>
        <family val="2"/>
      </rPr>
      <t>H1047R</t>
    </r>
    <r>
      <rPr>
        <sz val="10"/>
        <rFont val="Arial"/>
        <family val="2"/>
      </rPr>
      <t xml:space="preserve"> straight from the source and split to 2 vials for both freezers</t>
    </r>
  </si>
  <si>
    <t>FG12 HA-Ndel(375)-FAK, GFP</t>
  </si>
  <si>
    <t>FG12 HA-FAK-Y397E, GFP</t>
  </si>
  <si>
    <t>388 ng/uL</t>
  </si>
  <si>
    <t>216 ng/uL</t>
  </si>
  <si>
    <r>
      <t>expression vector of 3X flag tagged PIK3CA</t>
    </r>
    <r>
      <rPr>
        <vertAlign val="superscript"/>
        <sz val="10"/>
        <rFont val="Arial"/>
        <family val="2"/>
      </rPr>
      <t>H1047R</t>
    </r>
    <r>
      <rPr>
        <sz val="10"/>
        <rFont val="Arial"/>
        <family val="2"/>
      </rPr>
      <t>, made from David's glycerol stock #179 with no intermediate clone selection or mini-prep</t>
    </r>
  </si>
  <si>
    <t>815.4ng/µL</t>
  </si>
  <si>
    <t>107ng/µL</t>
  </si>
  <si>
    <t>485ng/µL</t>
  </si>
  <si>
    <t>pCR8 GW/TOPO myr-HA-Akt1 (mouse)</t>
  </si>
  <si>
    <t>DB/DK</t>
  </si>
  <si>
    <t>88 ng/uL</t>
  </si>
  <si>
    <t>pCR8 GW His-Pten (C124A)</t>
  </si>
  <si>
    <t>pCR8 GW Myc-Pten (G129E)</t>
  </si>
  <si>
    <t>pCR8 GW V5-Pten (C124A, G129E)</t>
  </si>
  <si>
    <t>FG12 CMV_3xFLAG-Pten, SV40_Luciferase-IRES-eGFP</t>
  </si>
  <si>
    <t>FG12 CMV_His-Pten (C124A), SV40_Luciferase-IRES-eGFP</t>
  </si>
  <si>
    <t>FG12 CMV_Myc-Pten (G129E), SV40_Luciferase-IRES-eGFP</t>
  </si>
  <si>
    <t xml:space="preserve">Mouse </t>
  </si>
  <si>
    <t>31 ng/uL</t>
  </si>
  <si>
    <t xml:space="preserve">both </t>
  </si>
  <si>
    <t>Chloramphenicol recombined out when you LR a gene into this vector, so select on AMP only</t>
  </si>
  <si>
    <t>FG12 CMV_myr-HA-SGK1, SV40_Luciferase-IRES-eGFP</t>
  </si>
  <si>
    <t>FG12 CMV_myr-HA-SGK3, SV40_Luciferase-IRES-eGFP</t>
  </si>
  <si>
    <t>FG12 CMV_myr-HA-SGK2, SV40_Luciferase-IRES-eGFP</t>
  </si>
  <si>
    <t>348 ng/uL</t>
  </si>
  <si>
    <t>178 ng/uL</t>
  </si>
  <si>
    <t>AMP &amp; CHLOR</t>
  </si>
  <si>
    <t>Mini prep</t>
  </si>
  <si>
    <t>FG12 CMV_HA-Akt1-E17K, SV40_Luciferase-IRES-eGFP</t>
  </si>
  <si>
    <t>FG12 CMV_HA-Ndel(375)-FAK, SV40_Luciferase-IRES-eGFP</t>
  </si>
  <si>
    <t>pCR8 myr-deltaPH-Akt1</t>
  </si>
  <si>
    <t>pCR8 myr-deltaPH-Akt1-K179M</t>
  </si>
  <si>
    <t>pCR8 myr-HA-Akt1-T308A</t>
  </si>
  <si>
    <t>RCAS myr-HA-Akt1-T308A</t>
  </si>
  <si>
    <t>pCR8 myr-HA-Akt1-S473A</t>
  </si>
  <si>
    <t>RCAS myr-HA-Akt1-S473A</t>
  </si>
  <si>
    <t>pCR8 myr-HA-Akt1-T308D</t>
  </si>
  <si>
    <t>RCAS myr-HA-Akt1-T308D</t>
  </si>
  <si>
    <t>pCR8 myr-HA-Akt1-S473D</t>
  </si>
  <si>
    <t>RCAS myr-HA-Akt1-S473D</t>
  </si>
  <si>
    <t>pCR8 myr-HA-Akt1-T308A, S473A</t>
  </si>
  <si>
    <t>RCAS myr-HA-Akt1-T308A, S473A</t>
  </si>
  <si>
    <t>pCR8 myr-HA-Akt1-T308A, S473D</t>
  </si>
  <si>
    <t>RCAS myr-HA-Akt1-T308A, S473D</t>
  </si>
  <si>
    <t>pCR8 myr-HA-Akt1-T308D, S473A</t>
  </si>
  <si>
    <t>RCAS myr-HA-Akt1-T308D, S473A</t>
  </si>
  <si>
    <t>pCR8 myr-HA-Akt1-T308D, S473D</t>
  </si>
  <si>
    <t>RCAS myr-HA-Akt1-T308D, S473D</t>
  </si>
  <si>
    <t>(-80°C emerg stock but maxiprepping to expand stock)</t>
  </si>
  <si>
    <t>(IN PROGRESS)</t>
  </si>
  <si>
    <t>RCAS myr-deltaPH-Akt1</t>
  </si>
  <si>
    <t>RCAS myr-deltaPH-Akt1-K179M</t>
  </si>
  <si>
    <t>102.7 ng/uL</t>
  </si>
  <si>
    <t>142.2 ng/uL</t>
  </si>
  <si>
    <t>1068 (GP box)</t>
  </si>
  <si>
    <t xml:space="preserve">1071 (GP box) </t>
  </si>
  <si>
    <t>1073 (GP box)</t>
  </si>
  <si>
    <t>Sequenced in entry vector</t>
  </si>
  <si>
    <t>110.4 ng/uL</t>
  </si>
  <si>
    <t xml:space="preserve">Maxi Prep </t>
  </si>
  <si>
    <t xml:space="preserve">1074 (GP box) </t>
  </si>
  <si>
    <t>91 ng/uL</t>
  </si>
  <si>
    <t>Maxi-prepped from David Kircher's glycerol stock</t>
  </si>
  <si>
    <t>1066 (GP box)</t>
  </si>
  <si>
    <t>573.6 ng/uL</t>
  </si>
  <si>
    <t>1079 (GP box)</t>
  </si>
  <si>
    <t>475.3 ng/uL</t>
  </si>
  <si>
    <t>122.3 ng/uL</t>
  </si>
  <si>
    <t>507.5 ng/uL</t>
  </si>
  <si>
    <t>191.5ng/ul</t>
  </si>
  <si>
    <t>1052 (DK box B)</t>
  </si>
  <si>
    <t>1053 (DK box B)</t>
  </si>
  <si>
    <t>1054 (DK box B)</t>
  </si>
  <si>
    <t>1059 (DK box B)</t>
  </si>
  <si>
    <t>1060 (DK box B)</t>
  </si>
  <si>
    <t>pCR8 GW TOPO HA-FAK(K454R)</t>
  </si>
  <si>
    <t>FG12 CMV_HA-FAK(Y397E), SV40_Luciferase-IRES-eGFP</t>
  </si>
  <si>
    <t>164.2 ng/ul</t>
  </si>
  <si>
    <t>Backup stock of concentration 273.3 ng/uL in separate box in -80</t>
  </si>
  <si>
    <t>Backup stock of same concentration in separate box in -80</t>
  </si>
  <si>
    <t>TT</t>
  </si>
  <si>
    <t>RF</t>
  </si>
  <si>
    <t>1350.0 ng/ul</t>
  </si>
  <si>
    <t>541.1 ng/uL</t>
  </si>
  <si>
    <t>KC</t>
  </si>
  <si>
    <t>620 ng/uL</t>
  </si>
  <si>
    <t>631.7 ng/uL</t>
  </si>
  <si>
    <t>570.4 ng/ul</t>
  </si>
  <si>
    <t>Verified via digest and sequencing</t>
  </si>
  <si>
    <t>FG12 CMV_HA-FAK(WT), SV40_Luciferase-IRES-eGFP</t>
  </si>
  <si>
    <t>747.5 ng/ul</t>
  </si>
  <si>
    <t>Verified via digest</t>
  </si>
  <si>
    <t>569.2 ng/ul</t>
  </si>
  <si>
    <t>FG12 CMV_HA-FAK(K454R), SV40_Luciferase-IRES-eGFP</t>
  </si>
  <si>
    <t>1296.3 ng/uL</t>
  </si>
  <si>
    <t>2082 ng/uL</t>
  </si>
  <si>
    <t>FG12 CMV_SGK1, SV40_Luciferase-IRES-eGFP (WT)</t>
  </si>
  <si>
    <t>FG12 CMV_SGK3, SV40_Luciferase-IRES-eGFP (WT)</t>
  </si>
  <si>
    <t>pDONR223_SGK1 (WT)</t>
  </si>
  <si>
    <t>pDONR223_SGK3 (WT)</t>
  </si>
  <si>
    <t>Purchased from addgene</t>
  </si>
  <si>
    <t>pDONR221-myr-HA-SGK1-K127M</t>
  </si>
  <si>
    <t>pDONR221-myr-HA-SGK3-K191M</t>
  </si>
  <si>
    <t xml:space="preserve">FG12 CMV_myr-HA-SGK1-K127M, SV40_Luciferase-IRES-eGFP </t>
  </si>
  <si>
    <t>2384.2 ng/uL</t>
  </si>
  <si>
    <t>MaxiPrep</t>
  </si>
  <si>
    <t>pENTR 2B Cre U6 Sapl</t>
  </si>
  <si>
    <t>entry vector for guide RNAs when doing CRISPR/CAS9 (Includes Cre, unlike plasmid 1020)</t>
  </si>
  <si>
    <t>372 ng/uL</t>
  </si>
  <si>
    <t>852.8 ng/ul</t>
  </si>
  <si>
    <t>Sequenced in DV, Transfected HEK293FT express GFP</t>
  </si>
  <si>
    <t>942.3 ng/ul</t>
  </si>
  <si>
    <t>Backup stock of 2897ng/ul plasmid in TT -80C plasmid box</t>
  </si>
  <si>
    <t>1697 ng/ul</t>
  </si>
  <si>
    <t>1258.6 ng/ul</t>
  </si>
  <si>
    <t>sequenced in DV, transfected HEKS express GFP</t>
  </si>
  <si>
    <t>586.9 ng/ul</t>
  </si>
  <si>
    <t>1649.4 ng/ul</t>
  </si>
  <si>
    <t xml:space="preserve">FG12 CMV_myr-HA-SGK3-K191M SV40_Luciferase-IRES-eGFP </t>
  </si>
  <si>
    <t>298.6 ng/ul</t>
  </si>
  <si>
    <t>256 ng/ul</t>
  </si>
  <si>
    <t>410.4 ng/uL</t>
  </si>
  <si>
    <t>MV</t>
  </si>
  <si>
    <t>176ng/uL</t>
  </si>
  <si>
    <r>
      <t xml:space="preserve">AMP </t>
    </r>
    <r>
      <rPr>
        <b/>
        <u/>
        <sz val="10"/>
        <rFont val="Arial"/>
        <family val="2"/>
      </rPr>
      <t>AND</t>
    </r>
    <r>
      <rPr>
        <sz val="10"/>
        <rFont val="Arial"/>
        <family val="2"/>
      </rPr>
      <t xml:space="preserve"> chloramphenicol</t>
    </r>
  </si>
  <si>
    <t>1776.9ng/µL</t>
  </si>
  <si>
    <t>2463.9ng/µL</t>
  </si>
  <si>
    <t>pENTRDsRedEx2</t>
  </si>
  <si>
    <t>https://www.addgene.org/22451/</t>
  </si>
  <si>
    <t>2117.9 ng/uL</t>
  </si>
  <si>
    <t>JP</t>
  </si>
  <si>
    <t>RCAS-DsRedEx2</t>
  </si>
  <si>
    <t>SCI</t>
  </si>
  <si>
    <t>RCAS Y DV CHA-NCAM1 (from Plasmid #50)</t>
  </si>
  <si>
    <t>1104 (JP Glycerol Box)</t>
  </si>
  <si>
    <t>537.4 ng/ul</t>
  </si>
  <si>
    <t>273.4 ng/ul</t>
  </si>
  <si>
    <t>RCAS-GFP</t>
  </si>
  <si>
    <t>2160 ng/ul</t>
  </si>
  <si>
    <t>RCAS-BRAF(KD)-P2A-Cre</t>
  </si>
  <si>
    <t>149.1 ng/ul</t>
  </si>
  <si>
    <t>James Robinson</t>
  </si>
  <si>
    <t>Received 6/22/22</t>
  </si>
  <si>
    <t>1110 (TT Glycerol Box)</t>
  </si>
  <si>
    <t>RCASBP(A)-Cre</t>
  </si>
  <si>
    <t>KS</t>
  </si>
  <si>
    <t>KS Glycerol</t>
  </si>
  <si>
    <t>849.6 ng/ul</t>
  </si>
  <si>
    <t>616.5 ng/ul</t>
  </si>
  <si>
    <t>TT Glycerol Box</t>
  </si>
  <si>
    <t>FG12 CMV_3xFLAG-Pten (Y138L), SV40_Luciferase-IRES-eGFP</t>
  </si>
  <si>
    <t>304.5 ng/ul</t>
  </si>
  <si>
    <t>304.4 ng/ul</t>
  </si>
  <si>
    <t>pCR8 GW 3xFLAG-Pten (Y138L)</t>
  </si>
  <si>
    <t>387.3 ng/ul</t>
  </si>
  <si>
    <t>FG12 CMV_NCAM1(no tag), SV40_Luciferase-IRES-eGFP</t>
  </si>
  <si>
    <t>1176.5ng/ul</t>
  </si>
  <si>
    <t>TE</t>
  </si>
  <si>
    <t>TE glycerol stock box 1086</t>
  </si>
  <si>
    <t>pMK-HA-BRAF(KD)-VE-p2A-Cre</t>
  </si>
  <si>
    <t>275.7 ng/ul</t>
  </si>
  <si>
    <t xml:space="preserve">SS/TT </t>
  </si>
  <si>
    <t xml:space="preserve">Supplied by James Robinson </t>
  </si>
  <si>
    <t>vector #</t>
  </si>
  <si>
    <t>pDEST FG12 CMV_GW, GFP</t>
  </si>
  <si>
    <t>RCAS Y CHA vector was used; no stop codon. Verified via digest, waiting for sequencing</t>
  </si>
  <si>
    <t>132.9 ng/uL</t>
  </si>
  <si>
    <t>1113 (LS Plasmid Box)</t>
  </si>
  <si>
    <t>Glycerol
Stock Info/Location</t>
  </si>
  <si>
    <t>hRSK1 myrY702A pDest RCAS</t>
  </si>
  <si>
    <t>pCR8 GW-TOPO 3xFLAG-Pten (wild type)</t>
  </si>
  <si>
    <t>pDest FG12-CMV Luc2 IRES GFP</t>
  </si>
  <si>
    <t>If you know where the plasmid map for a specific plasmid is located, please add a copy to the link on the right and\or email Garrett.</t>
  </si>
  <si>
    <t>RCAS-Y-PTEN(WT)-3X-FLAG-TOPO-EC</t>
  </si>
  <si>
    <t>1094 ng/ul</t>
  </si>
  <si>
    <t>400 ul</t>
  </si>
  <si>
    <t>GO</t>
  </si>
  <si>
    <t>Box 1 -80 Row</t>
  </si>
  <si>
    <t xml:space="preserve">sequenced. </t>
  </si>
  <si>
    <t>NRAS IRES Cre U6 Nf1 sgRNA-pENTR_2B</t>
  </si>
  <si>
    <t>200ng/ul</t>
  </si>
  <si>
    <t>25ul</t>
  </si>
  <si>
    <t>Synthesized by Gene Universal Inc</t>
  </si>
  <si>
    <t>7a00283-1 23Jan04/49-3</t>
  </si>
  <si>
    <t>7a00283-4 23Jan04/49-3</t>
  </si>
  <si>
    <t>NRAS IRES Cre U6 SapI-pENTR_2B</t>
  </si>
  <si>
    <t>RCAS-Y-NRAS IRES Cre U6 Nf1 sgRNA</t>
  </si>
  <si>
    <t>map</t>
  </si>
  <si>
    <t xml:space="preserve">sequenced 4/26/19 showed several mutations, was unsuccessful cloning in plasmid 1021, and restriction digest of empty vector never looked right. Full plasmid sequencing performed ~12/2022 and real sequence file added as plasmid map. Old map retained in next column. </t>
  </si>
  <si>
    <t>RCAS-C-HA - NRCAM del STOP ExC</t>
  </si>
  <si>
    <t>RCAS-C-HA - NELL1 del STOP ExC</t>
  </si>
  <si>
    <t>RCAS-C-HA - TIMP1 del STOP ExC</t>
  </si>
  <si>
    <t>pENTR221_NCAM1 del STOP EnC</t>
  </si>
  <si>
    <t>pENTR221_NRCAM del STOP EnC</t>
  </si>
  <si>
    <t>pENTR221_NELL1 del STOP EnC</t>
  </si>
  <si>
    <t>pENTR221_TIMP1 del STOP EnC</t>
  </si>
  <si>
    <t>pLVRX-IRES-tdTomato-FlagAkt1</t>
  </si>
  <si>
    <t>1109.8 ng/ul</t>
  </si>
  <si>
    <t>MF</t>
  </si>
  <si>
    <t>Maxiprep</t>
  </si>
  <si>
    <t>648.75 ng/ul</t>
  </si>
  <si>
    <t xml:space="preserve">431.5 ng/ul </t>
  </si>
  <si>
    <t>689.3 ng/uL</t>
  </si>
  <si>
    <t>1114 (GO -80 box)</t>
  </si>
  <si>
    <t>136.6µg/µL</t>
  </si>
  <si>
    <t>-20°C/-80°C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</si>
</sst>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[$-409]mmm\-yy;@"/>
  </numFmts>
  <fonts count="28">
    <font>
      <sz val="10"/>
      <name val="Arial"/>
    </font>
    <font>
      <sz val="10"/>
      <color rgb="FF000000"/>
      <name val="Arial"/>
    </font>
    <font>
      <sz val="10"/>
      <color rgb="FF000000"/>
      <name val="Arial"/>
      <i/>
    </font>
    <font>
      <sz val="8"/>
      <color rgb="FF000000"/>
      <name val="Arial"/>
    </font>
    <font>
      <sz val="9"/>
      <color rgb="FF000000"/>
      <name val="Arial"/>
      <b/>
    </font>
    <font>
      <sz val="10"/>
      <color rgb="FFFF0000"/>
      <name val="Arial"/>
    </font>
    <font>
      <sz val="10"/>
      <color theme="1"/>
      <name val="Arial"/>
    </font>
    <font>
      <sz val="10"/>
      <color rgb="FFFF0000"/>
      <name val="Arial"/>
      <b/>
    </font>
    <font>
      <sz val="10"/>
      <color indexed="18"/>
      <name val="Arial"/>
    </font>
    <font>
      <sz val="10"/>
      <color indexed="12"/>
      <name val="Arial"/>
      <u val="single"/>
    </font>
    <font>
      <sz val="11"/>
      <color rgb="FF000000"/>
      <name val="Arial"/>
      <b/>
    </font>
    <font>
      <sz val="10"/>
      <color indexed="20"/>
      <name val="Arial"/>
    </font>
    <font>
      <sz val="10"/>
      <color indexed="18"/>
      <name val="Arial"/>
      <i/>
    </font>
    <font>
      <sz val="11"/>
      <color rgb="FF006100"/>
      <name val="Arial"/>
    </font>
    <font>
      <sz val="10"/>
      <color rgb="FFFF0000"/>
      <name val="Arial"/>
      <b/>
      <i/>
    </font>
    <font>
      <sz val="9"/>
      <color rgb="FF000000"/>
      <name val="Arial"/>
    </font>
    <font>
      <sz val="10"/>
      <color indexed="8"/>
      <name val="Arial"/>
    </font>
    <font>
      <sz val="10"/>
      <color indexed="12"/>
      <name val="Arial"/>
      <b/>
    </font>
    <font>
      <sz val="10"/>
      <color rgb="FF006100"/>
      <name val="Arial"/>
    </font>
    <font>
      <sz val="16"/>
      <color rgb="FFFF0000"/>
      <name val="Arial"/>
    </font>
    <font>
      <sz val="10"/>
      <color rgb="FF000000"/>
      <name val="PT Serif"/>
    </font>
    <font>
      <sz val="12"/>
      <color rgb="FF000000"/>
      <name val="Arial"/>
      <b/>
    </font>
    <font>
      <sz val="10"/>
      <color theme="10"/>
      <name val="Arial"/>
      <b/>
      <u val="single"/>
    </font>
    <font>
      <sz val="18"/>
      <color indexed="12"/>
      <name val="Arial"/>
      <b/>
      <u val="single"/>
    </font>
    <font>
      <sz val="10"/>
      <color rgb="FF000000"/>
      <name val="Arial"/>
      <b/>
      <u val="single"/>
    </font>
    <font>
      <sz val="10"/>
      <color rgb="FF000000"/>
      <name val="Arial"/>
      <u val="single"/>
    </font>
    <font>
      <sz val="9"/>
      <color rgb="FF000000"/>
      <name val="Trebuchet MS"/>
    </font>
    <font>
      <sz val="9"/>
      <color rgb="FF000000"/>
      <name val="Trebuchet MS"/>
      <b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51"/>
        <bgColor indexed="64"/>
      </patternFill>
    </fill>
  </fills>
  <borders count="15">
    <border>
      <left/>
      <right/>
      <top/>
      <bottom/>
      <diagonal/>
    </border>
    <border>
      <top style="medium">
        <color indexed="64"/>
      </top>
      <bottom style="medium">
        <color indexed="64"/>
      </bottom>
    </border>
    <border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top style="medium">
        <color indexed="64"/>
      </top>
      <bottom style="medium">
        <color indexed="64"/>
      </bottom>
    </border>
    <border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  <top style="medium">
        <color indexed="64"/>
      </top>
      <bottom style="thin">
        <color indexed="64"/>
      </bottom>
    </border>
    <border>
      <top style="medium">
        <color indexed="64"/>
      </top>
      <bottom style="thin">
        <color indexed="64"/>
      </bottom>
    </border>
    <border>
      <right style="thin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top style="thin">
        <color indexed="64"/>
      </top>
      <bottom style="medium">
        <color indexed="64"/>
      </bottom>
    </border>
    <border>
      <top style="thin">
        <color indexed="64"/>
      </top>
      <bottom style="medium">
        <color indexed="64"/>
      </bottom>
    </border>
    <border>
      <right style="thin">
        <color indexed="64"/>
      </right>
      <top style="thin">
        <color indexed="64"/>
      </top>
      <bottom style="medium">
        <color indexed="64"/>
      </bottom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textRotation="90" horizontal="center"/>
    </xf>
    <xf numFmtId="0" fontId="1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1" fillId="3" borderId="0" xfId="0" applyFont="1" applyFill="1"/>
    <xf numFmtId="0" fontId="6" fillId="0" borderId="0" xfId="0" applyFont="1"/>
    <xf numFmtId="14" fontId="1" fillId="0" borderId="0" xfId="0" applyFont="1" applyNumberFormat="1"/>
    <xf numFmtId="0" fontId="7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7" fillId="0" borderId="0" xfId="0" applyFont="1"/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164" fontId="1" fillId="0" borderId="0" xfId="0" applyFont="1" applyNumberFormat="1" applyAlignment="1">
      <alignment horizontal="center"/>
    </xf>
    <xf numFmtId="14" fontId="1" fillId="0" borderId="0" xfId="0" applyFont="1" applyNumberFormat="1" applyAlignment="1">
      <alignment horizontal="center"/>
    </xf>
    <xf numFmtId="16" fontId="1" fillId="0" borderId="0" xfId="0" applyFont="1" applyNumberFormat="1" applyAlignment="1">
      <alignment horizontal="center"/>
    </xf>
    <xf numFmtId="0" fontId="8" fillId="0" borderId="0" xfId="0" applyFont="1" applyAlignment="1">
      <alignment horizontal="center"/>
    </xf>
    <xf numFmtId="0" fontId="1" fillId="5" borderId="0" xfId="0" applyFont="1" applyFill="1"/>
    <xf numFmtId="0" fontId="1" fillId="0" borderId="0" xfId="0" applyFont="1" applyAlignment="1">
      <alignment horizontal="right"/>
    </xf>
    <xf numFmtId="0" fontId="9" fillId="0" borderId="0" xfId="0" applyFont="1"/>
    <xf numFmtId="0" fontId="1" fillId="0" borderId="0" xfId="0" applyFont="1"/>
    <xf numFmtId="0" fontId="10" fillId="0" borderId="0" xfId="0" applyFont="1" applyAlignment="1">
      <alignment wrapText="1"/>
    </xf>
    <xf numFmtId="17" fontId="1" fillId="0" borderId="0" xfId="0" applyFont="1" applyNumberFormat="1"/>
    <xf numFmtId="165" fontId="1" fillId="0" borderId="0" xfId="0" applyFont="1" applyNumberFormat="1"/>
    <xf numFmtId="0" fontId="8" fillId="0" borderId="0" xfId="0" applyFont="1"/>
    <xf numFmtId="0" fontId="11" fillId="0" borderId="0" xfId="0" applyFont="1"/>
    <xf numFmtId="0" fontId="12" fillId="0" borderId="0" xfId="0" applyFont="1"/>
    <xf numFmtId="14" fontId="1" fillId="0" borderId="0" xfId="0" applyFont="1" applyNumberFormat="1" applyAlignment="1">
      <alignment vertical="center" wrapText="1"/>
    </xf>
    <xf numFmtId="0" fontId="1" fillId="2" borderId="0" xfId="0" applyFont="1" applyFill="1" applyAlignment="1">
      <alignment horizontal="left"/>
    </xf>
    <xf numFmtId="0" fontId="11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5" fillId="0" borderId="0" xfId="0" applyFont="1"/>
    <xf numFmtId="0" fontId="1" fillId="3" borderId="0" xfId="0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0" fontId="14" fillId="4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" fillId="8" borderId="0" xfId="0" applyFont="1" applyFill="1"/>
    <xf numFmtId="0" fontId="1" fillId="8" borderId="0" xfId="0" applyFont="1" applyFill="1" applyAlignment="1">
      <alignment horizontal="center"/>
    </xf>
    <xf numFmtId="15" fontId="1" fillId="0" borderId="0" xfId="0" applyFont="1" applyNumberFormat="1" applyAlignment="1">
      <alignment horizontal="center"/>
    </xf>
    <xf numFmtId="0" fontId="16" fillId="0" borderId="0" xfId="0" applyFont="1" applyAlignment="1">
      <alignment horizontal="center"/>
    </xf>
    <xf numFmtId="0" fontId="1" fillId="2" borderId="0" xfId="0" applyFont="1" applyFill="1"/>
    <xf numFmtId="0" fontId="1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18" fillId="6" borderId="0" xfId="0" applyFont="1" applyFill="1"/>
    <xf numFmtId="0" fontId="1" fillId="0" borderId="0" xfId="0" applyFont="1" applyAlignment="1">
      <alignment horizontal="left"/>
    </xf>
    <xf numFmtId="0" fontId="19" fillId="0" borderId="0" xfId="0" applyFont="1" applyAlignment="1">
      <alignment wrapText="1"/>
    </xf>
    <xf numFmtId="0" fontId="20" fillId="0" borderId="0" xfId="0" applyFont="1"/>
    <xf numFmtId="0" fontId="21" fillId="0" borderId="1" xfId="0" applyFont="1" applyBorder="1" applyAlignment="1">
      <alignment horizontal="left"/>
    </xf>
    <xf numFmtId="0" fontId="21" fillId="0" borderId="1" xfId="0" applyFont="1" applyBorder="1" applyAlignment="1">
      <alignment horizontal="center" wrapText="1"/>
    </xf>
    <xf numFmtId="0" fontId="21" fillId="0" borderId="1" xfId="0" applyFont="1" applyBorder="1" applyAlignment="1">
      <alignment horizontal="center"/>
    </xf>
    <xf numFmtId="0" fontId="21" fillId="0" borderId="1" xfId="0" applyFont="1" applyBorder="1"/>
    <xf numFmtId="0" fontId="21" fillId="0" borderId="0" xfId="0" applyFont="1" applyAlignment="1">
      <alignment wrapText="1"/>
    </xf>
    <xf numFmtId="0" fontId="1" fillId="4" borderId="0" xfId="0" applyFont="1" applyFill="1"/>
    <xf numFmtId="0" fontId="5" fillId="4" borderId="0" xfId="0" applyFont="1" applyFill="1"/>
    <xf numFmtId="0" fontId="7" fillId="4" borderId="0" xfId="0" applyFont="1" applyFill="1"/>
    <xf numFmtId="0" fontId="22" fillId="0" borderId="0" xfId="0" applyFont="1"/>
    <xf numFmtId="0" fontId="9" fillId="0" borderId="2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1" fillId="7" borderId="0" xfId="0" applyFont="1" applyFill="1"/>
    <xf numFmtId="0" fontId="14" fillId="4" borderId="0" xfId="0" applyFont="1" applyFill="1"/>
    <xf numFmtId="0" fontId="14" fillId="0" borderId="0" xfId="0" applyFont="1"/>
    <xf numFmtId="0" fontId="1" fillId="0" borderId="3" xfId="0" applyFont="1" applyBorder="1"/>
    <xf numFmtId="0" fontId="24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5" fillId="0" borderId="0" xfId="0" applyFont="1" applyAlignment="1">
      <alignment horizontal="left"/>
    </xf>
    <xf numFmtId="0" fontId="25" fillId="0" borderId="0" xfId="0" applyFont="1" applyAlignment="1">
      <alignment horizontal="center"/>
    </xf>
    <xf numFmtId="0" fontId="26" fillId="0" borderId="4" xfId="0" applyFont="1" applyBorder="1"/>
    <xf numFmtId="0" fontId="26" fillId="0" borderId="1" xfId="0" applyFont="1" applyBorder="1"/>
    <xf numFmtId="0" fontId="27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vertical="center"/>
    </xf>
    <xf numFmtId="0" fontId="27" fillId="0" borderId="5" xfId="0" applyFont="1" applyBorder="1" applyAlignment="1">
      <alignment vertical="center"/>
    </xf>
    <xf numFmtId="0" fontId="26" fillId="0" borderId="6" xfId="0" applyFont="1" applyBorder="1" applyAlignment="1">
      <alignment horizontal="right"/>
    </xf>
    <xf numFmtId="0" fontId="26" fillId="0" borderId="7" xfId="0" applyFont="1" applyBorder="1" applyAlignment="1">
      <alignment horizontal="right"/>
    </xf>
    <xf numFmtId="0" fontId="26" fillId="0" borderId="7" xfId="0" applyFont="1" applyBorder="1" applyAlignment="1">
      <alignment horizontal="center" vertical="center"/>
    </xf>
    <xf numFmtId="0" fontId="26" fillId="0" borderId="7" xfId="0" applyFont="1" applyBorder="1" applyAlignment="1">
      <alignment vertical="center"/>
    </xf>
    <xf numFmtId="0" fontId="26" fillId="0" borderId="8" xfId="0" applyFont="1" applyBorder="1" applyAlignment="1">
      <alignment vertical="center"/>
    </xf>
    <xf numFmtId="0" fontId="26" fillId="0" borderId="9" xfId="0" applyFont="1" applyBorder="1" applyAlignment="1">
      <alignment horizontal="right"/>
    </xf>
    <xf numFmtId="0" fontId="26" fillId="0" borderId="10" xfId="0" applyFont="1" applyBorder="1" applyAlignment="1">
      <alignment horizontal="right"/>
    </xf>
    <xf numFmtId="0" fontId="26" fillId="0" borderId="10" xfId="0" applyFont="1" applyBorder="1" applyAlignment="1">
      <alignment horizontal="center" vertical="center"/>
    </xf>
    <xf numFmtId="0" fontId="26" fillId="0" borderId="10" xfId="0" applyFont="1" applyBorder="1" applyAlignment="1">
      <alignment vertical="center"/>
    </xf>
    <xf numFmtId="0" fontId="26" fillId="0" borderId="11" xfId="0" applyFont="1" applyBorder="1" applyAlignment="1">
      <alignment vertical="center"/>
    </xf>
    <xf numFmtId="0" fontId="26" fillId="0" borderId="12" xfId="0" applyFont="1" applyBorder="1" applyAlignment="1">
      <alignment horizontal="right"/>
    </xf>
    <xf numFmtId="0" fontId="26" fillId="0" borderId="13" xfId="0" applyFont="1" applyBorder="1" applyAlignment="1">
      <alignment horizontal="right"/>
    </xf>
    <xf numFmtId="0" fontId="26" fillId="0" borderId="13" xfId="0" applyFont="1" applyBorder="1" applyAlignment="1">
      <alignment vertical="center"/>
    </xf>
    <xf numFmtId="0" fontId="26" fillId="0" borderId="13" xfId="0" applyFont="1" applyBorder="1" applyAlignment="1">
      <alignment horizontal="center" vertical="center"/>
    </xf>
    <xf numFmtId="0" fontId="26" fillId="0" borderId="1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addgene.org/82824/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showWhiteSpace="0" zoomScaleNormal="100" zoomScalePageLayoutView="110" workbookViewId="0">
      <pane xSplit="2" ySplit="2" topLeftCell="C838" activePane="bottomRight" state="frozen"/>
      <selection pane="topRight" activeCell="D1" sqref="D1"/>
      <selection pane="bottomLeft" activeCell="A3" sqref="A3"/>
      <selection pane="bottomRight" activeCell="A1134" sqref="A1134"/>
    </sheetView>
  </sheetViews>
  <sheetFormatPr defaultRowHeight="15.0" baseColWidth="10"/>
  <cols>
    <col min="1" max="1" width="9.42578125" hidden="0" customWidth="1"/>
    <col min="2" max="2" width="5.7109375" hidden="0" customWidth="1"/>
    <col min="3" max="3" width="50" hidden="0" customWidth="1"/>
    <col min="4" max="4" width="18.140625" hidden="0" customWidth="1"/>
    <col min="5" max="5" width="14.5703125" hidden="0" customWidth="1"/>
    <col min="6" max="6" width="14.5703125" hidden="0" customWidth="1"/>
    <col min="7" max="7" width="14" hidden="0" customWidth="1"/>
    <col min="8" max="8" width="13" hidden="0" customWidth="1"/>
    <col min="9" max="9" width="14.42578125" hidden="0" customWidth="1"/>
    <col min="10" max="10" width="14.28515625" hidden="0" customWidth="1"/>
    <col min="11" max="11" width="27.140625" hidden="0" customWidth="1"/>
    <col min="12" max="12" width="33.28515625" hidden="0" customWidth="1"/>
    <col min="13" max="13" width="51.140625" hidden="0" customWidth="1"/>
    <col min="14" max="14" width="176.140625" hidden="0" customWidth="1"/>
    <col min="15" max="15" width="30.42578125" hidden="0" customWidth="1"/>
  </cols>
  <sheetData>
    <row r="1" ht="97.5" customHeight="1">
      <c r="B1" s="1"/>
      <c r="C1" s="51" t="s">
        <v>3405</v>
      </c>
      <c r="D1" s="62" t="str">
        <f>HYPERLINK("X:\Holmen Lab\Databases\Snapgene db\DNA Files\1-Holmen Plasmids", "LINK TO PLASMIDS FOLDER")</f>
        <v>LINK TO PLASMIDS FOLDER</v>
      </c>
      <c r="E1" s="63"/>
      <c r="F1" s="63"/>
      <c r="G1" s="63"/>
      <c r="H1" s="52"/>
    </row>
    <row r="2" ht="48" customHeight="1">
      <c r="A2" s="57" t="s">
        <v>3420</v>
      </c>
      <c r="B2" s="4" t="s">
        <v>3396</v>
      </c>
      <c r="C2" s="53" t="s">
        <v>2540</v>
      </c>
      <c r="D2" s="54" t="s">
        <v>2550</v>
      </c>
      <c r="E2" s="55" t="s">
        <v>2541</v>
      </c>
      <c r="F2" s="55" t="s">
        <v>2566</v>
      </c>
      <c r="G2" s="55" t="s">
        <v>2542</v>
      </c>
      <c r="H2" s="54" t="s">
        <v>2547</v>
      </c>
      <c r="I2" s="54" t="s">
        <v>2546</v>
      </c>
      <c r="J2" s="54" t="s">
        <v>2548</v>
      </c>
      <c r="K2" s="54" t="s">
        <v>3401</v>
      </c>
      <c r="L2" s="56" t="s">
        <v>2544</v>
      </c>
      <c r="M2" s="56" t="s">
        <v>2543</v>
      </c>
    </row>
    <row r="3" ht="12.75" customHeight="1">
      <c r="A3" s="61"/>
      <c r="B3" s="16" t="n">
        <v>1</v>
      </c>
      <c r="C3" s="23" t="s">
        <v>651</v>
      </c>
      <c r="E3" s="1" t="s">
        <v>2579</v>
      </c>
      <c r="H3" s="1" t="s">
        <v>952</v>
      </c>
      <c r="M3" s="24"/>
      <c r="N3" s="24"/>
      <c r="O3" s="24"/>
    </row>
    <row r="4" ht="12.75" customHeight="1">
      <c r="A4" s="61"/>
      <c r="B4" s="16" t="n">
        <v>2</v>
      </c>
      <c r="C4" s="23" t="s">
        <v>653</v>
      </c>
      <c r="E4" s="1" t="n">
        <v>0.20699999999999999</v>
      </c>
      <c r="F4" s="1"/>
      <c r="H4" s="1" t="s">
        <v>952</v>
      </c>
      <c r="M4" s="24"/>
      <c r="N4" s="24"/>
      <c r="O4" s="24"/>
    </row>
    <row r="5">
      <c r="A5" s="61"/>
      <c r="B5" s="16" t="n">
        <v>3</v>
      </c>
      <c r="C5" s="23" t="s">
        <v>654</v>
      </c>
      <c r="D5" s="1" t="s">
        <v>2574</v>
      </c>
      <c r="E5" s="1" t="s">
        <v>2581</v>
      </c>
      <c r="F5" s="1"/>
      <c r="H5" s="1" t="s">
        <v>952</v>
      </c>
    </row>
    <row r="6">
      <c r="A6" s="61"/>
      <c r="B6" s="16" t="n">
        <v>4</v>
      </c>
      <c r="C6" s="23" t="s">
        <v>655</v>
      </c>
      <c r="E6" s="1" t="s">
        <v>2578</v>
      </c>
      <c r="F6" s="1" t="s">
        <v>1984</v>
      </c>
      <c r="G6" s="1" t="s">
        <v>2451</v>
      </c>
      <c r="H6" s="1" t="s">
        <v>952</v>
      </c>
      <c r="I6" s="17"/>
      <c r="J6" s="9" t="n">
        <v>43168</v>
      </c>
      <c r="K6" s="9"/>
    </row>
    <row r="7">
      <c r="A7" s="61" t="str">
        <f>=HYPERLINK("X:/Holmen Lab/Databases/Snapgene db/DNA Files/1-Holmen Plasmids/0005-RCASBP(A) EGFRviii.dna","0005.dna")</f>
      </c>
      <c r="B7" s="16" t="n">
        <v>5</v>
      </c>
      <c r="C7" s="23" t="s">
        <v>1893</v>
      </c>
      <c r="E7" s="1" t="n">
        <v>0.51700000000000002</v>
      </c>
      <c r="F7" s="1"/>
      <c r="H7" s="1" t="s">
        <v>952</v>
      </c>
      <c r="I7" s="1" t="s">
        <v>1600</v>
      </c>
    </row>
    <row r="8">
      <c r="A8" s="61"/>
      <c r="B8" s="16" t="n">
        <v>6</v>
      </c>
      <c r="C8" s="23" t="s">
        <v>656</v>
      </c>
      <c r="D8" s="1" t="s">
        <v>2574</v>
      </c>
      <c r="E8" s="1" t="s">
        <v>2580</v>
      </c>
      <c r="F8" s="1"/>
      <c r="H8" s="1" t="s">
        <v>952</v>
      </c>
    </row>
    <row r="9">
      <c r="A9" s="61"/>
      <c r="B9" s="16" t="n">
        <v>7</v>
      </c>
      <c r="C9" s="23" t="s">
        <v>657</v>
      </c>
      <c r="D9" s="1" t="s">
        <v>2574</v>
      </c>
      <c r="E9" s="1" t="s">
        <v>2582</v>
      </c>
      <c r="F9" s="1"/>
      <c r="H9" s="1" t="s">
        <v>952</v>
      </c>
    </row>
    <row r="10">
      <c r="A10" s="61"/>
      <c r="B10" s="16" t="n">
        <v>8</v>
      </c>
      <c r="C10" s="23" t="s">
        <v>659</v>
      </c>
      <c r="D10" s="1" t="s">
        <v>2574</v>
      </c>
      <c r="E10" s="1" t="s">
        <v>2583</v>
      </c>
      <c r="F10" s="1"/>
      <c r="H10" s="1" t="s">
        <v>952</v>
      </c>
    </row>
    <row r="11">
      <c r="A11" s="61"/>
      <c r="B11" s="16" t="n">
        <v>9</v>
      </c>
      <c r="C11" s="23" t="s">
        <v>660</v>
      </c>
      <c r="E11" s="1" t="s">
        <v>2584</v>
      </c>
      <c r="F11" s="1"/>
      <c r="H11" s="1" t="s">
        <v>952</v>
      </c>
    </row>
    <row r="12">
      <c r="A12" s="61"/>
      <c r="B12" s="16" t="n">
        <v>10</v>
      </c>
      <c r="C12" s="23" t="s">
        <v>661</v>
      </c>
      <c r="D12" s="1" t="s">
        <v>2574</v>
      </c>
      <c r="E12" s="1" t="s">
        <v>2585</v>
      </c>
      <c r="F12" s="1"/>
      <c r="H12" s="1" t="s">
        <v>952</v>
      </c>
    </row>
    <row r="13">
      <c r="A13" s="61"/>
      <c r="B13" s="16" t="n">
        <v>11</v>
      </c>
      <c r="C13" s="23" t="s">
        <v>662</v>
      </c>
      <c r="E13" s="1" t="s">
        <v>2586</v>
      </c>
      <c r="F13" s="1"/>
      <c r="H13" s="1" t="s">
        <v>952</v>
      </c>
    </row>
    <row r="14">
      <c r="A14" s="61"/>
      <c r="B14" s="16" t="n">
        <v>12</v>
      </c>
      <c r="C14" s="23" t="s">
        <v>664</v>
      </c>
      <c r="D14" s="1" t="s">
        <v>2574</v>
      </c>
      <c r="E14" s="1" t="s">
        <v>2580</v>
      </c>
      <c r="F14" s="1"/>
      <c r="H14" s="1" t="s">
        <v>952</v>
      </c>
    </row>
    <row r="15">
      <c r="A15" s="61"/>
      <c r="B15" s="16" t="n">
        <v>13</v>
      </c>
      <c r="C15" s="23" t="s">
        <v>2080</v>
      </c>
      <c r="E15" s="1" t="s">
        <v>2587</v>
      </c>
      <c r="F15" s="1"/>
      <c r="H15" s="1" t="s">
        <v>952</v>
      </c>
    </row>
    <row r="16">
      <c r="A16" s="61" t="str">
        <f>=HYPERLINK("X:/Holmen Lab/Databases/Snapgene db/DNA Files/1-Holmen Plasmids/0014-RCAS X.dna","0014.dna")</f>
      </c>
      <c r="B16" s="16" t="n">
        <v>14</v>
      </c>
      <c r="C16" s="23" t="s">
        <v>665</v>
      </c>
      <c r="E16" s="1" t="s">
        <v>2588</v>
      </c>
      <c r="F16" s="1"/>
      <c r="H16" s="1" t="s">
        <v>952</v>
      </c>
      <c r="M16" s="23" t="s">
        <v>2449</v>
      </c>
    </row>
    <row r="17">
      <c r="A17" s="61"/>
      <c r="B17" s="16" t="n">
        <v>15</v>
      </c>
      <c r="C17" s="23" t="s">
        <v>667</v>
      </c>
      <c r="D17" s="1" t="s">
        <v>2556</v>
      </c>
      <c r="E17" s="1" t="s">
        <v>3356</v>
      </c>
      <c r="F17" s="1" t="s">
        <v>1984</v>
      </c>
      <c r="H17" s="50" t="s">
        <v>3357</v>
      </c>
      <c r="J17" s="9"/>
      <c r="N17" s="3"/>
    </row>
    <row r="18">
      <c r="A18" s="61"/>
      <c r="B18" s="16" t="n">
        <v>16</v>
      </c>
      <c r="C18" s="23" t="s">
        <v>668</v>
      </c>
      <c r="D18" s="1" t="s">
        <v>2574</v>
      </c>
      <c r="E18" s="1" t="s">
        <v>2589</v>
      </c>
      <c r="F18" s="1"/>
      <c r="H18" s="1" t="s">
        <v>952</v>
      </c>
    </row>
    <row r="19">
      <c r="A19" s="61"/>
      <c r="B19" s="16" t="n">
        <v>17</v>
      </c>
      <c r="C19" s="23" t="s">
        <v>670</v>
      </c>
      <c r="E19" s="1" t="s">
        <v>2590</v>
      </c>
      <c r="F19" s="1"/>
      <c r="H19" s="1" t="s">
        <v>952</v>
      </c>
    </row>
    <row r="20">
      <c r="A20" s="61"/>
      <c r="B20" s="16" t="n">
        <v>18</v>
      </c>
      <c r="C20" s="23" t="s">
        <v>1919</v>
      </c>
      <c r="E20" s="1" t="n">
        <v>31</v>
      </c>
      <c r="F20" s="1" t="n">
        <v>126</v>
      </c>
      <c r="G20" s="1" t="n">
        <v>29</v>
      </c>
      <c r="H20" s="1" t="s">
        <v>952</v>
      </c>
    </row>
    <row r="21">
      <c r="A21" s="61"/>
      <c r="B21" s="16" t="n">
        <v>19</v>
      </c>
      <c r="C21" s="23" t="s">
        <v>2575</v>
      </c>
      <c r="E21" s="1" t="s">
        <v>2591</v>
      </c>
      <c r="F21" s="1"/>
      <c r="H21" s="1" t="s">
        <v>952</v>
      </c>
      <c r="J21" s="23" t="n">
        <f>50-6-1.9</f>
        <v>42.1</v>
      </c>
    </row>
    <row r="22">
      <c r="A22" s="61"/>
      <c r="B22" s="16" t="n">
        <v>20</v>
      </c>
      <c r="C22" s="23" t="s">
        <v>671</v>
      </c>
      <c r="E22" s="1" t="s">
        <v>2580</v>
      </c>
      <c r="F22" s="1"/>
      <c r="H22" s="1" t="s">
        <v>952</v>
      </c>
    </row>
    <row r="23">
      <c r="A23" s="61"/>
      <c r="B23" s="16" t="n">
        <v>21</v>
      </c>
      <c r="C23" s="23" t="s">
        <v>672</v>
      </c>
      <c r="D23" s="1" t="s">
        <v>2574</v>
      </c>
      <c r="E23" s="1" t="s">
        <v>2592</v>
      </c>
      <c r="F23" s="1"/>
      <c r="H23" s="1" t="s">
        <v>952</v>
      </c>
    </row>
    <row r="24">
      <c r="A24" s="61"/>
      <c r="B24" s="16" t="n">
        <v>22</v>
      </c>
      <c r="C24" s="23" t="s">
        <v>673</v>
      </c>
      <c r="D24" s="1" t="s">
        <v>2574</v>
      </c>
      <c r="E24" s="1" t="s">
        <v>2593</v>
      </c>
      <c r="F24" s="1"/>
      <c r="H24" s="1" t="s">
        <v>952</v>
      </c>
    </row>
    <row r="25">
      <c r="A25" s="61"/>
      <c r="B25" s="16" t="n">
        <v>23</v>
      </c>
      <c r="C25" s="23" t="s">
        <v>674</v>
      </c>
      <c r="E25" s="1" t="s">
        <v>2594</v>
      </c>
      <c r="F25" s="1"/>
      <c r="H25" s="1" t="s">
        <v>952</v>
      </c>
    </row>
    <row r="26">
      <c r="A26" s="61"/>
      <c r="B26" s="16" t="n">
        <v>24</v>
      </c>
      <c r="C26" s="23" t="s">
        <v>676</v>
      </c>
      <c r="D26" s="1" t="s">
        <v>2574</v>
      </c>
      <c r="E26" s="1" t="s">
        <v>2595</v>
      </c>
      <c r="F26" s="1"/>
      <c r="H26" s="1" t="s">
        <v>952</v>
      </c>
    </row>
    <row r="27">
      <c r="A27" s="61"/>
      <c r="B27" s="16" t="n">
        <v>25</v>
      </c>
      <c r="C27" s="23" t="s">
        <v>685</v>
      </c>
      <c r="E27" s="1" t="s">
        <v>2596</v>
      </c>
      <c r="F27" s="1"/>
      <c r="H27" s="1" t="s">
        <v>952</v>
      </c>
    </row>
    <row r="28">
      <c r="A28" s="61"/>
      <c r="B28" s="16" t="n">
        <v>26</v>
      </c>
      <c r="C28" s="23" t="s">
        <v>686</v>
      </c>
      <c r="D28" s="1" t="s">
        <v>2574</v>
      </c>
      <c r="E28" s="1" t="s">
        <v>2597</v>
      </c>
      <c r="F28" s="1"/>
      <c r="H28" s="1" t="s">
        <v>952</v>
      </c>
    </row>
    <row r="29">
      <c r="A29" s="61"/>
      <c r="B29" s="16" t="n">
        <v>27</v>
      </c>
      <c r="C29" s="23" t="s">
        <v>687</v>
      </c>
      <c r="D29" s="1" t="s">
        <v>2574</v>
      </c>
      <c r="E29" s="1" t="s">
        <v>2598</v>
      </c>
      <c r="F29" s="1"/>
      <c r="H29" s="1" t="s">
        <v>952</v>
      </c>
    </row>
    <row r="30">
      <c r="A30" s="61"/>
      <c r="B30" s="16" t="n">
        <v>28</v>
      </c>
      <c r="C30" s="23" t="s">
        <v>689</v>
      </c>
      <c r="D30" s="1" t="s">
        <v>2574</v>
      </c>
      <c r="E30" s="1" t="s">
        <v>2599</v>
      </c>
      <c r="F30" s="1"/>
      <c r="H30" s="1" t="s">
        <v>952</v>
      </c>
    </row>
    <row r="31">
      <c r="A31" s="61"/>
      <c r="B31" s="16" t="n">
        <v>29</v>
      </c>
      <c r="C31" s="23" t="s">
        <v>691</v>
      </c>
      <c r="D31" s="1" t="s">
        <v>2574</v>
      </c>
      <c r="E31" s="1" t="s">
        <v>2600</v>
      </c>
      <c r="F31" s="1"/>
      <c r="H31" s="1" t="s">
        <v>952</v>
      </c>
    </row>
    <row r="32">
      <c r="A32" s="61"/>
      <c r="B32" s="16" t="n">
        <v>30</v>
      </c>
      <c r="C32" s="23" t="s">
        <v>692</v>
      </c>
      <c r="E32" s="1" t="s">
        <v>2601</v>
      </c>
      <c r="F32" s="1" t="n">
        <v>11</v>
      </c>
      <c r="H32" s="1" t="s">
        <v>952</v>
      </c>
    </row>
    <row r="33">
      <c r="A33" s="61" t="str">
        <f>=HYPERLINK("X:/Holmen Lab/Databases/Snapgene db/DNA Files/1-Holmen Plasmids/0031-hRSK1 myrY702A pDest RCAS.dna","0031.dna")</f>
      </c>
      <c r="B33" s="16" t="n">
        <v>31</v>
      </c>
      <c r="C33" s="23" t="s">
        <v>3402</v>
      </c>
      <c r="E33" s="1" t="s">
        <v>2602</v>
      </c>
      <c r="F33" s="1"/>
      <c r="H33" s="1" t="s">
        <v>952</v>
      </c>
    </row>
    <row r="34">
      <c r="A34" s="61"/>
      <c r="B34" s="16" t="n">
        <v>32</v>
      </c>
      <c r="C34" s="23" t="s">
        <v>693</v>
      </c>
      <c r="E34" s="1" t="s">
        <v>2603</v>
      </c>
      <c r="F34" s="1"/>
      <c r="H34" s="1" t="s">
        <v>952</v>
      </c>
    </row>
    <row r="35">
      <c r="A35" s="61"/>
      <c r="B35" s="16" t="n">
        <v>33</v>
      </c>
      <c r="C35" s="23" t="s">
        <v>694</v>
      </c>
      <c r="E35" s="1" t="s">
        <v>2604</v>
      </c>
      <c r="F35" s="1"/>
      <c r="H35" s="1" t="s">
        <v>952</v>
      </c>
    </row>
    <row r="36">
      <c r="A36" s="61"/>
      <c r="B36" s="16" t="n">
        <v>34</v>
      </c>
      <c r="C36" s="23" t="s">
        <v>695</v>
      </c>
      <c r="E36" s="1" t="s">
        <v>2605</v>
      </c>
      <c r="F36" s="1"/>
      <c r="H36" s="1" t="s">
        <v>952</v>
      </c>
    </row>
    <row r="37">
      <c r="A37" s="61"/>
      <c r="B37" s="16" t="n">
        <v>35</v>
      </c>
      <c r="C37" s="23" t="s">
        <v>696</v>
      </c>
      <c r="E37" s="1" t="s">
        <v>2606</v>
      </c>
      <c r="F37" s="1"/>
      <c r="H37" s="1" t="s">
        <v>952</v>
      </c>
    </row>
    <row r="38">
      <c r="A38" s="61"/>
      <c r="B38" s="16" t="n">
        <v>36</v>
      </c>
      <c r="C38" s="23" t="s">
        <v>698</v>
      </c>
      <c r="D38" s="1" t="s">
        <v>2574</v>
      </c>
      <c r="E38" s="1" t="s">
        <v>2607</v>
      </c>
      <c r="F38" s="1"/>
      <c r="H38" s="1" t="s">
        <v>952</v>
      </c>
    </row>
    <row r="39">
      <c r="A39" s="61"/>
      <c r="B39" s="16" t="n">
        <v>37</v>
      </c>
      <c r="C39" s="23" t="s">
        <v>699</v>
      </c>
      <c r="D39" s="1" t="s">
        <v>2574</v>
      </c>
      <c r="E39" s="1" t="s">
        <v>2608</v>
      </c>
      <c r="F39" s="1"/>
      <c r="H39" s="1" t="s">
        <v>952</v>
      </c>
    </row>
    <row r="40">
      <c r="A40" s="61"/>
      <c r="B40" s="16" t="n">
        <v>38</v>
      </c>
      <c r="C40" s="23" t="s">
        <v>701</v>
      </c>
      <c r="D40" s="1" t="s">
        <v>2574</v>
      </c>
      <c r="E40" s="1" t="s">
        <v>2581</v>
      </c>
      <c r="F40" s="1"/>
      <c r="H40" s="1" t="s">
        <v>952</v>
      </c>
    </row>
    <row r="41">
      <c r="A41" s="61"/>
      <c r="B41" s="16" t="n">
        <v>39</v>
      </c>
      <c r="C41" s="23" t="s">
        <v>702</v>
      </c>
      <c r="D41" s="1" t="s">
        <v>2574</v>
      </c>
      <c r="E41" s="1" t="s">
        <v>2609</v>
      </c>
      <c r="F41" s="1"/>
      <c r="H41" s="1" t="s">
        <v>952</v>
      </c>
    </row>
    <row r="42">
      <c r="A42" s="61"/>
      <c r="B42" s="16" t="n">
        <v>40</v>
      </c>
      <c r="C42" s="23" t="s">
        <v>703</v>
      </c>
      <c r="E42" s="1" t="s">
        <v>2580</v>
      </c>
      <c r="F42" s="1"/>
      <c r="H42" s="1" t="s">
        <v>952</v>
      </c>
    </row>
    <row r="43">
      <c r="A43" s="61"/>
      <c r="B43" s="16" t="n">
        <v>41</v>
      </c>
      <c r="C43" s="23" t="s">
        <v>704</v>
      </c>
      <c r="D43" s="1" t="s">
        <v>2574</v>
      </c>
      <c r="E43" s="1" t="s">
        <v>2610</v>
      </c>
      <c r="F43" s="1"/>
      <c r="H43" s="1" t="s">
        <v>952</v>
      </c>
    </row>
    <row r="44">
      <c r="A44" s="61" t="str">
        <f>=HYPERLINK("X:/Holmen Lab/Databases/Snapgene db/DNA Files/1-Holmen Plasmids/0042-RCAS y dv.dna","0042.dna")</f>
      </c>
      <c r="B44" s="16" t="n">
        <v>42</v>
      </c>
      <c r="C44" s="23" t="s">
        <v>705</v>
      </c>
      <c r="E44" s="1" t="s">
        <v>2611</v>
      </c>
      <c r="F44" s="1" t="s">
        <v>1984</v>
      </c>
      <c r="G44" s="1" t="s">
        <v>1975</v>
      </c>
      <c r="H44" s="50" t="s">
        <v>3357</v>
      </c>
      <c r="I44" s="14"/>
      <c r="J44" s="9" t="n">
        <v>41214</v>
      </c>
      <c r="K44" s="2"/>
      <c r="M44" s="23" t="s">
        <v>3421</v>
      </c>
      <c r="N44" s="22" t="str">
        <f>HYPERLINK("X:/Holmen Lab/Databases/Snapgene db/DNA Files/Plasmids/0042-RCAS Y DV.dna","0042 original sequence map")</f>
        <v>0042 original sequence map</v>
      </c>
    </row>
    <row r="45">
      <c r="A45" s="61" t="str">
        <f>=HYPERLINK("X:/Holmen Lab/Databases/Snapgene db/DNA Files/1-Holmen Plasmids/0043-pYAP6.dna","0043.dna")</f>
      </c>
      <c r="B45" s="16" t="n">
        <v>43</v>
      </c>
      <c r="C45" s="23" t="s">
        <v>707</v>
      </c>
      <c r="E45" s="1" t="s">
        <v>2612</v>
      </c>
      <c r="F45" s="1"/>
      <c r="H45" s="1" t="s">
        <v>952</v>
      </c>
    </row>
    <row r="46">
      <c r="A46" s="61"/>
      <c r="B46" s="16" t="n">
        <v>44</v>
      </c>
      <c r="C46" s="23" t="s">
        <v>708</v>
      </c>
      <c r="E46" s="1" t="s">
        <v>2613</v>
      </c>
      <c r="F46" s="1"/>
      <c r="H46" s="1" t="s">
        <v>952</v>
      </c>
    </row>
    <row r="47">
      <c r="A47" s="61"/>
      <c r="B47" s="16" t="n">
        <v>45</v>
      </c>
      <c r="C47" s="23" t="s">
        <v>709</v>
      </c>
      <c r="D47" s="1" t="s">
        <v>2574</v>
      </c>
      <c r="E47" s="1" t="s">
        <v>2615</v>
      </c>
      <c r="F47" s="1"/>
      <c r="H47" s="1" t="s">
        <v>952</v>
      </c>
    </row>
    <row r="48">
      <c r="A48" s="61"/>
      <c r="B48" s="16" t="n">
        <v>46</v>
      </c>
      <c r="C48" s="23" t="s">
        <v>710</v>
      </c>
      <c r="D48" s="1" t="s">
        <v>2574</v>
      </c>
      <c r="E48" s="1" t="s">
        <v>2614</v>
      </c>
      <c r="F48" s="1"/>
      <c r="H48" s="1" t="s">
        <v>948</v>
      </c>
    </row>
    <row r="49">
      <c r="A49" s="61"/>
      <c r="B49" s="16" t="n">
        <v>47</v>
      </c>
      <c r="C49" s="23" t="s">
        <v>712</v>
      </c>
      <c r="E49" s="1" t="s">
        <v>2616</v>
      </c>
      <c r="F49" s="1"/>
      <c r="H49" s="1" t="s">
        <v>948</v>
      </c>
    </row>
    <row r="50">
      <c r="A50" s="61"/>
      <c r="B50" s="16" t="n">
        <v>48</v>
      </c>
      <c r="C50" s="23" t="s">
        <v>713</v>
      </c>
      <c r="E50" s="1" t="s">
        <v>2617</v>
      </c>
      <c r="F50" s="1"/>
      <c r="H50" s="1" t="s">
        <v>952</v>
      </c>
    </row>
    <row r="51">
      <c r="A51" s="61" t="str">
        <f>=HYPERLINK("X:/Holmen Lab/Databases/Snapgene db/DNA Files/1-Holmen Plasmids/0049-RCAS Y DV NHA.dna","0049.dna")</f>
      </c>
      <c r="B51" s="16" t="n">
        <v>49</v>
      </c>
      <c r="C51" s="23" t="s">
        <v>714</v>
      </c>
      <c r="E51" s="1" t="s">
        <v>2591</v>
      </c>
      <c r="F51" s="1"/>
      <c r="H51" s="23" t="s">
        <v>889</v>
      </c>
      <c r="J51" s="9"/>
    </row>
    <row r="52">
      <c r="A52" s="61" t="str">
        <f>=HYPERLINK("X:/Holmen Lab/Databases/Snapgene db/DNA Files/1-Holmen Plasmids/0050-RCAS Y DV CHA.dna","0050.dna")</f>
      </c>
      <c r="B52" s="16" t="n">
        <v>50</v>
      </c>
      <c r="C52" s="23" t="s">
        <v>715</v>
      </c>
      <c r="E52" s="1" t="s">
        <v>2618</v>
      </c>
      <c r="F52" s="1"/>
      <c r="G52" s="1" t="s">
        <v>1975</v>
      </c>
      <c r="H52" s="23" t="s">
        <v>889</v>
      </c>
      <c r="J52" s="26" t="n">
        <v>42064</v>
      </c>
      <c r="L52" s="23" t="s">
        <v>2619</v>
      </c>
    </row>
    <row r="53">
      <c r="A53" s="61"/>
      <c r="B53" s="16" t="n">
        <v>51</v>
      </c>
      <c r="C53" s="23" t="s">
        <v>716</v>
      </c>
      <c r="D53" s="1" t="s">
        <v>3438</v>
      </c>
      <c r="E53" s="1" t="s">
        <v>3437</v>
      </c>
      <c r="F53" s="1"/>
      <c r="G53" s="1" t="s">
        <v>1085</v>
      </c>
      <c r="H53" s="1" t="s">
        <v>952</v>
      </c>
      <c r="I53" s="18"/>
      <c r="J53" s="9" t="n">
        <v>45082</v>
      </c>
      <c r="K53" s="1" t="s">
        <v>2574</v>
      </c>
    </row>
    <row r="54">
      <c r="A54" s="61" t="str">
        <f>=HYPERLINK("X:/Holmen Lab/Databases/Snapgene db/DNA Files/1-Holmen Plasmids/0052-RCAS Cre GFP.dna","0052.dna")</f>
      </c>
      <c r="B54" s="16" t="n">
        <v>52</v>
      </c>
      <c r="C54" s="23" t="s">
        <v>717</v>
      </c>
      <c r="D54" s="1" t="s">
        <v>2574</v>
      </c>
      <c r="E54" s="1" t="s">
        <v>2620</v>
      </c>
      <c r="F54" s="1"/>
      <c r="H54" s="1" t="s">
        <v>952</v>
      </c>
      <c r="J54" s="9" t="n">
        <v>41725</v>
      </c>
    </row>
    <row r="55">
      <c r="A55" s="61"/>
      <c r="B55" s="16" t="n">
        <v>53</v>
      </c>
      <c r="C55" s="23" t="s">
        <v>718</v>
      </c>
      <c r="E55" s="1" t="n">
        <v>357</v>
      </c>
      <c r="F55" s="1"/>
      <c r="G55" s="1" t="s">
        <v>719</v>
      </c>
      <c r="H55" s="1" t="s">
        <v>952</v>
      </c>
    </row>
    <row r="56">
      <c r="A56" s="61"/>
      <c r="B56" s="16" t="n">
        <v>54</v>
      </c>
      <c r="C56" s="23" t="s">
        <v>720</v>
      </c>
      <c r="E56" s="1" t="n">
        <v>75</v>
      </c>
      <c r="F56" s="1"/>
      <c r="H56" s="1" t="s">
        <v>952</v>
      </c>
    </row>
    <row r="57">
      <c r="A57" s="61"/>
      <c r="B57" s="16" t="n">
        <v>55</v>
      </c>
      <c r="C57" s="23" t="s">
        <v>721</v>
      </c>
      <c r="E57" s="1" t="n">
        <v>297.8</v>
      </c>
      <c r="F57" s="1" t="n">
        <v>13</v>
      </c>
      <c r="H57" s="1" t="s">
        <v>952</v>
      </c>
    </row>
    <row r="58">
      <c r="A58" s="61"/>
      <c r="B58" s="16" t="n">
        <v>56</v>
      </c>
      <c r="C58" s="23" t="s">
        <v>722</v>
      </c>
      <c r="E58" s="1" t="n">
        <v>0.25</v>
      </c>
      <c r="F58" s="1" t="n">
        <v>41</v>
      </c>
      <c r="H58" s="1" t="s">
        <v>948</v>
      </c>
    </row>
    <row r="59">
      <c r="A59" s="61"/>
      <c r="B59" s="16" t="n">
        <v>57</v>
      </c>
      <c r="C59" s="23" t="s">
        <v>724</v>
      </c>
      <c r="E59" s="1" t="n">
        <v>0.17</v>
      </c>
      <c r="F59" s="1" t="n">
        <v>12</v>
      </c>
      <c r="H59" s="1" t="s">
        <v>948</v>
      </c>
    </row>
    <row r="60">
      <c r="A60" s="61" t="str">
        <f>=HYPERLINK("X:/Holmen Lab/Databases/Snapgene db/DNA Files/1-Holmen Plasmids/0058-pENTR3C RSK CAI.dna","0058.dna")</f>
      </c>
      <c r="B60" s="16" t="n">
        <v>58</v>
      </c>
      <c r="C60" s="23" t="s">
        <v>725</v>
      </c>
      <c r="E60" s="1" t="n">
        <v>0.27</v>
      </c>
      <c r="F60" s="1"/>
      <c r="H60" s="1" t="s">
        <v>948</v>
      </c>
    </row>
    <row r="61">
      <c r="A61" s="61" t="str">
        <f>=HYPERLINK("X:/Holmen Lab/Databases/Snapgene db/DNA Files/1-Holmen Plasmids/0059-pENTR3C RSK CAII.dna","0059.dna")</f>
      </c>
      <c r="B61" s="16" t="n">
        <v>59</v>
      </c>
      <c r="C61" s="23" t="s">
        <v>726</v>
      </c>
      <c r="E61" s="1" t="n">
        <v>0.25</v>
      </c>
      <c r="F61" s="1"/>
      <c r="H61" s="1" t="s">
        <v>948</v>
      </c>
    </row>
    <row r="62">
      <c r="A62" s="61"/>
      <c r="B62" s="16" t="n">
        <v>60</v>
      </c>
      <c r="C62" s="23" t="s">
        <v>727</v>
      </c>
      <c r="E62" s="1" t="s">
        <v>2621</v>
      </c>
      <c r="F62" s="1"/>
      <c r="H62" s="1" t="s">
        <v>952</v>
      </c>
    </row>
    <row r="63">
      <c r="A63" s="61"/>
      <c r="B63" s="16" t="n">
        <v>61</v>
      </c>
      <c r="C63" s="23" t="s">
        <v>728</v>
      </c>
      <c r="E63" s="1" t="s">
        <v>2622</v>
      </c>
      <c r="F63" s="1"/>
      <c r="H63" s="1" t="s">
        <v>952</v>
      </c>
    </row>
    <row r="64">
      <c r="A64" s="61"/>
      <c r="B64" s="16" t="n">
        <v>62</v>
      </c>
      <c r="C64" s="23" t="s">
        <v>729</v>
      </c>
      <c r="E64" s="1" t="s">
        <v>2623</v>
      </c>
      <c r="F64" s="1"/>
      <c r="H64" s="1" t="s">
        <v>952</v>
      </c>
    </row>
    <row r="65">
      <c r="A65" s="61" t="str">
        <f>=HYPERLINK("X:/Holmen Lab/Databases/Snapgene db/DNA Files/1-Holmen Plasmids/0063-pENTR3C Bcl XL.dna","0063.dna")</f>
      </c>
      <c r="B65" s="16" t="n">
        <v>63</v>
      </c>
      <c r="C65" s="23" t="s">
        <v>730</v>
      </c>
      <c r="D65" s="1" t="s">
        <v>2574</v>
      </c>
      <c r="E65" s="1" t="s">
        <v>2624</v>
      </c>
      <c r="F65" s="1"/>
      <c r="H65" s="1" t="s">
        <v>948</v>
      </c>
    </row>
    <row r="66">
      <c r="A66" s="61"/>
      <c r="B66" s="16" t="n">
        <v>64</v>
      </c>
      <c r="C66" s="23" t="s">
        <v>731</v>
      </c>
      <c r="E66" s="1" t="s">
        <v>2625</v>
      </c>
      <c r="F66" s="1" t="n">
        <v>83</v>
      </c>
      <c r="H66" s="1" t="s">
        <v>948</v>
      </c>
    </row>
    <row r="67">
      <c r="A67" s="61"/>
      <c r="B67" s="16" t="n">
        <v>65</v>
      </c>
      <c r="C67" s="23" t="s">
        <v>732</v>
      </c>
      <c r="D67" s="1" t="s">
        <v>2574</v>
      </c>
      <c r="F67" s="1"/>
      <c r="H67" s="1" t="s">
        <v>952</v>
      </c>
    </row>
    <row r="68">
      <c r="A68" s="61"/>
      <c r="B68" s="16" t="n">
        <v>66</v>
      </c>
      <c r="C68" s="23" t="s">
        <v>733</v>
      </c>
      <c r="E68" s="1" t="s">
        <v>2626</v>
      </c>
      <c r="F68" s="1"/>
      <c r="H68" s="1" t="s">
        <v>952</v>
      </c>
    </row>
    <row r="69">
      <c r="A69" s="61" t="str">
        <f>=HYPERLINK("X:/Holmen Lab/Databases/Snapgene db/DNA Files/1-Holmen Plasmids/0067-RCASBP(A) survivin.dna","0067.dna")</f>
      </c>
      <c r="B69" s="16" t="n">
        <v>67</v>
      </c>
      <c r="C69" s="23" t="s">
        <v>734</v>
      </c>
      <c r="E69" s="1" t="s">
        <v>2627</v>
      </c>
      <c r="F69" s="1"/>
      <c r="H69" s="1" t="s">
        <v>952</v>
      </c>
    </row>
    <row r="70">
      <c r="A70" s="61" t="str">
        <f>=HYPERLINK("X:/Holmen Lab/Databases/Snapgene db/DNA Files/1-Holmen Plasmids/0068-pENTR3C survivin.dna","0068.dna")</f>
      </c>
      <c r="B70" s="16" t="n">
        <v>68</v>
      </c>
      <c r="C70" s="23" t="s">
        <v>735</v>
      </c>
      <c r="E70" s="1" t="s">
        <v>2628</v>
      </c>
      <c r="F70" s="1"/>
      <c r="H70" s="1" t="s">
        <v>948</v>
      </c>
    </row>
    <row r="71">
      <c r="A71" s="61"/>
      <c r="B71" s="16" t="n">
        <v>69</v>
      </c>
      <c r="C71" s="23" t="s">
        <v>741</v>
      </c>
      <c r="E71" s="1" t="s">
        <v>2629</v>
      </c>
      <c r="F71" s="1"/>
      <c r="H71" s="50" t="s">
        <v>742</v>
      </c>
    </row>
    <row r="72">
      <c r="A72" s="61"/>
      <c r="B72" s="16" t="n">
        <v>70</v>
      </c>
      <c r="C72" s="23" t="s">
        <v>743</v>
      </c>
      <c r="E72" s="1" t="s">
        <v>2630</v>
      </c>
      <c r="F72" s="1"/>
      <c r="H72" s="1" t="s">
        <v>952</v>
      </c>
    </row>
    <row r="73">
      <c r="A73" s="61"/>
      <c r="B73" s="16" t="n">
        <v>71</v>
      </c>
      <c r="C73" s="23" t="s">
        <v>744</v>
      </c>
      <c r="E73" s="1" t="s">
        <v>2631</v>
      </c>
      <c r="F73" s="1"/>
      <c r="H73" s="1" t="s">
        <v>952</v>
      </c>
    </row>
    <row r="74">
      <c r="A74" s="61" t="str">
        <f>=HYPERLINK("X:/Holmen Lab/Databases/Snapgene db/DNA Files/1-Holmen Plasmids/0072-RCASBP(M) Nras Q61R.dna","0072.dna")</f>
      </c>
      <c r="B74" s="16" t="n">
        <v>72</v>
      </c>
      <c r="C74" s="23" t="s">
        <v>745</v>
      </c>
      <c r="E74" s="1" t="s">
        <v>2651</v>
      </c>
      <c r="F74" s="1"/>
      <c r="H74" s="1" t="s">
        <v>952</v>
      </c>
    </row>
    <row r="75">
      <c r="A75" s="61"/>
      <c r="B75" s="16" t="n">
        <v>73</v>
      </c>
      <c r="C75" s="23" t="s">
        <v>746</v>
      </c>
      <c r="E75" s="1" t="s">
        <v>2650</v>
      </c>
      <c r="F75" s="1"/>
      <c r="H75" s="1" t="s">
        <v>952</v>
      </c>
    </row>
    <row r="76">
      <c r="A76" s="61" t="str">
        <f>=HYPERLINK("X:/Holmen Lab/Databases/Snapgene db/DNA Files/1-Holmen Plasmids/0074-RCASBP(M) Braf V599E.dna","0074.dna")</f>
      </c>
      <c r="B76" s="16" t="n">
        <v>74</v>
      </c>
      <c r="C76" s="23" t="s">
        <v>747</v>
      </c>
      <c r="E76" s="1" t="s">
        <v>2649</v>
      </c>
      <c r="F76" s="1"/>
      <c r="H76" s="1" t="s">
        <v>952</v>
      </c>
    </row>
    <row r="77">
      <c r="A77" s="61" t="str">
        <f>=HYPERLINK("X:/Holmen Lab/Databases/Snapgene db/DNA Files/1-Holmen Plasmids/0075-RCASBP(M) RSK CAI.dna","0075.dna")</f>
      </c>
      <c r="B77" s="16" t="n">
        <v>75</v>
      </c>
      <c r="C77" s="23" t="s">
        <v>748</v>
      </c>
      <c r="E77" s="1" t="s">
        <v>2648</v>
      </c>
      <c r="F77" s="1"/>
      <c r="H77" s="1" t="s">
        <v>952</v>
      </c>
    </row>
    <row r="78">
      <c r="A78" s="61" t="str">
        <f>=HYPERLINK("X:/Holmen Lab/Databases/Snapgene db/DNA Files/1-Holmen Plasmids/0076-RCASBP(M) RSK CAII.dna","0076.dna")</f>
      </c>
      <c r="B78" s="16" t="n">
        <v>76</v>
      </c>
      <c r="C78" s="23" t="s">
        <v>749</v>
      </c>
      <c r="E78" s="1" t="s">
        <v>2646</v>
      </c>
      <c r="F78" s="1"/>
      <c r="H78" s="1" t="s">
        <v>952</v>
      </c>
    </row>
    <row r="79">
      <c r="A79" s="61" t="str">
        <f>=HYPERLINK("X:/Holmen Lab/Databases/Snapgene db/DNA Files/1-Holmen Plasmids/0077-RCASBP(M) Bcl XL.dna","0077.dna")</f>
      </c>
      <c r="B79" s="16" t="n">
        <v>77</v>
      </c>
      <c r="C79" s="23" t="s">
        <v>751</v>
      </c>
      <c r="E79" s="1" t="s">
        <v>2647</v>
      </c>
      <c r="F79" s="1"/>
      <c r="H79" s="1" t="s">
        <v>952</v>
      </c>
    </row>
    <row r="80">
      <c r="A80" s="61"/>
      <c r="B80" s="16" t="n">
        <v>78</v>
      </c>
      <c r="C80" s="23" t="s">
        <v>752</v>
      </c>
      <c r="E80" s="1" t="s">
        <v>2646</v>
      </c>
      <c r="F80" s="1"/>
      <c r="H80" s="1" t="s">
        <v>952</v>
      </c>
    </row>
    <row r="81">
      <c r="A81" s="61" t="str">
        <f>=HYPERLINK("X:/Holmen Lab/Databases/Snapgene db/DNA Files/1-Holmen Plasmids/0079-RCASBP(M) Bfl 1.dna","0079.dna")</f>
      </c>
      <c r="B81" s="16" t="n">
        <v>79</v>
      </c>
      <c r="C81" s="23" t="s">
        <v>753</v>
      </c>
      <c r="E81" s="1" t="s">
        <v>2645</v>
      </c>
      <c r="F81" s="1"/>
      <c r="H81" s="1" t="s">
        <v>952</v>
      </c>
    </row>
    <row r="82">
      <c r="A82" s="61" t="str">
        <f>=HYPERLINK("X:/Holmen Lab/Databases/Snapgene db/DNA Files/1-Holmen Plasmids/0080-RCASBP(M) GFP.dna","0080.dna")</f>
      </c>
      <c r="B82" s="16" t="n">
        <v>80</v>
      </c>
      <c r="C82" s="23" t="s">
        <v>754</v>
      </c>
      <c r="E82" s="1" t="s">
        <v>2632</v>
      </c>
      <c r="F82" s="1"/>
      <c r="H82" s="1" t="s">
        <v>952</v>
      </c>
    </row>
    <row r="83">
      <c r="A83" s="61"/>
      <c r="B83" s="16" t="n">
        <v>81</v>
      </c>
      <c r="C83" s="23" t="s">
        <v>756</v>
      </c>
      <c r="E83" s="1" t="s">
        <v>2644</v>
      </c>
      <c r="F83" s="1"/>
      <c r="H83" s="1" t="s">
        <v>952</v>
      </c>
    </row>
    <row r="84">
      <c r="A84" s="61"/>
      <c r="B84" s="16" t="n">
        <v>82</v>
      </c>
      <c r="C84" s="23" t="s">
        <v>757</v>
      </c>
      <c r="E84" s="1" t="s">
        <v>2643</v>
      </c>
      <c r="F84" s="1" t="s">
        <v>758</v>
      </c>
      <c r="H84" s="1" t="s">
        <v>952</v>
      </c>
    </row>
    <row r="85">
      <c r="A85" s="61" t="str">
        <f>=HYPERLINK("X:/Holmen Lab/Databases/Snapgene db/DNA Files/1-Holmen Plasmids/0083-RCASBP(M) RFC.1.dna","0083.dna")</f>
      </c>
      <c r="B85" s="16" t="n">
        <v>83</v>
      </c>
      <c r="C85" s="23" t="s">
        <v>759</v>
      </c>
      <c r="E85" s="1" t="s">
        <v>2642</v>
      </c>
      <c r="F85" s="1"/>
      <c r="H85" s="50" t="s">
        <v>742</v>
      </c>
    </row>
    <row r="86">
      <c r="A86" s="61" t="str">
        <f>=HYPERLINK("X:/Holmen Lab/Databases/Snapgene db/DNA Files/1-Holmen Plasmids/0084-RCASBP(M) hBID.dna","0084.dna")</f>
      </c>
      <c r="B86" s="16" t="n">
        <v>84</v>
      </c>
      <c r="C86" s="23" t="s">
        <v>760</v>
      </c>
      <c r="E86" s="1" t="s">
        <v>2641</v>
      </c>
      <c r="F86" s="1"/>
      <c r="H86" s="1" t="s">
        <v>952</v>
      </c>
    </row>
    <row r="87">
      <c r="A87" s="61" t="str">
        <f>=HYPERLINK("X:/Holmen Lab/Databases/Snapgene db/DNA Files/1-Holmen Plasmids/0085-RCASBP(M) hBad wt.dna","0085.dna")</f>
      </c>
      <c r="B87" s="16" t="n">
        <v>85</v>
      </c>
      <c r="C87" s="23" t="s">
        <v>761</v>
      </c>
      <c r="E87" s="1" t="s">
        <v>2640</v>
      </c>
      <c r="F87" s="1"/>
      <c r="H87" s="1" t="s">
        <v>952</v>
      </c>
    </row>
    <row r="88">
      <c r="A88" s="61" t="str">
        <f>=HYPERLINK("X:/Holmen Lab/Databases/Snapgene db/DNA Files/1-Holmen Plasmids/0086-RCASBP(M) hBad 3SA.dna","0086.dna")</f>
      </c>
      <c r="B88" s="16" t="n">
        <v>86</v>
      </c>
      <c r="C88" s="23" t="s">
        <v>762</v>
      </c>
      <c r="E88" s="1" t="s">
        <v>2639</v>
      </c>
      <c r="F88" s="1"/>
      <c r="H88" s="1" t="s">
        <v>952</v>
      </c>
    </row>
    <row r="89">
      <c r="A89" s="61" t="str">
        <f>=HYPERLINK("X:/Holmen Lab/Databases/Snapgene db/DNA Files/1-Holmen Plasmids/0087-RCASBP(M) Bim EL.dna","0087.dna")</f>
      </c>
      <c r="B89" s="16" t="n">
        <v>87</v>
      </c>
      <c r="C89" s="23" t="s">
        <v>763</v>
      </c>
      <c r="E89" s="1" t="s">
        <v>2638</v>
      </c>
      <c r="F89" s="1"/>
      <c r="H89" s="1" t="s">
        <v>952</v>
      </c>
    </row>
    <row r="90">
      <c r="A90" s="61" t="str">
        <f>=HYPERLINK("X:/Holmen Lab/Databases/Snapgene db/DNA Files/1-Holmen Plasmids/0088-RCASBP(M) Bim L.dna","0088.dna")</f>
      </c>
      <c r="B90" s="16" t="n">
        <v>88</v>
      </c>
      <c r="C90" s="23" t="s">
        <v>764</v>
      </c>
      <c r="E90" s="1" t="s">
        <v>2637</v>
      </c>
      <c r="F90" s="1"/>
      <c r="H90" s="1" t="s">
        <v>952</v>
      </c>
    </row>
    <row r="91">
      <c r="A91" s="61" t="str">
        <f>=HYPERLINK("X:/Holmen Lab/Databases/Snapgene db/DNA Files/1-Holmen Plasmids/0089-RCASBP(M) Bim S.dna","0089.dna")</f>
      </c>
      <c r="B91" s="16" t="n">
        <v>89</v>
      </c>
      <c r="C91" s="23" t="s">
        <v>765</v>
      </c>
      <c r="E91" s="1" t="s">
        <v>2636</v>
      </c>
      <c r="F91" s="1"/>
      <c r="H91" s="1" t="s">
        <v>952</v>
      </c>
    </row>
    <row r="92">
      <c r="A92" s="61"/>
      <c r="B92" s="16" t="n">
        <v>90</v>
      </c>
      <c r="C92" s="23" t="s">
        <v>766</v>
      </c>
      <c r="D92" s="1" t="s">
        <v>2574</v>
      </c>
      <c r="E92" s="1" t="s">
        <v>2635</v>
      </c>
      <c r="F92" s="1"/>
      <c r="H92" s="1" t="s">
        <v>948</v>
      </c>
    </row>
    <row r="93">
      <c r="A93" s="61"/>
      <c r="B93" s="16" t="n">
        <v>91</v>
      </c>
      <c r="C93" s="23" t="s">
        <v>767</v>
      </c>
      <c r="D93" s="1" t="s">
        <v>2574</v>
      </c>
      <c r="E93" s="1" t="s">
        <v>2634</v>
      </c>
      <c r="F93" s="1"/>
      <c r="H93" s="1" t="s">
        <v>948</v>
      </c>
    </row>
    <row r="94">
      <c r="A94" s="61"/>
      <c r="B94" s="16" t="n">
        <v>92</v>
      </c>
      <c r="C94" s="23" t="s">
        <v>768</v>
      </c>
      <c r="D94" s="1" t="s">
        <v>2574</v>
      </c>
      <c r="E94" s="1" t="s">
        <v>2633</v>
      </c>
      <c r="F94" s="1"/>
      <c r="H94" s="1" t="s">
        <v>948</v>
      </c>
    </row>
    <row r="95">
      <c r="A95" s="61"/>
      <c r="B95" s="16" t="n">
        <v>93</v>
      </c>
      <c r="C95" s="23" t="s">
        <v>769</v>
      </c>
      <c r="E95" s="1" t="s">
        <v>2652</v>
      </c>
      <c r="F95" s="1"/>
      <c r="H95" s="1" t="s">
        <v>948</v>
      </c>
    </row>
    <row r="96">
      <c r="A96" s="61" t="str">
        <f>=HYPERLINK("X:/Holmen Lab/Databases/Snapgene db/DNA Files/1-Holmen Plasmids/0094-pENTR3C Bim L.dna","0094.dna")</f>
      </c>
      <c r="B96" s="16" t="n">
        <v>94</v>
      </c>
      <c r="C96" s="23" t="s">
        <v>770</v>
      </c>
      <c r="D96" s="1" t="s">
        <v>2574</v>
      </c>
      <c r="E96" s="1" t="s">
        <v>2653</v>
      </c>
      <c r="F96" s="1"/>
      <c r="H96" s="1" t="s">
        <v>948</v>
      </c>
    </row>
    <row r="97">
      <c r="A97" s="61"/>
      <c r="B97" s="16" t="n">
        <v>95</v>
      </c>
      <c r="C97" s="23" t="s">
        <v>771</v>
      </c>
      <c r="D97" s="1" t="s">
        <v>2574</v>
      </c>
      <c r="E97" s="1" t="s">
        <v>2654</v>
      </c>
      <c r="F97" s="1"/>
      <c r="H97" s="1" t="s">
        <v>948</v>
      </c>
    </row>
    <row r="98">
      <c r="A98" s="61"/>
      <c r="B98" s="16" t="n">
        <v>96</v>
      </c>
      <c r="C98" s="23" t="s">
        <v>772</v>
      </c>
      <c r="E98" s="1" t="s">
        <v>2655</v>
      </c>
      <c r="F98" s="1"/>
      <c r="H98" s="1" t="s">
        <v>952</v>
      </c>
    </row>
    <row r="99">
      <c r="A99" s="61"/>
      <c r="B99" s="16" t="n">
        <v>97</v>
      </c>
      <c r="C99" s="23" t="s">
        <v>773</v>
      </c>
      <c r="E99" s="1" t="s">
        <v>2656</v>
      </c>
      <c r="F99" s="1"/>
      <c r="H99" s="1" t="s">
        <v>952</v>
      </c>
    </row>
    <row r="100">
      <c r="A100" s="61"/>
      <c r="B100" s="16" t="n">
        <v>98</v>
      </c>
      <c r="C100" s="23" t="s">
        <v>774</v>
      </c>
      <c r="E100" s="1" t="s">
        <v>2657</v>
      </c>
      <c r="F100" s="1"/>
      <c r="H100" s="1" t="s">
        <v>952</v>
      </c>
    </row>
    <row r="101">
      <c r="A101" s="61"/>
      <c r="B101" s="16" t="n">
        <v>99</v>
      </c>
      <c r="C101" s="23" t="s">
        <v>775</v>
      </c>
      <c r="E101" s="1" t="s">
        <v>2658</v>
      </c>
      <c r="F101" s="1"/>
      <c r="H101" s="1" t="s">
        <v>952</v>
      </c>
    </row>
    <row r="102">
      <c r="A102" s="61"/>
      <c r="B102" s="16" t="n">
        <v>100</v>
      </c>
      <c r="C102" s="23" t="s">
        <v>777</v>
      </c>
      <c r="E102" s="1" t="s">
        <v>2659</v>
      </c>
      <c r="F102" s="1"/>
      <c r="H102" s="1" t="s">
        <v>952</v>
      </c>
    </row>
    <row r="103">
      <c r="A103" s="61"/>
      <c r="B103" s="16" t="n">
        <v>101</v>
      </c>
      <c r="C103" s="23" t="s">
        <v>778</v>
      </c>
      <c r="E103" s="1" t="n">
        <v>357</v>
      </c>
      <c r="F103" s="1" t="n">
        <v>344</v>
      </c>
      <c r="H103" s="1" t="s">
        <v>952</v>
      </c>
    </row>
    <row r="104">
      <c r="A104" s="61"/>
      <c r="B104" s="16" t="n">
        <v>102</v>
      </c>
      <c r="C104" s="23" t="s">
        <v>779</v>
      </c>
      <c r="E104" s="1" t="s">
        <v>2662</v>
      </c>
      <c r="F104" s="1"/>
      <c r="H104" s="1" t="s">
        <v>952</v>
      </c>
    </row>
    <row r="105">
      <c r="A105" s="61" t="str">
        <f>=HYPERLINK("X:/Holmen Lab/Databases/Snapgene db/DNA Files/1-Holmen Plasmids/0103-RCANBP(M) Bim 37.dna","0103.dna")</f>
      </c>
      <c r="B105" s="16" t="n">
        <v>103</v>
      </c>
      <c r="C105" s="23" t="s">
        <v>780</v>
      </c>
      <c r="E105" s="1" t="n">
        <v>358</v>
      </c>
      <c r="F105" s="1"/>
      <c r="H105" s="1" t="s">
        <v>952</v>
      </c>
    </row>
    <row r="106">
      <c r="A106" s="61"/>
      <c r="B106" s="16" t="n">
        <v>104</v>
      </c>
      <c r="C106" s="23" t="s">
        <v>781</v>
      </c>
      <c r="E106" s="1" t="s">
        <v>2661</v>
      </c>
      <c r="F106" s="1"/>
      <c r="H106" s="1" t="s">
        <v>952</v>
      </c>
    </row>
    <row r="107">
      <c r="A107" s="61"/>
      <c r="B107" s="16" t="n">
        <v>105</v>
      </c>
      <c r="C107" s="23" t="s">
        <v>782</v>
      </c>
      <c r="E107" s="1" t="s">
        <v>2660</v>
      </c>
      <c r="F107" s="1"/>
      <c r="H107" s="1" t="s">
        <v>952</v>
      </c>
    </row>
    <row r="108">
      <c r="A108" s="61"/>
      <c r="B108" s="16" t="n">
        <v>106</v>
      </c>
      <c r="C108" s="23" t="s">
        <v>784</v>
      </c>
      <c r="D108" s="1" t="s">
        <v>2574</v>
      </c>
      <c r="E108" s="1" t="s">
        <v>2687</v>
      </c>
      <c r="F108" s="1"/>
      <c r="H108" s="1" t="s">
        <v>952</v>
      </c>
    </row>
    <row r="109">
      <c r="A109" s="61"/>
      <c r="B109" s="16" t="n">
        <v>107</v>
      </c>
      <c r="C109" s="23" t="s">
        <v>785</v>
      </c>
      <c r="D109" s="1" t="s">
        <v>2574</v>
      </c>
      <c r="E109" s="1" t="s">
        <v>2686</v>
      </c>
      <c r="F109" s="1"/>
      <c r="H109" s="1" t="s">
        <v>952</v>
      </c>
    </row>
    <row r="110">
      <c r="A110" s="61"/>
      <c r="B110" s="16" t="n">
        <v>108</v>
      </c>
      <c r="C110" s="23" t="s">
        <v>786</v>
      </c>
      <c r="D110" s="1" t="s">
        <v>2574</v>
      </c>
      <c r="E110" s="1" t="s">
        <v>2663</v>
      </c>
      <c r="F110" s="1"/>
      <c r="H110" s="1" t="s">
        <v>948</v>
      </c>
    </row>
    <row r="111">
      <c r="A111" s="61"/>
      <c r="B111" s="16" t="n">
        <v>109</v>
      </c>
      <c r="C111" s="23" t="s">
        <v>787</v>
      </c>
      <c r="D111" s="1" t="s">
        <v>2574</v>
      </c>
      <c r="E111" s="1" t="s">
        <v>2685</v>
      </c>
      <c r="F111" s="1"/>
      <c r="H111" s="1" t="s">
        <v>948</v>
      </c>
    </row>
    <row r="112">
      <c r="A112" s="61"/>
      <c r="B112" s="16" t="n">
        <v>110</v>
      </c>
      <c r="C112" s="23" t="s">
        <v>788</v>
      </c>
      <c r="D112" s="1" t="s">
        <v>2574</v>
      </c>
      <c r="E112" s="1" t="s">
        <v>2684</v>
      </c>
      <c r="F112" s="1"/>
      <c r="H112" s="1" t="s">
        <v>948</v>
      </c>
    </row>
    <row r="113">
      <c r="A113" s="61"/>
      <c r="B113" s="16" t="n">
        <v>111</v>
      </c>
      <c r="C113" s="23" t="s">
        <v>789</v>
      </c>
      <c r="D113" s="1" t="s">
        <v>2574</v>
      </c>
      <c r="E113" s="1" t="s">
        <v>2683</v>
      </c>
      <c r="F113" s="1"/>
      <c r="H113" s="1" t="s">
        <v>948</v>
      </c>
    </row>
    <row r="114">
      <c r="A114" s="61" t="str">
        <f>=HYPERLINK("X:/Holmen Lab/Databases/Snapgene db/DNA Files/1-Holmen Plasmids/0112-RCASBP(A) Tet Off.dna","0112.dna")</f>
      </c>
      <c r="B114" s="16" t="n">
        <v>112</v>
      </c>
      <c r="C114" s="23" t="s">
        <v>790</v>
      </c>
      <c r="E114" s="1" t="n">
        <v>608</v>
      </c>
      <c r="F114" s="1"/>
      <c r="H114" s="1" t="s">
        <v>952</v>
      </c>
    </row>
    <row r="115">
      <c r="A115" s="61"/>
      <c r="B115" s="16" t="n">
        <v>113</v>
      </c>
      <c r="C115" s="23" t="s">
        <v>791</v>
      </c>
      <c r="D115" s="1" t="s">
        <v>2574</v>
      </c>
      <c r="E115" s="1" t="s">
        <v>2610</v>
      </c>
      <c r="F115" s="1"/>
      <c r="H115" s="1" t="s">
        <v>952</v>
      </c>
    </row>
    <row r="116">
      <c r="A116" s="61"/>
      <c r="B116" s="16" t="n">
        <v>114</v>
      </c>
      <c r="C116" s="23" t="s">
        <v>792</v>
      </c>
      <c r="D116" s="1" t="s">
        <v>2574</v>
      </c>
      <c r="E116" s="1" t="s">
        <v>2682</v>
      </c>
      <c r="F116" s="1"/>
      <c r="H116" s="1" t="s">
        <v>952</v>
      </c>
    </row>
    <row r="117">
      <c r="A117" s="61"/>
      <c r="B117" s="16" t="n">
        <v>115</v>
      </c>
      <c r="C117" s="23" t="s">
        <v>793</v>
      </c>
      <c r="D117" s="1" t="s">
        <v>2574</v>
      </c>
      <c r="E117" s="1" t="s">
        <v>2681</v>
      </c>
      <c r="F117" s="1"/>
      <c r="H117" s="1" t="s">
        <v>952</v>
      </c>
    </row>
    <row r="118">
      <c r="A118" s="61"/>
      <c r="B118" s="16" t="n">
        <v>116</v>
      </c>
      <c r="C118" s="23" t="s">
        <v>794</v>
      </c>
      <c r="D118" s="1" t="s">
        <v>2574</v>
      </c>
      <c r="E118" s="1" t="s">
        <v>2680</v>
      </c>
      <c r="F118" s="1"/>
      <c r="H118" s="1" t="s">
        <v>952</v>
      </c>
    </row>
    <row r="119">
      <c r="A119" s="61"/>
      <c r="B119" s="16" t="n">
        <v>117</v>
      </c>
      <c r="C119" s="23" t="s">
        <v>795</v>
      </c>
      <c r="D119" s="1" t="s">
        <v>2574</v>
      </c>
      <c r="E119" s="1" t="s">
        <v>2679</v>
      </c>
      <c r="F119" s="1"/>
      <c r="H119" s="1" t="s">
        <v>952</v>
      </c>
    </row>
    <row r="120">
      <c r="A120" s="61"/>
      <c r="B120" s="16" t="n">
        <v>118</v>
      </c>
      <c r="C120" s="23" t="s">
        <v>796</v>
      </c>
      <c r="D120" s="1" t="s">
        <v>2574</v>
      </c>
      <c r="E120" s="1" t="s">
        <v>2678</v>
      </c>
      <c r="F120" s="1"/>
      <c r="H120" s="1" t="s">
        <v>952</v>
      </c>
    </row>
    <row r="121">
      <c r="A121" s="61" t="str">
        <f>=HYPERLINK("X:/Holmen Lab/Databases/Snapgene db/DNA Files/1-Holmen Plasmids/0119-pTRE2hyg.dna","0119.dna")</f>
      </c>
      <c r="B121" s="16" t="n">
        <v>119</v>
      </c>
      <c r="C121" s="23" t="s">
        <v>797</v>
      </c>
      <c r="E121" s="1" t="s">
        <v>2677</v>
      </c>
      <c r="F121" s="1"/>
      <c r="H121" s="1" t="s">
        <v>952</v>
      </c>
    </row>
    <row r="122">
      <c r="A122" s="61"/>
      <c r="B122" s="16" t="n">
        <v>120</v>
      </c>
      <c r="C122" s="23" t="s">
        <v>798</v>
      </c>
      <c r="E122" s="1" t="n">
        <v>366</v>
      </c>
      <c r="F122" s="1" t="s">
        <v>2567</v>
      </c>
      <c r="H122" s="1" t="s">
        <v>955</v>
      </c>
    </row>
    <row r="123">
      <c r="A123" s="61"/>
      <c r="B123" s="16" t="n">
        <v>121</v>
      </c>
      <c r="C123" s="23" t="s">
        <v>799</v>
      </c>
      <c r="E123" s="1" t="s">
        <v>2676</v>
      </c>
      <c r="F123" s="1"/>
      <c r="H123" s="1" t="s">
        <v>952</v>
      </c>
    </row>
    <row r="124">
      <c r="A124" s="61"/>
      <c r="B124" s="16" t="n">
        <v>122</v>
      </c>
      <c r="C124" s="23" t="s">
        <v>801</v>
      </c>
      <c r="E124" s="1" t="s">
        <v>2675</v>
      </c>
      <c r="F124" s="1"/>
      <c r="H124" s="1" t="s">
        <v>952</v>
      </c>
    </row>
    <row r="125">
      <c r="A125" s="61"/>
      <c r="B125" s="16" t="n">
        <v>123</v>
      </c>
      <c r="C125" s="23" t="s">
        <v>802</v>
      </c>
      <c r="F125" s="1"/>
      <c r="H125" s="1" t="s">
        <v>955</v>
      </c>
    </row>
    <row r="126">
      <c r="A126" s="61" t="str">
        <f>=HYPERLINK("X:/Holmen Lab/Databases/Snapgene db/DNA Files/1-Holmen Plasmids/0124-RCANBP(A) TRE Akt HA.dna","0124.dna")</f>
      </c>
      <c r="B126" s="16" t="n">
        <v>124</v>
      </c>
      <c r="C126" s="23" t="s">
        <v>803</v>
      </c>
      <c r="E126" s="1" t="s">
        <v>2674</v>
      </c>
      <c r="F126" s="1"/>
      <c r="H126" s="1" t="s">
        <v>952</v>
      </c>
    </row>
    <row r="127">
      <c r="A127" s="61"/>
      <c r="B127" s="16" t="n">
        <v>125</v>
      </c>
      <c r="C127" s="23" t="s">
        <v>804</v>
      </c>
      <c r="E127" s="1" t="s">
        <v>2673</v>
      </c>
      <c r="F127" s="1"/>
      <c r="H127" s="1" t="s">
        <v>952</v>
      </c>
    </row>
    <row r="128">
      <c r="A128" s="61" t="str">
        <f>=HYPERLINK("X:/Holmen Lab/Databases/Snapgene db/DNA Files/1-Holmen Plasmids/0126-RCASBP(M) NRas V12.dna","0126.dna")</f>
      </c>
      <c r="B128" s="16" t="n">
        <v>126</v>
      </c>
      <c r="C128" s="23" t="s">
        <v>805</v>
      </c>
      <c r="E128" s="1" t="s">
        <v>2668</v>
      </c>
      <c r="F128" s="1"/>
      <c r="H128" s="1" t="s">
        <v>952</v>
      </c>
    </row>
    <row r="129">
      <c r="A129" s="61"/>
      <c r="B129" s="16" t="n">
        <v>127</v>
      </c>
      <c r="C129" s="23" t="s">
        <v>807</v>
      </c>
      <c r="E129" s="1" t="n">
        <v>311</v>
      </c>
      <c r="F129" s="1"/>
      <c r="H129" s="1" t="s">
        <v>742</v>
      </c>
    </row>
    <row r="130">
      <c r="A130" s="61"/>
      <c r="B130" s="16" t="n">
        <v>128</v>
      </c>
      <c r="C130" s="23" t="s">
        <v>808</v>
      </c>
      <c r="D130" s="1" t="s">
        <v>2574</v>
      </c>
      <c r="E130" s="1" t="s">
        <v>2672</v>
      </c>
      <c r="F130" s="1"/>
      <c r="H130" s="1" t="s">
        <v>952</v>
      </c>
    </row>
    <row r="131">
      <c r="A131" s="61"/>
      <c r="B131" s="16" t="n">
        <v>129</v>
      </c>
      <c r="C131" s="23" t="s">
        <v>809</v>
      </c>
      <c r="D131" s="1" t="s">
        <v>2574</v>
      </c>
      <c r="E131" s="1" t="s">
        <v>2671</v>
      </c>
      <c r="F131" s="1"/>
      <c r="H131" s="1" t="s">
        <v>952</v>
      </c>
    </row>
    <row r="132">
      <c r="A132" s="61" t="str">
        <f>=HYPERLINK("X:/Holmen Lab/Databases/Snapgene db/DNA Files/1-Holmen Plasmids/0130-RCASBP(A) HRas.dna","0130.dna")</f>
      </c>
      <c r="B132" s="16" t="n">
        <v>130</v>
      </c>
      <c r="C132" s="23" t="s">
        <v>810</v>
      </c>
      <c r="E132" s="1" t="s">
        <v>2670</v>
      </c>
      <c r="F132" s="1"/>
      <c r="H132" s="1" t="s">
        <v>952</v>
      </c>
      <c r="M132" s="50" t="s">
        <v>811</v>
      </c>
    </row>
    <row r="133">
      <c r="A133" s="61" t="str">
        <f>=HYPERLINK("X:/Holmen Lab/Databases/Snapgene db/DNA Files/1-Holmen Plasmids/0131-RCANBP(A) cU6 2shGFP.dna","0131.dna")</f>
      </c>
      <c r="B133" s="16" t="n">
        <v>131</v>
      </c>
      <c r="C133" s="23" t="s">
        <v>812</v>
      </c>
      <c r="D133" s="1" t="s">
        <v>2574</v>
      </c>
      <c r="E133" s="1" t="s">
        <v>2669</v>
      </c>
      <c r="F133" s="1"/>
      <c r="H133" s="1" t="s">
        <v>952</v>
      </c>
    </row>
    <row r="134">
      <c r="A134" s="61"/>
      <c r="B134" s="16" t="n">
        <v>132</v>
      </c>
      <c r="C134" s="23" t="s">
        <v>813</v>
      </c>
      <c r="D134" s="1" t="s">
        <v>2574</v>
      </c>
      <c r="E134" s="1" t="s">
        <v>2668</v>
      </c>
      <c r="F134" s="1"/>
      <c r="H134" s="1" t="s">
        <v>952</v>
      </c>
    </row>
    <row r="135">
      <c r="A135" s="61" t="str">
        <f>=HYPERLINK("X:/Holmen Lab/Databases/Snapgene db/DNA Files/1-Holmen Plasmids/0133-pENTR3C cU6 2 chicken GAPDH.dna","0133.dna")</f>
      </c>
      <c r="B135" s="16" t="n">
        <v>133</v>
      </c>
      <c r="C135" s="23" t="s">
        <v>814</v>
      </c>
      <c r="E135" s="1" t="s">
        <v>2667</v>
      </c>
      <c r="F135" s="1"/>
      <c r="H135" s="1" t="s">
        <v>948</v>
      </c>
    </row>
    <row r="136">
      <c r="A136" s="61"/>
      <c r="B136" s="16" t="n">
        <v>134</v>
      </c>
      <c r="C136" s="23" t="s">
        <v>815</v>
      </c>
      <c r="E136" s="1" t="s">
        <v>2664</v>
      </c>
      <c r="F136" s="1"/>
      <c r="H136" s="1" t="s">
        <v>948</v>
      </c>
    </row>
    <row r="137">
      <c r="A137" s="61"/>
      <c r="B137" s="16" t="n">
        <v>135</v>
      </c>
      <c r="C137" s="23" t="s">
        <v>816</v>
      </c>
      <c r="D137" s="1" t="s">
        <v>2574</v>
      </c>
      <c r="E137" s="1" t="s">
        <v>2666</v>
      </c>
      <c r="F137" s="1"/>
      <c r="H137" s="1" t="s">
        <v>952</v>
      </c>
    </row>
    <row r="138">
      <c r="A138" s="61"/>
      <c r="B138" s="16" t="n">
        <v>136</v>
      </c>
      <c r="C138" s="23" t="s">
        <v>817</v>
      </c>
      <c r="D138" s="1" t="s">
        <v>2574</v>
      </c>
      <c r="E138" s="1" t="s">
        <v>2663</v>
      </c>
      <c r="F138" s="1"/>
      <c r="H138" s="1" t="s">
        <v>948</v>
      </c>
    </row>
    <row r="139">
      <c r="A139" s="61"/>
      <c r="B139" s="16" t="n">
        <v>137</v>
      </c>
      <c r="C139" s="23" t="s">
        <v>818</v>
      </c>
      <c r="D139" s="1" t="s">
        <v>2574</v>
      </c>
      <c r="E139" s="1" t="s">
        <v>2665</v>
      </c>
      <c r="F139" s="1"/>
      <c r="H139" s="1" t="s">
        <v>952</v>
      </c>
    </row>
    <row r="140">
      <c r="A140" s="61"/>
      <c r="B140" s="16" t="n">
        <v>138</v>
      </c>
      <c r="C140" s="23" t="s">
        <v>819</v>
      </c>
      <c r="D140" s="1" t="s">
        <v>2574</v>
      </c>
      <c r="F140" s="1" t="s">
        <v>2567</v>
      </c>
      <c r="H140" s="1" t="s">
        <v>948</v>
      </c>
    </row>
    <row r="141">
      <c r="A141" s="61"/>
      <c r="B141" s="16" t="n">
        <v>139</v>
      </c>
      <c r="C141" s="23" t="s">
        <v>820</v>
      </c>
      <c r="D141" s="1" t="s">
        <v>2574</v>
      </c>
      <c r="F141" s="1" t="s">
        <v>2567</v>
      </c>
      <c r="H141" s="1" t="s">
        <v>948</v>
      </c>
    </row>
    <row r="142">
      <c r="A142" s="61"/>
      <c r="B142" s="16" t="n">
        <v>140</v>
      </c>
      <c r="C142" s="23" t="s">
        <v>821</v>
      </c>
      <c r="D142" s="1" t="s">
        <v>2574</v>
      </c>
      <c r="F142" s="1" t="s">
        <v>2567</v>
      </c>
      <c r="H142" s="1" t="s">
        <v>948</v>
      </c>
    </row>
    <row r="143">
      <c r="A143" s="61"/>
      <c r="B143" s="16" t="n">
        <v>141</v>
      </c>
      <c r="C143" s="23" t="s">
        <v>822</v>
      </c>
      <c r="D143" s="1" t="s">
        <v>2574</v>
      </c>
      <c r="E143" s="1" t="s">
        <v>2688</v>
      </c>
      <c r="F143" s="1"/>
      <c r="H143" s="1" t="s">
        <v>952</v>
      </c>
    </row>
    <row r="144">
      <c r="A144" s="61"/>
      <c r="B144" s="16" t="n">
        <v>142</v>
      </c>
      <c r="C144" s="23" t="s">
        <v>823</v>
      </c>
      <c r="D144" s="1" t="s">
        <v>2574</v>
      </c>
      <c r="E144" s="1" t="s">
        <v>2689</v>
      </c>
      <c r="F144" s="1"/>
      <c r="H144" s="1" t="s">
        <v>952</v>
      </c>
    </row>
    <row r="145">
      <c r="A145" s="61"/>
      <c r="B145" s="16" t="n">
        <v>143</v>
      </c>
      <c r="C145" s="23" t="s">
        <v>824</v>
      </c>
      <c r="D145" s="1" t="s">
        <v>2574</v>
      </c>
      <c r="E145" s="1" t="s">
        <v>2690</v>
      </c>
      <c r="F145" s="1"/>
      <c r="H145" s="1" t="s">
        <v>952</v>
      </c>
    </row>
    <row r="146">
      <c r="A146" s="61"/>
      <c r="B146" s="16" t="n">
        <v>144</v>
      </c>
      <c r="C146" s="23" t="s">
        <v>825</v>
      </c>
      <c r="D146" s="1" t="s">
        <v>2574</v>
      </c>
      <c r="E146" s="1" t="s">
        <v>2691</v>
      </c>
      <c r="F146" s="1"/>
      <c r="H146" s="1" t="s">
        <v>948</v>
      </c>
    </row>
    <row r="147">
      <c r="A147" s="61"/>
      <c r="B147" s="16" t="n">
        <v>145</v>
      </c>
      <c r="C147" s="23" t="s">
        <v>826</v>
      </c>
      <c r="D147" s="1" t="s">
        <v>2574</v>
      </c>
      <c r="E147" s="1" t="s">
        <v>2674</v>
      </c>
      <c r="F147" s="1"/>
      <c r="H147" s="1" t="s">
        <v>948</v>
      </c>
    </row>
    <row r="148">
      <c r="A148" s="61" t="str">
        <f>=HYPERLINK("X:/Holmen Lab/Databases/Snapgene db/DNA Files/1-Holmen Plasmids/0146-RCASBP(M)FLAG Kras.dna","0146.dna")</f>
      </c>
      <c r="B148" s="16" t="n">
        <v>146</v>
      </c>
      <c r="C148" s="23" t="s">
        <v>827</v>
      </c>
      <c r="E148" s="1" t="s">
        <v>2694</v>
      </c>
      <c r="F148" s="1" t="n">
        <v>0.21</v>
      </c>
      <c r="H148" s="1" t="s">
        <v>952</v>
      </c>
      <c r="M148" s="50" t="n">
        <v>400</v>
      </c>
    </row>
    <row r="149">
      <c r="A149" s="61"/>
      <c r="B149" s="16" t="n">
        <v>147</v>
      </c>
      <c r="C149" s="23" t="s">
        <v>828</v>
      </c>
      <c r="D149" s="1" t="s">
        <v>2574</v>
      </c>
      <c r="E149" s="1" t="s">
        <v>2693</v>
      </c>
      <c r="F149" s="1"/>
      <c r="H149" s="1" t="s">
        <v>952</v>
      </c>
    </row>
    <row r="150">
      <c r="A150" s="61"/>
      <c r="B150" s="16" t="n">
        <v>148</v>
      </c>
      <c r="C150" s="23" t="s">
        <v>829</v>
      </c>
      <c r="E150" s="1" t="s">
        <v>2692</v>
      </c>
      <c r="F150" s="1"/>
    </row>
    <row r="151">
      <c r="A151" s="61"/>
      <c r="B151" s="16" t="n">
        <v>149</v>
      </c>
      <c r="C151" s="23" t="s">
        <v>830</v>
      </c>
      <c r="E151" s="1" t="s">
        <v>831</v>
      </c>
      <c r="F151" s="1"/>
      <c r="H151" s="1" t="s">
        <v>948</v>
      </c>
    </row>
    <row r="152">
      <c r="A152" s="61"/>
      <c r="B152" s="16" t="n">
        <v>150</v>
      </c>
      <c r="C152" s="23" t="s">
        <v>832</v>
      </c>
      <c r="D152" s="1" t="s">
        <v>2574</v>
      </c>
      <c r="F152" s="1"/>
      <c r="H152" s="1" t="s">
        <v>952</v>
      </c>
    </row>
    <row r="153">
      <c r="A153" s="61"/>
      <c r="B153" s="16" t="n">
        <v>151</v>
      </c>
      <c r="C153" s="23" t="s">
        <v>833</v>
      </c>
      <c r="E153" s="1" t="s">
        <v>2695</v>
      </c>
      <c r="F153" s="1"/>
      <c r="H153" s="1" t="s">
        <v>952</v>
      </c>
    </row>
    <row r="154">
      <c r="A154" s="61" t="str">
        <f>=HYPERLINK("X:/Holmen Lab/Databases/Snapgene db/DNA Files/1-Holmen Plasmids/0152-pENTR3c iresPURO.dna","0152.dna")</f>
      </c>
      <c r="B154" s="16" t="n">
        <v>152</v>
      </c>
      <c r="C154" s="23" t="s">
        <v>834</v>
      </c>
      <c r="D154" s="1" t="s">
        <v>2574</v>
      </c>
      <c r="F154" s="1" t="s">
        <v>2567</v>
      </c>
      <c r="H154" s="1" t="s">
        <v>948</v>
      </c>
    </row>
    <row r="155">
      <c r="A155" s="61" t="str">
        <f>=HYPERLINK("X:/Holmen Lab/Databases/Snapgene db/DNA Files/1-Holmen Plasmids/0153-pENTR3c rtTA iresPURO.dna","0153.dna")</f>
      </c>
      <c r="B155" s="16" t="n">
        <v>153</v>
      </c>
      <c r="C155" s="23" t="s">
        <v>835</v>
      </c>
      <c r="D155" s="1" t="s">
        <v>2574</v>
      </c>
      <c r="F155" s="1" t="s">
        <v>2567</v>
      </c>
      <c r="H155" s="1" t="s">
        <v>948</v>
      </c>
    </row>
    <row r="156">
      <c r="A156" s="61"/>
      <c r="B156" s="16" t="n">
        <v>154</v>
      </c>
      <c r="C156" s="23" t="s">
        <v>836</v>
      </c>
      <c r="F156" s="1" t="s">
        <v>2567</v>
      </c>
      <c r="H156" s="1" t="s">
        <v>948</v>
      </c>
    </row>
    <row r="157">
      <c r="A157" s="61"/>
      <c r="B157" s="16" t="n">
        <v>155</v>
      </c>
      <c r="C157" s="23" t="s">
        <v>837</v>
      </c>
      <c r="F157" s="1" t="s">
        <v>2567</v>
      </c>
      <c r="H157" s="1" t="s">
        <v>948</v>
      </c>
    </row>
    <row r="158">
      <c r="A158" s="61"/>
      <c r="B158" s="16" t="n">
        <v>156</v>
      </c>
      <c r="C158" s="23" t="s">
        <v>838</v>
      </c>
      <c r="E158" s="1" t="s">
        <v>2696</v>
      </c>
      <c r="F158" s="1"/>
      <c r="H158" s="1" t="s">
        <v>952</v>
      </c>
    </row>
    <row r="159">
      <c r="A159" s="61" t="str">
        <f>=HYPERLINK("X:/Holmen Lab/Databases/Snapgene db/DNA Files/1-Holmen Plasmids/0157-RCASBP(A) H1shGFP.dna","0157.dna")</f>
      </c>
      <c r="B159" s="16" t="n">
        <v>157</v>
      </c>
      <c r="C159" s="23" t="s">
        <v>839</v>
      </c>
      <c r="D159" s="1" t="s">
        <v>2574</v>
      </c>
      <c r="E159" s="1" t="s">
        <v>2697</v>
      </c>
      <c r="F159" s="1"/>
      <c r="H159" s="1" t="s">
        <v>952</v>
      </c>
    </row>
    <row r="160">
      <c r="A160" s="61" t="str">
        <f>=HYPERLINK("X:/Holmen Lab/Databases/Snapgene db/DNA Files/1-Holmen Plasmids/0158-RCASBP(A) shGFP.dna","0158.dna")</f>
      </c>
      <c r="B160" s="16" t="n">
        <v>158</v>
      </c>
      <c r="C160" s="23" t="s">
        <v>840</v>
      </c>
      <c r="D160" s="1" t="s">
        <v>2574</v>
      </c>
      <c r="E160" s="1" t="s">
        <v>2698</v>
      </c>
      <c r="F160" s="1"/>
      <c r="H160" s="1" t="s">
        <v>952</v>
      </c>
    </row>
    <row r="161">
      <c r="A161" s="61"/>
      <c r="B161" s="16" t="n">
        <v>159</v>
      </c>
      <c r="C161" s="23" t="s">
        <v>841</v>
      </c>
      <c r="D161" s="1" t="s">
        <v>2574</v>
      </c>
      <c r="E161" s="1" t="s">
        <v>2699</v>
      </c>
      <c r="F161" s="1"/>
      <c r="H161" s="1" t="s">
        <v>952</v>
      </c>
    </row>
    <row r="162">
      <c r="A162" s="61"/>
      <c r="B162" s="16" t="n">
        <v>160</v>
      </c>
      <c r="C162" s="23" t="s">
        <v>842</v>
      </c>
      <c r="D162" s="1" t="s">
        <v>2574</v>
      </c>
      <c r="E162" s="1" t="s">
        <v>2700</v>
      </c>
      <c r="F162" s="1"/>
      <c r="H162" s="1" t="s">
        <v>952</v>
      </c>
    </row>
    <row r="163">
      <c r="A163" s="61"/>
      <c r="B163" s="16" t="n">
        <v>161</v>
      </c>
      <c r="C163" s="23" t="s">
        <v>843</v>
      </c>
      <c r="D163" s="1" t="s">
        <v>2574</v>
      </c>
      <c r="E163" s="1" t="s">
        <v>2701</v>
      </c>
      <c r="F163" s="1"/>
      <c r="H163" s="1" t="s">
        <v>952</v>
      </c>
    </row>
    <row r="164">
      <c r="A164" s="61"/>
      <c r="B164" s="16" t="n">
        <v>162</v>
      </c>
      <c r="C164" s="23" t="s">
        <v>844</v>
      </c>
      <c r="D164" s="1" t="s">
        <v>2574</v>
      </c>
      <c r="E164" s="1" t="s">
        <v>2702</v>
      </c>
      <c r="F164" s="1"/>
      <c r="H164" s="1" t="s">
        <v>952</v>
      </c>
    </row>
    <row r="165">
      <c r="A165" s="61" t="str">
        <f>=HYPERLINK("X:/Holmen Lab/Databases/Snapgene db/DNA Files/1-Holmen Plasmids/0163-pBluescript EGFRvIII  #1.dna","0163.dna")</f>
      </c>
      <c r="B165" s="16" t="n">
        <v>163</v>
      </c>
      <c r="C165" s="23" t="s">
        <v>845</v>
      </c>
      <c r="D165" s="1" t="s">
        <v>2574</v>
      </c>
      <c r="F165" s="1" t="s">
        <v>2567</v>
      </c>
      <c r="H165" s="1" t="s">
        <v>952</v>
      </c>
    </row>
    <row r="166">
      <c r="A166" s="61"/>
      <c r="B166" s="16" t="n">
        <v>164</v>
      </c>
      <c r="C166" s="23" t="s">
        <v>846</v>
      </c>
      <c r="D166" s="1" t="s">
        <v>2574</v>
      </c>
      <c r="E166" s="1" t="s">
        <v>2703</v>
      </c>
      <c r="F166" s="1"/>
      <c r="H166" s="1" t="s">
        <v>952</v>
      </c>
    </row>
    <row r="167">
      <c r="A167" s="61"/>
      <c r="B167" s="16" t="n">
        <v>165</v>
      </c>
      <c r="C167" s="23" t="s">
        <v>847</v>
      </c>
      <c r="D167" s="1" t="s">
        <v>2574</v>
      </c>
      <c r="F167" s="1" t="s">
        <v>2567</v>
      </c>
      <c r="H167" s="1" t="s">
        <v>948</v>
      </c>
    </row>
    <row r="168">
      <c r="A168" s="61"/>
      <c r="B168" s="16" t="n">
        <v>166</v>
      </c>
      <c r="C168" s="23" t="s">
        <v>848</v>
      </c>
      <c r="E168" s="1" t="s">
        <v>2704</v>
      </c>
      <c r="F168" s="1"/>
      <c r="H168" s="1" t="s">
        <v>952</v>
      </c>
      <c r="M168" s="50" t="s">
        <v>849</v>
      </c>
    </row>
    <row r="169">
      <c r="A169" s="61"/>
      <c r="B169" s="16" t="n">
        <v>167</v>
      </c>
      <c r="C169" s="23" t="s">
        <v>1626</v>
      </c>
      <c r="D169" s="1" t="s">
        <v>2574</v>
      </c>
      <c r="E169" s="1" t="s">
        <v>2705</v>
      </c>
      <c r="F169" s="1"/>
      <c r="H169" s="1" t="s">
        <v>948</v>
      </c>
    </row>
    <row r="170">
      <c r="A170" s="61"/>
      <c r="B170" s="16" t="n">
        <v>168</v>
      </c>
      <c r="C170" s="23" t="s">
        <v>850</v>
      </c>
      <c r="D170" s="1" t="s">
        <v>2574</v>
      </c>
      <c r="F170" s="1" t="s">
        <v>2567</v>
      </c>
      <c r="H170" s="1" t="s">
        <v>948</v>
      </c>
    </row>
    <row r="171">
      <c r="A171" s="61"/>
      <c r="B171" s="16" t="n">
        <v>169</v>
      </c>
      <c r="C171" s="23" t="s">
        <v>851</v>
      </c>
      <c r="D171" s="1" t="s">
        <v>2574</v>
      </c>
      <c r="F171" s="1" t="s">
        <v>2567</v>
      </c>
      <c r="H171" s="1" t="s">
        <v>948</v>
      </c>
    </row>
    <row r="172">
      <c r="A172" s="61" t="str">
        <f>=HYPERLINK("X:/Holmen Lab/Databases/Snapgene db/DNA Files/1-Holmen Plasmids/0170-pENTR3cmir no prom no leader.dna","0170.dna")</f>
      </c>
      <c r="B172" s="16" t="n">
        <v>170</v>
      </c>
      <c r="C172" s="28" t="s">
        <v>852</v>
      </c>
      <c r="D172" s="32" t="s">
        <v>2574</v>
      </c>
      <c r="E172" s="1" t="n">
        <v>92.5</v>
      </c>
      <c r="F172" s="1"/>
      <c r="H172" s="1" t="s">
        <v>948</v>
      </c>
    </row>
    <row r="173">
      <c r="A173" s="61"/>
      <c r="B173" s="16" t="n">
        <v>171</v>
      </c>
      <c r="C173" s="23" t="s">
        <v>853</v>
      </c>
      <c r="D173" s="1" t="s">
        <v>2574</v>
      </c>
      <c r="F173" s="1" t="s">
        <v>2567</v>
      </c>
      <c r="H173" s="1" t="s">
        <v>948</v>
      </c>
    </row>
    <row r="174">
      <c r="A174" s="61"/>
      <c r="B174" s="16" t="n">
        <v>172</v>
      </c>
      <c r="C174" s="23" t="s">
        <v>854</v>
      </c>
      <c r="D174" s="1" t="s">
        <v>2574</v>
      </c>
      <c r="F174" s="1" t="s">
        <v>2567</v>
      </c>
      <c r="H174" s="1" t="s">
        <v>948</v>
      </c>
    </row>
    <row r="175">
      <c r="A175" s="61"/>
      <c r="B175" s="16" t="n">
        <v>173</v>
      </c>
      <c r="C175" s="23" t="s">
        <v>855</v>
      </c>
      <c r="D175" s="1" t="s">
        <v>2574</v>
      </c>
      <c r="F175" s="1" t="s">
        <v>2567</v>
      </c>
      <c r="H175" s="1" t="s">
        <v>948</v>
      </c>
    </row>
    <row r="176">
      <c r="A176" s="61"/>
      <c r="B176" s="16" t="n">
        <v>174</v>
      </c>
      <c r="C176" s="23" t="s">
        <v>856</v>
      </c>
      <c r="D176" s="1" t="s">
        <v>2574</v>
      </c>
      <c r="F176" s="1" t="s">
        <v>2567</v>
      </c>
      <c r="H176" s="1" t="s">
        <v>948</v>
      </c>
    </row>
    <row r="177">
      <c r="A177" s="61"/>
      <c r="B177" s="16" t="n">
        <v>175</v>
      </c>
      <c r="C177" s="23" t="s">
        <v>857</v>
      </c>
      <c r="D177" s="1" t="s">
        <v>2574</v>
      </c>
      <c r="F177" s="1" t="s">
        <v>2567</v>
      </c>
      <c r="H177" s="1" t="s">
        <v>948</v>
      </c>
    </row>
    <row r="178">
      <c r="A178" s="61"/>
      <c r="B178" s="16" t="n">
        <v>176</v>
      </c>
      <c r="C178" s="23" t="s">
        <v>858</v>
      </c>
      <c r="D178" s="1" t="s">
        <v>2574</v>
      </c>
      <c r="E178" s="1" t="s">
        <v>2706</v>
      </c>
      <c r="F178" s="1"/>
      <c r="H178" s="1" t="s">
        <v>952</v>
      </c>
    </row>
    <row r="179">
      <c r="A179" s="61"/>
      <c r="B179" s="16" t="n">
        <v>177</v>
      </c>
      <c r="C179" s="23" t="s">
        <v>859</v>
      </c>
      <c r="D179" s="1" t="s">
        <v>2574</v>
      </c>
      <c r="E179" s="1" t="s">
        <v>2707</v>
      </c>
      <c r="F179" s="1"/>
      <c r="H179" s="1" t="s">
        <v>952</v>
      </c>
    </row>
    <row r="180">
      <c r="A180" s="61"/>
      <c r="B180" s="16" t="n">
        <v>178</v>
      </c>
      <c r="C180" s="23" t="s">
        <v>860</v>
      </c>
      <c r="D180" s="1" t="s">
        <v>2574</v>
      </c>
      <c r="E180" s="1" t="s">
        <v>2708</v>
      </c>
      <c r="F180" s="1"/>
      <c r="H180" s="1" t="s">
        <v>952</v>
      </c>
    </row>
    <row r="181">
      <c r="A181" s="61"/>
      <c r="B181" s="16" t="n">
        <v>179</v>
      </c>
      <c r="C181" s="23" t="s">
        <v>861</v>
      </c>
      <c r="D181" s="1" t="s">
        <v>2574</v>
      </c>
      <c r="E181" s="1" t="s">
        <v>2709</v>
      </c>
      <c r="F181" s="1"/>
      <c r="H181" s="1" t="s">
        <v>952</v>
      </c>
    </row>
    <row r="182">
      <c r="A182" s="61"/>
      <c r="B182" s="16" t="n">
        <v>180</v>
      </c>
      <c r="C182" s="23" t="s">
        <v>862</v>
      </c>
      <c r="D182" s="1" t="s">
        <v>2574</v>
      </c>
      <c r="E182" s="1" t="s">
        <v>2710</v>
      </c>
      <c r="F182" s="1"/>
      <c r="H182" s="1" t="s">
        <v>952</v>
      </c>
    </row>
    <row r="183">
      <c r="A183" s="61"/>
      <c r="B183" s="16" t="n">
        <v>181</v>
      </c>
      <c r="C183" s="23" t="s">
        <v>863</v>
      </c>
      <c r="D183" s="1" t="s">
        <v>2574</v>
      </c>
      <c r="E183" s="1" t="s">
        <v>2711</v>
      </c>
      <c r="F183" s="1"/>
      <c r="H183" s="1" t="s">
        <v>952</v>
      </c>
    </row>
    <row r="184">
      <c r="A184" s="61"/>
      <c r="B184" s="16" t="n">
        <v>182</v>
      </c>
      <c r="C184" s="23" t="s">
        <v>864</v>
      </c>
      <c r="D184" s="1" t="s">
        <v>2574</v>
      </c>
      <c r="E184" s="1" t="s">
        <v>2712</v>
      </c>
      <c r="F184" s="1"/>
      <c r="H184" s="1" t="s">
        <v>952</v>
      </c>
    </row>
    <row r="185">
      <c r="A185" s="61"/>
      <c r="B185" s="16" t="n">
        <v>183</v>
      </c>
      <c r="C185" s="23" t="s">
        <v>866</v>
      </c>
      <c r="D185" s="1" t="s">
        <v>2574</v>
      </c>
      <c r="E185" s="1" t="s">
        <v>2713</v>
      </c>
      <c r="F185" s="1"/>
      <c r="H185" s="1" t="s">
        <v>952</v>
      </c>
    </row>
    <row r="186">
      <c r="A186" s="61" t="str">
        <f>=HYPERLINK("X:/Holmen Lab/Databases/Snapgene db/DNA Files/1-Holmen Plasmids/0184-DANBP.dna","0184.dna")</f>
      </c>
      <c r="B186" s="16" t="n">
        <v>184</v>
      </c>
      <c r="C186" s="23" t="s">
        <v>867</v>
      </c>
      <c r="D186" s="1" t="s">
        <v>2574</v>
      </c>
      <c r="E186" s="1" t="s">
        <v>2714</v>
      </c>
      <c r="F186" s="1"/>
      <c r="H186" s="1" t="s">
        <v>952</v>
      </c>
    </row>
    <row r="187">
      <c r="A187" s="61"/>
      <c r="B187" s="16" t="n">
        <v>185</v>
      </c>
      <c r="C187" s="23" t="s">
        <v>868</v>
      </c>
      <c r="D187" s="1" t="s">
        <v>2574</v>
      </c>
      <c r="E187" s="1" t="s">
        <v>2715</v>
      </c>
      <c r="F187" s="1"/>
      <c r="H187" s="1" t="s">
        <v>952</v>
      </c>
    </row>
    <row r="188">
      <c r="A188" s="61" t="str">
        <f>=HYPERLINK("X:/Holmen Lab/Databases/Snapgene db/DNA Files/1-Holmen Plasmids/0186-DASBPLANC.dna","0186.dna")</f>
      </c>
      <c r="B188" s="16" t="n">
        <v>186</v>
      </c>
      <c r="C188" s="23" t="s">
        <v>869</v>
      </c>
      <c r="D188" s="1" t="s">
        <v>2574</v>
      </c>
      <c r="E188" s="1" t="s">
        <v>2716</v>
      </c>
      <c r="F188" s="1"/>
      <c r="H188" s="1" t="s">
        <v>952</v>
      </c>
    </row>
    <row r="189">
      <c r="A189" s="61"/>
      <c r="B189" s="16" t="n">
        <v>187</v>
      </c>
      <c r="C189" s="23" t="s">
        <v>870</v>
      </c>
      <c r="D189" s="1" t="s">
        <v>2574</v>
      </c>
      <c r="E189" s="1" t="s">
        <v>2717</v>
      </c>
      <c r="F189" s="1"/>
      <c r="H189" s="1" t="s">
        <v>952</v>
      </c>
    </row>
    <row r="190">
      <c r="A190" s="61"/>
      <c r="B190" s="16" t="n">
        <v>188</v>
      </c>
      <c r="C190" s="23" t="s">
        <v>871</v>
      </c>
      <c r="D190" s="1" t="s">
        <v>2574</v>
      </c>
      <c r="E190" s="1" t="s">
        <v>2722</v>
      </c>
      <c r="F190" s="1"/>
      <c r="H190" s="1" t="s">
        <v>952</v>
      </c>
    </row>
    <row r="191">
      <c r="A191" s="61"/>
      <c r="B191" s="16" t="n">
        <v>189</v>
      </c>
      <c r="C191" s="23" t="s">
        <v>872</v>
      </c>
      <c r="D191" s="1" t="s">
        <v>2574</v>
      </c>
      <c r="E191" s="1" t="s">
        <v>2721</v>
      </c>
      <c r="F191" s="1"/>
      <c r="H191" s="1" t="s">
        <v>948</v>
      </c>
    </row>
    <row r="192">
      <c r="A192" s="61" t="str">
        <f>=HYPERLINK("X:/Holmen Lab/Databases/Snapgene db/DNA Files/1-Holmen Plasmids/0190-pDsRed 2.1.dna","0190.dna")</f>
      </c>
      <c r="B192" s="16" t="n">
        <v>190</v>
      </c>
      <c r="C192" s="23" t="s">
        <v>873</v>
      </c>
      <c r="D192" s="1" t="s">
        <v>2574</v>
      </c>
      <c r="E192" s="1" t="s">
        <v>2720</v>
      </c>
      <c r="F192" s="1"/>
      <c r="H192" s="1" t="s">
        <v>948</v>
      </c>
    </row>
    <row r="193">
      <c r="A193" s="61"/>
      <c r="B193" s="16" t="n">
        <v>191</v>
      </c>
      <c r="C193" s="23" t="s">
        <v>885</v>
      </c>
      <c r="D193" s="1" t="s">
        <v>2574</v>
      </c>
      <c r="E193" s="1" t="s">
        <v>2719</v>
      </c>
      <c r="F193" s="1"/>
      <c r="H193" s="1" t="s">
        <v>952</v>
      </c>
    </row>
    <row r="194">
      <c r="A194" s="61"/>
      <c r="B194" s="16" t="n">
        <v>192</v>
      </c>
      <c r="C194" s="23" t="s">
        <v>886</v>
      </c>
      <c r="D194" s="1" t="s">
        <v>2574</v>
      </c>
      <c r="E194" s="1" t="s">
        <v>2718</v>
      </c>
      <c r="F194" s="1"/>
      <c r="H194" s="1" t="s">
        <v>952</v>
      </c>
    </row>
    <row r="195">
      <c r="A195" s="61"/>
      <c r="B195" s="16" t="n">
        <v>193</v>
      </c>
      <c r="C195" s="23" t="s">
        <v>887</v>
      </c>
      <c r="D195" s="1" t="s">
        <v>2574</v>
      </c>
      <c r="E195" s="1" t="s">
        <v>2723</v>
      </c>
      <c r="F195" s="1"/>
      <c r="H195" s="1" t="s">
        <v>952</v>
      </c>
    </row>
    <row r="196">
      <c r="A196" s="61"/>
      <c r="B196" s="16" t="n">
        <v>194</v>
      </c>
      <c r="C196" s="23" t="s">
        <v>888</v>
      </c>
      <c r="E196" s="1" t="n">
        <v>122.7</v>
      </c>
      <c r="F196" s="1"/>
      <c r="H196" s="1" t="s">
        <v>742</v>
      </c>
      <c r="L196" s="9"/>
    </row>
    <row r="197">
      <c r="A197" s="61"/>
      <c r="B197" s="16" t="n">
        <v>195</v>
      </c>
      <c r="C197" s="23" t="s">
        <v>890</v>
      </c>
      <c r="D197" s="1" t="s">
        <v>2574</v>
      </c>
      <c r="E197" s="1" t="s">
        <v>2724</v>
      </c>
      <c r="F197" s="1"/>
      <c r="H197" s="1" t="s">
        <v>952</v>
      </c>
    </row>
    <row r="198">
      <c r="A198" s="61"/>
      <c r="B198" s="16" t="n">
        <v>196</v>
      </c>
      <c r="C198" s="23" t="s">
        <v>891</v>
      </c>
      <c r="D198" s="1" t="s">
        <v>2574</v>
      </c>
      <c r="E198" s="1" t="s">
        <v>2725</v>
      </c>
      <c r="F198" s="1"/>
      <c r="H198" s="1" t="s">
        <v>952</v>
      </c>
    </row>
    <row r="199">
      <c r="A199" s="61"/>
      <c r="B199" s="16" t="n">
        <v>197</v>
      </c>
      <c r="C199" s="23" t="s">
        <v>892</v>
      </c>
      <c r="F199" s="1" t="s">
        <v>2567</v>
      </c>
      <c r="H199" s="1" t="s">
        <v>948</v>
      </c>
    </row>
    <row r="200">
      <c r="A200" s="61"/>
      <c r="B200" s="16" t="n">
        <v>198</v>
      </c>
      <c r="C200" s="23" t="s">
        <v>893</v>
      </c>
      <c r="D200" s="1" t="s">
        <v>2574</v>
      </c>
      <c r="E200" s="1" t="s">
        <v>2594</v>
      </c>
      <c r="F200" s="1"/>
    </row>
    <row r="201">
      <c r="A201" s="61"/>
      <c r="B201" s="16" t="n">
        <v>199</v>
      </c>
      <c r="C201" s="23" t="s">
        <v>894</v>
      </c>
      <c r="D201" s="1" t="s">
        <v>2574</v>
      </c>
      <c r="E201" s="1" t="s">
        <v>2594</v>
      </c>
      <c r="F201" s="1"/>
    </row>
    <row r="202">
      <c r="A202" s="61"/>
      <c r="B202" s="16" t="n">
        <v>200</v>
      </c>
      <c r="C202" s="23" t="s">
        <v>895</v>
      </c>
      <c r="D202" s="1" t="s">
        <v>2574</v>
      </c>
      <c r="E202" s="1" t="s">
        <v>2726</v>
      </c>
      <c r="F202" s="1"/>
    </row>
    <row r="203">
      <c r="A203" s="61"/>
      <c r="B203" s="16" t="n">
        <v>201</v>
      </c>
      <c r="C203" s="23" t="s">
        <v>896</v>
      </c>
      <c r="D203" s="1" t="s">
        <v>2574</v>
      </c>
      <c r="E203" s="1" t="s">
        <v>2726</v>
      </c>
      <c r="F203" s="1"/>
    </row>
    <row r="204">
      <c r="A204" s="61"/>
      <c r="B204" s="16" t="n">
        <v>202</v>
      </c>
      <c r="C204" s="23" t="s">
        <v>897</v>
      </c>
      <c r="D204" s="1" t="s">
        <v>2574</v>
      </c>
      <c r="E204" s="1" t="s">
        <v>2726</v>
      </c>
      <c r="F204" s="1"/>
    </row>
    <row r="205">
      <c r="A205" s="61"/>
      <c r="B205" s="16" t="n">
        <v>203</v>
      </c>
      <c r="C205" s="23" t="s">
        <v>898</v>
      </c>
      <c r="D205" s="1" t="s">
        <v>2574</v>
      </c>
      <c r="E205" s="1" t="s">
        <v>2726</v>
      </c>
      <c r="F205" s="1"/>
    </row>
    <row r="206">
      <c r="A206" s="61"/>
      <c r="B206" s="16" t="n">
        <v>204</v>
      </c>
      <c r="C206" s="23" t="s">
        <v>899</v>
      </c>
      <c r="D206" s="1" t="s">
        <v>2574</v>
      </c>
      <c r="E206" s="1" t="s">
        <v>2726</v>
      </c>
      <c r="F206" s="1"/>
    </row>
    <row r="207">
      <c r="A207" s="61"/>
      <c r="B207" s="16" t="n">
        <v>205</v>
      </c>
      <c r="C207" s="23" t="s">
        <v>900</v>
      </c>
      <c r="D207" s="1" t="s">
        <v>2574</v>
      </c>
      <c r="E207" s="1" t="s">
        <v>2726</v>
      </c>
      <c r="F207" s="1"/>
    </row>
    <row r="208">
      <c r="A208" s="61"/>
      <c r="B208" s="16" t="n">
        <v>206</v>
      </c>
      <c r="C208" s="23" t="s">
        <v>901</v>
      </c>
      <c r="D208" s="1" t="s">
        <v>2574</v>
      </c>
      <c r="E208" s="1" t="s">
        <v>2726</v>
      </c>
      <c r="F208" s="1"/>
    </row>
    <row r="209">
      <c r="A209" s="61"/>
      <c r="B209" s="16" t="n">
        <v>207</v>
      </c>
      <c r="C209" s="23" t="s">
        <v>902</v>
      </c>
      <c r="D209" s="1" t="s">
        <v>2574</v>
      </c>
      <c r="E209" s="1" t="s">
        <v>2726</v>
      </c>
      <c r="F209" s="1"/>
    </row>
    <row r="210">
      <c r="A210" s="61"/>
      <c r="B210" s="16" t="n">
        <v>208</v>
      </c>
      <c r="C210" s="23" t="s">
        <v>903</v>
      </c>
      <c r="E210" s="1" t="s">
        <v>2727</v>
      </c>
      <c r="F210" s="1"/>
      <c r="G210" s="1" t="s">
        <v>904</v>
      </c>
      <c r="H210" s="1" t="s">
        <v>952</v>
      </c>
      <c r="M210" s="23" t="s">
        <v>905</v>
      </c>
    </row>
    <row r="211">
      <c r="A211" s="61"/>
      <c r="B211" s="16" t="n">
        <v>209</v>
      </c>
      <c r="C211" s="23" t="s">
        <v>906</v>
      </c>
      <c r="E211" s="1" t="s">
        <v>2613</v>
      </c>
      <c r="F211" s="1"/>
      <c r="G211" s="1" t="s">
        <v>904</v>
      </c>
      <c r="H211" s="1" t="s">
        <v>952</v>
      </c>
      <c r="M211" s="23" t="s">
        <v>907</v>
      </c>
    </row>
    <row r="212">
      <c r="A212" s="61"/>
      <c r="B212" s="16" t="n">
        <v>210</v>
      </c>
      <c r="C212" s="23" t="s">
        <v>908</v>
      </c>
      <c r="E212" s="1" t="n">
        <v>571</v>
      </c>
      <c r="F212" s="1"/>
      <c r="G212" s="1" t="s">
        <v>904</v>
      </c>
      <c r="H212" s="1" t="s">
        <v>952</v>
      </c>
      <c r="M212" s="23" t="s">
        <v>909</v>
      </c>
    </row>
    <row r="213">
      <c r="A213" s="61"/>
      <c r="B213" s="16" t="n">
        <v>211</v>
      </c>
      <c r="C213" s="23" t="s">
        <v>910</v>
      </c>
      <c r="E213" s="1" t="s">
        <v>2728</v>
      </c>
      <c r="F213" s="1"/>
      <c r="H213" s="1" t="s">
        <v>952</v>
      </c>
    </row>
    <row r="214">
      <c r="A214" s="61"/>
      <c r="B214" s="16" t="n">
        <v>212</v>
      </c>
      <c r="C214" s="23" t="s">
        <v>911</v>
      </c>
      <c r="D214" s="1" t="s">
        <v>2574</v>
      </c>
      <c r="E214" s="1" t="s">
        <v>2729</v>
      </c>
      <c r="F214" s="1"/>
      <c r="H214" s="1" t="s">
        <v>952</v>
      </c>
      <c r="M214" s="50" t="s">
        <v>2300</v>
      </c>
    </row>
    <row r="215">
      <c r="A215" s="61"/>
      <c r="B215" s="16" t="n">
        <v>213</v>
      </c>
      <c r="C215" s="23" t="s">
        <v>912</v>
      </c>
      <c r="E215" s="1" t="s">
        <v>2730</v>
      </c>
      <c r="F215" s="1" t="n">
        <v>0.308</v>
      </c>
      <c r="H215" s="1" t="s">
        <v>948</v>
      </c>
    </row>
    <row r="216">
      <c r="A216" s="61"/>
      <c r="B216" s="16" t="n">
        <v>214</v>
      </c>
      <c r="C216" s="23" t="s">
        <v>913</v>
      </c>
      <c r="E216" s="1" t="s">
        <v>2731</v>
      </c>
      <c r="F216" s="1" t="n">
        <v>1379</v>
      </c>
      <c r="H216" s="1" t="s">
        <v>948</v>
      </c>
    </row>
    <row r="217">
      <c r="A217" s="61"/>
      <c r="B217" s="16" t="n">
        <v>215</v>
      </c>
      <c r="C217" s="45" t="s">
        <v>914</v>
      </c>
      <c r="D217" s="5"/>
      <c r="E217" s="5" t="s">
        <v>2661</v>
      </c>
      <c r="F217" s="1"/>
      <c r="H217" s="1" t="s">
        <v>952</v>
      </c>
    </row>
    <row r="218">
      <c r="A218" s="61"/>
      <c r="B218" s="16" t="n">
        <v>216</v>
      </c>
      <c r="C218" s="45" t="s">
        <v>915</v>
      </c>
      <c r="D218" s="5" t="s">
        <v>2574</v>
      </c>
      <c r="E218" s="5"/>
      <c r="F218" s="1" t="s">
        <v>2567</v>
      </c>
      <c r="H218" s="1" t="s">
        <v>955</v>
      </c>
    </row>
    <row r="219">
      <c r="A219" s="61"/>
      <c r="B219" s="16" t="n">
        <v>217</v>
      </c>
      <c r="C219" s="27" t="s">
        <v>916</v>
      </c>
      <c r="D219" s="1" t="s">
        <v>2574</v>
      </c>
      <c r="E219" s="1"/>
      <c r="F219" s="39"/>
      <c r="G219" s="1" t="s">
        <v>917</v>
      </c>
      <c r="I219" s="1" t="s">
        <v>2363</v>
      </c>
    </row>
    <row r="220">
      <c r="A220" s="61"/>
      <c r="B220" s="16" t="n">
        <v>218</v>
      </c>
      <c r="C220" s="27" t="s">
        <v>918</v>
      </c>
      <c r="D220" s="19"/>
      <c r="E220" s="1" t="n">
        <v>140</v>
      </c>
      <c r="F220" s="39"/>
      <c r="G220" s="1" t="s">
        <v>917</v>
      </c>
      <c r="I220" s="1" t="s">
        <v>2363</v>
      </c>
    </row>
    <row r="221">
      <c r="A221" s="61"/>
      <c r="B221" s="16" t="n">
        <v>219</v>
      </c>
      <c r="C221" s="27" t="s">
        <v>919</v>
      </c>
      <c r="D221" s="19"/>
      <c r="F221" s="39"/>
      <c r="G221" s="1" t="s">
        <v>917</v>
      </c>
      <c r="I221" s="1" t="s">
        <v>2363</v>
      </c>
    </row>
    <row r="222">
      <c r="A222" s="61"/>
      <c r="B222" s="16" t="n">
        <v>220</v>
      </c>
      <c r="C222" s="27" t="s">
        <v>920</v>
      </c>
      <c r="D222" s="19"/>
      <c r="E222" s="1" t="n">
        <v>148</v>
      </c>
      <c r="F222" s="39"/>
      <c r="G222" s="1" t="s">
        <v>917</v>
      </c>
      <c r="I222" s="1" t="s">
        <v>2363</v>
      </c>
    </row>
    <row r="223">
      <c r="A223" s="61"/>
      <c r="B223" s="16" t="n">
        <v>221</v>
      </c>
      <c r="C223" s="27" t="s">
        <v>921</v>
      </c>
      <c r="D223" s="19"/>
      <c r="E223" s="1" t="s">
        <v>2734</v>
      </c>
      <c r="F223" s="39"/>
      <c r="G223" s="1" t="s">
        <v>917</v>
      </c>
      <c r="I223" s="1" t="s">
        <v>2363</v>
      </c>
    </row>
    <row r="224">
      <c r="A224" s="61"/>
      <c r="B224" s="16" t="n">
        <v>222</v>
      </c>
      <c r="C224" s="27" t="s">
        <v>922</v>
      </c>
      <c r="D224" s="19"/>
      <c r="E224" s="1" t="n">
        <v>112</v>
      </c>
      <c r="F224" s="39"/>
      <c r="G224" s="1" t="s">
        <v>917</v>
      </c>
      <c r="I224" s="1" t="s">
        <v>2363</v>
      </c>
    </row>
    <row r="225">
      <c r="A225" s="61"/>
      <c r="B225" s="16" t="n">
        <v>223</v>
      </c>
      <c r="C225" s="27" t="s">
        <v>923</v>
      </c>
      <c r="D225" s="19"/>
      <c r="E225" s="1" t="n">
        <v>122</v>
      </c>
      <c r="F225" s="39"/>
      <c r="G225" s="1" t="s">
        <v>917</v>
      </c>
      <c r="I225" s="1" t="s">
        <v>2363</v>
      </c>
    </row>
    <row r="226">
      <c r="A226" s="61"/>
      <c r="B226" s="16" t="n">
        <v>224</v>
      </c>
      <c r="C226" s="27" t="s">
        <v>924</v>
      </c>
      <c r="D226" s="19"/>
      <c r="E226" s="1" t="s">
        <v>2733</v>
      </c>
      <c r="F226" s="19"/>
      <c r="G226" s="1" t="s">
        <v>917</v>
      </c>
      <c r="I226" s="1" t="s">
        <v>2420</v>
      </c>
    </row>
    <row r="227">
      <c r="A227" s="61"/>
      <c r="B227" s="16" t="n">
        <v>225</v>
      </c>
      <c r="C227" s="29" t="s">
        <v>2576</v>
      </c>
      <c r="D227" s="1" t="s">
        <v>2574</v>
      </c>
      <c r="F227" s="19"/>
      <c r="G227" s="1" t="s">
        <v>917</v>
      </c>
      <c r="I227" s="1" t="s">
        <v>2420</v>
      </c>
    </row>
    <row r="228">
      <c r="A228" s="61"/>
      <c r="B228" s="16" t="n">
        <v>226</v>
      </c>
      <c r="C228" s="27" t="s">
        <v>925</v>
      </c>
      <c r="D228" s="19"/>
      <c r="E228" s="1" t="n">
        <v>50</v>
      </c>
      <c r="F228" s="19"/>
      <c r="G228" s="1" t="s">
        <v>917</v>
      </c>
      <c r="I228" s="1" t="s">
        <v>2420</v>
      </c>
    </row>
    <row r="229">
      <c r="A229" s="61"/>
      <c r="B229" s="16" t="n">
        <v>227</v>
      </c>
      <c r="C229" s="27" t="s">
        <v>926</v>
      </c>
      <c r="D229" s="19"/>
      <c r="E229" s="1" t="n">
        <v>50</v>
      </c>
      <c r="F229" s="19"/>
      <c r="G229" s="1" t="s">
        <v>917</v>
      </c>
      <c r="I229" s="1" t="s">
        <v>2420</v>
      </c>
    </row>
    <row r="230">
      <c r="A230" s="61"/>
      <c r="B230" s="16" t="n">
        <v>228</v>
      </c>
      <c r="C230" s="27" t="s">
        <v>927</v>
      </c>
      <c r="D230" s="19"/>
      <c r="F230" s="39"/>
      <c r="G230" s="1" t="s">
        <v>917</v>
      </c>
      <c r="I230" s="1" t="s">
        <v>2363</v>
      </c>
      <c r="L230" s="1" t="s">
        <v>999</v>
      </c>
    </row>
    <row r="231">
      <c r="A231" s="61"/>
      <c r="B231" s="16" t="n">
        <v>229</v>
      </c>
      <c r="C231" s="27" t="s">
        <v>928</v>
      </c>
      <c r="D231" s="19"/>
      <c r="E231" s="1" t="s">
        <v>2732</v>
      </c>
      <c r="F231" s="39"/>
      <c r="G231" s="1" t="s">
        <v>917</v>
      </c>
      <c r="I231" s="1" t="s">
        <v>2363</v>
      </c>
    </row>
    <row r="232">
      <c r="A232" s="61"/>
      <c r="B232" s="16" t="n">
        <v>230</v>
      </c>
      <c r="C232" s="27" t="s">
        <v>929</v>
      </c>
      <c r="D232" s="1" t="s">
        <v>2574</v>
      </c>
      <c r="E232" s="19"/>
      <c r="F232" s="19"/>
      <c r="G232" s="1" t="s">
        <v>917</v>
      </c>
      <c r="I232" s="1" t="s">
        <v>2420</v>
      </c>
    </row>
    <row r="233">
      <c r="A233" s="61"/>
      <c r="B233" s="16" t="n">
        <v>231</v>
      </c>
      <c r="C233" s="27" t="s">
        <v>930</v>
      </c>
      <c r="D233" s="1" t="s">
        <v>2574</v>
      </c>
      <c r="E233" s="19"/>
      <c r="F233" s="19"/>
      <c r="G233" s="1" t="s">
        <v>917</v>
      </c>
      <c r="I233" s="1" t="s">
        <v>2420</v>
      </c>
    </row>
    <row r="234">
      <c r="A234" s="61"/>
      <c r="B234" s="16" t="n">
        <v>232</v>
      </c>
      <c r="C234" s="27" t="s">
        <v>931</v>
      </c>
      <c r="D234" s="1" t="s">
        <v>2574</v>
      </c>
      <c r="E234" s="19"/>
      <c r="F234" s="19"/>
      <c r="G234" s="1" t="s">
        <v>917</v>
      </c>
      <c r="I234" s="1" t="s">
        <v>2420</v>
      </c>
    </row>
    <row r="235">
      <c r="A235" s="61"/>
      <c r="B235" s="16" t="n">
        <v>233</v>
      </c>
      <c r="C235" s="27" t="s">
        <v>932</v>
      </c>
      <c r="D235" s="1" t="s">
        <v>2574</v>
      </c>
      <c r="E235" s="19"/>
      <c r="F235" s="19"/>
      <c r="G235" s="1" t="s">
        <v>917</v>
      </c>
      <c r="I235" s="1" t="s">
        <v>2420</v>
      </c>
    </row>
    <row r="236">
      <c r="A236" s="61"/>
      <c r="B236" s="16" t="n">
        <v>234</v>
      </c>
      <c r="C236" s="27" t="s">
        <v>933</v>
      </c>
      <c r="D236" s="1" t="s">
        <v>2574</v>
      </c>
      <c r="E236" s="19"/>
      <c r="F236" s="19"/>
      <c r="G236" s="1" t="s">
        <v>917</v>
      </c>
      <c r="I236" s="1" t="s">
        <v>2420</v>
      </c>
    </row>
    <row r="237">
      <c r="A237" s="61"/>
      <c r="B237" s="16" t="n">
        <v>235</v>
      </c>
      <c r="C237" s="27" t="s">
        <v>934</v>
      </c>
      <c r="D237" s="1" t="s">
        <v>2574</v>
      </c>
      <c r="E237" s="19"/>
      <c r="F237" s="19"/>
      <c r="G237" s="1" t="s">
        <v>917</v>
      </c>
      <c r="I237" s="1" t="s">
        <v>2420</v>
      </c>
    </row>
    <row r="238">
      <c r="A238" s="61"/>
      <c r="B238" s="16" t="n">
        <v>236</v>
      </c>
      <c r="C238" s="27" t="s">
        <v>935</v>
      </c>
      <c r="D238" s="1" t="s">
        <v>2574</v>
      </c>
      <c r="E238" s="19"/>
      <c r="F238" s="19"/>
      <c r="G238" s="1" t="s">
        <v>917</v>
      </c>
      <c r="I238" s="1" t="s">
        <v>2420</v>
      </c>
    </row>
    <row r="239">
      <c r="A239" s="61"/>
      <c r="B239" s="16" t="n">
        <v>237</v>
      </c>
      <c r="C239" s="27" t="s">
        <v>936</v>
      </c>
      <c r="D239" s="19"/>
      <c r="E239" s="1" t="n">
        <v>319</v>
      </c>
      <c r="F239" s="39"/>
      <c r="G239" s="1" t="s">
        <v>917</v>
      </c>
      <c r="I239" s="1" t="s">
        <v>2363</v>
      </c>
    </row>
    <row r="240">
      <c r="A240" s="61"/>
      <c r="B240" s="16" t="n">
        <v>238</v>
      </c>
      <c r="C240" s="27" t="s">
        <v>937</v>
      </c>
      <c r="D240" s="1" t="s">
        <v>2574</v>
      </c>
      <c r="E240" s="39"/>
      <c r="F240" s="39"/>
      <c r="G240" s="1" t="s">
        <v>719</v>
      </c>
      <c r="I240" s="1" t="s">
        <v>2363</v>
      </c>
    </row>
    <row r="241">
      <c r="A241" s="61"/>
      <c r="B241" s="16" t="n">
        <v>239</v>
      </c>
      <c r="C241" s="27" t="s">
        <v>938</v>
      </c>
      <c r="D241" s="19"/>
      <c r="E241" s="39"/>
      <c r="F241" s="39"/>
      <c r="G241" s="1" t="s">
        <v>719</v>
      </c>
      <c r="I241" s="1" t="s">
        <v>2363</v>
      </c>
    </row>
    <row r="242">
      <c r="A242" s="61"/>
      <c r="B242" s="16" t="n">
        <v>240</v>
      </c>
      <c r="C242" s="27" t="s">
        <v>939</v>
      </c>
      <c r="D242" s="1" t="s">
        <v>2574</v>
      </c>
      <c r="E242" s="39"/>
      <c r="F242" s="39"/>
      <c r="G242" s="1" t="s">
        <v>917</v>
      </c>
      <c r="I242" s="1" t="s">
        <v>2363</v>
      </c>
    </row>
    <row r="243">
      <c r="A243" s="61" t="str">
        <f>=HYPERLINK("X:/Holmen Lab/Databases/Snapgene db/DNA Files/1-Holmen Plasmids/0241-pENTRD BRAF (MIKL).dna","0241.dna")</f>
      </c>
      <c r="B243" s="16" t="n">
        <v>241</v>
      </c>
      <c r="C243" s="27" t="s">
        <v>940</v>
      </c>
      <c r="D243" s="19"/>
      <c r="E243" s="1" t="n">
        <v>125</v>
      </c>
      <c r="F243" s="39"/>
      <c r="G243" s="1" t="s">
        <v>917</v>
      </c>
      <c r="I243" s="1" t="s">
        <v>2363</v>
      </c>
    </row>
    <row r="244">
      <c r="A244" s="61"/>
      <c r="B244" s="16" t="n">
        <v>242</v>
      </c>
      <c r="C244" s="27" t="s">
        <v>941</v>
      </c>
      <c r="D244" s="19"/>
      <c r="E244" s="39"/>
      <c r="F244" s="39"/>
      <c r="G244" s="1" t="s">
        <v>917</v>
      </c>
      <c r="I244" s="1" t="s">
        <v>2363</v>
      </c>
    </row>
    <row r="245">
      <c r="A245" s="61"/>
      <c r="B245" s="16" t="n">
        <v>243</v>
      </c>
      <c r="C245" s="27" t="s">
        <v>2526</v>
      </c>
      <c r="D245" s="19"/>
      <c r="E245" s="1" t="s">
        <v>2735</v>
      </c>
      <c r="F245" s="1" t="s">
        <v>1984</v>
      </c>
      <c r="G245" s="1" t="s">
        <v>2399</v>
      </c>
      <c r="J245" s="25" t="n">
        <v>43101</v>
      </c>
      <c r="L245" s="1" t="s">
        <v>917</v>
      </c>
    </row>
    <row r="246">
      <c r="A246" s="61"/>
      <c r="B246" s="16" t="n">
        <v>244</v>
      </c>
      <c r="C246" s="27" t="s">
        <v>942</v>
      </c>
      <c r="D246" s="19"/>
      <c r="E246" s="19"/>
      <c r="F246" s="19"/>
      <c r="G246" s="1" t="s">
        <v>917</v>
      </c>
      <c r="I246" s="1" t="s">
        <v>2420</v>
      </c>
    </row>
    <row r="247">
      <c r="A247" s="61"/>
      <c r="B247" s="16" t="n">
        <v>245</v>
      </c>
      <c r="C247" s="27" t="s">
        <v>943</v>
      </c>
      <c r="D247" s="19"/>
      <c r="E247" s="1" t="s">
        <v>2736</v>
      </c>
      <c r="F247" s="19"/>
      <c r="G247" s="1" t="s">
        <v>917</v>
      </c>
      <c r="I247" s="1" t="s">
        <v>2420</v>
      </c>
    </row>
    <row r="248">
      <c r="A248" s="61"/>
      <c r="B248" s="16" t="n">
        <v>246</v>
      </c>
      <c r="C248" s="27" t="s">
        <v>944</v>
      </c>
      <c r="D248" s="19"/>
      <c r="E248" s="1" t="n">
        <v>50</v>
      </c>
      <c r="F248" s="19"/>
      <c r="G248" s="1" t="s">
        <v>917</v>
      </c>
      <c r="I248" s="1" t="s">
        <v>2420</v>
      </c>
    </row>
    <row r="249">
      <c r="A249" s="61"/>
      <c r="B249" s="16" t="n">
        <v>247</v>
      </c>
      <c r="C249" s="27" t="s">
        <v>945</v>
      </c>
      <c r="D249" s="19"/>
      <c r="E249" s="1" t="s">
        <v>2737</v>
      </c>
      <c r="F249" s="19"/>
      <c r="G249" s="1" t="s">
        <v>917</v>
      </c>
      <c r="I249" s="1" t="s">
        <v>2420</v>
      </c>
    </row>
    <row r="250">
      <c r="A250" s="61"/>
      <c r="B250" s="16" t="n">
        <v>248</v>
      </c>
      <c r="C250" s="23" t="s">
        <v>946</v>
      </c>
      <c r="E250" s="1" t="s">
        <v>2738</v>
      </c>
      <c r="F250" s="1"/>
      <c r="G250" s="1" t="s">
        <v>947</v>
      </c>
      <c r="H250" s="1" t="s">
        <v>948</v>
      </c>
    </row>
    <row r="251">
      <c r="A251" s="61"/>
      <c r="B251" s="16" t="n">
        <v>249</v>
      </c>
      <c r="C251" s="23" t="s">
        <v>949</v>
      </c>
      <c r="D251" s="1" t="s">
        <v>2574</v>
      </c>
      <c r="E251" s="1" t="s">
        <v>2739</v>
      </c>
      <c r="F251" s="1"/>
      <c r="G251" s="1" t="s">
        <v>947</v>
      </c>
      <c r="H251" s="1" t="s">
        <v>948</v>
      </c>
    </row>
    <row r="252">
      <c r="A252" s="61"/>
      <c r="B252" s="16" t="n">
        <v>250</v>
      </c>
      <c r="C252" s="23" t="s">
        <v>950</v>
      </c>
      <c r="D252" s="1" t="s">
        <v>2574</v>
      </c>
      <c r="F252" s="1" t="s">
        <v>2567</v>
      </c>
      <c r="G252" s="1" t="s">
        <v>947</v>
      </c>
      <c r="H252" s="1" t="s">
        <v>948</v>
      </c>
    </row>
    <row r="253">
      <c r="A253" s="61"/>
      <c r="B253" s="16" t="n">
        <v>251</v>
      </c>
      <c r="C253" s="23" t="s">
        <v>951</v>
      </c>
      <c r="D253" s="1" t="s">
        <v>2574</v>
      </c>
      <c r="E253" s="1" t="s">
        <v>2740</v>
      </c>
      <c r="F253" s="1"/>
      <c r="G253" s="1" t="s">
        <v>947</v>
      </c>
      <c r="H253" s="1" t="s">
        <v>952</v>
      </c>
    </row>
    <row r="254">
      <c r="A254" s="61"/>
      <c r="B254" s="16" t="n">
        <v>252</v>
      </c>
      <c r="C254" s="23" t="s">
        <v>953</v>
      </c>
      <c r="D254" s="1" t="s">
        <v>2574</v>
      </c>
      <c r="E254" s="1" t="s">
        <v>2741</v>
      </c>
      <c r="F254" s="1"/>
      <c r="G254" s="1" t="s">
        <v>947</v>
      </c>
      <c r="H254" s="1" t="s">
        <v>952</v>
      </c>
    </row>
    <row r="255">
      <c r="A255" s="61"/>
      <c r="B255" s="16" t="n">
        <v>253</v>
      </c>
      <c r="C255" s="23" t="s">
        <v>954</v>
      </c>
      <c r="D255" s="1" t="s">
        <v>2574</v>
      </c>
      <c r="F255" s="1" t="s">
        <v>2567</v>
      </c>
      <c r="G255" s="1" t="s">
        <v>947</v>
      </c>
      <c r="H255" s="1" t="s">
        <v>955</v>
      </c>
    </row>
    <row r="256">
      <c r="A256" s="61"/>
      <c r="B256" s="16" t="n">
        <v>254</v>
      </c>
      <c r="C256" s="23" t="s">
        <v>956</v>
      </c>
      <c r="D256" s="1" t="s">
        <v>2574</v>
      </c>
      <c r="F256" s="1" t="s">
        <v>2567</v>
      </c>
      <c r="G256" s="1" t="s">
        <v>947</v>
      </c>
      <c r="H256" s="1" t="s">
        <v>955</v>
      </c>
    </row>
    <row r="257">
      <c r="A257" s="61"/>
      <c r="B257" s="16" t="n">
        <v>255</v>
      </c>
      <c r="C257" s="23" t="s">
        <v>957</v>
      </c>
      <c r="D257" s="1" t="s">
        <v>2574</v>
      </c>
      <c r="F257" s="1" t="s">
        <v>2567</v>
      </c>
      <c r="G257" s="1" t="s">
        <v>947</v>
      </c>
      <c r="H257" s="1" t="s">
        <v>955</v>
      </c>
    </row>
    <row r="258">
      <c r="A258" s="61"/>
      <c r="B258" s="16" t="n">
        <v>256</v>
      </c>
      <c r="C258" s="23" t="s">
        <v>958</v>
      </c>
      <c r="E258" s="1" t="s">
        <v>2742</v>
      </c>
      <c r="F258" s="1"/>
      <c r="G258" s="1" t="s">
        <v>947</v>
      </c>
      <c r="H258" s="1" t="s">
        <v>952</v>
      </c>
    </row>
    <row r="259">
      <c r="A259" s="61" t="str">
        <f>=HYPERLINK("X:/Holmen Lab/Databases/Snapgene db/DNA Files/1-Holmen Plasmids/0257-pDEST R4 R3 (from Dong).dna","0257.dna")</f>
      </c>
      <c r="B259" s="16" t="n">
        <v>257</v>
      </c>
      <c r="C259" s="23" t="s">
        <v>959</v>
      </c>
      <c r="E259" s="1" t="s">
        <v>2743</v>
      </c>
      <c r="F259" s="1"/>
      <c r="G259" s="1" t="s">
        <v>960</v>
      </c>
    </row>
    <row r="260">
      <c r="A260" s="61"/>
      <c r="B260" s="16" t="n">
        <v>258</v>
      </c>
      <c r="C260" s="23" t="s">
        <v>961</v>
      </c>
      <c r="E260" s="1" t="s">
        <v>2694</v>
      </c>
      <c r="F260" s="1"/>
      <c r="G260" s="1" t="s">
        <v>960</v>
      </c>
      <c r="H260" s="1" t="s">
        <v>952</v>
      </c>
    </row>
    <row r="261">
      <c r="A261" s="61"/>
      <c r="B261" s="16" t="n">
        <v>259</v>
      </c>
      <c r="C261" s="23" t="s">
        <v>962</v>
      </c>
      <c r="E261" s="1" t="s">
        <v>2744</v>
      </c>
      <c r="F261" s="1"/>
      <c r="G261" s="1" t="s">
        <v>960</v>
      </c>
      <c r="H261" s="1" t="s">
        <v>952</v>
      </c>
    </row>
    <row r="262">
      <c r="A262" s="61"/>
      <c r="B262" s="16" t="n">
        <v>260</v>
      </c>
      <c r="C262" s="23" t="s">
        <v>963</v>
      </c>
      <c r="E262" s="1" t="s">
        <v>2745</v>
      </c>
      <c r="F262" s="1"/>
      <c r="G262" s="1" t="s">
        <v>960</v>
      </c>
      <c r="H262" s="1" t="s">
        <v>952</v>
      </c>
    </row>
    <row r="263">
      <c r="A263" s="61"/>
      <c r="B263" s="16" t="n">
        <v>261</v>
      </c>
      <c r="C263" s="23" t="s">
        <v>964</v>
      </c>
      <c r="E263" s="1" t="s">
        <v>2746</v>
      </c>
      <c r="F263" s="1"/>
      <c r="G263" s="1" t="s">
        <v>960</v>
      </c>
    </row>
    <row r="264">
      <c r="A264" s="61"/>
      <c r="B264" s="16" t="n">
        <v>262</v>
      </c>
      <c r="C264" s="23" t="s">
        <v>965</v>
      </c>
      <c r="E264" s="1" t="s">
        <v>2747</v>
      </c>
      <c r="F264" s="1"/>
      <c r="G264" s="1" t="s">
        <v>960</v>
      </c>
    </row>
    <row r="265">
      <c r="A265" s="61"/>
      <c r="B265" s="16" t="n">
        <v>263</v>
      </c>
      <c r="C265" s="23" t="s">
        <v>966</v>
      </c>
      <c r="E265" s="1" t="s">
        <v>2748</v>
      </c>
      <c r="F265" s="1"/>
      <c r="G265" s="1" t="s">
        <v>960</v>
      </c>
    </row>
    <row r="266">
      <c r="A266" s="61"/>
      <c r="B266" s="16" t="n">
        <v>264</v>
      </c>
      <c r="C266" s="23" t="s">
        <v>1086</v>
      </c>
      <c r="E266" s="1" t="n">
        <v>396</v>
      </c>
      <c r="F266" s="1"/>
      <c r="G266" s="1" t="s">
        <v>960</v>
      </c>
    </row>
    <row r="267">
      <c r="A267" s="61"/>
      <c r="B267" s="16" t="n">
        <v>265</v>
      </c>
      <c r="C267" s="23" t="s">
        <v>967</v>
      </c>
      <c r="E267" s="1" t="s">
        <v>2749</v>
      </c>
      <c r="F267" s="1"/>
      <c r="G267" s="1" t="s">
        <v>960</v>
      </c>
    </row>
    <row r="268">
      <c r="A268" s="61"/>
      <c r="B268" s="16" t="n">
        <v>266</v>
      </c>
      <c r="C268" s="23" t="s">
        <v>968</v>
      </c>
      <c r="E268" s="1" t="s">
        <v>2750</v>
      </c>
      <c r="F268" s="1"/>
      <c r="G268" s="1" t="s">
        <v>960</v>
      </c>
    </row>
    <row r="269">
      <c r="A269" s="61"/>
      <c r="B269" s="16" t="n">
        <v>267</v>
      </c>
      <c r="C269" s="23" t="s">
        <v>969</v>
      </c>
      <c r="E269" s="1" t="s">
        <v>2751</v>
      </c>
      <c r="F269" s="1"/>
      <c r="G269" s="1" t="s">
        <v>960</v>
      </c>
    </row>
    <row r="270">
      <c r="A270" s="61" t="str">
        <f>=HYPERLINK("X:/Holmen Lab/Databases/Snapgene db/DNA Files/1-Holmen Plasmids/0268-pDEST R4R3 TK Dong.dna","0268.dna")</f>
      </c>
      <c r="B270" s="16" t="n">
        <v>268</v>
      </c>
      <c r="C270" s="23" t="s">
        <v>970</v>
      </c>
      <c r="E270" s="1" t="s">
        <v>2752</v>
      </c>
      <c r="F270" s="1"/>
      <c r="G270" s="1" t="s">
        <v>960</v>
      </c>
      <c r="H270" s="1" t="s">
        <v>952</v>
      </c>
    </row>
    <row r="271">
      <c r="A271" s="61"/>
      <c r="B271" s="16" t="n">
        <v>269</v>
      </c>
      <c r="C271" s="23" t="s">
        <v>971</v>
      </c>
      <c r="E271" s="1" t="s">
        <v>2753</v>
      </c>
      <c r="F271" s="1"/>
      <c r="G271" s="1" t="s">
        <v>960</v>
      </c>
    </row>
    <row r="272">
      <c r="A272" s="61"/>
      <c r="B272" s="16" t="n">
        <v>270</v>
      </c>
      <c r="C272" s="23" t="s">
        <v>972</v>
      </c>
      <c r="E272" s="1" t="s">
        <v>2754</v>
      </c>
      <c r="F272" s="1"/>
      <c r="G272" s="1" t="s">
        <v>960</v>
      </c>
      <c r="H272" s="1" t="s">
        <v>952</v>
      </c>
    </row>
    <row r="273">
      <c r="A273" s="61"/>
      <c r="B273" s="16" t="n">
        <v>271</v>
      </c>
      <c r="C273" s="23" t="s">
        <v>973</v>
      </c>
      <c r="E273" s="1" t="s">
        <v>2755</v>
      </c>
      <c r="F273" s="1"/>
      <c r="G273" s="1" t="s">
        <v>960</v>
      </c>
      <c r="H273" s="1" t="s">
        <v>952</v>
      </c>
    </row>
    <row r="274">
      <c r="A274" s="61"/>
      <c r="B274" s="16" t="n">
        <v>272</v>
      </c>
      <c r="C274" s="23" t="s">
        <v>974</v>
      </c>
      <c r="E274" s="1" t="s">
        <v>2756</v>
      </c>
      <c r="F274" s="1"/>
      <c r="G274" s="1" t="s">
        <v>960</v>
      </c>
      <c r="H274" s="1" t="s">
        <v>952</v>
      </c>
    </row>
    <row r="275">
      <c r="A275" s="61" t="str">
        <f>=HYPERLINK("X:/Holmen Lab/Databases/Snapgene db/DNA Files/1-Holmen Plasmids/0273-pDEST FG12 CMV GFP Bcl B HA.dna","0273.dna")</f>
      </c>
      <c r="B275" s="16" t="n">
        <v>273</v>
      </c>
      <c r="C275" s="23" t="s">
        <v>975</v>
      </c>
      <c r="E275" s="1" t="s">
        <v>2757</v>
      </c>
      <c r="F275" s="1"/>
      <c r="G275" s="1" t="s">
        <v>960</v>
      </c>
      <c r="H275" s="1" t="s">
        <v>952</v>
      </c>
    </row>
    <row r="276">
      <c r="A276" s="61" t="str">
        <f>=HYPERLINK("X:/Holmen Lab/Databases/Snapgene db/DNA Files/1-Holmen Plasmids/0274-pDEST FG12 CMV DsRed2 Bcl B HA.dna","0274.dna")</f>
      </c>
      <c r="B276" s="16" t="n">
        <v>274</v>
      </c>
      <c r="C276" s="23" t="s">
        <v>976</v>
      </c>
      <c r="E276" s="1" t="s">
        <v>2758</v>
      </c>
      <c r="F276" s="1"/>
      <c r="G276" s="1" t="s">
        <v>960</v>
      </c>
      <c r="H276" s="1" t="s">
        <v>952</v>
      </c>
    </row>
    <row r="277">
      <c r="A277" s="61"/>
      <c r="B277" s="16" t="n">
        <v>275</v>
      </c>
      <c r="C277" s="23" t="s">
        <v>977</v>
      </c>
      <c r="E277" s="1" t="s">
        <v>2759</v>
      </c>
      <c r="F277" s="1"/>
      <c r="G277" s="1" t="s">
        <v>960</v>
      </c>
      <c r="H277" s="1" t="s">
        <v>952</v>
      </c>
    </row>
    <row r="278">
      <c r="A278" s="61"/>
      <c r="B278" s="16" t="n">
        <v>276</v>
      </c>
      <c r="C278" s="23" t="s">
        <v>978</v>
      </c>
      <c r="E278" s="1" t="s">
        <v>2760</v>
      </c>
      <c r="F278" s="1"/>
      <c r="G278" s="1" t="s">
        <v>960</v>
      </c>
      <c r="H278" s="1" t="s">
        <v>952</v>
      </c>
    </row>
    <row r="279">
      <c r="A279" s="61"/>
      <c r="B279" s="16" t="n">
        <v>277</v>
      </c>
      <c r="C279" s="23" t="s">
        <v>979</v>
      </c>
      <c r="E279" s="1" t="s">
        <v>2761</v>
      </c>
      <c r="F279" s="1"/>
      <c r="G279" s="1" t="s">
        <v>960</v>
      </c>
      <c r="H279" s="1" t="s">
        <v>952</v>
      </c>
    </row>
    <row r="280">
      <c r="A280" s="61"/>
      <c r="B280" s="16" t="n">
        <v>278</v>
      </c>
      <c r="C280" s="23" t="s">
        <v>980</v>
      </c>
      <c r="E280" s="1" t="s">
        <v>2762</v>
      </c>
      <c r="F280" s="1"/>
      <c r="G280" s="1" t="s">
        <v>960</v>
      </c>
      <c r="H280" s="1" t="s">
        <v>952</v>
      </c>
    </row>
    <row r="281">
      <c r="A281" s="61"/>
      <c r="B281" s="16" t="n">
        <v>279</v>
      </c>
      <c r="C281" s="23" t="s">
        <v>981</v>
      </c>
      <c r="E281" s="1" t="s">
        <v>2763</v>
      </c>
      <c r="F281" s="1"/>
      <c r="G281" s="1" t="s">
        <v>960</v>
      </c>
      <c r="H281" s="1" t="s">
        <v>952</v>
      </c>
    </row>
    <row r="282">
      <c r="A282" s="61"/>
      <c r="B282" s="16" t="n">
        <v>280</v>
      </c>
      <c r="C282" s="23" t="s">
        <v>982</v>
      </c>
      <c r="E282" s="1" t="s">
        <v>2764</v>
      </c>
      <c r="F282" s="1"/>
      <c r="G282" s="1" t="s">
        <v>960</v>
      </c>
      <c r="H282" s="1" t="s">
        <v>952</v>
      </c>
    </row>
    <row r="283">
      <c r="A283" s="61"/>
      <c r="B283" s="16" t="n">
        <v>281</v>
      </c>
      <c r="C283" s="23" t="s">
        <v>983</v>
      </c>
      <c r="E283" s="1" t="s">
        <v>2765</v>
      </c>
      <c r="F283" s="1"/>
      <c r="G283" s="1" t="s">
        <v>960</v>
      </c>
      <c r="H283" s="1" t="s">
        <v>952</v>
      </c>
    </row>
    <row r="284">
      <c r="A284" s="61"/>
      <c r="B284" s="16" t="n">
        <v>282</v>
      </c>
      <c r="C284" s="23" t="s">
        <v>984</v>
      </c>
      <c r="E284" s="1" t="s">
        <v>2766</v>
      </c>
      <c r="F284" s="1"/>
      <c r="G284" s="1" t="s">
        <v>960</v>
      </c>
      <c r="H284" s="1" t="s">
        <v>952</v>
      </c>
    </row>
    <row r="285">
      <c r="A285" s="61"/>
      <c r="B285" s="16" t="n">
        <v>283</v>
      </c>
      <c r="C285" s="23" t="s">
        <v>985</v>
      </c>
      <c r="D285" s="1" t="s">
        <v>2574</v>
      </c>
      <c r="F285" s="1" t="s">
        <v>2567</v>
      </c>
      <c r="G285" s="1" t="s">
        <v>986</v>
      </c>
      <c r="H285" s="1" t="s">
        <v>955</v>
      </c>
    </row>
    <row r="286">
      <c r="A286" s="61"/>
      <c r="B286" s="16" t="n">
        <v>284</v>
      </c>
      <c r="C286" s="23" t="s">
        <v>987</v>
      </c>
      <c r="D286" s="1" t="s">
        <v>2574</v>
      </c>
      <c r="F286" s="1" t="s">
        <v>2567</v>
      </c>
      <c r="G286" s="1" t="s">
        <v>986</v>
      </c>
      <c r="H286" s="1" t="s">
        <v>955</v>
      </c>
    </row>
    <row r="287">
      <c r="A287" s="61" t="str">
        <f>=HYPERLINK("X:/Holmen Lab/Databases/Snapgene db/DNA Files/1-Holmen Plasmids/0285-RCAN x DV TRE Kras IRES AKT.dna","0285.dna")</f>
      </c>
      <c r="B287" s="16" t="n">
        <v>285</v>
      </c>
      <c r="C287" s="23" t="s">
        <v>988</v>
      </c>
      <c r="D287" s="1" t="s">
        <v>2574</v>
      </c>
      <c r="E287" s="1" t="s">
        <v>2767</v>
      </c>
      <c r="F287" s="1"/>
      <c r="G287" s="1" t="s">
        <v>989</v>
      </c>
      <c r="H287" s="1" t="s">
        <v>952</v>
      </c>
    </row>
    <row r="288">
      <c r="A288" s="61"/>
      <c r="B288" s="16" t="n">
        <v>286</v>
      </c>
      <c r="C288" s="23" t="s">
        <v>990</v>
      </c>
      <c r="D288" s="1" t="s">
        <v>2574</v>
      </c>
      <c r="F288" s="1" t="s">
        <v>2567</v>
      </c>
      <c r="G288" s="1" t="s">
        <v>989</v>
      </c>
      <c r="H288" s="1" t="s">
        <v>948</v>
      </c>
    </row>
    <row r="289">
      <c r="A289" s="61"/>
      <c r="B289" s="16" t="n">
        <v>287</v>
      </c>
      <c r="C289" s="23" t="s">
        <v>991</v>
      </c>
      <c r="D289" s="1" t="s">
        <v>2574</v>
      </c>
      <c r="F289" s="1" t="s">
        <v>2567</v>
      </c>
      <c r="G289" s="1" t="s">
        <v>989</v>
      </c>
      <c r="H289" s="1" t="s">
        <v>952</v>
      </c>
    </row>
    <row r="290">
      <c r="A290" s="61"/>
      <c r="B290" s="16" t="n">
        <v>288</v>
      </c>
      <c r="C290" s="23" t="s">
        <v>992</v>
      </c>
      <c r="D290" s="1" t="s">
        <v>2574</v>
      </c>
      <c r="F290" s="1" t="s">
        <v>2567</v>
      </c>
      <c r="G290" s="1" t="s">
        <v>989</v>
      </c>
      <c r="H290" s="1" t="s">
        <v>652</v>
      </c>
    </row>
    <row r="291">
      <c r="A291" s="61"/>
      <c r="B291" s="16" t="n">
        <v>289</v>
      </c>
      <c r="C291" s="23" t="s">
        <v>993</v>
      </c>
      <c r="E291" s="1" t="s">
        <v>2768</v>
      </c>
      <c r="F291" s="1"/>
      <c r="G291" s="1" t="s">
        <v>989</v>
      </c>
      <c r="H291" s="1" t="s">
        <v>652</v>
      </c>
    </row>
    <row r="292">
      <c r="A292" s="61"/>
      <c r="B292" s="16" t="n">
        <v>290</v>
      </c>
      <c r="C292" s="23" t="s">
        <v>994</v>
      </c>
      <c r="D292" s="1" t="s">
        <v>2574</v>
      </c>
      <c r="E292" s="1" t="s">
        <v>2769</v>
      </c>
      <c r="F292" s="1"/>
      <c r="G292" s="1" t="s">
        <v>989</v>
      </c>
      <c r="H292" s="1" t="s">
        <v>652</v>
      </c>
    </row>
    <row r="293">
      <c r="A293" s="61"/>
      <c r="B293" s="16" t="n">
        <v>291</v>
      </c>
      <c r="C293" s="23" t="s">
        <v>995</v>
      </c>
      <c r="D293" s="1" t="s">
        <v>2574</v>
      </c>
      <c r="E293" s="1" t="s">
        <v>2770</v>
      </c>
      <c r="F293" s="1"/>
      <c r="G293" s="1" t="s">
        <v>989</v>
      </c>
      <c r="H293" s="1" t="s">
        <v>952</v>
      </c>
    </row>
    <row r="294" ht="12.75" customHeight="1">
      <c r="A294" s="61" t="str">
        <f>=HYPERLINK("X:/Holmen Lab/Databases/Snapgene db/DNA Files/1-Holmen Plasmids/0292-p59.dna","0292.dna")</f>
      </c>
      <c r="B294" s="16" t="n">
        <v>292</v>
      </c>
      <c r="C294" s="23" t="s">
        <v>996</v>
      </c>
      <c r="E294" s="1" t="s">
        <v>2771</v>
      </c>
      <c r="F294" s="1" t="s">
        <v>1984</v>
      </c>
      <c r="G294" s="1" t="s">
        <v>719</v>
      </c>
      <c r="H294" s="1" t="s">
        <v>952</v>
      </c>
      <c r="I294" s="15"/>
      <c r="J294" s="30" t="n">
        <v>41389</v>
      </c>
      <c r="K294" s="15"/>
      <c r="L294" s="15"/>
      <c r="M294" s="15"/>
    </row>
    <row r="295">
      <c r="A295" s="61" t="str">
        <f>=HYPERLINK("X:/Holmen Lab/Databases/Snapgene db/DNA Files/1-Holmen Plasmids/0293-p60.dna","0293.dna")</f>
      </c>
      <c r="B295" s="16" t="n">
        <v>293</v>
      </c>
      <c r="C295" s="23" t="s">
        <v>1000</v>
      </c>
      <c r="E295" s="1" t="s">
        <v>2773</v>
      </c>
      <c r="F295" s="1" t="s">
        <v>1984</v>
      </c>
      <c r="G295" s="1" t="s">
        <v>719</v>
      </c>
      <c r="H295" s="1" t="s">
        <v>952</v>
      </c>
      <c r="I295" s="15"/>
      <c r="J295" s="30" t="n">
        <v>41389</v>
      </c>
      <c r="K295" s="15"/>
      <c r="L295" s="15"/>
      <c r="M295" s="15"/>
    </row>
    <row r="296">
      <c r="A296" s="61" t="str">
        <f>=HYPERLINK("X:/Holmen Lab/Databases/Snapgene db/DNA Files/1-Holmen Plasmids/0294-p61.dna","0294.dna")</f>
      </c>
      <c r="B296" s="16" t="n">
        <v>294</v>
      </c>
      <c r="C296" s="23" t="s">
        <v>1001</v>
      </c>
      <c r="E296" s="1" t="s">
        <v>2772</v>
      </c>
      <c r="F296" s="1" t="s">
        <v>1984</v>
      </c>
      <c r="G296" s="1" t="s">
        <v>719</v>
      </c>
      <c r="H296" s="1" t="s">
        <v>952</v>
      </c>
      <c r="I296" s="15"/>
      <c r="J296" s="30" t="n">
        <v>41389</v>
      </c>
      <c r="K296" s="15"/>
      <c r="L296" s="15"/>
      <c r="M296" s="15"/>
    </row>
    <row r="297">
      <c r="A297" s="61"/>
      <c r="B297" s="16" t="n">
        <v>295</v>
      </c>
      <c r="C297" s="23" t="s">
        <v>1002</v>
      </c>
      <c r="E297" s="1" t="s">
        <v>2774</v>
      </c>
      <c r="F297" s="1"/>
      <c r="G297" s="1" t="s">
        <v>719</v>
      </c>
    </row>
    <row r="298">
      <c r="A298" s="61"/>
      <c r="B298" s="16" t="n">
        <v>296</v>
      </c>
      <c r="C298" s="23" t="s">
        <v>1003</v>
      </c>
      <c r="E298" s="1" t="s">
        <v>2775</v>
      </c>
      <c r="F298" s="1"/>
      <c r="G298" s="1" t="s">
        <v>1596</v>
      </c>
      <c r="J298" s="9" t="n">
        <v>40320</v>
      </c>
    </row>
    <row r="299">
      <c r="A299" s="61"/>
      <c r="B299" s="16" t="n">
        <v>297</v>
      </c>
      <c r="C299" s="23" t="s">
        <v>1004</v>
      </c>
      <c r="E299" s="1" t="s">
        <v>2776</v>
      </c>
      <c r="F299" s="1"/>
    </row>
    <row r="300">
      <c r="A300" s="61"/>
      <c r="B300" s="16" t="n">
        <v>298</v>
      </c>
      <c r="C300" s="23" t="s">
        <v>1087</v>
      </c>
      <c r="E300" s="1" t="s">
        <v>2777</v>
      </c>
      <c r="F300" s="1"/>
    </row>
    <row r="301">
      <c r="A301" s="61" t="str">
        <f>=HYPERLINK("X:/Holmen Lab/Databases/Snapgene db/DNA Files/1-Holmen Plasmids/0299-RCAN X DV.dna","0299.dna")</f>
      </c>
      <c r="B301" s="16" t="n">
        <v>299</v>
      </c>
      <c r="C301" s="23" t="s">
        <v>1005</v>
      </c>
      <c r="E301" s="1" t="s">
        <v>2778</v>
      </c>
      <c r="F301" s="1"/>
      <c r="G301" s="1" t="s">
        <v>1006</v>
      </c>
      <c r="M301" s="50" t="s">
        <v>1007</v>
      </c>
    </row>
    <row r="302">
      <c r="A302" s="61"/>
      <c r="B302" s="16" t="n">
        <v>300</v>
      </c>
      <c r="C302" s="23" t="s">
        <v>1008</v>
      </c>
      <c r="F302" s="1"/>
      <c r="G302" s="1" t="s">
        <v>917</v>
      </c>
      <c r="M302" s="50" t="s">
        <v>1009</v>
      </c>
    </row>
    <row r="303">
      <c r="A303" s="61"/>
      <c r="B303" s="16" t="n">
        <v>301</v>
      </c>
      <c r="C303" s="23" t="s">
        <v>1010</v>
      </c>
      <c r="E303" s="1" t="s">
        <v>2779</v>
      </c>
      <c r="F303" s="1"/>
    </row>
    <row r="304">
      <c r="A304" s="61"/>
      <c r="B304" s="16" t="n">
        <v>302</v>
      </c>
      <c r="C304" s="23" t="s">
        <v>1011</v>
      </c>
      <c r="E304" s="1" t="n">
        <v>561</v>
      </c>
      <c r="F304" s="1"/>
      <c r="G304" s="1" t="s">
        <v>719</v>
      </c>
    </row>
    <row r="305">
      <c r="A305" s="61"/>
      <c r="B305" s="16" t="n">
        <v>303</v>
      </c>
      <c r="C305" s="23" t="s">
        <v>1012</v>
      </c>
      <c r="E305" s="1" t="n">
        <v>725</v>
      </c>
      <c r="F305" s="1"/>
    </row>
    <row r="306">
      <c r="A306" s="61"/>
      <c r="B306" s="16" t="n">
        <v>304</v>
      </c>
      <c r="C306" s="23" t="s">
        <v>1013</v>
      </c>
      <c r="E306" s="1" t="n">
        <v>308</v>
      </c>
      <c r="F306" s="1"/>
      <c r="G306" s="1" t="s">
        <v>917</v>
      </c>
    </row>
    <row r="307">
      <c r="A307" s="61"/>
      <c r="B307" s="16" t="n">
        <v>305</v>
      </c>
      <c r="C307" s="23" t="s">
        <v>1014</v>
      </c>
      <c r="E307" s="1" t="n">
        <v>100</v>
      </c>
      <c r="F307" s="1"/>
      <c r="G307" s="1" t="s">
        <v>719</v>
      </c>
    </row>
    <row r="308">
      <c r="A308" s="61"/>
      <c r="B308" s="16" t="n">
        <v>306</v>
      </c>
      <c r="C308" s="20" t="s">
        <v>1015</v>
      </c>
      <c r="D308" s="33"/>
      <c r="E308" s="33" t="n">
        <v>191</v>
      </c>
      <c r="F308" s="33"/>
      <c r="G308" s="33"/>
      <c r="M308" s="50" t="s">
        <v>2016</v>
      </c>
    </row>
    <row r="309">
      <c r="A309" s="61"/>
      <c r="B309" s="16" t="n">
        <v>307</v>
      </c>
      <c r="C309" s="23" t="s">
        <v>1016</v>
      </c>
      <c r="E309" s="1" t="n">
        <v>254</v>
      </c>
      <c r="F309" s="1"/>
    </row>
    <row r="310">
      <c r="A310" s="61"/>
      <c r="B310" s="16" t="n">
        <v>308</v>
      </c>
      <c r="C310" s="23" t="s">
        <v>1017</v>
      </c>
      <c r="E310" s="1" t="n">
        <v>270</v>
      </c>
      <c r="F310" s="1"/>
    </row>
    <row r="311">
      <c r="A311" s="61"/>
      <c r="B311" s="16" t="n">
        <v>309</v>
      </c>
      <c r="C311" s="23" t="s">
        <v>1018</v>
      </c>
      <c r="F311" s="1" t="s">
        <v>2567</v>
      </c>
    </row>
    <row r="312">
      <c r="A312" s="61"/>
      <c r="B312" s="16" t="n">
        <v>310</v>
      </c>
      <c r="C312" s="23" t="s">
        <v>1019</v>
      </c>
      <c r="E312" s="1" t="n">
        <v>107</v>
      </c>
      <c r="F312" s="1"/>
    </row>
    <row r="313">
      <c r="A313" s="61" t="str">
        <f>=HYPERLINK("X:/Holmen Lab/Databases/Snapgene db/DNA Files/1-Holmen Plasmids/0311-FG12-CMV-CRE.dna","0311.dna")</f>
      </c>
      <c r="B313" s="16" t="n">
        <v>311</v>
      </c>
      <c r="C313" s="23" t="s">
        <v>1088</v>
      </c>
      <c r="E313" s="1" t="n">
        <v>267</v>
      </c>
      <c r="F313" s="1" t="n">
        <v>1166.0999999999999</v>
      </c>
      <c r="G313" s="1" t="s">
        <v>41</v>
      </c>
      <c r="J313" s="9" t="n">
        <v>40564</v>
      </c>
    </row>
    <row r="314">
      <c r="A314" s="61"/>
      <c r="B314" s="16" t="n">
        <v>312</v>
      </c>
      <c r="C314" s="23" t="s">
        <v>1020</v>
      </c>
      <c r="E314" s="1" t="n">
        <v>325</v>
      </c>
      <c r="F314" s="1"/>
    </row>
    <row r="315">
      <c r="A315" s="61"/>
      <c r="B315" s="16" t="n">
        <v>313</v>
      </c>
      <c r="C315" s="23" t="s">
        <v>1021</v>
      </c>
      <c r="E315" s="1" t="n">
        <v>150</v>
      </c>
      <c r="F315" s="1"/>
    </row>
    <row r="316">
      <c r="A316" s="61"/>
      <c r="B316" s="16" t="n">
        <v>314</v>
      </c>
      <c r="C316" s="23" t="s">
        <v>1022</v>
      </c>
      <c r="E316" s="1" t="n">
        <v>500</v>
      </c>
      <c r="F316" s="1"/>
    </row>
    <row r="317">
      <c r="A317" s="61"/>
      <c r="B317" s="16" t="n">
        <v>315</v>
      </c>
      <c r="C317" s="23" t="s">
        <v>1023</v>
      </c>
      <c r="E317" s="1" t="n">
        <v>325</v>
      </c>
      <c r="F317" s="1"/>
    </row>
    <row r="318">
      <c r="A318" s="61"/>
      <c r="B318" s="16" t="n">
        <v>316</v>
      </c>
      <c r="C318" s="23" t="s">
        <v>1024</v>
      </c>
      <c r="E318" s="1" t="n">
        <v>103</v>
      </c>
      <c r="F318" s="1"/>
      <c r="G318" s="1" t="s">
        <v>719</v>
      </c>
      <c r="J318" s="25" t="n">
        <v>39783</v>
      </c>
      <c r="M318" s="50" t="s">
        <v>1025</v>
      </c>
    </row>
    <row r="319">
      <c r="A319" s="61"/>
      <c r="B319" s="16" t="n">
        <v>317</v>
      </c>
      <c r="C319" s="23" t="s">
        <v>1026</v>
      </c>
      <c r="E319" s="1" t="n">
        <v>1230</v>
      </c>
      <c r="F319" s="1"/>
      <c r="G319" s="1" t="s">
        <v>719</v>
      </c>
    </row>
    <row r="320">
      <c r="A320" s="61"/>
      <c r="B320" s="16" t="n">
        <v>318</v>
      </c>
      <c r="C320" s="23" t="s">
        <v>1027</v>
      </c>
      <c r="E320" s="1" t="n">
        <v>16</v>
      </c>
      <c r="F320" s="1"/>
    </row>
    <row r="321">
      <c r="A321" s="61"/>
      <c r="B321" s="16" t="n">
        <v>319</v>
      </c>
      <c r="C321" s="23" t="s">
        <v>1028</v>
      </c>
      <c r="E321" s="1" t="n">
        <v>140</v>
      </c>
      <c r="F321" s="1"/>
      <c r="G321" s="1" t="s">
        <v>719</v>
      </c>
    </row>
    <row r="322">
      <c r="A322" s="61"/>
      <c r="B322" s="16" t="n">
        <v>320</v>
      </c>
      <c r="C322" s="23" t="s">
        <v>2527</v>
      </c>
      <c r="E322" s="1" t="n">
        <v>760</v>
      </c>
      <c r="F322" s="1"/>
    </row>
    <row r="323">
      <c r="A323" s="61"/>
      <c r="B323" s="16" t="n">
        <v>321</v>
      </c>
      <c r="C323" s="23" t="s">
        <v>1029</v>
      </c>
      <c r="E323" s="1" t="n">
        <v>304</v>
      </c>
      <c r="F323" s="1"/>
    </row>
    <row r="324">
      <c r="A324" s="61"/>
      <c r="B324" s="16" t="n">
        <v>322</v>
      </c>
      <c r="C324" s="45" t="s">
        <v>1030</v>
      </c>
      <c r="D324" s="5"/>
      <c r="E324" s="1" t="n">
        <v>318</v>
      </c>
      <c r="F324" s="1"/>
      <c r="M324" s="50" t="s">
        <v>2098</v>
      </c>
    </row>
    <row r="325">
      <c r="A325" s="61"/>
      <c r="B325" s="16" t="n">
        <v>323</v>
      </c>
      <c r="C325" s="23" t="s">
        <v>1031</v>
      </c>
      <c r="E325" s="1" t="n">
        <v>301</v>
      </c>
      <c r="F325" s="1"/>
    </row>
    <row r="326">
      <c r="A326" s="61"/>
      <c r="B326" s="16" t="n">
        <v>324</v>
      </c>
      <c r="C326" s="23" t="s">
        <v>1032</v>
      </c>
      <c r="E326" s="1" t="n">
        <v>151</v>
      </c>
      <c r="F326" s="1"/>
      <c r="G326" s="1" t="s">
        <v>989</v>
      </c>
    </row>
    <row r="327">
      <c r="A327" s="61"/>
      <c r="B327" s="16" t="n">
        <v>325</v>
      </c>
      <c r="C327" s="23" t="s">
        <v>1033</v>
      </c>
      <c r="E327" s="1" t="n">
        <v>463</v>
      </c>
      <c r="F327" s="1"/>
    </row>
    <row r="328">
      <c r="A328" s="61"/>
      <c r="B328" s="16" t="n">
        <v>326</v>
      </c>
      <c r="C328" s="23" t="s">
        <v>1089</v>
      </c>
      <c r="E328" s="1" t="n">
        <v>381</v>
      </c>
      <c r="F328" s="1"/>
    </row>
    <row r="329">
      <c r="A329" s="61"/>
      <c r="B329" s="16" t="n">
        <v>327</v>
      </c>
      <c r="C329" s="23" t="s">
        <v>1034</v>
      </c>
      <c r="E329" s="1" t="n">
        <v>140</v>
      </c>
      <c r="F329" s="1"/>
    </row>
    <row r="330">
      <c r="A330" s="61"/>
      <c r="B330" s="16" t="n">
        <v>328</v>
      </c>
      <c r="C330" s="23" t="s">
        <v>1035</v>
      </c>
      <c r="E330" s="1" t="n">
        <v>112</v>
      </c>
      <c r="F330" s="1"/>
    </row>
    <row r="331">
      <c r="A331" s="61"/>
      <c r="B331" s="16" t="n">
        <v>329</v>
      </c>
      <c r="C331" s="23" t="s">
        <v>1090</v>
      </c>
      <c r="F331" s="1" t="s">
        <v>2567</v>
      </c>
    </row>
    <row r="332">
      <c r="A332" s="61"/>
      <c r="B332" s="16" t="n">
        <v>330</v>
      </c>
      <c r="C332" s="23" t="s">
        <v>1036</v>
      </c>
      <c r="F332" s="1"/>
    </row>
    <row r="333">
      <c r="A333" s="61"/>
      <c r="B333" s="16" t="n">
        <v>331</v>
      </c>
      <c r="C333" s="23" t="s">
        <v>1091</v>
      </c>
      <c r="F333" s="1"/>
      <c r="M333" s="23" t="s">
        <v>1037</v>
      </c>
    </row>
    <row r="334">
      <c r="A334" s="61"/>
      <c r="B334" s="16" t="n">
        <v>332</v>
      </c>
      <c r="C334" s="23" t="s">
        <v>1092</v>
      </c>
      <c r="E334" s="1" t="s">
        <v>2780</v>
      </c>
      <c r="F334" s="1" t="n">
        <v>240</v>
      </c>
      <c r="G334" s="1" t="s">
        <v>719</v>
      </c>
    </row>
    <row r="335">
      <c r="A335" s="61"/>
      <c r="B335" s="16" t="n">
        <v>333</v>
      </c>
      <c r="C335" s="23" t="s">
        <v>1093</v>
      </c>
      <c r="E335" s="1" t="n">
        <v>186</v>
      </c>
      <c r="F335" s="1"/>
    </row>
    <row r="336">
      <c r="A336" s="61"/>
      <c r="B336" s="16" t="n">
        <v>334</v>
      </c>
      <c r="C336" s="41" t="s">
        <v>1038</v>
      </c>
      <c r="D336" s="42"/>
      <c r="E336" s="1" t="n">
        <v>800</v>
      </c>
      <c r="F336" s="1"/>
    </row>
    <row r="337">
      <c r="A337" s="61"/>
      <c r="B337" s="16" t="n">
        <v>335</v>
      </c>
      <c r="C337" s="41" t="s">
        <v>1039</v>
      </c>
      <c r="D337" s="42"/>
      <c r="E337" s="1" t="n">
        <v>300</v>
      </c>
      <c r="F337" s="1"/>
    </row>
    <row r="338">
      <c r="A338" s="61" t="str">
        <f>=HYPERLINK("X:/Holmen Lab/Databases/Snapgene db/DNA Files/1-Holmen Plasmids/0336-RCAN(A) TRE-EGFRvIII.dna","0336.dna")</f>
      </c>
      <c r="B338" s="16" t="n">
        <v>336</v>
      </c>
      <c r="C338" s="23" t="s">
        <v>1094</v>
      </c>
      <c r="E338" s="1" t="n">
        <v>260</v>
      </c>
      <c r="F338" s="1" t="n">
        <v>80</v>
      </c>
      <c r="G338" s="1"/>
    </row>
    <row r="339">
      <c r="A339" s="61"/>
      <c r="B339" s="16" t="n">
        <v>337</v>
      </c>
      <c r="C339" s="23" t="s">
        <v>1040</v>
      </c>
      <c r="E339" s="1" t="n">
        <v>470</v>
      </c>
      <c r="F339" s="1"/>
    </row>
    <row r="340">
      <c r="A340" s="61"/>
      <c r="B340" s="16" t="n">
        <v>338</v>
      </c>
      <c r="C340" s="23" t="s">
        <v>1041</v>
      </c>
      <c r="F340" s="1" t="s">
        <v>2567</v>
      </c>
    </row>
    <row r="341">
      <c r="A341" s="61"/>
      <c r="B341" s="16" t="n">
        <v>339</v>
      </c>
      <c r="C341" s="23" t="s">
        <v>1042</v>
      </c>
      <c r="F341" s="1" t="s">
        <v>2567</v>
      </c>
    </row>
    <row r="342">
      <c r="A342" s="61" t="str">
        <f>=HYPERLINK("X:/Holmen Lab/Databases/Snapgene db/DNA Files/1-Holmen Plasmids/0340-pENTR 3C  TRE.dna","0340.dna")</f>
      </c>
      <c r="B342" s="16" t="n">
        <v>340</v>
      </c>
      <c r="C342" s="23" t="s">
        <v>1043</v>
      </c>
      <c r="E342" s="1" t="n">
        <v>266</v>
      </c>
      <c r="F342" s="1"/>
    </row>
    <row r="343">
      <c r="A343" s="61" t="str">
        <f>=HYPERLINK("X:/Holmen Lab/Databases/Snapgene db/DNA Files/1-Holmen Plasmids/0341-pENTR 3C.dna","0341.dna")</f>
      </c>
      <c r="B343" s="16" t="n">
        <v>341</v>
      </c>
      <c r="C343" s="23" t="s">
        <v>1044</v>
      </c>
      <c r="E343" s="1" t="n">
        <v>380</v>
      </c>
      <c r="F343" s="1"/>
    </row>
    <row r="344">
      <c r="A344" s="61" t="str">
        <f>=HYPERLINK("X:/Holmen Lab/Databases/Snapgene db/DNA Files/1-Holmen Plasmids/0342-pENTR 3C 2loxP DsRed FRT GFP.dna","0342.dna")</f>
      </c>
      <c r="B344" s="16" t="n">
        <v>342</v>
      </c>
      <c r="C344" s="23" t="s">
        <v>1045</v>
      </c>
      <c r="E344" s="1" t="n">
        <v>147</v>
      </c>
      <c r="F344" s="1"/>
    </row>
    <row r="345">
      <c r="A345" s="61"/>
      <c r="B345" s="16" t="n">
        <v>343</v>
      </c>
      <c r="C345" s="23" t="s">
        <v>1046</v>
      </c>
      <c r="E345" s="1" t="n">
        <v>448</v>
      </c>
      <c r="F345" s="1"/>
    </row>
    <row r="346">
      <c r="A346" s="61" t="str">
        <f>=HYPERLINK("X:/Holmen Lab/Databases/Snapgene db/DNA Files/1-Holmen Plasmids/0344-pENTR 3C HA NRAS.dna","0344.dna")</f>
      </c>
      <c r="B346" s="16" t="n">
        <v>344</v>
      </c>
      <c r="C346" s="23" t="s">
        <v>1047</v>
      </c>
      <c r="E346" s="1" t="n">
        <v>328</v>
      </c>
      <c r="F346" s="1"/>
    </row>
    <row r="347">
      <c r="A347" s="61" t="str">
        <f>=HYPERLINK("X:/Holmen Lab/Databases/Snapgene db/DNA Files/1-Holmen Plasmids/0345-pcDNA3.1 hygro TVA.dna","0345.dna")</f>
      </c>
      <c r="B347" s="16" t="n">
        <v>345</v>
      </c>
      <c r="C347" s="23" t="s">
        <v>1048</v>
      </c>
      <c r="E347" s="1" t="s">
        <v>2781</v>
      </c>
      <c r="F347" s="1" t="n">
        <v>433</v>
      </c>
      <c r="G347" s="1" t="s">
        <v>2052</v>
      </c>
      <c r="J347" s="9" t="n">
        <v>41854</v>
      </c>
    </row>
    <row r="348">
      <c r="A348" s="61" t="str">
        <f>=HYPERLINK("X:/Holmen Lab/Databases/Snapgene db/DNA Files/1-Holmen Plasmids/0346-pENTR 3C TRE GFP.dna","0346.dna")</f>
      </c>
      <c r="B348" s="16" t="n">
        <v>346</v>
      </c>
      <c r="C348" s="23" t="s">
        <v>1049</v>
      </c>
      <c r="E348" s="1" t="n">
        <v>350</v>
      </c>
      <c r="F348" s="1"/>
    </row>
    <row r="349">
      <c r="A349" s="61" t="str">
        <f>=HYPERLINK("X:/Holmen Lab/Databases/Snapgene db/DNA Files/1-Holmen Plasmids/0347-pENTR 3C CMV GFP.dna","0347.dna")</f>
      </c>
      <c r="B349" s="16" t="n">
        <v>347</v>
      </c>
      <c r="C349" s="23" t="s">
        <v>1050</v>
      </c>
      <c r="E349" s="1" t="n">
        <v>614</v>
      </c>
      <c r="F349" s="1"/>
    </row>
    <row r="350">
      <c r="A350" s="61"/>
      <c r="B350" s="16" t="n">
        <v>348</v>
      </c>
      <c r="C350" s="23" t="s">
        <v>1051</v>
      </c>
      <c r="D350" s="1" t="s">
        <v>2551</v>
      </c>
      <c r="E350" s="1" t="n">
        <v>140</v>
      </c>
      <c r="F350" s="1"/>
    </row>
    <row r="351">
      <c r="A351" s="61"/>
      <c r="B351" s="16" t="n">
        <v>349</v>
      </c>
      <c r="C351" s="23" t="s">
        <v>1095</v>
      </c>
      <c r="D351" s="1" t="s">
        <v>2551</v>
      </c>
      <c r="E351" s="1" t="s">
        <v>2782</v>
      </c>
      <c r="F351" s="1"/>
    </row>
    <row r="352">
      <c r="A352" s="61"/>
      <c r="B352" s="16" t="n">
        <v>350</v>
      </c>
      <c r="C352" s="23" t="s">
        <v>1096</v>
      </c>
      <c r="D352" s="1" t="s">
        <v>2551</v>
      </c>
      <c r="E352" s="1" t="n">
        <v>158</v>
      </c>
      <c r="F352" s="1"/>
    </row>
    <row r="353">
      <c r="A353" s="61"/>
      <c r="B353" s="16" t="n">
        <v>351</v>
      </c>
      <c r="C353" s="23" t="s">
        <v>1097</v>
      </c>
      <c r="D353" s="1" t="s">
        <v>2551</v>
      </c>
      <c r="E353" s="1" t="n">
        <v>48</v>
      </c>
      <c r="F353" s="1"/>
    </row>
    <row r="354">
      <c r="A354" s="61"/>
      <c r="B354" s="16" t="n">
        <v>352</v>
      </c>
      <c r="C354" s="23" t="s">
        <v>1098</v>
      </c>
      <c r="D354" s="1" t="s">
        <v>2551</v>
      </c>
      <c r="E354" s="1" t="n">
        <v>150</v>
      </c>
      <c r="F354" s="1"/>
    </row>
    <row r="355">
      <c r="A355" s="61"/>
      <c r="B355" s="16" t="n">
        <v>353</v>
      </c>
      <c r="C355" s="23" t="s">
        <v>1099</v>
      </c>
      <c r="D355" s="1" t="s">
        <v>2551</v>
      </c>
      <c r="E355" s="1" t="n">
        <v>445</v>
      </c>
      <c r="F355" s="1"/>
    </row>
    <row r="356">
      <c r="A356" s="61" t="str">
        <f>=HYPERLINK("X:/Holmen Lab/Databases/Snapgene db/DNA Files/1-Holmen Plasmids/0354-RCASBP (M) Tet Off.dna","0354.dna")</f>
      </c>
      <c r="B356" s="16" t="n">
        <v>354</v>
      </c>
      <c r="C356" s="23" t="s">
        <v>1100</v>
      </c>
      <c r="D356" s="1" t="s">
        <v>2551</v>
      </c>
      <c r="E356" s="1" t="n">
        <v>280</v>
      </c>
      <c r="F356" s="1"/>
    </row>
    <row r="357">
      <c r="A357" s="61"/>
      <c r="B357" s="16" t="n">
        <v>355</v>
      </c>
      <c r="C357" s="23" t="s">
        <v>1101</v>
      </c>
      <c r="D357" s="1" t="s">
        <v>2551</v>
      </c>
      <c r="E357" s="1" t="n">
        <v>114</v>
      </c>
      <c r="F357" s="1"/>
    </row>
    <row r="358">
      <c r="A358" s="61"/>
      <c r="B358" s="16" t="n">
        <v>356</v>
      </c>
      <c r="C358" s="23" t="s">
        <v>1102</v>
      </c>
      <c r="D358" s="1" t="s">
        <v>2551</v>
      </c>
      <c r="E358" s="1" t="n">
        <v>150</v>
      </c>
      <c r="F358" s="1"/>
    </row>
    <row r="359">
      <c r="A359" s="61"/>
      <c r="B359" s="16" t="n">
        <v>357</v>
      </c>
      <c r="C359" s="23" t="s">
        <v>1052</v>
      </c>
      <c r="D359" s="1" t="s">
        <v>2551</v>
      </c>
      <c r="E359" s="1" t="n">
        <v>488</v>
      </c>
      <c r="F359" s="1"/>
    </row>
    <row r="360">
      <c r="A360" s="61"/>
      <c r="B360" s="16" t="n">
        <v>358</v>
      </c>
      <c r="C360" s="23" t="s">
        <v>1053</v>
      </c>
      <c r="D360" s="1" t="s">
        <v>2551</v>
      </c>
      <c r="E360" s="1" t="n">
        <v>44</v>
      </c>
      <c r="F360" s="1" t="n">
        <v>57</v>
      </c>
    </row>
    <row r="361">
      <c r="A361" s="61"/>
      <c r="B361" s="16" t="n">
        <v>359</v>
      </c>
      <c r="C361" s="23" t="s">
        <v>1054</v>
      </c>
      <c r="D361" s="1" t="s">
        <v>2551</v>
      </c>
      <c r="E361" s="1" t="n">
        <v>89</v>
      </c>
      <c r="F361" s="1"/>
    </row>
    <row r="362">
      <c r="A362" s="61"/>
      <c r="B362" s="16" t="n">
        <v>360</v>
      </c>
      <c r="C362" s="23" t="s">
        <v>1055</v>
      </c>
      <c r="D362" s="1" t="s">
        <v>2551</v>
      </c>
      <c r="E362" s="1" t="n">
        <v>76</v>
      </c>
      <c r="F362" s="1"/>
    </row>
    <row r="363">
      <c r="A363" s="61"/>
      <c r="B363" s="16" t="n">
        <v>361</v>
      </c>
      <c r="C363" s="23" t="s">
        <v>1056</v>
      </c>
      <c r="D363" s="1" t="s">
        <v>2551</v>
      </c>
      <c r="E363" s="1" t="n">
        <v>77</v>
      </c>
      <c r="F363" s="1"/>
    </row>
    <row r="364">
      <c r="A364" s="61"/>
      <c r="B364" s="16" t="n">
        <v>362</v>
      </c>
      <c r="C364" s="23" t="s">
        <v>1057</v>
      </c>
      <c r="D364" s="1" t="s">
        <v>2551</v>
      </c>
      <c r="F364" s="1" t="s">
        <v>2567</v>
      </c>
    </row>
    <row r="365">
      <c r="A365" s="61"/>
      <c r="B365" s="16" t="n">
        <v>363</v>
      </c>
      <c r="C365" s="23" t="s">
        <v>1058</v>
      </c>
      <c r="D365" s="1" t="s">
        <v>2551</v>
      </c>
      <c r="F365" s="1" t="s">
        <v>2567</v>
      </c>
    </row>
    <row r="366">
      <c r="A366" s="61"/>
      <c r="B366" s="16" t="n">
        <v>364</v>
      </c>
      <c r="C366" s="23" t="s">
        <v>1059</v>
      </c>
      <c r="D366" s="1" t="s">
        <v>2551</v>
      </c>
      <c r="F366" s="1" t="s">
        <v>2567</v>
      </c>
    </row>
    <row r="367">
      <c r="A367" s="61"/>
      <c r="B367" s="16" t="n">
        <v>365</v>
      </c>
      <c r="C367" s="23" t="s">
        <v>1060</v>
      </c>
      <c r="D367" s="1" t="s">
        <v>2551</v>
      </c>
      <c r="F367" s="1" t="s">
        <v>2567</v>
      </c>
    </row>
    <row r="368">
      <c r="A368" s="61"/>
      <c r="B368" s="16" t="n">
        <v>366</v>
      </c>
      <c r="C368" s="23" t="s">
        <v>1061</v>
      </c>
      <c r="D368" s="1" t="s">
        <v>2551</v>
      </c>
      <c r="F368" s="1" t="s">
        <v>2567</v>
      </c>
    </row>
    <row r="369">
      <c r="A369" s="61"/>
      <c r="B369" s="16" t="n">
        <v>367</v>
      </c>
      <c r="C369" s="23" t="s">
        <v>1062</v>
      </c>
      <c r="D369" s="1" t="s">
        <v>2551</v>
      </c>
      <c r="F369" s="1" t="s">
        <v>2567</v>
      </c>
    </row>
    <row r="370">
      <c r="A370" s="61"/>
      <c r="B370" s="16" t="n">
        <v>368</v>
      </c>
      <c r="C370" s="23" t="s">
        <v>1063</v>
      </c>
      <c r="D370" s="1" t="s">
        <v>2551</v>
      </c>
      <c r="F370" s="1" t="s">
        <v>2567</v>
      </c>
    </row>
    <row r="371">
      <c r="A371" s="61"/>
      <c r="B371" s="16" t="n">
        <v>369</v>
      </c>
      <c r="C371" s="23" t="s">
        <v>1064</v>
      </c>
      <c r="D371" s="1" t="s">
        <v>2551</v>
      </c>
      <c r="F371" s="1" t="s">
        <v>2567</v>
      </c>
    </row>
    <row r="372">
      <c r="A372" s="61"/>
      <c r="B372" s="16" t="n">
        <v>370</v>
      </c>
      <c r="C372" s="23" t="s">
        <v>1065</v>
      </c>
      <c r="D372" s="1" t="s">
        <v>2551</v>
      </c>
      <c r="E372" s="1" t="n">
        <v>70</v>
      </c>
      <c r="F372" s="1"/>
    </row>
    <row r="373">
      <c r="A373" s="61" t="str">
        <f>=HYPERLINK("X:/Holmen Lab/Databases/Snapgene db/DNA Files/1-Holmen Plasmids/0371-pENTR 3C m U6 shGFP.dna","0371.dna")</f>
      </c>
      <c r="B373" s="16" t="n">
        <v>371</v>
      </c>
      <c r="C373" s="23" t="s">
        <v>1066</v>
      </c>
      <c r="D373" s="1" t="s">
        <v>2551</v>
      </c>
      <c r="F373" s="1"/>
    </row>
    <row r="374">
      <c r="A374" s="61"/>
      <c r="B374" s="16" t="n">
        <v>372</v>
      </c>
      <c r="C374" s="23" t="s">
        <v>1067</v>
      </c>
      <c r="D374" s="1" t="s">
        <v>2551</v>
      </c>
      <c r="E374" s="1" t="n">
        <v>150</v>
      </c>
      <c r="F374" s="1"/>
    </row>
    <row r="375">
      <c r="A375" s="61"/>
      <c r="B375" s="16" t="n">
        <v>373</v>
      </c>
      <c r="C375" s="23" t="s">
        <v>1068</v>
      </c>
      <c r="D375" s="1" t="s">
        <v>2551</v>
      </c>
      <c r="E375" s="1" t="n">
        <v>150</v>
      </c>
      <c r="F375" s="1"/>
    </row>
    <row r="376">
      <c r="A376" s="61"/>
      <c r="B376" s="16" t="n">
        <v>374</v>
      </c>
      <c r="C376" s="23" t="s">
        <v>1069</v>
      </c>
      <c r="D376" s="1" t="s">
        <v>2551</v>
      </c>
      <c r="F376" s="1"/>
    </row>
    <row r="377">
      <c r="A377" s="61" t="str">
        <f>=HYPERLINK("X:/Holmen Lab/Databases/Snapgene db/DNA Files/1-Holmen Plasmids/0375-pENTR 3C H1.dna","0375.dna")</f>
      </c>
      <c r="B377" s="16" t="n">
        <v>375</v>
      </c>
      <c r="C377" s="23" t="s">
        <v>1103</v>
      </c>
      <c r="D377" s="1" t="s">
        <v>2551</v>
      </c>
      <c r="E377" s="1" t="n">
        <v>524</v>
      </c>
      <c r="F377" s="1"/>
    </row>
    <row r="378">
      <c r="A378" s="61"/>
      <c r="B378" s="16" t="n">
        <v>376</v>
      </c>
      <c r="C378" s="23" t="s">
        <v>1070</v>
      </c>
      <c r="D378" s="1" t="s">
        <v>2551</v>
      </c>
      <c r="F378" s="1"/>
    </row>
    <row r="379">
      <c r="A379" s="61"/>
      <c r="B379" s="16" t="n">
        <v>377</v>
      </c>
      <c r="C379" s="23" t="s">
        <v>1071</v>
      </c>
      <c r="D379" s="1" t="s">
        <v>2551</v>
      </c>
      <c r="E379" s="1" t="n">
        <v>522</v>
      </c>
      <c r="F379" s="1" t="n">
        <v>116</v>
      </c>
    </row>
    <row r="380">
      <c r="A380" s="61"/>
      <c r="B380" s="16" t="n">
        <v>378</v>
      </c>
      <c r="C380" s="23" t="s">
        <v>998</v>
      </c>
      <c r="D380" s="1" t="s">
        <v>2551</v>
      </c>
      <c r="E380" s="1" t="n">
        <v>1913</v>
      </c>
      <c r="F380" s="1"/>
      <c r="G380" s="1" t="s">
        <v>1467</v>
      </c>
    </row>
    <row r="381">
      <c r="A381" s="61"/>
      <c r="B381" s="16" t="n">
        <v>379</v>
      </c>
      <c r="C381" s="23" t="s">
        <v>1072</v>
      </c>
      <c r="D381" s="1" t="s">
        <v>2551</v>
      </c>
      <c r="F381" s="1"/>
    </row>
    <row r="382">
      <c r="A382" s="61"/>
      <c r="B382" s="16" t="n">
        <v>380</v>
      </c>
      <c r="C382" s="23" t="s">
        <v>1073</v>
      </c>
      <c r="D382" s="1" t="s">
        <v>2551</v>
      </c>
      <c r="E382" s="1" t="n">
        <v>90</v>
      </c>
      <c r="F382" s="1"/>
    </row>
    <row r="383">
      <c r="A383" s="61"/>
      <c r="B383" s="16" t="n">
        <v>381</v>
      </c>
      <c r="C383" s="23" t="s">
        <v>1074</v>
      </c>
      <c r="D383" s="1" t="s">
        <v>2551</v>
      </c>
      <c r="E383" s="1" t="n">
        <v>801</v>
      </c>
      <c r="F383" s="1"/>
    </row>
    <row r="384">
      <c r="A384" s="61"/>
      <c r="B384" s="16" t="n">
        <v>382</v>
      </c>
      <c r="C384" s="23" t="s">
        <v>1075</v>
      </c>
      <c r="D384" s="1" t="s">
        <v>2551</v>
      </c>
      <c r="E384" s="1" t="n">
        <v>131</v>
      </c>
      <c r="F384" s="1"/>
    </row>
    <row r="385">
      <c r="A385" s="61"/>
      <c r="B385" s="16" t="n">
        <v>383</v>
      </c>
      <c r="C385" s="23" t="s">
        <v>1076</v>
      </c>
      <c r="D385" s="1" t="s">
        <v>2551</v>
      </c>
      <c r="F385" s="1"/>
    </row>
    <row r="386">
      <c r="A386" s="61"/>
      <c r="B386" s="16" t="n">
        <v>384</v>
      </c>
      <c r="C386" s="23" t="s">
        <v>1104</v>
      </c>
      <c r="D386" s="1" t="s">
        <v>2551</v>
      </c>
      <c r="E386" s="1" t="n">
        <v>155</v>
      </c>
      <c r="F386" s="1"/>
    </row>
    <row r="387">
      <c r="A387" s="61" t="str">
        <f>=HYPERLINK("X:/Holmen Lab/Databases/Snapgene db/DNA Files/1-Holmen Plasmids/0385-pDONR p2r p3.dna","0385.dna")</f>
      </c>
      <c r="B387" s="16" t="n">
        <v>385</v>
      </c>
      <c r="C387" s="23" t="s">
        <v>1077</v>
      </c>
      <c r="D387" s="1" t="s">
        <v>2551</v>
      </c>
      <c r="E387" s="1" t="n">
        <v>2594</v>
      </c>
      <c r="F387" s="1" t="n">
        <v>240</v>
      </c>
      <c r="M387" s="50" t="n">
        <v>1700</v>
      </c>
    </row>
    <row r="388">
      <c r="A388" s="61" t="str">
        <f>=HYPERLINK("X:/Holmen Lab/Databases/Snapgene db/DNA Files/1-Holmen Plasmids/0386-pDONR p4 p1r.dna","0386.dna")</f>
      </c>
      <c r="B388" s="16" t="n">
        <v>386</v>
      </c>
      <c r="C388" s="23" t="s">
        <v>1078</v>
      </c>
      <c r="D388" s="1" t="s">
        <v>2551</v>
      </c>
      <c r="E388" s="1" t="n">
        <v>2208</v>
      </c>
      <c r="F388" s="1"/>
    </row>
    <row r="389">
      <c r="A389" s="61" t="str">
        <f>=HYPERLINK("X:/Holmen Lab/Databases/Snapgene db/DNA Files/1-Holmen Plasmids/0387-pDONR 201.dna","0387.dna")</f>
      </c>
      <c r="B389" s="16" t="n">
        <v>387</v>
      </c>
      <c r="C389" s="23" t="s">
        <v>1079</v>
      </c>
      <c r="D389" s="1" t="s">
        <v>2551</v>
      </c>
      <c r="E389" s="1" t="n">
        <v>123</v>
      </c>
      <c r="F389" s="1"/>
      <c r="H389" s="21" t="s">
        <v>948</v>
      </c>
    </row>
    <row r="390">
      <c r="A390" s="61" t="str">
        <f>=HYPERLINK("X:/Holmen Lab/Databases/Snapgene db/DNA Files/1-Holmen Plasmids/0388-pDONR 221.dna","0388.dna")</f>
      </c>
      <c r="B390" s="16" t="n">
        <v>388</v>
      </c>
      <c r="C390" s="23" t="s">
        <v>1080</v>
      </c>
      <c r="D390" s="1" t="s">
        <v>2551</v>
      </c>
      <c r="E390" s="1" t="n">
        <v>1000</v>
      </c>
      <c r="F390" s="1"/>
      <c r="H390" s="21" t="s">
        <v>948</v>
      </c>
    </row>
    <row r="391">
      <c r="A391" s="61"/>
      <c r="B391" s="16" t="n">
        <v>389</v>
      </c>
      <c r="C391" s="23" t="s">
        <v>1081</v>
      </c>
      <c r="D391" s="1" t="s">
        <v>2551</v>
      </c>
      <c r="E391" s="1" t="n">
        <v>1500</v>
      </c>
      <c r="F391" s="1"/>
    </row>
    <row r="392">
      <c r="A392" s="61" t="str">
        <f>=HYPERLINK("X:/Holmen Lab/Databases/Snapgene db/DNA Files/1-Holmen Plasmids/0390-pTRE.dna","0390.dna")</f>
      </c>
      <c r="B392" s="16" t="n">
        <v>390</v>
      </c>
      <c r="C392" s="23" t="s">
        <v>1082</v>
      </c>
      <c r="D392" s="1" t="s">
        <v>2551</v>
      </c>
      <c r="E392" s="1" t="n">
        <v>131</v>
      </c>
      <c r="F392" s="1"/>
    </row>
    <row r="393">
      <c r="A393" s="61" t="str">
        <f>=HYPERLINK("X:/Holmen Lab/Databases/Snapgene db/DNA Files/1-Holmen Plasmids/0391-pUC 19.dna","0391.dna")</f>
      </c>
      <c r="B393" s="16" t="n">
        <v>391</v>
      </c>
      <c r="C393" s="23" t="s">
        <v>1083</v>
      </c>
      <c r="D393" s="1" t="s">
        <v>2551</v>
      </c>
      <c r="E393" s="1" t="s">
        <v>2783</v>
      </c>
      <c r="F393" s="1"/>
    </row>
    <row r="394">
      <c r="A394" s="61"/>
      <c r="B394" s="16" t="n">
        <v>392</v>
      </c>
      <c r="C394" s="23" t="s">
        <v>1084</v>
      </c>
      <c r="D394" s="1" t="s">
        <v>2551</v>
      </c>
      <c r="E394" s="1" t="n">
        <v>38</v>
      </c>
      <c r="F394" s="1"/>
      <c r="G394" s="1" t="s">
        <v>1085</v>
      </c>
    </row>
    <row r="395">
      <c r="A395" s="61"/>
      <c r="B395" s="16" t="n">
        <v>393</v>
      </c>
      <c r="C395" s="23" t="s">
        <v>1084</v>
      </c>
      <c r="D395" s="1" t="s">
        <v>2551</v>
      </c>
      <c r="E395" s="1" t="n">
        <v>232.7</v>
      </c>
      <c r="F395" s="1"/>
      <c r="G395" s="1" t="s">
        <v>1085</v>
      </c>
    </row>
    <row r="396">
      <c r="A396" s="61"/>
      <c r="B396" s="16" t="n">
        <v>394</v>
      </c>
      <c r="C396" s="23" t="s">
        <v>1084</v>
      </c>
      <c r="D396" s="1" t="s">
        <v>2551</v>
      </c>
      <c r="E396" s="1" t="n">
        <v>314.10000000000002</v>
      </c>
      <c r="F396" s="1"/>
      <c r="G396" s="1" t="s">
        <v>1085</v>
      </c>
    </row>
    <row r="397">
      <c r="A397" s="61"/>
      <c r="B397" s="16" t="n">
        <v>395</v>
      </c>
      <c r="C397" s="23" t="s">
        <v>1105</v>
      </c>
      <c r="D397" s="1" t="s">
        <v>2551</v>
      </c>
      <c r="E397" s="1" t="s">
        <v>2784</v>
      </c>
      <c r="F397" s="1"/>
    </row>
    <row r="398">
      <c r="A398" s="61"/>
      <c r="B398" s="16" t="n">
        <v>396</v>
      </c>
      <c r="C398" s="23" t="s">
        <v>310</v>
      </c>
      <c r="D398" s="1" t="s">
        <v>2551</v>
      </c>
      <c r="E398" s="1" t="s">
        <v>2785</v>
      </c>
      <c r="F398" s="1"/>
    </row>
    <row r="399">
      <c r="A399" s="61"/>
      <c r="B399" s="16" t="n">
        <v>397</v>
      </c>
      <c r="C399" s="23" t="s">
        <v>311</v>
      </c>
      <c r="D399" s="1" t="s">
        <v>2551</v>
      </c>
      <c r="E399" s="1" t="s">
        <v>2786</v>
      </c>
      <c r="F399" s="1"/>
    </row>
    <row r="400">
      <c r="A400" s="61"/>
      <c r="B400" s="16" t="n">
        <v>398</v>
      </c>
      <c r="C400" s="23" t="s">
        <v>312</v>
      </c>
      <c r="D400" s="1" t="s">
        <v>2551</v>
      </c>
      <c r="E400" s="1" t="s">
        <v>2787</v>
      </c>
      <c r="F400" s="1"/>
    </row>
    <row r="401">
      <c r="A401" s="61"/>
      <c r="B401" s="16" t="n">
        <v>399</v>
      </c>
      <c r="C401" s="23" t="s">
        <v>313</v>
      </c>
      <c r="D401" s="1" t="s">
        <v>2551</v>
      </c>
      <c r="E401" s="1" t="s">
        <v>2788</v>
      </c>
      <c r="F401" s="1"/>
    </row>
    <row r="402">
      <c r="A402" s="61"/>
      <c r="B402" s="16" t="n">
        <v>400</v>
      </c>
      <c r="C402" s="23" t="s">
        <v>314</v>
      </c>
      <c r="D402" s="1" t="s">
        <v>2551</v>
      </c>
      <c r="E402" s="1" t="s">
        <v>2789</v>
      </c>
      <c r="F402" s="1"/>
    </row>
    <row r="403">
      <c r="A403" s="61"/>
      <c r="B403" s="16" t="n">
        <v>401</v>
      </c>
      <c r="C403" s="23" t="s">
        <v>315</v>
      </c>
      <c r="D403" s="1" t="s">
        <v>2551</v>
      </c>
      <c r="E403" s="1" t="s">
        <v>2790</v>
      </c>
      <c r="F403" s="1"/>
    </row>
    <row r="404">
      <c r="A404" s="61"/>
      <c r="B404" s="16" t="n">
        <v>402</v>
      </c>
      <c r="C404" s="23" t="s">
        <v>316</v>
      </c>
      <c r="D404" s="1" t="s">
        <v>2551</v>
      </c>
      <c r="F404" s="1" t="s">
        <v>2567</v>
      </c>
      <c r="G404" s="1" t="s">
        <v>2791</v>
      </c>
      <c r="H404" s="43"/>
      <c r="J404" s="9" t="n">
        <v>40367</v>
      </c>
    </row>
    <row r="405">
      <c r="A405" s="61"/>
      <c r="B405" s="16" t="n">
        <v>403</v>
      </c>
      <c r="C405" s="23" t="s">
        <v>317</v>
      </c>
      <c r="D405" s="1" t="s">
        <v>2551</v>
      </c>
      <c r="F405" s="1" t="s">
        <v>2567</v>
      </c>
      <c r="G405" s="1" t="s">
        <v>2791</v>
      </c>
    </row>
    <row r="406">
      <c r="A406" s="61"/>
      <c r="B406" s="16" t="n">
        <v>404</v>
      </c>
      <c r="C406" s="23" t="s">
        <v>318</v>
      </c>
      <c r="D406" s="1" t="s">
        <v>2551</v>
      </c>
      <c r="F406" s="1" t="s">
        <v>2567</v>
      </c>
      <c r="G406" s="1" t="s">
        <v>2791</v>
      </c>
    </row>
    <row r="407">
      <c r="A407" s="61"/>
      <c r="B407" s="16" t="n">
        <v>405</v>
      </c>
      <c r="C407" s="23" t="s">
        <v>319</v>
      </c>
      <c r="D407" s="1" t="s">
        <v>2551</v>
      </c>
      <c r="F407" s="1" t="s">
        <v>2567</v>
      </c>
      <c r="G407" s="1" t="s">
        <v>2791</v>
      </c>
    </row>
    <row r="408">
      <c r="A408" s="61"/>
      <c r="B408" s="16" t="n">
        <v>406</v>
      </c>
      <c r="C408" s="23" t="s">
        <v>320</v>
      </c>
      <c r="D408" s="1" t="s">
        <v>2551</v>
      </c>
      <c r="F408" s="1" t="s">
        <v>2567</v>
      </c>
      <c r="G408" s="1" t="s">
        <v>2791</v>
      </c>
    </row>
    <row r="409">
      <c r="A409" s="61"/>
      <c r="B409" s="16" t="n">
        <v>407</v>
      </c>
      <c r="C409" s="23" t="s">
        <v>321</v>
      </c>
      <c r="D409" s="1" t="s">
        <v>2551</v>
      </c>
      <c r="F409" s="1" t="s">
        <v>2567</v>
      </c>
      <c r="G409" s="1" t="s">
        <v>2791</v>
      </c>
    </row>
    <row r="410">
      <c r="A410" s="61"/>
      <c r="B410" s="16" t="n">
        <v>408</v>
      </c>
      <c r="C410" s="23" t="s">
        <v>322</v>
      </c>
      <c r="D410" s="1" t="s">
        <v>2551</v>
      </c>
      <c r="F410" s="1" t="s">
        <v>2567</v>
      </c>
      <c r="G410" s="1" t="s">
        <v>2791</v>
      </c>
    </row>
    <row r="411">
      <c r="A411" s="61"/>
      <c r="B411" s="16" t="n">
        <v>409</v>
      </c>
      <c r="C411" s="23" t="s">
        <v>323</v>
      </c>
      <c r="D411" s="1" t="s">
        <v>2551</v>
      </c>
      <c r="F411" s="1" t="s">
        <v>2567</v>
      </c>
      <c r="G411" s="1" t="s">
        <v>2791</v>
      </c>
    </row>
    <row r="412">
      <c r="A412" s="61"/>
      <c r="B412" s="16" t="n">
        <v>410</v>
      </c>
      <c r="C412" s="23" t="s">
        <v>2577</v>
      </c>
      <c r="D412" s="1" t="s">
        <v>2551</v>
      </c>
      <c r="E412" s="1" t="s">
        <v>2778</v>
      </c>
      <c r="F412" s="1"/>
      <c r="G412" s="1" t="s">
        <v>719</v>
      </c>
    </row>
    <row r="413">
      <c r="A413" s="61" t="str">
        <f>=HYPERLINK("X:/Holmen Lab/Databases/Snapgene db/DNA Files/1-Holmen Plasmids/0411-pDEST FG12 CMV GFP.dna","0411.dna")</f>
      </c>
      <c r="B413" s="16" t="n">
        <v>411</v>
      </c>
      <c r="C413" s="23" t="s">
        <v>1593</v>
      </c>
      <c r="E413" s="1" t="s">
        <v>2398</v>
      </c>
      <c r="F413" s="1"/>
      <c r="G413" s="1" t="s">
        <v>2399</v>
      </c>
      <c r="H413" s="1" t="s">
        <v>889</v>
      </c>
      <c r="L413" s="23" t="s">
        <v>2400</v>
      </c>
      <c r="M413" s="23" t="s">
        <v>1594</v>
      </c>
      <c r="N413" s="23" t="s">
        <v>960</v>
      </c>
      <c r="O413" s="23" t="s">
        <v>1595</v>
      </c>
    </row>
    <row r="414">
      <c r="A414" s="61" t="str">
        <f>=HYPERLINK("X:/Holmen Lab/Databases/Snapgene db/DNA Files/1-Holmen Plasmids/0412-pAddEsay.dna","0412.dna")</f>
      </c>
      <c r="B414" s="16" t="n">
        <v>412</v>
      </c>
      <c r="C414" s="23" t="s">
        <v>1260</v>
      </c>
      <c r="D414" s="1" t="s">
        <v>2551</v>
      </c>
      <c r="E414" s="44" t="s">
        <v>2793</v>
      </c>
      <c r="F414" s="44"/>
      <c r="G414" s="1" t="s">
        <v>719</v>
      </c>
      <c r="H414" s="1" t="s">
        <v>952</v>
      </c>
    </row>
    <row r="415">
      <c r="A415" s="61" t="str">
        <f>=HYPERLINK("X:/Holmen Lab/Databases/Snapgene db/DNA Files/1-Holmen Plasmids/0413-pShuttle-CMV-IRES-eGFP.dna","0413.dna")</f>
      </c>
      <c r="B415" s="16" t="n">
        <v>413</v>
      </c>
      <c r="C415" s="23" t="s">
        <v>1261</v>
      </c>
      <c r="D415" s="1" t="s">
        <v>2551</v>
      </c>
      <c r="E415" s="44" t="s">
        <v>2794</v>
      </c>
      <c r="F415" s="44"/>
      <c r="G415" s="1" t="s">
        <v>719</v>
      </c>
      <c r="H415" s="1" t="s">
        <v>948</v>
      </c>
    </row>
    <row r="416">
      <c r="A416" s="61"/>
      <c r="B416" s="16" t="n">
        <v>414</v>
      </c>
      <c r="C416" s="23" t="s">
        <v>1265</v>
      </c>
      <c r="D416" s="1" t="s">
        <v>2551</v>
      </c>
      <c r="E416" s="44" t="s">
        <v>2774</v>
      </c>
      <c r="F416" s="44"/>
      <c r="G416" s="1" t="s">
        <v>719</v>
      </c>
      <c r="H416" s="1" t="s">
        <v>2792</v>
      </c>
      <c r="L416" s="23" t="s">
        <v>1262</v>
      </c>
    </row>
    <row r="417">
      <c r="A417" s="61"/>
      <c r="B417" s="16" t="n">
        <v>415</v>
      </c>
      <c r="C417" s="23" t="s">
        <v>1267</v>
      </c>
      <c r="D417" s="1" t="s">
        <v>2551</v>
      </c>
      <c r="E417" s="44" t="s">
        <v>2795</v>
      </c>
      <c r="F417" s="44"/>
      <c r="G417" s="1" t="s">
        <v>719</v>
      </c>
      <c r="H417" s="1" t="s">
        <v>2792</v>
      </c>
      <c r="L417" s="23" t="s">
        <v>1262</v>
      </c>
    </row>
    <row r="418">
      <c r="A418" s="61" t="str">
        <f>=HYPERLINK("X:/Holmen Lab/Databases/Snapgene db/DNA Files/1-Holmen Plasmids/0416-pShuttle-CMV.dna","0416.dna")</f>
      </c>
      <c r="B418" s="16" t="n">
        <v>416</v>
      </c>
      <c r="C418" s="23" t="s">
        <v>1264</v>
      </c>
      <c r="D418" s="1" t="s">
        <v>2551</v>
      </c>
      <c r="E418" s="44" t="s">
        <v>2796</v>
      </c>
      <c r="F418" s="44" t="s">
        <v>2567</v>
      </c>
      <c r="G418" s="1" t="s">
        <v>719</v>
      </c>
      <c r="H418" s="1" t="s">
        <v>948</v>
      </c>
    </row>
    <row r="419">
      <c r="A419" s="61" t="str">
        <f>=HYPERLINK("X:/Holmen Lab/Databases/Snapgene db/DNA Files/1-Holmen Plasmids/0417-pShuttle.dna","0417.dna")</f>
      </c>
      <c r="B419" s="16" t="n">
        <v>417</v>
      </c>
      <c r="C419" s="23" t="s">
        <v>1263</v>
      </c>
      <c r="D419" s="1" t="s">
        <v>2551</v>
      </c>
      <c r="E419" s="44" t="s">
        <v>2796</v>
      </c>
      <c r="F419" s="44" t="s">
        <v>2567</v>
      </c>
      <c r="G419" s="1" t="s">
        <v>719</v>
      </c>
      <c r="H419" s="1" t="s">
        <v>948</v>
      </c>
    </row>
    <row r="420">
      <c r="A420" s="61"/>
      <c r="B420" s="16" t="n">
        <v>418</v>
      </c>
      <c r="C420" s="23" t="s">
        <v>997</v>
      </c>
      <c r="E420" s="44" t="s">
        <v>2692</v>
      </c>
      <c r="F420" s="44"/>
    </row>
    <row r="421">
      <c r="A421" s="61"/>
      <c r="B421" s="16" t="n">
        <v>419</v>
      </c>
      <c r="C421" s="23" t="s">
        <v>273</v>
      </c>
      <c r="D421" s="1" t="s">
        <v>2551</v>
      </c>
      <c r="E421" s="44" t="s">
        <v>2797</v>
      </c>
      <c r="F421" s="1" t="n">
        <v>124</v>
      </c>
      <c r="G421" s="1" t="s">
        <v>719</v>
      </c>
    </row>
    <row r="422">
      <c r="A422" s="61" t="str">
        <f>=HYPERLINK("X:/Holmen Lab/Databases/Snapgene db/DNA Files/1-Holmen Plasmids/0420-pENTR MMP9.dna","0420.dna")</f>
      </c>
      <c r="B422" s="16" t="n">
        <v>420</v>
      </c>
      <c r="C422" s="23" t="s">
        <v>274</v>
      </c>
      <c r="D422" s="1" t="s">
        <v>2551</v>
      </c>
      <c r="E422" s="44"/>
      <c r="F422" s="44"/>
      <c r="G422" s="1" t="s">
        <v>719</v>
      </c>
    </row>
    <row r="423">
      <c r="A423" s="61"/>
      <c r="B423" s="16" t="n">
        <v>421</v>
      </c>
      <c r="C423" s="23" t="s">
        <v>1893</v>
      </c>
      <c r="D423" s="1" t="s">
        <v>2551</v>
      </c>
      <c r="E423" s="1" t="s">
        <v>2798</v>
      </c>
      <c r="F423" s="1"/>
      <c r="M423" s="46"/>
    </row>
    <row r="424">
      <c r="A424" s="61"/>
      <c r="B424" s="16" t="n">
        <v>422</v>
      </c>
      <c r="C424" s="23" t="s">
        <v>275</v>
      </c>
      <c r="D424" s="1" t="s">
        <v>2551</v>
      </c>
      <c r="E424" s="1" t="s">
        <v>2710</v>
      </c>
      <c r="F424" s="1"/>
      <c r="G424" s="1" t="s">
        <v>719</v>
      </c>
      <c r="J424" s="17" t="n">
        <v>39915</v>
      </c>
      <c r="M424" s="46"/>
    </row>
    <row r="425">
      <c r="A425" s="61"/>
      <c r="B425" s="16" t="n">
        <v>423</v>
      </c>
      <c r="C425" s="23" t="s">
        <v>276</v>
      </c>
      <c r="D425" s="1" t="s">
        <v>2551</v>
      </c>
      <c r="E425" s="1" t="s">
        <v>2800</v>
      </c>
      <c r="F425" s="1" t="s">
        <v>2799</v>
      </c>
      <c r="G425" s="1" t="s">
        <v>719</v>
      </c>
      <c r="J425" s="17" t="n">
        <v>39991</v>
      </c>
      <c r="M425" s="46"/>
    </row>
    <row r="426">
      <c r="A426" s="61"/>
      <c r="B426" s="16" t="n">
        <v>424</v>
      </c>
      <c r="C426" s="23" t="s">
        <v>1432</v>
      </c>
      <c r="D426" s="1" t="s">
        <v>2551</v>
      </c>
      <c r="E426" s="1" t="s">
        <v>2801</v>
      </c>
      <c r="F426" s="1" t="n">
        <v>670</v>
      </c>
      <c r="G426" s="1" t="s">
        <v>1133</v>
      </c>
      <c r="M426" s="46"/>
    </row>
    <row r="427">
      <c r="A427" s="61"/>
      <c r="B427" s="16" t="n">
        <v>425</v>
      </c>
      <c r="C427" s="23" t="s">
        <v>1119</v>
      </c>
      <c r="E427" s="1" t="s">
        <v>2802</v>
      </c>
      <c r="F427" s="1"/>
      <c r="G427" s="1" t="s">
        <v>1467</v>
      </c>
      <c r="H427" s="1" t="s">
        <v>952</v>
      </c>
    </row>
    <row r="428">
      <c r="A428" s="61"/>
      <c r="B428" s="16" t="n">
        <v>426</v>
      </c>
      <c r="C428" s="23" t="s">
        <v>1120</v>
      </c>
      <c r="E428" s="1" t="s">
        <v>2803</v>
      </c>
      <c r="F428" s="1"/>
      <c r="G428" s="1" t="s">
        <v>1467</v>
      </c>
      <c r="H428" s="1" t="s">
        <v>952</v>
      </c>
    </row>
    <row r="429">
      <c r="A429" s="61"/>
      <c r="B429" s="16" t="n">
        <v>427</v>
      </c>
      <c r="C429" s="23" t="s">
        <v>1132</v>
      </c>
      <c r="D429" s="1" t="s">
        <v>2551</v>
      </c>
      <c r="E429" s="1" t="s">
        <v>2804</v>
      </c>
      <c r="F429" s="1"/>
      <c r="H429" s="1" t="s">
        <v>948</v>
      </c>
    </row>
    <row r="430">
      <c r="A430" s="61"/>
      <c r="B430" s="16" t="n">
        <v>428</v>
      </c>
      <c r="C430" s="23" t="s">
        <v>1460</v>
      </c>
      <c r="D430" s="1" t="s">
        <v>2551</v>
      </c>
      <c r="E430" s="1" t="s">
        <v>2805</v>
      </c>
      <c r="F430" s="1"/>
      <c r="G430" s="1" t="s">
        <v>1133</v>
      </c>
      <c r="J430" s="17" t="n">
        <v>39706</v>
      </c>
    </row>
    <row r="431">
      <c r="A431" s="61"/>
      <c r="B431" s="16" t="n">
        <v>429</v>
      </c>
      <c r="C431" s="23" t="s">
        <v>1121</v>
      </c>
      <c r="E431" s="1" t="s">
        <v>2806</v>
      </c>
      <c r="F431" s="1"/>
      <c r="G431" s="1" t="s">
        <v>677</v>
      </c>
    </row>
    <row r="432">
      <c r="A432" s="61"/>
      <c r="B432" s="16" t="n">
        <v>430</v>
      </c>
      <c r="C432" s="23" t="s">
        <v>678</v>
      </c>
      <c r="E432" s="1" t="s">
        <v>2807</v>
      </c>
      <c r="F432" s="1"/>
      <c r="G432" s="1" t="s">
        <v>677</v>
      </c>
      <c r="H432" s="1" t="s">
        <v>952</v>
      </c>
    </row>
    <row r="433">
      <c r="A433" s="61"/>
      <c r="B433" s="16" t="n">
        <v>431</v>
      </c>
      <c r="C433" s="23" t="s">
        <v>865</v>
      </c>
      <c r="E433" s="1" t="s">
        <v>2808</v>
      </c>
      <c r="F433" s="1"/>
      <c r="G433" s="1" t="s">
        <v>677</v>
      </c>
      <c r="H433" s="1" t="s">
        <v>952</v>
      </c>
    </row>
    <row r="434">
      <c r="A434" s="61"/>
      <c r="B434" s="16" t="n">
        <v>432</v>
      </c>
      <c r="C434" s="23" t="s">
        <v>679</v>
      </c>
      <c r="E434" s="1" t="s">
        <v>2809</v>
      </c>
      <c r="F434" s="1"/>
      <c r="G434" s="1" t="s">
        <v>677</v>
      </c>
      <c r="H434" s="1" t="s">
        <v>952</v>
      </c>
    </row>
    <row r="435">
      <c r="A435" s="61"/>
      <c r="B435" s="16" t="n">
        <v>433</v>
      </c>
      <c r="C435" s="23" t="s">
        <v>680</v>
      </c>
      <c r="E435" s="1" t="s">
        <v>2810</v>
      </c>
      <c r="F435" s="1"/>
      <c r="G435" s="1" t="s">
        <v>681</v>
      </c>
      <c r="H435" s="1" t="s">
        <v>2792</v>
      </c>
      <c r="L435" s="23" t="s">
        <v>1262</v>
      </c>
    </row>
    <row r="436">
      <c r="A436" s="61"/>
      <c r="B436" s="16" t="n">
        <v>434</v>
      </c>
      <c r="C436" s="23" t="s">
        <v>684</v>
      </c>
      <c r="E436" s="1" t="s">
        <v>2620</v>
      </c>
      <c r="F436" s="1"/>
      <c r="G436" s="1" t="s">
        <v>682</v>
      </c>
      <c r="H436" s="1" t="s">
        <v>952</v>
      </c>
    </row>
    <row r="437">
      <c r="A437" s="61"/>
      <c r="B437" s="16" t="n">
        <v>435</v>
      </c>
      <c r="C437" s="23" t="s">
        <v>683</v>
      </c>
      <c r="E437" s="1" t="s">
        <v>2811</v>
      </c>
      <c r="F437" s="1"/>
      <c r="G437" s="1" t="s">
        <v>682</v>
      </c>
      <c r="H437" s="1" t="s">
        <v>952</v>
      </c>
    </row>
    <row r="438">
      <c r="A438" s="61"/>
      <c r="B438" s="16" t="n">
        <v>436</v>
      </c>
      <c r="C438" s="23" t="s">
        <v>17</v>
      </c>
      <c r="E438" s="1" t="s">
        <v>2812</v>
      </c>
      <c r="F438" s="1"/>
      <c r="G438" s="1" t="s">
        <v>960</v>
      </c>
    </row>
    <row r="439">
      <c r="A439" s="61"/>
      <c r="B439" s="16" t="n">
        <v>437</v>
      </c>
      <c r="C439" s="23" t="s">
        <v>18</v>
      </c>
      <c r="E439" s="1" t="s">
        <v>2812</v>
      </c>
      <c r="F439" s="1"/>
      <c r="G439" s="1" t="s">
        <v>960</v>
      </c>
    </row>
    <row r="440">
      <c r="A440" s="61"/>
      <c r="B440" s="16" t="n">
        <v>438</v>
      </c>
      <c r="C440" s="23" t="s">
        <v>19</v>
      </c>
      <c r="E440" s="1" t="s">
        <v>2812</v>
      </c>
      <c r="F440" s="1"/>
      <c r="G440" s="1" t="s">
        <v>960</v>
      </c>
    </row>
    <row r="441">
      <c r="A441" s="61"/>
      <c r="B441" s="16" t="n">
        <v>439</v>
      </c>
      <c r="C441" s="23" t="s">
        <v>971</v>
      </c>
      <c r="E441" s="1" t="s">
        <v>2813</v>
      </c>
      <c r="F441" s="1"/>
      <c r="G441" s="1" t="s">
        <v>960</v>
      </c>
    </row>
    <row r="442">
      <c r="A442" s="61"/>
      <c r="B442" s="16" t="n">
        <v>440</v>
      </c>
      <c r="C442" s="23" t="s">
        <v>20</v>
      </c>
      <c r="E442" s="1" t="s">
        <v>2814</v>
      </c>
      <c r="F442" s="1"/>
      <c r="G442" s="1" t="s">
        <v>21</v>
      </c>
    </row>
    <row r="443">
      <c r="A443" s="61"/>
      <c r="B443" s="16" t="n">
        <v>441</v>
      </c>
      <c r="C443" s="23" t="s">
        <v>22</v>
      </c>
      <c r="E443" s="1" t="s">
        <v>2815</v>
      </c>
      <c r="F443" s="1"/>
      <c r="G443" s="1" t="s">
        <v>960</v>
      </c>
    </row>
    <row r="444">
      <c r="A444" s="61"/>
      <c r="B444" s="16" t="n">
        <v>442</v>
      </c>
      <c r="C444" s="23" t="s">
        <v>27</v>
      </c>
      <c r="E444" s="1" t="s">
        <v>2816</v>
      </c>
      <c r="F444" s="1"/>
      <c r="G444" s="1" t="s">
        <v>960</v>
      </c>
      <c r="M444" s="50" t="s">
        <v>2117</v>
      </c>
    </row>
    <row r="445">
      <c r="A445" s="61"/>
      <c r="B445" s="16" t="n">
        <v>443</v>
      </c>
      <c r="C445" s="23" t="s">
        <v>23</v>
      </c>
      <c r="E445" s="1" t="s">
        <v>2817</v>
      </c>
      <c r="F445" s="1"/>
      <c r="G445" s="1" t="s">
        <v>960</v>
      </c>
      <c r="M445" s="50" t="s">
        <v>2117</v>
      </c>
    </row>
    <row r="446">
      <c r="A446" s="61"/>
      <c r="B446" s="16" t="n">
        <v>444</v>
      </c>
      <c r="C446" s="23" t="s">
        <v>26</v>
      </c>
      <c r="E446" s="1" t="s">
        <v>2818</v>
      </c>
      <c r="F446" s="1"/>
      <c r="G446" s="1" t="s">
        <v>21</v>
      </c>
    </row>
    <row r="447">
      <c r="A447" s="61"/>
      <c r="B447" s="16" t="n">
        <v>445</v>
      </c>
      <c r="C447" s="23" t="s">
        <v>24</v>
      </c>
      <c r="E447" s="1" t="s">
        <v>2819</v>
      </c>
      <c r="F447" s="1"/>
      <c r="G447" s="1" t="s">
        <v>21</v>
      </c>
    </row>
    <row r="448">
      <c r="A448" s="61"/>
      <c r="B448" s="16" t="n">
        <v>446</v>
      </c>
      <c r="C448" s="23" t="s">
        <v>25</v>
      </c>
      <c r="E448" s="1" t="s">
        <v>2770</v>
      </c>
      <c r="F448" s="1"/>
      <c r="G448" s="1" t="s">
        <v>21</v>
      </c>
    </row>
    <row r="449">
      <c r="A449" s="61"/>
      <c r="B449" s="16" t="n">
        <v>447</v>
      </c>
      <c r="C449" s="23" t="s">
        <v>1122</v>
      </c>
      <c r="E449" s="1" t="s">
        <v>2820</v>
      </c>
      <c r="F449" s="1"/>
      <c r="L449" s="23" t="s">
        <v>2821</v>
      </c>
      <c r="M449" s="23" t="s">
        <v>2822</v>
      </c>
    </row>
    <row r="450">
      <c r="A450" s="61"/>
      <c r="B450" s="16" t="n">
        <v>448</v>
      </c>
      <c r="C450" s="23" t="s">
        <v>1123</v>
      </c>
      <c r="E450" s="1" t="s">
        <v>2823</v>
      </c>
      <c r="F450" s="1"/>
      <c r="G450" s="1" t="s">
        <v>1467</v>
      </c>
      <c r="H450" s="1" t="s">
        <v>952</v>
      </c>
    </row>
    <row r="451">
      <c r="A451" s="61"/>
      <c r="B451" s="16" t="n">
        <v>449</v>
      </c>
      <c r="C451" s="23" t="s">
        <v>1124</v>
      </c>
      <c r="E451" s="1" t="s">
        <v>2824</v>
      </c>
      <c r="F451" s="1"/>
      <c r="G451" s="1" t="s">
        <v>1125</v>
      </c>
      <c r="H451" s="1" t="s">
        <v>952</v>
      </c>
    </row>
    <row r="452">
      <c r="A452" s="61"/>
      <c r="B452" s="16" t="n">
        <v>450</v>
      </c>
      <c r="C452" s="23" t="s">
        <v>1126</v>
      </c>
      <c r="E452" s="1" t="s">
        <v>2825</v>
      </c>
      <c r="F452" s="1"/>
      <c r="G452" s="1" t="s">
        <v>1467</v>
      </c>
      <c r="H452" s="1" t="s">
        <v>952</v>
      </c>
    </row>
    <row r="453">
      <c r="A453" s="61"/>
      <c r="B453" s="16" t="n">
        <v>451</v>
      </c>
      <c r="C453" s="23" t="s">
        <v>1127</v>
      </c>
      <c r="E453" s="1" t="s">
        <v>2826</v>
      </c>
      <c r="F453" s="1"/>
      <c r="G453" s="1" t="s">
        <v>1467</v>
      </c>
      <c r="H453" s="1" t="s">
        <v>952</v>
      </c>
    </row>
    <row r="454">
      <c r="A454" s="61"/>
      <c r="B454" s="16" t="n">
        <v>452</v>
      </c>
      <c r="C454" s="23" t="s">
        <v>1128</v>
      </c>
      <c r="E454" s="1" t="s">
        <v>2827</v>
      </c>
      <c r="F454" s="1"/>
      <c r="G454" s="1" t="s">
        <v>1467</v>
      </c>
      <c r="H454" s="1" t="s">
        <v>952</v>
      </c>
    </row>
    <row r="455">
      <c r="A455" s="61"/>
      <c r="B455" s="16" t="n">
        <v>453</v>
      </c>
      <c r="C455" s="23" t="s">
        <v>1129</v>
      </c>
      <c r="E455" s="1" t="s">
        <v>2828</v>
      </c>
      <c r="F455" s="1"/>
      <c r="G455" s="1" t="s">
        <v>1467</v>
      </c>
      <c r="H455" s="1" t="s">
        <v>952</v>
      </c>
    </row>
    <row r="456">
      <c r="A456" s="61"/>
      <c r="B456" s="16" t="n">
        <v>454</v>
      </c>
      <c r="C456" s="23" t="s">
        <v>1130</v>
      </c>
      <c r="E456" s="1" t="s">
        <v>2829</v>
      </c>
      <c r="F456" s="1"/>
      <c r="G456" s="1" t="s">
        <v>1125</v>
      </c>
      <c r="H456" s="1" t="s">
        <v>952</v>
      </c>
    </row>
    <row r="457">
      <c r="A457" s="61"/>
      <c r="B457" s="16" t="n">
        <v>455</v>
      </c>
      <c r="C457" s="23" t="s">
        <v>1131</v>
      </c>
      <c r="E457" s="1" t="s">
        <v>2830</v>
      </c>
      <c r="F457" s="1"/>
      <c r="G457" s="1" t="s">
        <v>960</v>
      </c>
      <c r="H457" s="1" t="s">
        <v>955</v>
      </c>
    </row>
    <row r="458">
      <c r="A458" s="61"/>
      <c r="B458" s="16" t="n">
        <v>456</v>
      </c>
      <c r="C458" s="50" t="s">
        <v>592</v>
      </c>
      <c r="F458" s="1" t="s">
        <v>2567</v>
      </c>
      <c r="G458" s="1" t="s">
        <v>249</v>
      </c>
      <c r="H458" s="1" t="s">
        <v>952</v>
      </c>
    </row>
    <row r="459">
      <c r="A459" s="61"/>
      <c r="B459" s="16" t="n">
        <v>457</v>
      </c>
      <c r="C459" s="50" t="s">
        <v>593</v>
      </c>
      <c r="F459" s="1" t="s">
        <v>2567</v>
      </c>
      <c r="G459" s="1" t="s">
        <v>249</v>
      </c>
      <c r="H459" s="1" t="s">
        <v>952</v>
      </c>
      <c r="M459" s="50" t="s">
        <v>2366</v>
      </c>
    </row>
    <row r="460">
      <c r="A460" s="61"/>
      <c r="B460" s="16" t="n">
        <v>458</v>
      </c>
      <c r="C460" s="50" t="s">
        <v>594</v>
      </c>
      <c r="F460" s="1" t="s">
        <v>2567</v>
      </c>
      <c r="G460" s="1" t="s">
        <v>249</v>
      </c>
      <c r="H460" s="1" t="s">
        <v>952</v>
      </c>
    </row>
    <row r="461">
      <c r="A461" s="61"/>
      <c r="B461" s="16" t="n">
        <v>459</v>
      </c>
      <c r="C461" s="50" t="s">
        <v>595</v>
      </c>
      <c r="F461" s="1" t="s">
        <v>2567</v>
      </c>
      <c r="G461" s="1" t="s">
        <v>249</v>
      </c>
      <c r="H461" s="1" t="s">
        <v>952</v>
      </c>
    </row>
    <row r="462">
      <c r="A462" s="61"/>
      <c r="B462" s="16" t="n">
        <v>460</v>
      </c>
      <c r="C462" s="50" t="s">
        <v>596</v>
      </c>
      <c r="F462" s="1" t="s">
        <v>2567</v>
      </c>
      <c r="G462" s="1" t="s">
        <v>249</v>
      </c>
      <c r="H462" s="1" t="s">
        <v>952</v>
      </c>
    </row>
    <row r="463">
      <c r="A463" s="61"/>
      <c r="B463" s="16" t="n">
        <v>461</v>
      </c>
      <c r="C463" s="50" t="s">
        <v>597</v>
      </c>
      <c r="F463" s="1" t="s">
        <v>2567</v>
      </c>
      <c r="G463" s="1" t="s">
        <v>249</v>
      </c>
      <c r="H463" s="1" t="s">
        <v>952</v>
      </c>
    </row>
    <row r="464">
      <c r="A464" s="61"/>
      <c r="B464" s="16" t="n">
        <v>462</v>
      </c>
      <c r="C464" s="50" t="s">
        <v>598</v>
      </c>
      <c r="F464" s="1" t="s">
        <v>2567</v>
      </c>
      <c r="G464" s="1" t="s">
        <v>249</v>
      </c>
      <c r="H464" s="1" t="s">
        <v>952</v>
      </c>
    </row>
    <row r="465">
      <c r="A465" s="61"/>
      <c r="B465" s="16" t="n">
        <v>463</v>
      </c>
      <c r="C465" s="50" t="s">
        <v>599</v>
      </c>
      <c r="F465" s="1" t="s">
        <v>2567</v>
      </c>
      <c r="G465" s="1" t="s">
        <v>249</v>
      </c>
      <c r="H465" s="1" t="s">
        <v>952</v>
      </c>
      <c r="M465" s="50" t="s">
        <v>250</v>
      </c>
    </row>
    <row r="466">
      <c r="A466" s="61"/>
      <c r="B466" s="16" t="n">
        <v>464</v>
      </c>
      <c r="C466" s="50" t="s">
        <v>600</v>
      </c>
      <c r="F466" s="1" t="s">
        <v>2567</v>
      </c>
      <c r="G466" s="1" t="s">
        <v>249</v>
      </c>
      <c r="H466" s="1" t="s">
        <v>952</v>
      </c>
    </row>
    <row r="467">
      <c r="A467" s="61"/>
      <c r="B467" s="16" t="n">
        <v>465</v>
      </c>
      <c r="C467" s="50" t="s">
        <v>601</v>
      </c>
      <c r="F467" s="1" t="s">
        <v>2567</v>
      </c>
      <c r="G467" s="1" t="s">
        <v>249</v>
      </c>
      <c r="H467" s="1" t="s">
        <v>952</v>
      </c>
    </row>
    <row r="468">
      <c r="A468" s="61"/>
      <c r="B468" s="16" t="n">
        <v>466</v>
      </c>
      <c r="C468" s="50" t="s">
        <v>602</v>
      </c>
      <c r="F468" s="1" t="s">
        <v>2567</v>
      </c>
      <c r="G468" s="1" t="s">
        <v>249</v>
      </c>
      <c r="H468" s="1" t="s">
        <v>952</v>
      </c>
    </row>
    <row r="469">
      <c r="A469" s="61"/>
      <c r="B469" s="16" t="n">
        <v>467</v>
      </c>
      <c r="C469" s="50" t="s">
        <v>603</v>
      </c>
      <c r="F469" s="1" t="s">
        <v>2567</v>
      </c>
      <c r="G469" s="1" t="s">
        <v>249</v>
      </c>
      <c r="H469" s="1" t="s">
        <v>952</v>
      </c>
    </row>
    <row r="470">
      <c r="A470" s="61"/>
      <c r="B470" s="16" t="n">
        <v>468</v>
      </c>
      <c r="C470" s="50" t="s">
        <v>604</v>
      </c>
      <c r="F470" s="1" t="s">
        <v>2567</v>
      </c>
      <c r="G470" s="1" t="s">
        <v>249</v>
      </c>
      <c r="H470" s="1" t="s">
        <v>952</v>
      </c>
    </row>
    <row r="471">
      <c r="A471" s="61"/>
      <c r="B471" s="16" t="n">
        <v>469</v>
      </c>
      <c r="C471" s="50" t="s">
        <v>605</v>
      </c>
      <c r="F471" s="1" t="s">
        <v>2567</v>
      </c>
      <c r="G471" s="1" t="s">
        <v>249</v>
      </c>
      <c r="H471" s="1" t="s">
        <v>952</v>
      </c>
    </row>
    <row r="472">
      <c r="A472" s="61"/>
      <c r="B472" s="16" t="n">
        <v>470</v>
      </c>
      <c r="C472" s="50" t="s">
        <v>606</v>
      </c>
      <c r="F472" s="1" t="s">
        <v>2567</v>
      </c>
      <c r="G472" s="1" t="s">
        <v>249</v>
      </c>
      <c r="H472" s="1" t="s">
        <v>952</v>
      </c>
    </row>
    <row r="473">
      <c r="A473" s="61"/>
      <c r="B473" s="16" t="n">
        <v>471</v>
      </c>
      <c r="C473" s="50" t="s">
        <v>607</v>
      </c>
      <c r="F473" s="1" t="s">
        <v>2567</v>
      </c>
      <c r="G473" s="1" t="s">
        <v>249</v>
      </c>
      <c r="H473" s="1" t="s">
        <v>952</v>
      </c>
    </row>
    <row r="474">
      <c r="A474" s="61"/>
      <c r="B474" s="16" t="n">
        <v>472</v>
      </c>
      <c r="C474" s="50" t="s">
        <v>608</v>
      </c>
      <c r="F474" s="1" t="s">
        <v>2567</v>
      </c>
      <c r="G474" s="1" t="s">
        <v>249</v>
      </c>
      <c r="H474" s="1" t="s">
        <v>952</v>
      </c>
    </row>
    <row r="475">
      <c r="A475" s="61"/>
      <c r="B475" s="16" t="n">
        <v>473</v>
      </c>
      <c r="C475" s="50" t="s">
        <v>609</v>
      </c>
      <c r="F475" s="1" t="s">
        <v>2567</v>
      </c>
      <c r="G475" s="1" t="s">
        <v>249</v>
      </c>
      <c r="H475" s="1" t="s">
        <v>952</v>
      </c>
    </row>
    <row r="476">
      <c r="A476" s="61"/>
      <c r="B476" s="16" t="n">
        <v>474</v>
      </c>
      <c r="C476" s="50" t="s">
        <v>610</v>
      </c>
      <c r="F476" s="1" t="s">
        <v>2567</v>
      </c>
      <c r="G476" s="1" t="s">
        <v>249</v>
      </c>
      <c r="H476" s="1" t="s">
        <v>952</v>
      </c>
    </row>
    <row r="477">
      <c r="A477" s="61"/>
      <c r="B477" s="16" t="n">
        <v>475</v>
      </c>
      <c r="C477" s="50" t="s">
        <v>611</v>
      </c>
      <c r="F477" s="1" t="s">
        <v>2567</v>
      </c>
      <c r="G477" s="1" t="s">
        <v>249</v>
      </c>
      <c r="H477" s="1" t="s">
        <v>952</v>
      </c>
    </row>
    <row r="478">
      <c r="A478" s="61"/>
      <c r="B478" s="16" t="n">
        <v>476</v>
      </c>
      <c r="C478" s="50" t="s">
        <v>612</v>
      </c>
      <c r="F478" s="1" t="s">
        <v>2567</v>
      </c>
      <c r="G478" s="1" t="s">
        <v>249</v>
      </c>
      <c r="H478" s="1" t="s">
        <v>952</v>
      </c>
    </row>
    <row r="479">
      <c r="A479" s="61"/>
      <c r="B479" s="16" t="n">
        <v>477</v>
      </c>
      <c r="C479" s="50" t="s">
        <v>613</v>
      </c>
      <c r="F479" s="1" t="s">
        <v>2567</v>
      </c>
      <c r="G479" s="1" t="s">
        <v>249</v>
      </c>
      <c r="H479" s="1" t="s">
        <v>952</v>
      </c>
    </row>
    <row r="480">
      <c r="A480" s="61"/>
      <c r="B480" s="16" t="n">
        <v>478</v>
      </c>
      <c r="C480" s="50" t="s">
        <v>614</v>
      </c>
      <c r="F480" s="1" t="s">
        <v>2567</v>
      </c>
      <c r="G480" s="1" t="s">
        <v>249</v>
      </c>
      <c r="H480" s="1" t="s">
        <v>952</v>
      </c>
    </row>
    <row r="481">
      <c r="A481" s="61"/>
      <c r="B481" s="16" t="n">
        <v>479</v>
      </c>
      <c r="C481" s="50" t="s">
        <v>615</v>
      </c>
      <c r="F481" s="1" t="s">
        <v>2567</v>
      </c>
      <c r="G481" s="1" t="s">
        <v>249</v>
      </c>
      <c r="H481" s="1" t="s">
        <v>952</v>
      </c>
    </row>
    <row r="482">
      <c r="A482" s="61"/>
      <c r="B482" s="16" t="n">
        <v>480</v>
      </c>
      <c r="C482" s="50" t="s">
        <v>542</v>
      </c>
      <c r="D482" s="1" t="s">
        <v>2551</v>
      </c>
      <c r="E482" s="1" t="s">
        <v>2831</v>
      </c>
      <c r="F482" s="1"/>
      <c r="G482" s="1" t="s">
        <v>1085</v>
      </c>
      <c r="H482" s="1" t="s">
        <v>952</v>
      </c>
    </row>
    <row r="483">
      <c r="A483" s="61"/>
      <c r="B483" s="16" t="n">
        <v>481</v>
      </c>
      <c r="C483" s="50" t="s">
        <v>543</v>
      </c>
      <c r="D483" s="1" t="s">
        <v>2551</v>
      </c>
      <c r="E483" s="1" t="s">
        <v>2832</v>
      </c>
      <c r="F483" s="1"/>
      <c r="G483" s="1" t="s">
        <v>1085</v>
      </c>
      <c r="H483" s="1" t="s">
        <v>952</v>
      </c>
    </row>
    <row r="484">
      <c r="A484" s="61"/>
      <c r="B484" s="16" t="n">
        <v>482</v>
      </c>
      <c r="C484" s="50" t="s">
        <v>541</v>
      </c>
      <c r="D484" s="1" t="s">
        <v>2551</v>
      </c>
      <c r="E484" s="1" t="s">
        <v>2833</v>
      </c>
      <c r="F484" s="1"/>
      <c r="G484" s="1" t="s">
        <v>1085</v>
      </c>
    </row>
    <row r="485">
      <c r="A485" s="61"/>
      <c r="B485" s="16" t="n">
        <v>483</v>
      </c>
      <c r="C485" s="50" t="s">
        <v>109</v>
      </c>
      <c r="E485" s="1" t="s">
        <v>2834</v>
      </c>
      <c r="F485" s="1"/>
      <c r="G485" s="1" t="s">
        <v>110</v>
      </c>
      <c r="H485" s="1" t="s">
        <v>111</v>
      </c>
    </row>
    <row r="486">
      <c r="A486" s="61"/>
      <c r="B486" s="16" t="n">
        <v>484</v>
      </c>
      <c r="C486" s="31" t="s">
        <v>736</v>
      </c>
      <c r="D486" s="5"/>
      <c r="E486" s="1" t="s">
        <v>737</v>
      </c>
      <c r="F486" s="1"/>
      <c r="G486" s="1" t="s">
        <v>719</v>
      </c>
      <c r="H486" s="1" t="s">
        <v>952</v>
      </c>
    </row>
    <row r="487">
      <c r="A487" s="61"/>
      <c r="B487" s="16" t="n">
        <v>485</v>
      </c>
      <c r="C487" s="50" t="s">
        <v>738</v>
      </c>
      <c r="D487" s="1" t="s">
        <v>2551</v>
      </c>
      <c r="E487" s="1" t="s">
        <v>2836</v>
      </c>
      <c r="F487" s="1"/>
      <c r="G487" s="1" t="s">
        <v>249</v>
      </c>
      <c r="H487" s="1" t="s">
        <v>955</v>
      </c>
    </row>
    <row r="488">
      <c r="A488" s="61"/>
      <c r="B488" s="16" t="n">
        <v>486</v>
      </c>
      <c r="C488" s="23" t="s">
        <v>2528</v>
      </c>
      <c r="E488" s="1" t="s">
        <v>2835</v>
      </c>
      <c r="F488" s="1" t="s">
        <v>1984</v>
      </c>
      <c r="G488" s="1" t="s">
        <v>2052</v>
      </c>
      <c r="H488" s="1" t="s">
        <v>952</v>
      </c>
    </row>
    <row r="489">
      <c r="A489" s="61"/>
      <c r="B489" s="16" t="n">
        <v>487</v>
      </c>
      <c r="C489" s="50" t="s">
        <v>739</v>
      </c>
      <c r="D489" s="1" t="s">
        <v>2551</v>
      </c>
      <c r="E489" s="1" t="s">
        <v>2837</v>
      </c>
      <c r="F489" s="1"/>
      <c r="G489" s="1" t="s">
        <v>719</v>
      </c>
      <c r="H489" s="1" t="s">
        <v>952</v>
      </c>
    </row>
    <row r="490">
      <c r="A490" s="61"/>
      <c r="B490" s="16" t="n">
        <v>488</v>
      </c>
      <c r="C490" s="50" t="s">
        <v>740</v>
      </c>
      <c r="D490" s="1" t="s">
        <v>2551</v>
      </c>
      <c r="E490" s="1" t="s">
        <v>2838</v>
      </c>
      <c r="F490" s="1"/>
      <c r="G490" s="1" t="s">
        <v>249</v>
      </c>
      <c r="H490" s="1" t="s">
        <v>952</v>
      </c>
    </row>
    <row r="491">
      <c r="A491" s="61"/>
      <c r="B491" s="16" t="n">
        <v>489</v>
      </c>
      <c r="C491" s="23" t="s">
        <v>1799</v>
      </c>
      <c r="E491" s="1" t="s">
        <v>2839</v>
      </c>
      <c r="F491" s="1"/>
      <c r="G491" s="1" t="s">
        <v>1975</v>
      </c>
      <c r="J491" s="17" t="n">
        <v>41306</v>
      </c>
      <c r="K491" s="9"/>
    </row>
    <row r="492">
      <c r="A492" s="61" t="str">
        <f>=HYPERLINK("X:/Holmen Lab/Databases/Snapgene db/DNA Files/1-Holmen Plasmids/0490-pDest 12-2 CRE.dna","0490.dna")</f>
      </c>
      <c r="B492" s="16" t="n">
        <v>490</v>
      </c>
      <c r="C492" s="23" t="s">
        <v>1794</v>
      </c>
      <c r="E492" s="1" t="s">
        <v>2840</v>
      </c>
      <c r="F492" s="1"/>
      <c r="G492" s="1" t="s">
        <v>719</v>
      </c>
    </row>
    <row r="493">
      <c r="A493" s="61"/>
      <c r="B493" s="16" t="n">
        <v>491</v>
      </c>
      <c r="C493" s="45" t="s">
        <v>1924</v>
      </c>
      <c r="D493" s="5"/>
      <c r="E493" s="1" t="s">
        <v>2842</v>
      </c>
      <c r="F493" s="1"/>
      <c r="G493" s="1" t="s">
        <v>719</v>
      </c>
    </row>
    <row r="494">
      <c r="A494" s="61"/>
      <c r="B494" s="16" t="n">
        <v>492</v>
      </c>
      <c r="C494" s="7" t="s">
        <v>1800</v>
      </c>
      <c r="D494" s="35"/>
      <c r="E494" s="1" t="s">
        <v>2778</v>
      </c>
      <c r="F494" s="1"/>
      <c r="G494" s="1" t="s">
        <v>719</v>
      </c>
    </row>
    <row r="495">
      <c r="A495" s="61"/>
      <c r="B495" s="16" t="n">
        <v>493</v>
      </c>
      <c r="C495" s="7" t="s">
        <v>1801</v>
      </c>
      <c r="D495" s="35"/>
      <c r="E495" s="1" t="s">
        <v>2843</v>
      </c>
      <c r="F495" s="1"/>
      <c r="G495" s="1" t="s">
        <v>719</v>
      </c>
    </row>
    <row r="496">
      <c r="A496" s="61"/>
      <c r="B496" s="16" t="n">
        <v>494</v>
      </c>
      <c r="C496" s="7" t="s">
        <v>1802</v>
      </c>
      <c r="D496" s="35"/>
      <c r="E496" s="1" t="s">
        <v>2845</v>
      </c>
      <c r="F496" s="1"/>
      <c r="G496" s="1" t="s">
        <v>719</v>
      </c>
    </row>
    <row r="497">
      <c r="A497" s="61"/>
      <c r="B497" s="16" t="n">
        <v>495</v>
      </c>
      <c r="C497" s="23" t="s">
        <v>2005</v>
      </c>
      <c r="E497" s="1" t="s">
        <v>2844</v>
      </c>
      <c r="F497" s="1"/>
      <c r="G497" s="1" t="s">
        <v>1975</v>
      </c>
      <c r="O497" s="66" t="s">
        <v>1977</v>
      </c>
    </row>
    <row r="498">
      <c r="A498" s="61"/>
      <c r="B498" s="16" t="n">
        <v>496</v>
      </c>
      <c r="C498" s="23" t="s">
        <v>1987</v>
      </c>
      <c r="E498" s="1" t="s">
        <v>2846</v>
      </c>
      <c r="F498" s="1"/>
      <c r="G498" s="1" t="s">
        <v>719</v>
      </c>
      <c r="L498" s="1"/>
      <c r="M498" s="23" t="s">
        <v>2841</v>
      </c>
    </row>
    <row r="499">
      <c r="A499" s="61"/>
      <c r="B499" s="16" t="n">
        <v>497</v>
      </c>
      <c r="C499" s="23" t="s">
        <v>1985</v>
      </c>
      <c r="E499" s="1" t="s">
        <v>2847</v>
      </c>
      <c r="F499" s="1"/>
      <c r="G499" s="1" t="s">
        <v>1975</v>
      </c>
      <c r="M499" s="50" t="s">
        <v>1986</v>
      </c>
    </row>
    <row r="500">
      <c r="A500" s="61"/>
      <c r="B500" s="16" t="n">
        <v>498</v>
      </c>
      <c r="C500" s="23" t="s">
        <v>1803</v>
      </c>
      <c r="E500" s="1" t="s">
        <v>2848</v>
      </c>
      <c r="F500" s="1"/>
      <c r="G500" s="1" t="s">
        <v>719</v>
      </c>
    </row>
    <row r="501">
      <c r="A501" s="61"/>
      <c r="B501" s="16" t="n">
        <v>499</v>
      </c>
      <c r="C501" s="23" t="s">
        <v>2388</v>
      </c>
      <c r="E501" s="1" t="s">
        <v>2849</v>
      </c>
      <c r="F501" s="1"/>
      <c r="G501" s="1" t="s">
        <v>719</v>
      </c>
      <c r="M501" s="23" t="s">
        <v>2389</v>
      </c>
    </row>
    <row r="502">
      <c r="A502" s="61"/>
      <c r="B502" s="16" t="n">
        <v>500</v>
      </c>
      <c r="C502" s="23" t="s">
        <v>1942</v>
      </c>
      <c r="E502" s="1" t="s">
        <v>2852</v>
      </c>
      <c r="F502" s="1"/>
      <c r="G502" s="1" t="s">
        <v>564</v>
      </c>
      <c r="M502" s="23" t="s">
        <v>1940</v>
      </c>
    </row>
    <row r="503">
      <c r="A503" s="61"/>
      <c r="B503" s="16" t="n">
        <v>501</v>
      </c>
      <c r="C503" s="23" t="s">
        <v>1794</v>
      </c>
      <c r="E503" s="1" t="s">
        <v>2851</v>
      </c>
      <c r="F503" s="1"/>
      <c r="G503" s="1" t="s">
        <v>719</v>
      </c>
    </row>
    <row r="504">
      <c r="A504" s="61"/>
      <c r="B504" s="16" t="n">
        <v>502</v>
      </c>
      <c r="C504" s="23" t="s">
        <v>1795</v>
      </c>
      <c r="E504" s="1" t="s">
        <v>2850</v>
      </c>
      <c r="F504" s="1"/>
      <c r="G504" s="1" t="s">
        <v>719</v>
      </c>
    </row>
    <row r="505" ht="14.25" customHeight="1">
      <c r="A505" s="61"/>
      <c r="B505" s="16" t="n">
        <v>503</v>
      </c>
      <c r="C505" s="49" t="s">
        <v>2477</v>
      </c>
      <c r="D505" s="36"/>
      <c r="E505" s="1" t="s">
        <v>2854</v>
      </c>
      <c r="F505" s="1"/>
      <c r="G505" s="1" t="s">
        <v>719</v>
      </c>
      <c r="M505" s="23" t="s">
        <v>2478</v>
      </c>
    </row>
    <row r="506">
      <c r="A506" s="61"/>
      <c r="B506" s="16" t="n">
        <v>504</v>
      </c>
      <c r="C506" s="23" t="s">
        <v>2037</v>
      </c>
      <c r="E506" s="1" t="s">
        <v>2853</v>
      </c>
      <c r="F506" s="1" t="s">
        <v>2567</v>
      </c>
      <c r="G506" s="1" t="s">
        <v>564</v>
      </c>
      <c r="I506" s="6"/>
      <c r="J506" s="34"/>
      <c r="K506" s="34"/>
      <c r="M506" s="23" t="s">
        <v>2859</v>
      </c>
    </row>
    <row r="507">
      <c r="A507" s="61"/>
      <c r="B507" s="16" t="n">
        <v>505</v>
      </c>
      <c r="C507" s="23" t="s">
        <v>1266</v>
      </c>
      <c r="E507" s="1" t="s">
        <v>2855</v>
      </c>
      <c r="F507" s="1"/>
      <c r="G507" s="1" t="s">
        <v>719</v>
      </c>
    </row>
    <row r="508">
      <c r="A508" s="61"/>
      <c r="B508" s="16" t="n">
        <v>506</v>
      </c>
      <c r="C508" s="23" t="s">
        <v>1805</v>
      </c>
      <c r="E508" s="1" t="s">
        <v>2856</v>
      </c>
      <c r="F508" s="1"/>
      <c r="M508" s="23" t="s">
        <v>1796</v>
      </c>
    </row>
    <row r="509">
      <c r="A509" s="61"/>
      <c r="B509" s="16" t="n">
        <v>507</v>
      </c>
      <c r="C509" s="23" t="s">
        <v>1797</v>
      </c>
      <c r="E509" s="1" t="s">
        <v>2857</v>
      </c>
      <c r="F509" s="1"/>
      <c r="G509" s="1" t="s">
        <v>249</v>
      </c>
    </row>
    <row r="510">
      <c r="A510" s="61"/>
      <c r="B510" s="16" t="n">
        <v>508</v>
      </c>
      <c r="C510" s="23" t="s">
        <v>1918</v>
      </c>
      <c r="E510" s="1" t="s">
        <v>2858</v>
      </c>
      <c r="F510" s="1"/>
      <c r="G510" s="1" t="s">
        <v>719</v>
      </c>
    </row>
    <row r="511">
      <c r="A511" s="61"/>
      <c r="B511" s="16" t="n">
        <v>509</v>
      </c>
      <c r="C511" s="23" t="s">
        <v>1798</v>
      </c>
      <c r="E511" s="1" t="s">
        <v>2860</v>
      </c>
      <c r="F511" s="1"/>
      <c r="G511" s="1" t="s">
        <v>719</v>
      </c>
    </row>
    <row r="512">
      <c r="A512" s="61"/>
      <c r="B512" s="16" t="n">
        <v>510</v>
      </c>
      <c r="C512" s="45" t="s">
        <v>1804</v>
      </c>
      <c r="D512" s="5"/>
      <c r="E512" s="1" t="s">
        <v>2861</v>
      </c>
      <c r="F512" s="1"/>
      <c r="G512" s="1" t="s">
        <v>719</v>
      </c>
    </row>
    <row r="513">
      <c r="A513" s="61"/>
      <c r="B513" s="16" t="n">
        <v>511</v>
      </c>
      <c r="C513" s="23" t="s">
        <v>1927</v>
      </c>
      <c r="E513" s="1" t="s">
        <v>2862</v>
      </c>
      <c r="F513" s="1"/>
      <c r="G513" s="1" t="s">
        <v>719</v>
      </c>
      <c r="I513" s="6"/>
      <c r="J513" s="34"/>
      <c r="K513" s="34"/>
      <c r="M513" s="23" t="s">
        <v>2859</v>
      </c>
    </row>
    <row r="514">
      <c r="A514" s="61"/>
      <c r="B514" s="16" t="n">
        <v>512</v>
      </c>
      <c r="C514" s="23" t="s">
        <v>1370</v>
      </c>
      <c r="E514" s="1" t="s">
        <v>2863</v>
      </c>
      <c r="F514" s="1"/>
      <c r="G514" s="1" t="s">
        <v>719</v>
      </c>
    </row>
    <row r="515">
      <c r="A515" s="61"/>
      <c r="B515" s="16" t="n">
        <v>513</v>
      </c>
      <c r="C515" s="23" t="s">
        <v>1371</v>
      </c>
      <c r="F515" s="1"/>
      <c r="G515" s="1" t="s">
        <v>719</v>
      </c>
    </row>
    <row r="516">
      <c r="A516" s="61" t="str">
        <f>=HYPERLINK("X:/Holmen Lab/Databases/Snapgene db/DNA Files/1-Holmen Plasmids/0514-RCAS y DV(A) MMP9.dna","0514.dna")</f>
      </c>
      <c r="B516" s="16" t="n">
        <v>514</v>
      </c>
      <c r="C516" s="23" t="s">
        <v>1372</v>
      </c>
      <c r="E516" s="1" t="s">
        <v>2864</v>
      </c>
      <c r="F516" s="1"/>
      <c r="G516" s="1" t="s">
        <v>719</v>
      </c>
    </row>
    <row r="517">
      <c r="A517" s="61"/>
      <c r="B517" s="16" t="n">
        <v>515</v>
      </c>
      <c r="C517" s="23" t="s">
        <v>1373</v>
      </c>
      <c r="E517" s="1" t="s">
        <v>2796</v>
      </c>
      <c r="F517" s="1"/>
      <c r="G517" s="1" t="s">
        <v>719</v>
      </c>
    </row>
    <row r="518">
      <c r="A518" s="61"/>
      <c r="B518" s="16" t="n">
        <v>516</v>
      </c>
      <c r="C518" s="23" t="s">
        <v>1374</v>
      </c>
      <c r="E518" s="1" t="s">
        <v>2710</v>
      </c>
      <c r="F518" s="1"/>
      <c r="G518" s="1" t="s">
        <v>719</v>
      </c>
    </row>
    <row r="519">
      <c r="A519" s="61"/>
      <c r="B519" s="16" t="n">
        <v>517</v>
      </c>
      <c r="C519" s="23" t="s">
        <v>1375</v>
      </c>
      <c r="E519" s="1" t="s">
        <v>2865</v>
      </c>
      <c r="F519" s="1"/>
      <c r="G519" s="1" t="s">
        <v>719</v>
      </c>
    </row>
    <row r="520">
      <c r="A520" s="61"/>
      <c r="B520" s="16" t="n">
        <v>518</v>
      </c>
      <c r="C520" s="23" t="s">
        <v>1376</v>
      </c>
      <c r="E520" s="1" t="s">
        <v>2866</v>
      </c>
      <c r="F520" s="1"/>
      <c r="G520" s="1" t="s">
        <v>719</v>
      </c>
    </row>
    <row r="521">
      <c r="A521" s="61"/>
      <c r="B521" s="16" t="n">
        <v>519</v>
      </c>
      <c r="C521" s="23" t="s">
        <v>2529</v>
      </c>
      <c r="E521" s="1" t="s">
        <v>2867</v>
      </c>
      <c r="F521" s="1"/>
      <c r="G521" s="1" t="s">
        <v>719</v>
      </c>
    </row>
    <row r="522">
      <c r="A522" s="61"/>
      <c r="B522" s="16" t="n">
        <v>520</v>
      </c>
      <c r="C522" s="23" t="s">
        <v>2401</v>
      </c>
      <c r="E522" s="1" t="s">
        <v>2868</v>
      </c>
      <c r="F522" s="1"/>
      <c r="G522" s="1" t="s">
        <v>1975</v>
      </c>
      <c r="M522" s="23" t="s">
        <v>2402</v>
      </c>
    </row>
    <row r="523">
      <c r="A523" s="61"/>
      <c r="B523" s="16" t="n">
        <v>521</v>
      </c>
      <c r="C523" s="23" t="s">
        <v>1377</v>
      </c>
      <c r="E523" s="1" t="s">
        <v>2778</v>
      </c>
      <c r="F523" s="1" t="s">
        <v>2567</v>
      </c>
    </row>
    <row r="524">
      <c r="A524" s="61"/>
      <c r="B524" s="16" t="n">
        <v>522</v>
      </c>
      <c r="C524" s="23" t="s">
        <v>1378</v>
      </c>
      <c r="E524" s="1" t="s">
        <v>2778</v>
      </c>
      <c r="F524" s="1" t="s">
        <v>2567</v>
      </c>
      <c r="L524" s="9"/>
    </row>
    <row r="525">
      <c r="A525" s="61"/>
      <c r="B525" s="16" t="n">
        <v>523</v>
      </c>
      <c r="C525" s="23" t="s">
        <v>1998</v>
      </c>
      <c r="E525" s="1" t="s">
        <v>2869</v>
      </c>
      <c r="F525" s="1" t="s">
        <v>2567</v>
      </c>
      <c r="L525" s="9"/>
    </row>
    <row r="526">
      <c r="A526" s="61"/>
      <c r="B526" s="16" t="n">
        <v>524</v>
      </c>
      <c r="C526" s="23" t="s">
        <v>40</v>
      </c>
      <c r="E526" s="1" t="s">
        <v>2870</v>
      </c>
      <c r="F526" s="1"/>
      <c r="G526" s="1" t="s">
        <v>41</v>
      </c>
      <c r="J526" s="9" t="n">
        <v>40270</v>
      </c>
    </row>
    <row r="527">
      <c r="A527" s="61"/>
      <c r="B527" s="16" t="n">
        <v>525</v>
      </c>
      <c r="C527" s="23" t="s">
        <v>1948</v>
      </c>
      <c r="E527" s="1" t="s">
        <v>2871</v>
      </c>
      <c r="F527" s="1"/>
      <c r="G527" s="1" t="s">
        <v>41</v>
      </c>
      <c r="J527" s="9" t="n">
        <v>40240</v>
      </c>
    </row>
    <row r="528">
      <c r="A528" s="61"/>
      <c r="B528" s="16" t="n">
        <v>526</v>
      </c>
      <c r="C528" s="23" t="s">
        <v>42</v>
      </c>
      <c r="E528" s="1" t="s">
        <v>2872</v>
      </c>
      <c r="F528" s="1"/>
      <c r="G528" s="1" t="s">
        <v>41</v>
      </c>
      <c r="J528" s="9" t="n">
        <v>40240</v>
      </c>
    </row>
    <row r="529">
      <c r="A529" s="61"/>
      <c r="B529" s="16" t="n">
        <v>527</v>
      </c>
      <c r="C529" s="23" t="s">
        <v>43</v>
      </c>
      <c r="E529" s="1" t="s">
        <v>2873</v>
      </c>
      <c r="F529" s="1"/>
      <c r="G529" s="1" t="s">
        <v>41</v>
      </c>
      <c r="J529" s="9" t="n">
        <v>40240</v>
      </c>
    </row>
    <row r="530">
      <c r="A530" s="61"/>
      <c r="B530" s="16" t="n">
        <v>528</v>
      </c>
      <c r="C530" s="23" t="s">
        <v>44</v>
      </c>
      <c r="E530" s="1" t="s">
        <v>2874</v>
      </c>
      <c r="F530" s="1"/>
      <c r="G530" s="1" t="s">
        <v>41</v>
      </c>
    </row>
    <row r="531">
      <c r="A531" s="61"/>
      <c r="B531" s="16" t="n">
        <v>529</v>
      </c>
      <c r="C531" s="23" t="s">
        <v>45</v>
      </c>
      <c r="E531" s="1" t="s">
        <v>2875</v>
      </c>
      <c r="F531" s="1"/>
      <c r="G531" s="1" t="s">
        <v>41</v>
      </c>
      <c r="J531" s="9" t="n">
        <v>40316</v>
      </c>
    </row>
    <row r="532">
      <c r="A532" s="61"/>
      <c r="B532" s="16" t="n">
        <v>530</v>
      </c>
      <c r="C532" s="23" t="s">
        <v>46</v>
      </c>
      <c r="E532" s="1" t="s">
        <v>2876</v>
      </c>
      <c r="F532" s="1"/>
      <c r="G532" s="1" t="s">
        <v>41</v>
      </c>
    </row>
    <row r="533">
      <c r="A533" s="61"/>
      <c r="B533" s="16" t="n">
        <v>531</v>
      </c>
      <c r="C533" s="23" t="s">
        <v>47</v>
      </c>
      <c r="E533" s="1" t="s">
        <v>2877</v>
      </c>
      <c r="F533" s="1"/>
      <c r="G533" s="1" t="s">
        <v>41</v>
      </c>
      <c r="J533" s="9" t="n">
        <v>40505</v>
      </c>
    </row>
    <row r="534">
      <c r="A534" s="61"/>
      <c r="B534" s="16" t="n">
        <v>532</v>
      </c>
      <c r="C534" s="23" t="s">
        <v>48</v>
      </c>
      <c r="E534" s="1" t="s">
        <v>2878</v>
      </c>
      <c r="F534" s="1"/>
      <c r="G534" s="1" t="s">
        <v>41</v>
      </c>
      <c r="J534" s="9" t="n">
        <v>40648</v>
      </c>
    </row>
    <row r="535">
      <c r="A535" s="61"/>
      <c r="B535" s="16" t="n">
        <v>533</v>
      </c>
      <c r="C535" s="23" t="s">
        <v>49</v>
      </c>
      <c r="E535" s="1" t="s">
        <v>2879</v>
      </c>
      <c r="F535" s="1"/>
      <c r="G535" s="1" t="s">
        <v>41</v>
      </c>
      <c r="J535" s="9" t="n">
        <v>40823</v>
      </c>
    </row>
    <row r="536">
      <c r="A536" s="61"/>
      <c r="B536" s="16" t="n">
        <v>534</v>
      </c>
      <c r="C536" s="23" t="s">
        <v>50</v>
      </c>
      <c r="E536" s="1" t="s">
        <v>2880</v>
      </c>
      <c r="F536" s="1"/>
      <c r="G536" s="1" t="s">
        <v>41</v>
      </c>
      <c r="J536" s="9" t="n">
        <v>40325</v>
      </c>
    </row>
    <row r="537">
      <c r="A537" s="61"/>
      <c r="B537" s="16" t="n">
        <v>535</v>
      </c>
      <c r="C537" s="23" t="s">
        <v>51</v>
      </c>
      <c r="E537" s="1" t="s">
        <v>2881</v>
      </c>
      <c r="F537" s="1"/>
      <c r="G537" s="1" t="s">
        <v>41</v>
      </c>
      <c r="J537" s="9" t="n">
        <v>40325</v>
      </c>
    </row>
    <row r="538">
      <c r="A538" s="61"/>
      <c r="B538" s="16" t="n">
        <v>536</v>
      </c>
      <c r="C538" s="58" t="s">
        <v>874</v>
      </c>
      <c r="D538" s="13"/>
      <c r="E538" s="1" t="s">
        <v>2884</v>
      </c>
      <c r="F538" s="1"/>
      <c r="G538" s="1" t="s">
        <v>249</v>
      </c>
      <c r="M538" s="50" t="s">
        <v>875</v>
      </c>
    </row>
    <row r="539">
      <c r="A539" s="61"/>
      <c r="B539" s="16" t="n">
        <v>537</v>
      </c>
      <c r="C539" s="58" t="s">
        <v>876</v>
      </c>
      <c r="D539" s="13"/>
      <c r="E539" s="1" t="s">
        <v>2885</v>
      </c>
      <c r="F539" s="1"/>
      <c r="G539" s="1" t="s">
        <v>249</v>
      </c>
      <c r="M539" s="50" t="s">
        <v>875</v>
      </c>
    </row>
    <row r="540">
      <c r="A540" s="61"/>
      <c r="B540" s="16" t="n">
        <v>538</v>
      </c>
      <c r="C540" s="58" t="s">
        <v>877</v>
      </c>
      <c r="D540" s="13"/>
      <c r="E540" s="1" t="s">
        <v>2886</v>
      </c>
      <c r="F540" s="1"/>
      <c r="G540" s="1" t="s">
        <v>249</v>
      </c>
      <c r="M540" s="50" t="s">
        <v>875</v>
      </c>
    </row>
    <row r="541">
      <c r="A541" s="61"/>
      <c r="B541" s="16" t="n">
        <v>539</v>
      </c>
      <c r="C541" s="60" t="s">
        <v>878</v>
      </c>
      <c r="D541" s="10"/>
      <c r="E541" s="1" t="n">
        <v>260.39999999999998</v>
      </c>
      <c r="F541" s="1"/>
      <c r="G541" s="1" t="s">
        <v>249</v>
      </c>
      <c r="M541" s="50" t="s">
        <v>880</v>
      </c>
    </row>
    <row r="542">
      <c r="A542" s="61"/>
      <c r="B542" s="16" t="n">
        <v>540</v>
      </c>
      <c r="C542" s="58" t="s">
        <v>879</v>
      </c>
      <c r="D542" s="13"/>
      <c r="E542" s="1" t="n">
        <v>137.80000000000001</v>
      </c>
      <c r="F542" s="1"/>
      <c r="G542" s="1" t="s">
        <v>249</v>
      </c>
      <c r="M542" s="50" t="s">
        <v>880</v>
      </c>
    </row>
    <row r="543">
      <c r="A543" s="61"/>
      <c r="B543" s="16" t="n">
        <v>541</v>
      </c>
      <c r="C543" s="59" t="s">
        <v>881</v>
      </c>
      <c r="D543" s="11"/>
      <c r="E543" s="1" t="n">
        <v>538.5</v>
      </c>
      <c r="F543" s="1"/>
      <c r="G543" s="1" t="s">
        <v>249</v>
      </c>
      <c r="M543" s="50" t="s">
        <v>2882</v>
      </c>
    </row>
    <row r="544">
      <c r="A544" s="61"/>
      <c r="B544" s="16" t="n">
        <v>542</v>
      </c>
      <c r="C544" s="59" t="s">
        <v>882</v>
      </c>
      <c r="D544" s="11"/>
      <c r="E544" s="1" t="n">
        <v>459</v>
      </c>
      <c r="F544" s="1"/>
      <c r="G544" s="1" t="s">
        <v>249</v>
      </c>
      <c r="M544" s="50" t="s">
        <v>2882</v>
      </c>
    </row>
    <row r="545">
      <c r="A545" s="61"/>
      <c r="B545" s="16" t="n">
        <v>543</v>
      </c>
      <c r="C545" s="59" t="s">
        <v>883</v>
      </c>
      <c r="D545" s="11"/>
      <c r="E545" s="1" t="n">
        <v>387.4</v>
      </c>
      <c r="F545" s="1"/>
      <c r="G545" s="1" t="s">
        <v>249</v>
      </c>
      <c r="M545" s="50" t="s">
        <v>2882</v>
      </c>
    </row>
    <row r="546">
      <c r="A546" s="61"/>
      <c r="B546" s="16" t="n">
        <v>544</v>
      </c>
      <c r="C546" s="59" t="s">
        <v>884</v>
      </c>
      <c r="D546" s="11"/>
      <c r="E546" s="1" t="n">
        <v>404.6</v>
      </c>
      <c r="F546" s="1"/>
      <c r="G546" s="1" t="s">
        <v>249</v>
      </c>
      <c r="M546" s="50" t="s">
        <v>2882</v>
      </c>
    </row>
    <row r="547">
      <c r="A547" s="61"/>
      <c r="B547" s="16" t="n">
        <v>545</v>
      </c>
      <c r="C547" s="58" t="s">
        <v>1379</v>
      </c>
      <c r="D547" s="13"/>
      <c r="E547" s="1" t="s">
        <v>2887</v>
      </c>
      <c r="F547" s="1"/>
      <c r="G547" s="1" t="s">
        <v>564</v>
      </c>
    </row>
    <row r="548">
      <c r="A548" s="61"/>
      <c r="B548" s="16" t="n">
        <v>546</v>
      </c>
      <c r="C548" s="58" t="s">
        <v>1380</v>
      </c>
      <c r="D548" s="13"/>
      <c r="E548" s="1" t="s">
        <v>2888</v>
      </c>
      <c r="F548" s="1"/>
      <c r="G548" s="1" t="s">
        <v>564</v>
      </c>
    </row>
    <row r="549">
      <c r="A549" s="61"/>
      <c r="B549" s="16" t="n">
        <v>547</v>
      </c>
      <c r="C549" s="58" t="s">
        <v>1381</v>
      </c>
      <c r="D549" s="13"/>
      <c r="F549" s="1" t="s">
        <v>2567</v>
      </c>
      <c r="G549" s="1" t="s">
        <v>719</v>
      </c>
    </row>
    <row r="550">
      <c r="A550" s="61"/>
      <c r="B550" s="16" t="n">
        <v>548</v>
      </c>
      <c r="C550" s="58" t="s">
        <v>1382</v>
      </c>
      <c r="D550" s="13"/>
      <c r="F550" s="1"/>
      <c r="G550" s="1" t="s">
        <v>719</v>
      </c>
    </row>
    <row r="551">
      <c r="A551" s="61"/>
      <c r="B551" s="16" t="n">
        <v>549</v>
      </c>
      <c r="C551" s="65" t="s">
        <v>1976</v>
      </c>
      <c r="D551" s="37"/>
      <c r="F551" s="47"/>
      <c r="G551" s="1" t="s">
        <v>564</v>
      </c>
      <c r="L551" s="12"/>
      <c r="M551" s="50" t="s">
        <v>2883</v>
      </c>
    </row>
    <row r="552">
      <c r="A552" s="61"/>
      <c r="B552" s="16" t="n">
        <v>550</v>
      </c>
      <c r="C552" s="58" t="s">
        <v>2479</v>
      </c>
      <c r="D552" s="13"/>
      <c r="E552" s="1" t="s">
        <v>2889</v>
      </c>
      <c r="F552" s="1"/>
      <c r="G552" s="1" t="s">
        <v>564</v>
      </c>
      <c r="M552" s="50" t="s">
        <v>2478</v>
      </c>
    </row>
    <row r="553">
      <c r="A553" s="61"/>
      <c r="B553" s="16" t="n">
        <v>551</v>
      </c>
      <c r="C553" s="64" t="s">
        <v>548</v>
      </c>
      <c r="D553" s="38"/>
      <c r="E553" s="1" t="s">
        <v>2778</v>
      </c>
      <c r="F553" s="1"/>
      <c r="G553" s="1"/>
      <c r="L553" s="23" t="s">
        <v>1933</v>
      </c>
    </row>
    <row r="554">
      <c r="A554" s="61"/>
      <c r="B554" s="16" t="n">
        <v>552</v>
      </c>
      <c r="C554" s="64" t="s">
        <v>549</v>
      </c>
      <c r="D554" s="38"/>
      <c r="E554" s="1" t="s">
        <v>2778</v>
      </c>
      <c r="F554" s="1"/>
      <c r="G554" s="1"/>
      <c r="L554" s="23" t="s">
        <v>1933</v>
      </c>
    </row>
    <row r="555">
      <c r="A555" s="61"/>
      <c r="B555" s="16" t="n">
        <v>553</v>
      </c>
      <c r="C555" s="64" t="s">
        <v>550</v>
      </c>
      <c r="D555" s="38"/>
      <c r="E555" s="1" t="s">
        <v>2778</v>
      </c>
      <c r="F555" s="1"/>
      <c r="G555" s="1"/>
      <c r="L555" s="23" t="s">
        <v>1933</v>
      </c>
    </row>
    <row r="556">
      <c r="A556" s="61"/>
      <c r="B556" s="16" t="n">
        <v>554</v>
      </c>
      <c r="C556" s="64" t="s">
        <v>551</v>
      </c>
      <c r="D556" s="38"/>
      <c r="E556" s="1" t="s">
        <v>2778</v>
      </c>
      <c r="F556" s="1"/>
      <c r="L556" s="23" t="s">
        <v>1933</v>
      </c>
    </row>
    <row r="557">
      <c r="A557" s="61"/>
      <c r="B557" s="16" t="n">
        <v>555</v>
      </c>
      <c r="C557" s="64" t="s">
        <v>552</v>
      </c>
      <c r="D557" s="38"/>
      <c r="E557" s="1" t="s">
        <v>2890</v>
      </c>
      <c r="F557" s="1"/>
      <c r="G557" s="1" t="s">
        <v>719</v>
      </c>
      <c r="M557" s="23" t="s">
        <v>2891</v>
      </c>
    </row>
    <row r="558">
      <c r="A558" s="61"/>
      <c r="B558" s="16" t="n">
        <v>556</v>
      </c>
      <c r="C558" s="64" t="s">
        <v>553</v>
      </c>
      <c r="D558" s="38"/>
      <c r="E558" s="1" t="s">
        <v>2795</v>
      </c>
      <c r="F558" s="1"/>
      <c r="G558" s="1" t="s">
        <v>719</v>
      </c>
      <c r="M558" s="23" t="s">
        <v>2891</v>
      </c>
    </row>
    <row r="559">
      <c r="A559" s="61"/>
      <c r="B559" s="16" t="n">
        <v>557</v>
      </c>
      <c r="C559" s="23" t="s">
        <v>1883</v>
      </c>
      <c r="F559" s="1"/>
    </row>
    <row r="560">
      <c r="A560" s="61"/>
      <c r="B560" s="16" t="n">
        <v>558</v>
      </c>
      <c r="C560" s="64" t="s">
        <v>1889</v>
      </c>
      <c r="D560" s="38"/>
      <c r="E560" s="1" t="s">
        <v>2892</v>
      </c>
      <c r="F560" s="1"/>
      <c r="L560" s="23" t="s">
        <v>1933</v>
      </c>
      <c r="M560" s="23" t="s">
        <v>1892</v>
      </c>
    </row>
    <row r="561">
      <c r="A561" s="61"/>
      <c r="B561" s="16" t="n">
        <v>559</v>
      </c>
      <c r="C561" s="23" t="s">
        <v>1917</v>
      </c>
      <c r="E561" s="1" t="n">
        <v>268.10000000000002</v>
      </c>
      <c r="F561" s="1"/>
      <c r="G561" s="1" t="s">
        <v>249</v>
      </c>
    </row>
    <row r="562">
      <c r="A562" s="61"/>
      <c r="B562" s="16" t="n">
        <v>560</v>
      </c>
      <c r="C562" s="23" t="s">
        <v>1884</v>
      </c>
      <c r="F562" s="1"/>
      <c r="G562" s="1" t="s">
        <v>249</v>
      </c>
    </row>
    <row r="563">
      <c r="A563" s="61"/>
      <c r="B563" s="16" t="n">
        <v>561</v>
      </c>
      <c r="C563" s="23" t="s">
        <v>1885</v>
      </c>
      <c r="F563" s="1"/>
      <c r="G563" s="1" t="s">
        <v>249</v>
      </c>
    </row>
    <row r="564">
      <c r="A564" s="61"/>
      <c r="B564" s="16" t="n">
        <v>562</v>
      </c>
      <c r="C564" s="23" t="s">
        <v>1886</v>
      </c>
      <c r="F564" s="1"/>
      <c r="G564" s="1" t="s">
        <v>41</v>
      </c>
    </row>
    <row r="565">
      <c r="A565" s="61"/>
      <c r="B565" s="16" t="n">
        <v>563</v>
      </c>
      <c r="C565" s="23" t="s">
        <v>1887</v>
      </c>
      <c r="F565" s="1"/>
      <c r="G565" s="1" t="s">
        <v>41</v>
      </c>
    </row>
    <row r="566">
      <c r="A566" s="61"/>
      <c r="B566" s="16" t="n">
        <v>564</v>
      </c>
      <c r="C566" s="23" t="s">
        <v>1913</v>
      </c>
      <c r="F566" s="1"/>
      <c r="G566" s="1" t="s">
        <v>41</v>
      </c>
    </row>
    <row r="567">
      <c r="A567" s="61"/>
      <c r="B567" s="16" t="n">
        <v>565</v>
      </c>
      <c r="C567" s="45" t="s">
        <v>1941</v>
      </c>
      <c r="D567" s="5"/>
      <c r="F567" s="1"/>
      <c r="G567" s="1" t="s">
        <v>1932</v>
      </c>
      <c r="I567" s="1" t="s">
        <v>2363</v>
      </c>
      <c r="M567" s="23" t="s">
        <v>2893</v>
      </c>
    </row>
    <row r="568">
      <c r="A568" s="61"/>
      <c r="B568" s="16" t="n">
        <v>566</v>
      </c>
      <c r="C568" s="23" t="s">
        <v>1888</v>
      </c>
      <c r="E568" s="1" t="s">
        <v>2699</v>
      </c>
      <c r="F568" s="1"/>
      <c r="G568" s="1" t="s">
        <v>41</v>
      </c>
    </row>
    <row r="569">
      <c r="A569" s="61"/>
      <c r="B569" s="16" t="n">
        <v>567</v>
      </c>
      <c r="C569" s="23" t="s">
        <v>1912</v>
      </c>
      <c r="F569" s="1"/>
      <c r="G569" s="1" t="s">
        <v>41</v>
      </c>
    </row>
    <row r="570">
      <c r="A570" s="61"/>
      <c r="B570" s="16" t="n">
        <v>568</v>
      </c>
      <c r="C570" s="23" t="s">
        <v>1911</v>
      </c>
      <c r="F570" s="1"/>
      <c r="G570" s="1" t="s">
        <v>41</v>
      </c>
      <c r="I570" s="1" t="s">
        <v>1934</v>
      </c>
    </row>
    <row r="571">
      <c r="A571" s="61"/>
      <c r="B571" s="16" t="n">
        <v>569</v>
      </c>
      <c r="C571" s="23" t="s">
        <v>1910</v>
      </c>
      <c r="F571" s="1"/>
      <c r="G571" s="1" t="s">
        <v>41</v>
      </c>
    </row>
    <row r="572">
      <c r="A572" s="61"/>
      <c r="B572" s="16" t="n">
        <v>570</v>
      </c>
      <c r="C572" s="23" t="s">
        <v>1909</v>
      </c>
      <c r="F572" s="1"/>
      <c r="G572" s="1" t="s">
        <v>41</v>
      </c>
    </row>
    <row r="573">
      <c r="A573" s="61"/>
      <c r="B573" s="16" t="n">
        <v>571</v>
      </c>
      <c r="C573" s="23" t="s">
        <v>1908</v>
      </c>
      <c r="F573" s="1"/>
      <c r="G573" s="1" t="s">
        <v>41</v>
      </c>
    </row>
    <row r="574">
      <c r="A574" s="61"/>
      <c r="B574" s="16" t="n">
        <v>572</v>
      </c>
      <c r="C574" s="23" t="s">
        <v>1907</v>
      </c>
      <c r="F574" s="1"/>
      <c r="G574" s="1" t="s">
        <v>41</v>
      </c>
    </row>
    <row r="575">
      <c r="A575" s="61"/>
      <c r="B575" s="16" t="n">
        <v>573</v>
      </c>
      <c r="C575" s="23" t="s">
        <v>1906</v>
      </c>
      <c r="F575" s="1"/>
      <c r="G575" s="1" t="s">
        <v>41</v>
      </c>
    </row>
    <row r="576">
      <c r="A576" s="61"/>
      <c r="B576" s="16" t="n">
        <v>574</v>
      </c>
      <c r="C576" s="23" t="s">
        <v>1905</v>
      </c>
      <c r="F576" s="1"/>
      <c r="G576" s="1" t="s">
        <v>41</v>
      </c>
    </row>
    <row r="577">
      <c r="A577" s="61"/>
      <c r="B577" s="16" t="n">
        <v>575</v>
      </c>
      <c r="C577" s="23" t="s">
        <v>1904</v>
      </c>
      <c r="F577" s="1"/>
      <c r="G577" s="1" t="s">
        <v>41</v>
      </c>
    </row>
    <row r="578">
      <c r="A578" s="61"/>
      <c r="B578" s="16" t="n">
        <v>576</v>
      </c>
      <c r="C578" s="23" t="s">
        <v>1899</v>
      </c>
      <c r="F578" s="1"/>
      <c r="G578" s="1" t="s">
        <v>41</v>
      </c>
    </row>
    <row r="579">
      <c r="A579" s="61"/>
      <c r="B579" s="16" t="n">
        <v>577</v>
      </c>
      <c r="C579" s="23" t="s">
        <v>1900</v>
      </c>
      <c r="F579" s="1"/>
      <c r="G579" s="1" t="s">
        <v>41</v>
      </c>
    </row>
    <row r="580">
      <c r="A580" s="61"/>
      <c r="B580" s="16" t="n">
        <v>578</v>
      </c>
      <c r="C580" s="23" t="s">
        <v>1901</v>
      </c>
      <c r="F580" s="1"/>
      <c r="G580" s="1" t="s">
        <v>41</v>
      </c>
    </row>
    <row r="581">
      <c r="A581" s="61"/>
      <c r="B581" s="16" t="n">
        <v>579</v>
      </c>
      <c r="C581" s="23" t="s">
        <v>1902</v>
      </c>
      <c r="F581" s="1"/>
      <c r="G581" s="1" t="s">
        <v>41</v>
      </c>
    </row>
    <row r="582">
      <c r="A582" s="61"/>
      <c r="B582" s="16" t="n">
        <v>580</v>
      </c>
      <c r="C582" s="23" t="s">
        <v>1903</v>
      </c>
      <c r="F582" s="1"/>
      <c r="G582" s="1" t="s">
        <v>41</v>
      </c>
    </row>
    <row r="583">
      <c r="A583" s="61"/>
      <c r="B583" s="16" t="n">
        <v>581</v>
      </c>
      <c r="C583" s="23" t="s">
        <v>1894</v>
      </c>
      <c r="E583" s="1" t="s">
        <v>2843</v>
      </c>
      <c r="F583" s="1"/>
      <c r="G583" s="1" t="s">
        <v>719</v>
      </c>
    </row>
    <row r="584">
      <c r="A584" s="61"/>
      <c r="B584" s="16" t="n">
        <v>582</v>
      </c>
      <c r="C584" s="23" t="s">
        <v>1895</v>
      </c>
      <c r="E584" s="1" t="s">
        <v>2778</v>
      </c>
      <c r="F584" s="1"/>
      <c r="G584" s="1" t="s">
        <v>719</v>
      </c>
    </row>
    <row r="585">
      <c r="A585" s="61"/>
      <c r="B585" s="16" t="n">
        <v>583</v>
      </c>
      <c r="C585" s="23" t="s">
        <v>1896</v>
      </c>
      <c r="E585" s="1" t="s">
        <v>2778</v>
      </c>
      <c r="F585" s="1"/>
      <c r="G585" s="1" t="s">
        <v>719</v>
      </c>
    </row>
    <row r="586">
      <c r="A586" s="61"/>
      <c r="B586" s="16" t="n">
        <v>584</v>
      </c>
      <c r="C586" s="23" t="s">
        <v>1897</v>
      </c>
      <c r="F586" s="1" t="s">
        <v>2567</v>
      </c>
      <c r="G586" s="1" t="s">
        <v>719</v>
      </c>
    </row>
    <row r="587">
      <c r="A587" s="61"/>
      <c r="B587" s="16" t="n">
        <v>585</v>
      </c>
      <c r="C587" s="23" t="s">
        <v>1898</v>
      </c>
      <c r="F587" s="1" t="s">
        <v>2567</v>
      </c>
      <c r="G587" s="1" t="s">
        <v>719</v>
      </c>
    </row>
    <row r="588">
      <c r="A588" s="61"/>
      <c r="B588" s="16" t="n">
        <v>586</v>
      </c>
      <c r="C588" s="23" t="s">
        <v>1890</v>
      </c>
      <c r="E588" s="1" t="s">
        <v>2897</v>
      </c>
      <c r="F588" s="1"/>
      <c r="G588" s="1" t="s">
        <v>719</v>
      </c>
      <c r="M588" s="50" t="s">
        <v>723</v>
      </c>
    </row>
    <row r="589">
      <c r="A589" s="61"/>
      <c r="B589" s="16" t="n">
        <v>587</v>
      </c>
      <c r="C589" s="23" t="s">
        <v>1891</v>
      </c>
      <c r="E589" s="1" t="s">
        <v>2896</v>
      </c>
      <c r="F589" s="1"/>
      <c r="G589" s="1" t="s">
        <v>1930</v>
      </c>
      <c r="M589" s="50" t="s">
        <v>1882</v>
      </c>
    </row>
    <row r="590">
      <c r="A590" s="61"/>
      <c r="B590" s="16" t="n">
        <v>588</v>
      </c>
      <c r="C590" s="64" t="s">
        <v>1914</v>
      </c>
      <c r="D590" s="38"/>
      <c r="E590" s="1" t="s">
        <v>2778</v>
      </c>
      <c r="F590" s="1"/>
      <c r="G590" s="1" t="s">
        <v>719</v>
      </c>
      <c r="M590" s="50" t="s">
        <v>1892</v>
      </c>
    </row>
    <row r="591">
      <c r="A591" s="61"/>
      <c r="B591" s="16" t="n">
        <v>589</v>
      </c>
      <c r="C591" s="64" t="s">
        <v>1915</v>
      </c>
      <c r="D591" s="38"/>
      <c r="E591" s="1" t="s">
        <v>2871</v>
      </c>
      <c r="F591" s="1"/>
      <c r="G591" s="1" t="s">
        <v>719</v>
      </c>
      <c r="M591" s="50" t="s">
        <v>1892</v>
      </c>
    </row>
    <row r="592">
      <c r="A592" s="61"/>
      <c r="B592" s="16" t="n">
        <v>590</v>
      </c>
      <c r="C592" s="64" t="s">
        <v>1916</v>
      </c>
      <c r="D592" s="38"/>
      <c r="E592" s="1" t="s">
        <v>2895</v>
      </c>
      <c r="F592" s="1"/>
      <c r="G592" s="1" t="s">
        <v>719</v>
      </c>
      <c r="M592" s="50" t="s">
        <v>1892</v>
      </c>
    </row>
    <row r="593">
      <c r="A593" s="61"/>
      <c r="B593" s="16" t="n">
        <v>591</v>
      </c>
      <c r="C593" s="23" t="s">
        <v>1920</v>
      </c>
      <c r="E593" s="1" t="s">
        <v>2774</v>
      </c>
      <c r="F593" s="1"/>
      <c r="G593" s="1" t="s">
        <v>719</v>
      </c>
      <c r="M593" s="50" t="s">
        <v>1923</v>
      </c>
    </row>
    <row r="594">
      <c r="A594" s="61"/>
      <c r="B594" s="16" t="n">
        <v>592</v>
      </c>
      <c r="C594" s="23" t="s">
        <v>1921</v>
      </c>
      <c r="E594" s="1" t="s">
        <v>2894</v>
      </c>
      <c r="F594" s="1" t="s">
        <v>1984</v>
      </c>
      <c r="G594" s="1" t="s">
        <v>719</v>
      </c>
      <c r="M594" s="50" t="s">
        <v>1923</v>
      </c>
    </row>
    <row r="595">
      <c r="A595" s="61"/>
      <c r="B595" s="16" t="n">
        <v>593</v>
      </c>
      <c r="C595" s="23" t="s">
        <v>1922</v>
      </c>
      <c r="E595" s="1" t="s">
        <v>2710</v>
      </c>
      <c r="F595" s="1"/>
      <c r="G595" s="1" t="s">
        <v>719</v>
      </c>
      <c r="M595" s="50" t="s">
        <v>1931</v>
      </c>
    </row>
    <row r="596">
      <c r="A596" s="61"/>
      <c r="B596" s="16" t="n">
        <v>594</v>
      </c>
      <c r="C596" s="23" t="s">
        <v>1938</v>
      </c>
      <c r="E596" s="1" t="s">
        <v>2796</v>
      </c>
      <c r="F596" s="1" t="s">
        <v>1984</v>
      </c>
      <c r="G596" s="1" t="s">
        <v>719</v>
      </c>
      <c r="M596" s="50" t="s">
        <v>1923</v>
      </c>
    </row>
    <row r="597">
      <c r="A597" s="61"/>
      <c r="B597" s="16" t="n">
        <v>595</v>
      </c>
      <c r="C597" s="23" t="s">
        <v>1939</v>
      </c>
      <c r="E597" s="1" t="s">
        <v>2774</v>
      </c>
      <c r="F597" s="1"/>
      <c r="G597" s="1" t="s">
        <v>719</v>
      </c>
      <c r="M597" s="50" t="s">
        <v>1931</v>
      </c>
    </row>
    <row r="598">
      <c r="A598" s="61"/>
      <c r="B598" s="16" t="n">
        <v>596</v>
      </c>
      <c r="C598" s="23" t="s">
        <v>1925</v>
      </c>
      <c r="E598" s="1" t="s">
        <v>2898</v>
      </c>
      <c r="F598" s="1"/>
      <c r="G598" s="1" t="s">
        <v>1975</v>
      </c>
      <c r="H598" s="1" t="s">
        <v>952</v>
      </c>
    </row>
    <row r="599">
      <c r="A599" s="61"/>
      <c r="B599" s="16" t="n">
        <v>597</v>
      </c>
      <c r="C599" s="23" t="s">
        <v>1926</v>
      </c>
      <c r="E599" s="1" t="s">
        <v>2699</v>
      </c>
      <c r="F599" s="1"/>
      <c r="G599" s="1" t="s">
        <v>719</v>
      </c>
      <c r="M599" s="50" t="s">
        <v>1923</v>
      </c>
    </row>
    <row r="600">
      <c r="A600" s="61"/>
      <c r="B600" s="16" t="n">
        <v>598</v>
      </c>
      <c r="C600" s="23" t="s">
        <v>1928</v>
      </c>
      <c r="E600" s="1" t="s">
        <v>2899</v>
      </c>
      <c r="F600" s="1"/>
      <c r="G600" s="1" t="s">
        <v>719</v>
      </c>
    </row>
    <row r="601">
      <c r="A601" s="61"/>
      <c r="B601" s="16" t="n">
        <v>599</v>
      </c>
      <c r="C601" s="23" t="s">
        <v>1929</v>
      </c>
      <c r="E601" s="1" t="s">
        <v>2900</v>
      </c>
      <c r="F601" s="1"/>
      <c r="G601" s="1" t="s">
        <v>719</v>
      </c>
    </row>
    <row r="602">
      <c r="A602" s="61"/>
      <c r="B602" s="16" t="n">
        <v>600</v>
      </c>
      <c r="C602" s="23" t="s">
        <v>2261</v>
      </c>
      <c r="E602" s="1" t="s">
        <v>2710</v>
      </c>
      <c r="F602" s="1"/>
      <c r="G602" s="1" t="s">
        <v>719</v>
      </c>
      <c r="M602" s="50" t="s">
        <v>1940</v>
      </c>
    </row>
    <row r="603">
      <c r="A603" s="61" t="str">
        <f>=HYPERLINK("X:/Holmen Lab/Databases/Snapgene db/DNA Files/1-Holmen Plasmids/0601-RCASBP(A) P16-WT-IRES_CRE.dna","0601.dna")</f>
      </c>
      <c r="B603" s="16" t="n">
        <v>601</v>
      </c>
      <c r="C603" s="23" t="s">
        <v>1936</v>
      </c>
      <c r="E603" s="1" t="s">
        <v>2795</v>
      </c>
      <c r="F603" s="1"/>
      <c r="G603" s="1" t="s">
        <v>719</v>
      </c>
      <c r="M603" s="50" t="s">
        <v>1935</v>
      </c>
    </row>
    <row r="604">
      <c r="A604" s="61" t="str">
        <f>=HYPERLINK("X:/Holmen Lab/Databases/Snapgene db/DNA Files/1-Holmen Plasmids/0602-RCASBP(A) FLAG-P16-WT-IRES_CRE.dna","0602.dna")</f>
      </c>
      <c r="B604" s="16" t="n">
        <v>602</v>
      </c>
      <c r="C604" s="23" t="s">
        <v>1937</v>
      </c>
      <c r="E604" s="1" t="s">
        <v>2620</v>
      </c>
      <c r="F604" s="1"/>
      <c r="G604" s="1" t="s">
        <v>719</v>
      </c>
      <c r="M604" s="50" t="s">
        <v>1935</v>
      </c>
    </row>
    <row r="605">
      <c r="A605" s="61" t="str">
        <f>=HYPERLINK("X:/Holmen Lab/Databases/Snapgene db/DNA Files/1-Holmen Plasmids/0603-PCR8 IDH1wt HA.dna","0603.dna")</f>
      </c>
      <c r="B605" s="16" t="n">
        <v>603</v>
      </c>
      <c r="C605" s="23" t="s">
        <v>1943</v>
      </c>
      <c r="E605" s="1" t="s">
        <v>2901</v>
      </c>
      <c r="F605" s="1"/>
      <c r="G605" s="1" t="s">
        <v>1975</v>
      </c>
      <c r="M605" s="50" t="s">
        <v>1940</v>
      </c>
    </row>
    <row r="606">
      <c r="A606" s="61"/>
      <c r="B606" s="16" t="n">
        <v>604</v>
      </c>
      <c r="C606" s="23" t="s">
        <v>1944</v>
      </c>
      <c r="E606" s="1" t="s">
        <v>2904</v>
      </c>
      <c r="F606" s="1" t="s">
        <v>1984</v>
      </c>
      <c r="G606" s="1" t="s">
        <v>719</v>
      </c>
      <c r="H606" s="1" t="s">
        <v>111</v>
      </c>
      <c r="J606" s="1"/>
      <c r="K606" s="1"/>
      <c r="L606" s="23" t="s">
        <v>2902</v>
      </c>
    </row>
    <row r="607">
      <c r="A607" s="61"/>
      <c r="B607" s="16" t="n">
        <v>605</v>
      </c>
      <c r="C607" s="23" t="s">
        <v>1945</v>
      </c>
      <c r="E607" s="1" t="s">
        <v>2905</v>
      </c>
      <c r="F607" s="1"/>
      <c r="G607" s="1" t="s">
        <v>719</v>
      </c>
      <c r="M607" s="1" t="s">
        <v>1947</v>
      </c>
    </row>
    <row r="608">
      <c r="A608" s="61"/>
      <c r="B608" s="16" t="n">
        <v>606</v>
      </c>
      <c r="C608" s="23" t="s">
        <v>1946</v>
      </c>
      <c r="E608" s="1" t="s">
        <v>2905</v>
      </c>
      <c r="F608" s="1"/>
      <c r="G608" s="1" t="s">
        <v>719</v>
      </c>
      <c r="M608" s="1" t="s">
        <v>1947</v>
      </c>
    </row>
    <row r="609">
      <c r="A609" s="61" t="str">
        <f>=HYPERLINK("X:/Holmen Lab/Databases/Snapgene db/DNA Files/1-Holmen Plasmids/0607-pENTR201-H1-shGAPDH.dna","0607.dna")</f>
      </c>
      <c r="B609" s="16" t="n">
        <v>607</v>
      </c>
      <c r="C609" s="23" t="s">
        <v>1949</v>
      </c>
      <c r="E609" s="1" t="s">
        <v>2906</v>
      </c>
      <c r="F609" s="1" t="s">
        <v>2567</v>
      </c>
      <c r="G609" s="1" t="s">
        <v>719</v>
      </c>
      <c r="H609" s="1" t="s">
        <v>948</v>
      </c>
      <c r="J609" s="1"/>
      <c r="K609" s="1"/>
    </row>
    <row r="610">
      <c r="A610" s="61"/>
      <c r="B610" s="16" t="n">
        <v>608</v>
      </c>
      <c r="C610" s="23" t="s">
        <v>1950</v>
      </c>
      <c r="E610" s="1" t="s">
        <v>2907</v>
      </c>
      <c r="F610" s="1"/>
      <c r="G610" s="1" t="s">
        <v>719</v>
      </c>
      <c r="H610" s="1" t="s">
        <v>952</v>
      </c>
      <c r="J610" s="1"/>
      <c r="K610" s="1"/>
    </row>
    <row r="611">
      <c r="A611" s="61"/>
      <c r="B611" s="16" t="n">
        <v>609</v>
      </c>
      <c r="C611" s="23" t="s">
        <v>1951</v>
      </c>
      <c r="E611" s="1" t="s">
        <v>2800</v>
      </c>
      <c r="F611" s="1"/>
      <c r="G611" s="1" t="s">
        <v>719</v>
      </c>
    </row>
    <row r="612">
      <c r="A612" s="61"/>
      <c r="B612" s="16" t="n">
        <v>610</v>
      </c>
      <c r="C612" s="23" t="s">
        <v>1952</v>
      </c>
      <c r="E612" s="1" t="s">
        <v>2800</v>
      </c>
      <c r="F612" s="1"/>
      <c r="G612" s="1" t="s">
        <v>719</v>
      </c>
    </row>
    <row r="613">
      <c r="A613" s="61"/>
      <c r="B613" s="16" t="n">
        <v>611</v>
      </c>
      <c r="C613" s="23" t="s">
        <v>1953</v>
      </c>
      <c r="F613" s="1" t="s">
        <v>2567</v>
      </c>
      <c r="G613" s="1" t="s">
        <v>917</v>
      </c>
      <c r="H613" s="1" t="s">
        <v>948</v>
      </c>
    </row>
    <row r="614">
      <c r="A614" s="61"/>
      <c r="B614" s="16" t="n">
        <v>612</v>
      </c>
    </row>
    <row r="615">
      <c r="A615" s="61" t="str">
        <f>=HYPERLINK("X:/Holmen Lab/Databases/Snapgene db/DNA Files/1-Holmen Plasmids/0613-pTRIPZ-RFA-DV.dna","0613.dna")</f>
      </c>
      <c r="B615" s="16" t="n">
        <v>613</v>
      </c>
      <c r="C615" s="23" t="s">
        <v>1954</v>
      </c>
      <c r="E615" s="1" t="s">
        <v>2599</v>
      </c>
      <c r="F615" s="1"/>
      <c r="G615" s="1" t="s">
        <v>719</v>
      </c>
      <c r="H615" s="1" t="s">
        <v>889</v>
      </c>
    </row>
    <row r="616">
      <c r="A616" s="61"/>
      <c r="B616" s="16" t="n">
        <v>614</v>
      </c>
      <c r="C616" s="23" t="s">
        <v>1955</v>
      </c>
      <c r="F616" s="1" t="s">
        <v>2567</v>
      </c>
      <c r="G616" s="1" t="s">
        <v>719</v>
      </c>
      <c r="H616" s="1" t="s">
        <v>948</v>
      </c>
    </row>
    <row r="617">
      <c r="A617" s="61"/>
      <c r="B617" s="16" t="n">
        <v>615</v>
      </c>
      <c r="C617" s="23" t="s">
        <v>1956</v>
      </c>
      <c r="E617" s="1" t="s">
        <v>2693</v>
      </c>
      <c r="F617" s="1"/>
      <c r="G617" s="1" t="s">
        <v>719</v>
      </c>
      <c r="H617" s="1" t="s">
        <v>952</v>
      </c>
    </row>
    <row r="618">
      <c r="A618" s="61"/>
      <c r="B618" s="16" t="n">
        <v>616</v>
      </c>
      <c r="C618" s="23" t="s">
        <v>1957</v>
      </c>
      <c r="F618" s="1" t="s">
        <v>2567</v>
      </c>
      <c r="G618" s="1" t="s">
        <v>1961</v>
      </c>
      <c r="H618" s="1" t="s">
        <v>948</v>
      </c>
    </row>
    <row r="619">
      <c r="A619" s="61"/>
      <c r="B619" s="16" t="n">
        <v>617</v>
      </c>
      <c r="C619" s="23" t="s">
        <v>1958</v>
      </c>
      <c r="F619" s="1" t="s">
        <v>2567</v>
      </c>
      <c r="G619" s="1" t="s">
        <v>1961</v>
      </c>
      <c r="H619" s="1" t="s">
        <v>948</v>
      </c>
    </row>
    <row r="620">
      <c r="A620" s="61"/>
      <c r="B620" s="16" t="n">
        <v>618</v>
      </c>
      <c r="C620" s="23" t="s">
        <v>1959</v>
      </c>
      <c r="F620" s="1" t="s">
        <v>2567</v>
      </c>
      <c r="G620" s="1" t="s">
        <v>1961</v>
      </c>
      <c r="H620" s="1" t="s">
        <v>948</v>
      </c>
    </row>
    <row r="621">
      <c r="A621" s="61"/>
      <c r="B621" s="16" t="n">
        <v>619</v>
      </c>
      <c r="C621" s="23" t="s">
        <v>1960</v>
      </c>
      <c r="F621" s="1" t="s">
        <v>2567</v>
      </c>
      <c r="G621" s="1" t="s">
        <v>1961</v>
      </c>
      <c r="H621" s="1" t="s">
        <v>948</v>
      </c>
    </row>
    <row r="622">
      <c r="A622" s="61"/>
      <c r="B622" s="16" t="n">
        <v>620</v>
      </c>
      <c r="C622" s="23" t="s">
        <v>1962</v>
      </c>
      <c r="E622" s="1" t="s">
        <v>2908</v>
      </c>
      <c r="F622" s="1"/>
      <c r="G622" s="1" t="s">
        <v>1961</v>
      </c>
      <c r="H622" s="1" t="s">
        <v>952</v>
      </c>
    </row>
    <row r="623">
      <c r="A623" s="61"/>
      <c r="B623" s="16" t="n">
        <v>621</v>
      </c>
      <c r="C623" s="23" t="s">
        <v>1963</v>
      </c>
      <c r="E623" s="1" t="s">
        <v>2909</v>
      </c>
      <c r="F623" s="1"/>
      <c r="G623" s="1" t="s">
        <v>1961</v>
      </c>
      <c r="H623" s="1" t="s">
        <v>952</v>
      </c>
    </row>
    <row r="624">
      <c r="A624" s="61"/>
      <c r="B624" s="16" t="n">
        <v>622</v>
      </c>
      <c r="C624" s="23" t="s">
        <v>1964</v>
      </c>
      <c r="E624" s="1" t="s">
        <v>2910</v>
      </c>
      <c r="F624" s="1"/>
      <c r="G624" s="1" t="s">
        <v>1961</v>
      </c>
      <c r="H624" s="1" t="s">
        <v>952</v>
      </c>
    </row>
    <row r="625">
      <c r="A625" s="61"/>
      <c r="B625" s="16" t="n">
        <v>623</v>
      </c>
      <c r="C625" s="23" t="s">
        <v>1965</v>
      </c>
      <c r="F625" s="1" t="s">
        <v>2567</v>
      </c>
      <c r="G625" s="1" t="s">
        <v>1961</v>
      </c>
      <c r="H625" s="1" t="s">
        <v>948</v>
      </c>
    </row>
    <row r="626">
      <c r="A626" s="61"/>
      <c r="B626" s="16" t="n">
        <v>624</v>
      </c>
      <c r="C626" s="23" t="s">
        <v>1966</v>
      </c>
      <c r="F626" s="1" t="s">
        <v>2567</v>
      </c>
      <c r="G626" s="1" t="s">
        <v>1961</v>
      </c>
      <c r="H626" s="1" t="s">
        <v>948</v>
      </c>
    </row>
    <row r="627">
      <c r="A627" s="61"/>
      <c r="B627" s="16" t="n">
        <v>625</v>
      </c>
      <c r="C627" s="23" t="s">
        <v>1967</v>
      </c>
      <c r="E627" s="1" t="s">
        <v>2911</v>
      </c>
      <c r="F627" s="1"/>
      <c r="G627" s="1" t="s">
        <v>719</v>
      </c>
      <c r="H627" s="1" t="s">
        <v>952</v>
      </c>
      <c r="L627" s="1" t="s">
        <v>2903</v>
      </c>
    </row>
    <row r="628">
      <c r="A628" s="61"/>
      <c r="B628" s="16" t="n">
        <v>626</v>
      </c>
      <c r="C628" s="23" t="s">
        <v>1968</v>
      </c>
      <c r="E628" s="1" t="s">
        <v>2912</v>
      </c>
      <c r="F628" s="1"/>
      <c r="G628" s="1" t="s">
        <v>719</v>
      </c>
      <c r="H628" s="1" t="s">
        <v>952</v>
      </c>
      <c r="L628" s="1" t="s">
        <v>2903</v>
      </c>
    </row>
    <row r="629">
      <c r="A629" s="61"/>
      <c r="B629" s="16" t="n">
        <v>627</v>
      </c>
      <c r="C629" s="23" t="s">
        <v>1969</v>
      </c>
      <c r="E629" s="1" t="s">
        <v>2913</v>
      </c>
      <c r="F629" s="1"/>
      <c r="G629" s="1" t="s">
        <v>719</v>
      </c>
      <c r="H629" s="1" t="s">
        <v>952</v>
      </c>
      <c r="J629" s="12"/>
      <c r="K629" s="12"/>
      <c r="L629" s="1" t="s">
        <v>2903</v>
      </c>
      <c r="M629" s="1" t="s">
        <v>1997</v>
      </c>
    </row>
    <row r="630">
      <c r="A630" s="61"/>
      <c r="B630" s="16" t="n">
        <v>628</v>
      </c>
      <c r="C630" s="23" t="s">
        <v>1972</v>
      </c>
      <c r="E630" s="1" t="s">
        <v>2914</v>
      </c>
      <c r="F630" s="1" t="s">
        <v>1984</v>
      </c>
      <c r="G630" s="1" t="s">
        <v>2100</v>
      </c>
      <c r="H630" s="1" t="s">
        <v>952</v>
      </c>
      <c r="J630" s="9" t="n">
        <v>42249</v>
      </c>
      <c r="L630" s="1" t="s">
        <v>2903</v>
      </c>
    </row>
    <row r="631">
      <c r="A631" s="61"/>
      <c r="B631" s="16" t="n">
        <v>629</v>
      </c>
      <c r="C631" s="23" t="s">
        <v>1970</v>
      </c>
      <c r="E631" s="1" t="s">
        <v>2615</v>
      </c>
      <c r="F631" s="1"/>
      <c r="G631" s="1" t="s">
        <v>2056</v>
      </c>
      <c r="H631" s="1" t="s">
        <v>952</v>
      </c>
      <c r="J631" s="9" t="n">
        <v>42040</v>
      </c>
      <c r="L631" s="1" t="s">
        <v>2903</v>
      </c>
    </row>
    <row r="632">
      <c r="A632" s="61"/>
      <c r="B632" s="16" t="n">
        <v>630</v>
      </c>
      <c r="C632" s="23" t="s">
        <v>1973</v>
      </c>
      <c r="E632" s="1" t="s">
        <v>2915</v>
      </c>
      <c r="F632" s="1"/>
      <c r="G632" s="1" t="s">
        <v>719</v>
      </c>
      <c r="H632" s="1" t="s">
        <v>952</v>
      </c>
      <c r="J632" s="9" t="n">
        <v>42591</v>
      </c>
      <c r="L632" s="1" t="s">
        <v>2903</v>
      </c>
    </row>
    <row r="633">
      <c r="A633" s="61"/>
      <c r="B633" s="16" t="n">
        <v>631</v>
      </c>
      <c r="C633" s="45" t="s">
        <v>1971</v>
      </c>
      <c r="D633" s="5"/>
      <c r="E633" s="5" t="s">
        <v>2916</v>
      </c>
      <c r="F633" s="5"/>
      <c r="G633" s="5" t="s">
        <v>110</v>
      </c>
    </row>
    <row r="634">
      <c r="A634" s="61"/>
      <c r="B634" s="16" t="n">
        <v>632</v>
      </c>
      <c r="C634" s="23" t="s">
        <v>1978</v>
      </c>
      <c r="E634" s="1" t="s">
        <v>2795</v>
      </c>
      <c r="F634" s="1"/>
      <c r="G634" s="1" t="s">
        <v>110</v>
      </c>
      <c r="H634" s="1" t="s">
        <v>889</v>
      </c>
      <c r="M634" s="50" t="s">
        <v>2218</v>
      </c>
      <c r="O634" s="23" t="s">
        <v>1979</v>
      </c>
    </row>
    <row r="635">
      <c r="A635" s="61"/>
      <c r="B635" s="16" t="n">
        <v>633</v>
      </c>
      <c r="C635" s="23" t="s">
        <v>1974</v>
      </c>
      <c r="E635" s="1" t="s">
        <v>2917</v>
      </c>
      <c r="F635" s="1"/>
      <c r="G635" s="1" t="s">
        <v>1975</v>
      </c>
      <c r="H635" s="1" t="s">
        <v>952</v>
      </c>
      <c r="M635" s="23" t="s">
        <v>2918</v>
      </c>
    </row>
    <row r="636">
      <c r="A636" s="61"/>
      <c r="B636" s="16" t="n">
        <v>634</v>
      </c>
      <c r="C636" s="23" t="s">
        <v>1982</v>
      </c>
      <c r="E636" s="1" t="s">
        <v>2923</v>
      </c>
      <c r="F636" s="1"/>
      <c r="G636" s="1" t="s">
        <v>719</v>
      </c>
      <c r="H636" s="1" t="s">
        <v>948</v>
      </c>
    </row>
    <row r="637">
      <c r="A637" s="61"/>
      <c r="B637" s="16" t="n">
        <v>635</v>
      </c>
      <c r="C637" s="23" t="s">
        <v>1981</v>
      </c>
      <c r="E637" s="1" t="s">
        <v>2620</v>
      </c>
      <c r="F637" s="1"/>
      <c r="G637" s="1" t="s">
        <v>719</v>
      </c>
      <c r="H637" s="1" t="s">
        <v>952</v>
      </c>
    </row>
    <row r="638">
      <c r="A638" s="61"/>
      <c r="B638" s="16" t="n">
        <v>636</v>
      </c>
      <c r="C638" s="23" t="s">
        <v>1980</v>
      </c>
      <c r="E638" s="1" t="s">
        <v>2793</v>
      </c>
      <c r="F638" s="1"/>
      <c r="G638" s="1" t="s">
        <v>719</v>
      </c>
      <c r="H638" s="1" t="s">
        <v>952</v>
      </c>
    </row>
    <row r="639">
      <c r="A639" s="61"/>
      <c r="B639" s="16" t="n">
        <v>637</v>
      </c>
      <c r="C639" s="23" t="s">
        <v>1983</v>
      </c>
      <c r="E639" s="1" t="s">
        <v>2924</v>
      </c>
      <c r="F639" s="1" t="s">
        <v>1984</v>
      </c>
      <c r="G639" s="1" t="s">
        <v>1975</v>
      </c>
      <c r="H639" s="1" t="s">
        <v>952</v>
      </c>
      <c r="J639" s="9" t="n">
        <v>41214</v>
      </c>
      <c r="L639" s="2"/>
    </row>
    <row r="640">
      <c r="A640" s="61"/>
      <c r="B640" s="16" t="n">
        <v>638</v>
      </c>
      <c r="C640" s="23" t="s">
        <v>1988</v>
      </c>
      <c r="D640" s="1"/>
      <c r="E640" s="1" t="s">
        <v>2778</v>
      </c>
      <c r="F640" s="1"/>
      <c r="G640" s="1" t="s">
        <v>1989</v>
      </c>
      <c r="H640" s="1" t="s">
        <v>948</v>
      </c>
      <c r="M640" s="50" t="s">
        <v>1990</v>
      </c>
    </row>
    <row r="641">
      <c r="A641" s="61"/>
      <c r="B641" s="16" t="n">
        <v>639</v>
      </c>
      <c r="C641" s="23" t="s">
        <v>1991</v>
      </c>
      <c r="E641" s="1" t="s">
        <v>2925</v>
      </c>
      <c r="F641" s="1"/>
      <c r="G641" s="1" t="s">
        <v>719</v>
      </c>
      <c r="H641" s="1" t="s">
        <v>1992</v>
      </c>
      <c r="M641" s="50" t="s">
        <v>1994</v>
      </c>
      <c r="N641" s="23" t="s">
        <v>2013</v>
      </c>
    </row>
    <row r="642">
      <c r="A642" s="61" t="str">
        <f>=HYPERLINK("X:/Holmen Lab/Databases/Snapgene db/DNA Files/1-Holmen Plasmids/0640-RCANBP(A)xTRE2 GFP.dna","0640.dna")</f>
      </c>
      <c r="B642" s="16" t="n">
        <v>640</v>
      </c>
      <c r="C642" s="23" t="s">
        <v>1993</v>
      </c>
      <c r="E642" s="1" t="s">
        <v>2872</v>
      </c>
      <c r="F642" s="1"/>
      <c r="G642" s="1" t="s">
        <v>719</v>
      </c>
      <c r="H642" s="1" t="s">
        <v>952</v>
      </c>
      <c r="M642" s="1" t="s">
        <v>2012</v>
      </c>
    </row>
    <row r="643">
      <c r="A643" s="61"/>
      <c r="B643" s="16" t="n">
        <v>641</v>
      </c>
      <c r="C643" s="23" t="s">
        <v>1995</v>
      </c>
      <c r="E643" s="1" t="s">
        <v>2838</v>
      </c>
      <c r="F643" s="1"/>
      <c r="G643" s="1" t="s">
        <v>719</v>
      </c>
      <c r="H643" s="1" t="s">
        <v>952</v>
      </c>
      <c r="M643" s="1" t="s">
        <v>2012</v>
      </c>
    </row>
    <row r="644">
      <c r="A644" s="61"/>
      <c r="B644" s="16" t="n">
        <v>642</v>
      </c>
      <c r="C644" s="23" t="s">
        <v>1996</v>
      </c>
      <c r="E644" s="1" t="s">
        <v>2845</v>
      </c>
      <c r="F644" s="1"/>
      <c r="G644" s="1" t="s">
        <v>719</v>
      </c>
      <c r="H644" s="1" t="s">
        <v>952</v>
      </c>
      <c r="M644" s="1" t="s">
        <v>2012</v>
      </c>
    </row>
    <row r="645">
      <c r="A645" s="61"/>
      <c r="B645" s="16" t="n">
        <v>643</v>
      </c>
    </row>
    <row r="646">
      <c r="A646" s="61"/>
      <c r="B646" s="16" t="n">
        <v>644</v>
      </c>
      <c r="C646" s="23" t="s">
        <v>1999</v>
      </c>
      <c r="E646" s="1" t="s">
        <v>2926</v>
      </c>
      <c r="F646" s="1"/>
      <c r="G646" s="1" t="s">
        <v>1975</v>
      </c>
      <c r="H646" s="1" t="s">
        <v>952</v>
      </c>
    </row>
    <row r="647">
      <c r="A647" s="61"/>
      <c r="B647" s="16" t="n">
        <v>645</v>
      </c>
      <c r="C647" s="23" t="s">
        <v>2000</v>
      </c>
      <c r="G647" s="1" t="s">
        <v>1975</v>
      </c>
      <c r="H647" s="1" t="s">
        <v>955</v>
      </c>
    </row>
    <row r="648">
      <c r="A648" s="61"/>
      <c r="B648" s="16" t="n">
        <v>646</v>
      </c>
      <c r="C648" s="23" t="s">
        <v>2001</v>
      </c>
      <c r="E648" s="1" t="s">
        <v>2934</v>
      </c>
      <c r="F648" s="1"/>
      <c r="G648" s="1" t="s">
        <v>1975</v>
      </c>
      <c r="H648" s="1" t="s">
        <v>952</v>
      </c>
    </row>
    <row r="649">
      <c r="A649" s="61"/>
      <c r="B649" s="16" t="n">
        <v>647</v>
      </c>
      <c r="C649" s="23" t="s">
        <v>2002</v>
      </c>
      <c r="E649" s="1" t="s">
        <v>2933</v>
      </c>
      <c r="F649" s="1"/>
      <c r="G649" s="1" t="s">
        <v>1975</v>
      </c>
      <c r="H649" s="1" t="s">
        <v>952</v>
      </c>
    </row>
    <row r="650">
      <c r="A650" s="61"/>
      <c r="B650" s="16" t="n">
        <v>648</v>
      </c>
      <c r="C650" s="23" t="s">
        <v>2003</v>
      </c>
      <c r="D650" s="40"/>
      <c r="E650" s="1" t="s">
        <v>2932</v>
      </c>
      <c r="F650" s="1"/>
      <c r="G650" s="1" t="s">
        <v>1975</v>
      </c>
      <c r="H650" s="1" t="s">
        <v>952</v>
      </c>
    </row>
    <row r="651">
      <c r="A651" s="61"/>
      <c r="B651" s="16" t="n">
        <v>649</v>
      </c>
      <c r="C651" s="23" t="s">
        <v>2004</v>
      </c>
      <c r="E651" s="1" t="s">
        <v>2931</v>
      </c>
      <c r="F651" s="1"/>
      <c r="G651" s="1" t="s">
        <v>1975</v>
      </c>
      <c r="H651" s="1" t="s">
        <v>952</v>
      </c>
    </row>
    <row r="652">
      <c r="A652" s="61"/>
      <c r="B652" s="16" t="n">
        <v>650</v>
      </c>
      <c r="C652" s="23" t="s">
        <v>2006</v>
      </c>
      <c r="E652" s="1" t="s">
        <v>2930</v>
      </c>
      <c r="F652" s="1"/>
      <c r="G652" s="1" t="s">
        <v>1975</v>
      </c>
      <c r="H652" s="1" t="s">
        <v>952</v>
      </c>
      <c r="M652" s="50" t="s">
        <v>2007</v>
      </c>
    </row>
    <row r="653">
      <c r="A653" s="61"/>
      <c r="B653" s="16" t="n">
        <v>651</v>
      </c>
      <c r="C653" s="23" t="s">
        <v>2008</v>
      </c>
      <c r="E653" s="1" t="s">
        <v>2929</v>
      </c>
      <c r="F653" s="1"/>
      <c r="G653" s="1" t="s">
        <v>1975</v>
      </c>
      <c r="H653" s="1" t="s">
        <v>711</v>
      </c>
      <c r="M653" s="50" t="s">
        <v>2009</v>
      </c>
    </row>
    <row r="654">
      <c r="A654" s="61" t="str">
        <f>=HYPERLINK("X:/Holmen Lab/Databases/Snapgene db/DNA Files/1-Holmen Plasmids/0652-RCANBP(A)xTRE2 msBRAF-VE.dna","0652.dna")</f>
      </c>
      <c r="B654" s="16" t="n">
        <v>652</v>
      </c>
      <c r="C654" s="23" t="s">
        <v>2010</v>
      </c>
      <c r="E654" s="1" t="s">
        <v>2838</v>
      </c>
      <c r="F654" s="1"/>
      <c r="G654" s="1" t="s">
        <v>719</v>
      </c>
      <c r="H654" s="1" t="s">
        <v>952</v>
      </c>
      <c r="M654" s="50" t="s">
        <v>2011</v>
      </c>
    </row>
    <row r="655">
      <c r="A655" s="61"/>
      <c r="B655" s="16" t="n">
        <v>653</v>
      </c>
      <c r="C655" s="23" t="s">
        <v>2014</v>
      </c>
      <c r="E655" s="1" t="s">
        <v>2927</v>
      </c>
      <c r="F655" s="1"/>
      <c r="G655" s="1" t="s">
        <v>110</v>
      </c>
      <c r="H655" s="1" t="s">
        <v>952</v>
      </c>
      <c r="L655" s="1" t="s">
        <v>2922</v>
      </c>
    </row>
    <row r="656">
      <c r="A656" s="61"/>
      <c r="B656" s="16" t="n">
        <v>654</v>
      </c>
      <c r="C656" s="23" t="s">
        <v>2015</v>
      </c>
      <c r="E656" s="1" t="s">
        <v>2928</v>
      </c>
      <c r="F656" s="1"/>
      <c r="G656" s="1" t="s">
        <v>110</v>
      </c>
      <c r="H656" s="1" t="s">
        <v>952</v>
      </c>
      <c r="L656" s="1" t="s">
        <v>2922</v>
      </c>
    </row>
    <row r="657">
      <c r="A657" s="61"/>
      <c r="B657" s="16" t="n">
        <v>655</v>
      </c>
      <c r="C657" s="23" t="s">
        <v>2019</v>
      </c>
      <c r="E657" s="1" t="s">
        <v>2775</v>
      </c>
      <c r="F657" s="1"/>
      <c r="G657" s="1" t="s">
        <v>1975</v>
      </c>
      <c r="H657" s="1" t="s">
        <v>952</v>
      </c>
    </row>
    <row r="658">
      <c r="A658" s="61"/>
      <c r="B658" s="16" t="n">
        <v>656</v>
      </c>
      <c r="C658" s="23" t="s">
        <v>2020</v>
      </c>
      <c r="E658" s="1" t="s">
        <v>2935</v>
      </c>
      <c r="F658" s="1"/>
      <c r="G658" s="1" t="s">
        <v>1975</v>
      </c>
      <c r="H658" s="1" t="s">
        <v>952</v>
      </c>
    </row>
    <row r="659">
      <c r="A659" s="61"/>
      <c r="B659" s="16" t="n">
        <v>657</v>
      </c>
      <c r="C659" s="23" t="s">
        <v>2021</v>
      </c>
      <c r="E659" s="1" t="s">
        <v>2939</v>
      </c>
      <c r="F659" s="1"/>
      <c r="G659" s="1" t="s">
        <v>1975</v>
      </c>
      <c r="H659" s="1" t="s">
        <v>952</v>
      </c>
    </row>
    <row r="660">
      <c r="A660" s="61"/>
      <c r="B660" s="16" t="n">
        <v>658</v>
      </c>
      <c r="C660" s="23" t="s">
        <v>2022</v>
      </c>
      <c r="E660" s="1" t="s">
        <v>2938</v>
      </c>
      <c r="F660" s="1"/>
      <c r="G660" s="1" t="s">
        <v>1975</v>
      </c>
      <c r="H660" s="1" t="s">
        <v>952</v>
      </c>
    </row>
    <row r="661">
      <c r="A661" s="61"/>
      <c r="B661" s="16" t="n">
        <v>659</v>
      </c>
      <c r="C661" s="23" t="s">
        <v>2092</v>
      </c>
      <c r="E661" s="1" t="s">
        <v>2855</v>
      </c>
      <c r="F661" s="1"/>
      <c r="G661" s="1" t="s">
        <v>719</v>
      </c>
      <c r="H661" s="1" t="s">
        <v>952</v>
      </c>
      <c r="M661" s="50" t="s">
        <v>2017</v>
      </c>
    </row>
    <row r="662">
      <c r="A662" s="61" t="str">
        <f>=HYPERLINK("X:/Holmen Lab/Databases/Snapgene db/DNA Files/1-Holmen Plasmids/0660-RCASBP(A)myrAKT3-P2a-CRE.dna","0660.dna")</f>
      </c>
      <c r="B662" s="16" t="n">
        <v>660</v>
      </c>
      <c r="C662" s="34" t="s">
        <v>2018</v>
      </c>
      <c r="D662" s="6"/>
      <c r="E662" s="6" t="s">
        <v>2935</v>
      </c>
      <c r="F662" s="6"/>
      <c r="G662" s="6" t="s">
        <v>719</v>
      </c>
      <c r="H662" s="6" t="s">
        <v>952</v>
      </c>
      <c r="J662" s="34"/>
      <c r="K662" s="34"/>
      <c r="M662" s="48" t="s">
        <v>2017</v>
      </c>
    </row>
    <row r="663">
      <c r="A663" s="61"/>
      <c r="B663" s="16" t="n">
        <v>661</v>
      </c>
      <c r="C663" s="23" t="s">
        <v>2023</v>
      </c>
      <c r="E663" s="1" t="s">
        <v>2937</v>
      </c>
      <c r="F663" s="1"/>
      <c r="G663" s="1" t="s">
        <v>1975</v>
      </c>
      <c r="H663" s="1" t="s">
        <v>952</v>
      </c>
    </row>
    <row r="664">
      <c r="A664" s="61"/>
      <c r="B664" s="16" t="n">
        <v>662</v>
      </c>
      <c r="C664" s="23" t="s">
        <v>2024</v>
      </c>
      <c r="E664" s="1" t="s">
        <v>2936</v>
      </c>
      <c r="F664" s="1"/>
      <c r="G664" s="1" t="s">
        <v>1975</v>
      </c>
      <c r="H664" s="1" t="s">
        <v>952</v>
      </c>
    </row>
    <row r="665">
      <c r="A665" s="61"/>
      <c r="B665" s="16" t="n">
        <v>663</v>
      </c>
      <c r="C665" s="23" t="s">
        <v>2025</v>
      </c>
      <c r="E665" s="1" t="s">
        <v>2940</v>
      </c>
      <c r="F665" s="1"/>
      <c r="G665" s="1" t="s">
        <v>1975</v>
      </c>
      <c r="H665" s="1" t="s">
        <v>952</v>
      </c>
    </row>
    <row r="666">
      <c r="A666" s="61"/>
      <c r="B666" s="16" t="n">
        <v>664</v>
      </c>
      <c r="C666" s="23" t="s">
        <v>2034</v>
      </c>
      <c r="E666" s="1" t="s">
        <v>2941</v>
      </c>
      <c r="F666" s="1"/>
      <c r="G666" s="1" t="s">
        <v>1975</v>
      </c>
      <c r="H666" s="1" t="s">
        <v>952</v>
      </c>
    </row>
    <row r="667">
      <c r="A667" s="61"/>
      <c r="B667" s="16" t="n">
        <v>665</v>
      </c>
      <c r="C667" s="23" t="s">
        <v>2026</v>
      </c>
      <c r="E667" s="1" t="s">
        <v>2942</v>
      </c>
      <c r="F667" s="1"/>
      <c r="G667" s="1" t="s">
        <v>1975</v>
      </c>
      <c r="H667" s="1" t="s">
        <v>952</v>
      </c>
    </row>
    <row r="668">
      <c r="A668" s="61"/>
      <c r="B668" s="16" t="n">
        <v>666</v>
      </c>
      <c r="C668" s="23" t="s">
        <v>2027</v>
      </c>
      <c r="E668" s="1" t="s">
        <v>2943</v>
      </c>
      <c r="F668" s="1"/>
      <c r="G668" s="1" t="s">
        <v>1975</v>
      </c>
      <c r="H668" s="1" t="s">
        <v>952</v>
      </c>
    </row>
    <row r="669">
      <c r="A669" s="61" t="str">
        <f>=HYPERLINK("X:/Holmen Lab/Databases/Snapgene db/DNA Files/1-Holmen Plasmids/0667-pDEST12.2.dna","0667.dna")</f>
      </c>
      <c r="B669" s="16" t="n">
        <v>667</v>
      </c>
      <c r="C669" s="23" t="s">
        <v>2028</v>
      </c>
      <c r="E669" s="1" t="s">
        <v>2944</v>
      </c>
      <c r="F669" s="1"/>
      <c r="G669" s="1" t="s">
        <v>2029</v>
      </c>
      <c r="H669" s="1" t="s">
        <v>2030</v>
      </c>
    </row>
    <row r="670">
      <c r="A670" s="61"/>
      <c r="B670" s="16" t="n">
        <v>668</v>
      </c>
      <c r="C670" s="23" t="s">
        <v>2031</v>
      </c>
      <c r="E670" s="1" t="s">
        <v>2945</v>
      </c>
      <c r="F670" s="1"/>
      <c r="G670" s="1" t="s">
        <v>2029</v>
      </c>
      <c r="H670" s="1" t="s">
        <v>952</v>
      </c>
    </row>
    <row r="671">
      <c r="A671" s="61"/>
      <c r="B671" s="16" t="n">
        <v>669</v>
      </c>
      <c r="C671" s="23" t="s">
        <v>2032</v>
      </c>
      <c r="E671" s="1" t="s">
        <v>2946</v>
      </c>
      <c r="F671" s="1"/>
      <c r="G671" s="1" t="s">
        <v>2029</v>
      </c>
      <c r="H671" s="1" t="s">
        <v>952</v>
      </c>
    </row>
    <row r="672">
      <c r="A672" s="61"/>
      <c r="B672" s="16" t="n">
        <v>670</v>
      </c>
      <c r="C672" s="23" t="s">
        <v>2033</v>
      </c>
      <c r="E672" s="1" t="s">
        <v>2947</v>
      </c>
      <c r="F672" s="1"/>
      <c r="G672" s="1" t="s">
        <v>2029</v>
      </c>
      <c r="H672" s="1" t="s">
        <v>952</v>
      </c>
    </row>
    <row r="673">
      <c r="A673" s="61"/>
      <c r="B673" s="16" t="n">
        <v>671</v>
      </c>
      <c r="C673" s="23" t="s">
        <v>2035</v>
      </c>
      <c r="E673" s="1" t="s">
        <v>2948</v>
      </c>
      <c r="F673" s="1"/>
      <c r="G673" s="1" t="s">
        <v>2029</v>
      </c>
      <c r="H673" s="1" t="s">
        <v>952</v>
      </c>
    </row>
    <row r="674" ht="14.25" customHeight="1">
      <c r="A674" s="61"/>
      <c r="B674" s="16" t="n">
        <v>672</v>
      </c>
      <c r="C674" s="23" t="s">
        <v>2036</v>
      </c>
      <c r="E674" s="1" t="s">
        <v>2949</v>
      </c>
      <c r="F674" s="1"/>
      <c r="G674" s="1" t="s">
        <v>719</v>
      </c>
      <c r="H674" s="1" t="s">
        <v>952</v>
      </c>
    </row>
    <row r="675">
      <c r="A675" s="61"/>
      <c r="B675" s="16" t="n">
        <v>673</v>
      </c>
      <c r="C675" s="23" t="s">
        <v>2038</v>
      </c>
      <c r="E675" s="1" t="s">
        <v>2823</v>
      </c>
      <c r="F675" s="1"/>
      <c r="G675" s="1" t="s">
        <v>1975</v>
      </c>
      <c r="H675" s="1" t="s">
        <v>952</v>
      </c>
    </row>
    <row r="676">
      <c r="A676" s="61"/>
      <c r="B676" s="16" t="n">
        <v>674</v>
      </c>
      <c r="C676" s="23" t="s">
        <v>2067</v>
      </c>
      <c r="E676" s="1" t="s">
        <v>2950</v>
      </c>
      <c r="F676" s="1"/>
      <c r="G676" s="1" t="s">
        <v>1975</v>
      </c>
      <c r="H676" s="1" t="s">
        <v>952</v>
      </c>
    </row>
    <row r="677">
      <c r="A677" s="61"/>
      <c r="B677" s="16" t="n">
        <v>675</v>
      </c>
      <c r="C677" s="23" t="s">
        <v>2066</v>
      </c>
      <c r="E677" s="1" t="s">
        <v>2951</v>
      </c>
      <c r="G677" s="1" t="s">
        <v>1975</v>
      </c>
      <c r="H677" s="1" t="s">
        <v>952</v>
      </c>
    </row>
    <row r="678">
      <c r="A678" s="61"/>
      <c r="B678" s="16" t="n">
        <v>676</v>
      </c>
      <c r="C678" s="23" t="s">
        <v>2039</v>
      </c>
      <c r="E678" s="1" t="s">
        <v>2952</v>
      </c>
      <c r="F678" s="1"/>
      <c r="G678" s="1" t="s">
        <v>1975</v>
      </c>
      <c r="H678" s="1" t="s">
        <v>952</v>
      </c>
    </row>
    <row r="679">
      <c r="A679" s="61"/>
      <c r="B679" s="16" t="n">
        <v>677</v>
      </c>
      <c r="C679" s="23" t="s">
        <v>2040</v>
      </c>
      <c r="E679" s="1" t="s">
        <v>2953</v>
      </c>
      <c r="F679" s="1"/>
      <c r="G679" s="1" t="s">
        <v>1975</v>
      </c>
      <c r="H679" s="1" t="s">
        <v>952</v>
      </c>
    </row>
    <row r="680">
      <c r="A680" s="61"/>
      <c r="B680" s="16" t="n">
        <v>678</v>
      </c>
      <c r="C680" s="23" t="s">
        <v>2065</v>
      </c>
      <c r="E680" s="1" t="s">
        <v>2954</v>
      </c>
      <c r="F680" s="1"/>
      <c r="G680" s="1" t="s">
        <v>2029</v>
      </c>
      <c r="H680" s="1" t="s">
        <v>952</v>
      </c>
    </row>
    <row r="681">
      <c r="A681" s="61"/>
      <c r="B681" s="16" t="n">
        <v>679</v>
      </c>
      <c r="C681" s="23" t="s">
        <v>2041</v>
      </c>
      <c r="E681" s="1" t="s">
        <v>2955</v>
      </c>
      <c r="F681" s="1"/>
      <c r="G681" s="1" t="s">
        <v>2029</v>
      </c>
      <c r="H681" s="1" t="s">
        <v>952</v>
      </c>
    </row>
    <row r="682">
      <c r="A682" s="61"/>
      <c r="B682" s="16" t="n">
        <v>680</v>
      </c>
      <c r="C682" s="23" t="s">
        <v>2042</v>
      </c>
      <c r="E682" s="1" t="s">
        <v>2956</v>
      </c>
      <c r="F682" s="1"/>
      <c r="G682" s="1" t="s">
        <v>2029</v>
      </c>
      <c r="H682" s="1" t="s">
        <v>952</v>
      </c>
    </row>
    <row r="683">
      <c r="A683" s="61"/>
      <c r="B683" s="16" t="n">
        <v>681</v>
      </c>
      <c r="C683" s="23" t="s">
        <v>2043</v>
      </c>
      <c r="E683" s="1" t="s">
        <v>2957</v>
      </c>
      <c r="F683" s="1"/>
      <c r="G683" s="1" t="s">
        <v>1085</v>
      </c>
      <c r="H683" s="1" t="s">
        <v>955</v>
      </c>
    </row>
    <row r="684">
      <c r="A684" s="61"/>
      <c r="B684" s="16" t="n">
        <v>682</v>
      </c>
      <c r="C684" s="23" t="s">
        <v>2044</v>
      </c>
      <c r="E684" s="1" t="s">
        <v>2958</v>
      </c>
      <c r="F684" s="1"/>
      <c r="G684" s="1" t="s">
        <v>1975</v>
      </c>
      <c r="H684" s="1" t="s">
        <v>952</v>
      </c>
    </row>
    <row r="685">
      <c r="A685" s="61"/>
      <c r="B685" s="16" t="n">
        <v>683</v>
      </c>
      <c r="C685" s="23" t="s">
        <v>2045</v>
      </c>
      <c r="E685" s="1" t="s">
        <v>2798</v>
      </c>
      <c r="F685" s="1"/>
      <c r="G685" s="1" t="s">
        <v>1085</v>
      </c>
      <c r="H685" s="1" t="s">
        <v>952</v>
      </c>
    </row>
    <row r="686">
      <c r="A686" s="61"/>
      <c r="B686" s="16" t="n">
        <v>684</v>
      </c>
      <c r="C686" s="23" t="s">
        <v>2046</v>
      </c>
      <c r="E686" s="1" t="s">
        <v>2959</v>
      </c>
      <c r="F686" s="1"/>
      <c r="G686" s="1" t="s">
        <v>1085</v>
      </c>
      <c r="H686" s="1" t="s">
        <v>711</v>
      </c>
      <c r="L686" s="1" t="s">
        <v>2972</v>
      </c>
    </row>
    <row r="687">
      <c r="A687" s="61" t="str">
        <f>=HYPERLINK("X:/Holmen Lab/Databases/Snapgene db/DNA Files/1-Holmen Plasmids/0685-pcDNA3.1-ProHB-EGF-CS.dna","0685.dna")</f>
      </c>
      <c r="B687" s="16" t="n">
        <v>685</v>
      </c>
      <c r="C687" s="23" t="s">
        <v>2047</v>
      </c>
      <c r="E687" s="1" t="s">
        <v>2735</v>
      </c>
      <c r="F687" s="1"/>
      <c r="G687" s="1" t="s">
        <v>1085</v>
      </c>
      <c r="H687" s="1" t="s">
        <v>952</v>
      </c>
      <c r="L687" s="1" t="s">
        <v>2973</v>
      </c>
    </row>
    <row r="688">
      <c r="A688" s="61"/>
      <c r="B688" s="16" t="n">
        <v>686</v>
      </c>
      <c r="C688" s="23" t="s">
        <v>2048</v>
      </c>
      <c r="E688" s="1" t="s">
        <v>2960</v>
      </c>
      <c r="F688" s="1"/>
      <c r="G688" s="1" t="s">
        <v>1085</v>
      </c>
      <c r="H688" s="1" t="s">
        <v>952</v>
      </c>
    </row>
    <row r="689">
      <c r="A689" s="61"/>
      <c r="B689" s="16" t="n">
        <v>687</v>
      </c>
      <c r="C689" s="23" t="s">
        <v>2049</v>
      </c>
      <c r="E689" s="1" t="s">
        <v>2961</v>
      </c>
      <c r="F689" s="1"/>
      <c r="G689" s="1" t="s">
        <v>1085</v>
      </c>
      <c r="H689" s="1" t="s">
        <v>952</v>
      </c>
    </row>
    <row r="690">
      <c r="A690" s="61"/>
      <c r="B690" s="16" t="n">
        <v>688</v>
      </c>
      <c r="C690" s="23" t="s">
        <v>2050</v>
      </c>
      <c r="E690" s="1" t="s">
        <v>2962</v>
      </c>
      <c r="F690" s="1"/>
      <c r="G690" s="1" t="s">
        <v>1085</v>
      </c>
      <c r="H690" s="1" t="s">
        <v>952</v>
      </c>
    </row>
    <row r="691">
      <c r="A691" s="61"/>
      <c r="B691" s="16" t="n">
        <v>689</v>
      </c>
      <c r="C691" s="23" t="s">
        <v>2051</v>
      </c>
      <c r="E691" s="1" t="s">
        <v>2771</v>
      </c>
      <c r="F691" s="1"/>
      <c r="G691" s="1" t="s">
        <v>719</v>
      </c>
      <c r="H691" s="1" t="s">
        <v>952</v>
      </c>
      <c r="M691" s="50" t="s">
        <v>2226</v>
      </c>
    </row>
    <row r="692">
      <c r="A692" s="61"/>
      <c r="B692" s="16" t="n">
        <v>690</v>
      </c>
      <c r="C692" s="23" t="s">
        <v>2053</v>
      </c>
      <c r="E692" s="1" t="s">
        <v>2963</v>
      </c>
      <c r="F692" s="1" t="s">
        <v>1984</v>
      </c>
      <c r="G692" s="1" t="s">
        <v>2052</v>
      </c>
      <c r="H692" s="1" t="s">
        <v>952</v>
      </c>
      <c r="M692" s="50" t="s">
        <v>2975</v>
      </c>
    </row>
    <row r="693">
      <c r="A693" s="61"/>
      <c r="B693" s="16" t="n">
        <v>691</v>
      </c>
      <c r="C693" s="23" t="s">
        <v>2202</v>
      </c>
      <c r="E693" s="1" t="s">
        <v>2964</v>
      </c>
      <c r="F693" s="1" t="s">
        <v>1984</v>
      </c>
      <c r="G693" s="1" t="s">
        <v>2052</v>
      </c>
      <c r="H693" s="1" t="s">
        <v>952</v>
      </c>
      <c r="M693" s="50" t="s">
        <v>2975</v>
      </c>
    </row>
    <row r="694">
      <c r="A694" s="61"/>
      <c r="B694" s="16" t="n">
        <v>692</v>
      </c>
      <c r="C694" s="23" t="s">
        <v>2054</v>
      </c>
      <c r="E694" s="1" t="s">
        <v>2965</v>
      </c>
      <c r="F694" s="1" t="s">
        <v>1984</v>
      </c>
      <c r="G694" s="1" t="s">
        <v>2052</v>
      </c>
      <c r="H694" s="1" t="s">
        <v>952</v>
      </c>
      <c r="M694" s="50" t="s">
        <v>2974</v>
      </c>
    </row>
    <row r="695">
      <c r="A695" s="61"/>
      <c r="B695" s="16" t="n">
        <v>693</v>
      </c>
      <c r="C695" s="23" t="s">
        <v>2055</v>
      </c>
      <c r="E695" s="1" t="s">
        <v>2966</v>
      </c>
      <c r="F695" s="1" t="s">
        <v>1984</v>
      </c>
      <c r="G695" s="1" t="s">
        <v>2056</v>
      </c>
      <c r="H695" s="1" t="s">
        <v>952</v>
      </c>
      <c r="M695" s="50" t="s">
        <v>2976</v>
      </c>
    </row>
    <row r="696">
      <c r="A696" s="61"/>
      <c r="B696" s="16" t="n">
        <v>694</v>
      </c>
      <c r="C696" s="23" t="s">
        <v>2057</v>
      </c>
      <c r="E696" s="1" t="s">
        <v>2977</v>
      </c>
      <c r="F696" s="1" t="s">
        <v>1984</v>
      </c>
      <c r="G696" s="1" t="s">
        <v>2052</v>
      </c>
      <c r="H696" s="1" t="s">
        <v>952</v>
      </c>
      <c r="M696" s="50" t="s">
        <v>2978</v>
      </c>
    </row>
    <row r="697">
      <c r="A697" s="61"/>
      <c r="B697" s="16" t="n">
        <v>695</v>
      </c>
      <c r="C697" s="23" t="s">
        <v>2058</v>
      </c>
      <c r="E697" s="1" t="s">
        <v>2967</v>
      </c>
      <c r="F697" s="1" t="s">
        <v>1984</v>
      </c>
      <c r="G697" s="1" t="s">
        <v>2052</v>
      </c>
      <c r="H697" s="1" t="s">
        <v>952</v>
      </c>
      <c r="M697" s="50" t="s">
        <v>2979</v>
      </c>
    </row>
    <row r="698">
      <c r="A698" s="61"/>
      <c r="B698" s="16" t="n">
        <v>696</v>
      </c>
      <c r="C698" s="23" t="s">
        <v>2062</v>
      </c>
      <c r="E698" s="1" t="s">
        <v>2968</v>
      </c>
      <c r="F698" s="1"/>
      <c r="G698" s="1" t="s">
        <v>2029</v>
      </c>
      <c r="H698" s="1" t="s">
        <v>952</v>
      </c>
    </row>
    <row r="699">
      <c r="A699" s="61"/>
      <c r="B699" s="16" t="n">
        <v>697</v>
      </c>
      <c r="C699" s="23" t="s">
        <v>2061</v>
      </c>
      <c r="E699" s="1" t="s">
        <v>2969</v>
      </c>
      <c r="F699" s="1"/>
      <c r="G699" s="1" t="s">
        <v>1975</v>
      </c>
      <c r="H699" s="1" t="s">
        <v>952</v>
      </c>
    </row>
    <row r="700">
      <c r="A700" s="61"/>
      <c r="B700" s="16" t="n">
        <v>698</v>
      </c>
      <c r="C700" s="23" t="s">
        <v>2060</v>
      </c>
      <c r="E700" s="1" t="s">
        <v>2970</v>
      </c>
      <c r="F700" s="1"/>
      <c r="G700" s="1" t="s">
        <v>2029</v>
      </c>
      <c r="H700" s="1" t="s">
        <v>952</v>
      </c>
    </row>
    <row r="701">
      <c r="A701" s="61"/>
      <c r="B701" s="16" t="n">
        <v>699</v>
      </c>
      <c r="C701" s="23" t="s">
        <v>2059</v>
      </c>
      <c r="E701" s="1" t="s">
        <v>2971</v>
      </c>
      <c r="F701" s="1"/>
      <c r="G701" s="1" t="s">
        <v>1975</v>
      </c>
      <c r="H701" s="1" t="s">
        <v>952</v>
      </c>
    </row>
    <row r="702">
      <c r="A702" s="61"/>
      <c r="B702" s="16" t="n">
        <v>700</v>
      </c>
      <c r="C702" s="23" t="s">
        <v>2063</v>
      </c>
      <c r="E702" s="1" t="s">
        <v>2981</v>
      </c>
      <c r="F702" s="1"/>
      <c r="G702" s="1" t="s">
        <v>1975</v>
      </c>
      <c r="H702" s="1" t="s">
        <v>952</v>
      </c>
    </row>
    <row r="703">
      <c r="A703" s="61"/>
      <c r="B703" s="16" t="n">
        <v>701</v>
      </c>
      <c r="C703" s="23" t="s">
        <v>2064</v>
      </c>
      <c r="E703" s="1" t="s">
        <v>2982</v>
      </c>
      <c r="F703" s="1"/>
      <c r="G703" s="1" t="s">
        <v>2029</v>
      </c>
      <c r="H703" s="1" t="s">
        <v>952</v>
      </c>
    </row>
    <row r="704">
      <c r="A704" s="61"/>
      <c r="B704" s="16" t="n">
        <v>702</v>
      </c>
      <c r="C704" s="23" t="s">
        <v>2068</v>
      </c>
      <c r="E704" s="1" t="s">
        <v>2983</v>
      </c>
      <c r="F704" s="1"/>
      <c r="G704" s="1" t="s">
        <v>2029</v>
      </c>
      <c r="H704" s="1" t="s">
        <v>952</v>
      </c>
    </row>
    <row r="705">
      <c r="A705" s="61"/>
      <c r="B705" s="16" t="n">
        <v>703</v>
      </c>
      <c r="C705" s="23" t="s">
        <v>2070</v>
      </c>
      <c r="E705" s="1" t="s">
        <v>2984</v>
      </c>
      <c r="F705" s="1"/>
      <c r="G705" s="1" t="s">
        <v>1975</v>
      </c>
      <c r="H705" s="1" t="s">
        <v>952</v>
      </c>
      <c r="M705" s="50" t="s">
        <v>2069</v>
      </c>
    </row>
    <row r="706">
      <c r="A706" s="61"/>
      <c r="B706" s="16" t="n">
        <v>704</v>
      </c>
      <c r="C706" s="23" t="s">
        <v>2071</v>
      </c>
      <c r="E706" s="1" t="s">
        <v>2985</v>
      </c>
      <c r="F706" s="1"/>
      <c r="G706" s="1" t="s">
        <v>1975</v>
      </c>
      <c r="H706" s="1" t="s">
        <v>952</v>
      </c>
      <c r="M706" s="50" t="s">
        <v>2072</v>
      </c>
    </row>
    <row r="707">
      <c r="A707" s="61"/>
      <c r="B707" s="16" t="n">
        <v>705</v>
      </c>
      <c r="C707" s="23" t="s">
        <v>2073</v>
      </c>
      <c r="E707" s="1" t="s">
        <v>2074</v>
      </c>
      <c r="F707" s="1" t="s">
        <v>1984</v>
      </c>
      <c r="G707" s="1" t="s">
        <v>2052</v>
      </c>
      <c r="H707" s="1" t="s">
        <v>952</v>
      </c>
      <c r="M707" s="50" t="s">
        <v>2980</v>
      </c>
    </row>
    <row r="708">
      <c r="A708" s="61"/>
      <c r="B708" s="16" t="n">
        <v>706</v>
      </c>
      <c r="C708" s="23" t="s">
        <v>2075</v>
      </c>
      <c r="E708" s="1" t="s">
        <v>2986</v>
      </c>
      <c r="F708" s="1"/>
      <c r="G708" s="1" t="s">
        <v>2029</v>
      </c>
      <c r="H708" s="1" t="s">
        <v>952</v>
      </c>
    </row>
    <row r="709">
      <c r="A709" s="61"/>
      <c r="B709" s="16" t="n">
        <v>707</v>
      </c>
      <c r="C709" s="23" t="s">
        <v>2076</v>
      </c>
      <c r="E709" s="1" t="s">
        <v>2987</v>
      </c>
      <c r="F709" s="1"/>
      <c r="G709" s="1" t="s">
        <v>2029</v>
      </c>
      <c r="H709" s="1" t="s">
        <v>952</v>
      </c>
    </row>
    <row r="710">
      <c r="A710" s="61"/>
      <c r="B710" s="16" t="n">
        <v>708</v>
      </c>
      <c r="C710" s="23" t="s">
        <v>2077</v>
      </c>
      <c r="E710" s="1" t="s">
        <v>2988</v>
      </c>
      <c r="F710" s="1"/>
      <c r="G710" s="1" t="s">
        <v>2029</v>
      </c>
      <c r="H710" s="1" t="s">
        <v>952</v>
      </c>
    </row>
    <row r="711">
      <c r="A711" s="61"/>
      <c r="B711" s="16" t="n">
        <v>709</v>
      </c>
      <c r="C711" s="23" t="s">
        <v>2078</v>
      </c>
      <c r="E711" s="1" t="s">
        <v>2989</v>
      </c>
      <c r="F711" s="1"/>
      <c r="G711" s="1" t="s">
        <v>2029</v>
      </c>
      <c r="H711" s="1" t="s">
        <v>952</v>
      </c>
    </row>
    <row r="712">
      <c r="A712" s="61"/>
      <c r="B712" s="16" t="n">
        <v>710</v>
      </c>
      <c r="C712" s="23" t="s">
        <v>2079</v>
      </c>
      <c r="E712" s="1" t="s">
        <v>2990</v>
      </c>
      <c r="F712" s="1"/>
      <c r="G712" s="1" t="s">
        <v>2029</v>
      </c>
      <c r="H712" s="1" t="s">
        <v>952</v>
      </c>
    </row>
    <row r="713">
      <c r="A713" s="61"/>
      <c r="B713" s="16" t="n">
        <v>711</v>
      </c>
      <c r="C713" s="23" t="s">
        <v>2081</v>
      </c>
      <c r="E713" s="1" t="s">
        <v>2716</v>
      </c>
      <c r="F713" s="1"/>
      <c r="G713" s="1" t="s">
        <v>1085</v>
      </c>
      <c r="H713" s="1" t="s">
        <v>952</v>
      </c>
      <c r="L713" s="1" t="s">
        <v>2998</v>
      </c>
    </row>
    <row r="714">
      <c r="A714" s="61"/>
      <c r="B714" s="16" t="n">
        <v>712</v>
      </c>
      <c r="C714" s="23" t="s">
        <v>2082</v>
      </c>
      <c r="E714" s="1" t="s">
        <v>2991</v>
      </c>
      <c r="F714" s="1"/>
      <c r="G714" s="1" t="s">
        <v>1085</v>
      </c>
      <c r="H714" s="1" t="s">
        <v>952</v>
      </c>
      <c r="L714" s="1" t="s">
        <v>2999</v>
      </c>
    </row>
    <row r="715">
      <c r="A715" s="61"/>
      <c r="B715" s="16" t="n">
        <v>713</v>
      </c>
      <c r="C715" s="23" t="s">
        <v>2086</v>
      </c>
      <c r="E715" s="1" t="s">
        <v>2992</v>
      </c>
      <c r="F715" s="1"/>
      <c r="G715" s="1" t="s">
        <v>1085</v>
      </c>
      <c r="H715" s="1" t="s">
        <v>952</v>
      </c>
      <c r="L715" s="1" t="s">
        <v>3000</v>
      </c>
    </row>
    <row r="716">
      <c r="A716" s="61"/>
      <c r="B716" s="16" t="n">
        <v>714</v>
      </c>
      <c r="C716" s="23" t="s">
        <v>2083</v>
      </c>
      <c r="E716" s="1" t="s">
        <v>2993</v>
      </c>
      <c r="F716" s="1"/>
      <c r="G716" s="1" t="s">
        <v>1085</v>
      </c>
      <c r="H716" s="1" t="s">
        <v>952</v>
      </c>
    </row>
    <row r="717">
      <c r="A717" s="61"/>
      <c r="B717" s="16" t="n">
        <v>715</v>
      </c>
      <c r="C717" s="23" t="s">
        <v>2084</v>
      </c>
      <c r="E717" s="1" t="s">
        <v>2994</v>
      </c>
      <c r="F717" s="1"/>
      <c r="G717" s="1" t="s">
        <v>1085</v>
      </c>
      <c r="H717" s="1" t="s">
        <v>952</v>
      </c>
    </row>
    <row r="718">
      <c r="A718" s="61"/>
      <c r="B718" s="16" t="n">
        <v>716</v>
      </c>
      <c r="C718" s="23" t="s">
        <v>2085</v>
      </c>
      <c r="E718" s="1" t="s">
        <v>2995</v>
      </c>
      <c r="F718" s="1"/>
      <c r="G718" s="1" t="s">
        <v>1085</v>
      </c>
      <c r="H718" s="1" t="s">
        <v>952</v>
      </c>
    </row>
    <row r="719" ht="14.25" customHeight="1">
      <c r="A719" s="61"/>
      <c r="B719" s="16" t="n">
        <v>717</v>
      </c>
      <c r="C719" s="23" t="s">
        <v>2088</v>
      </c>
      <c r="E719" s="1" t="s">
        <v>2996</v>
      </c>
      <c r="F719" s="1"/>
      <c r="G719" s="1" t="s">
        <v>719</v>
      </c>
      <c r="H719" s="1" t="s">
        <v>952</v>
      </c>
      <c r="M719" s="50" t="s">
        <v>2087</v>
      </c>
    </row>
    <row r="720" ht="14.25" customHeight="1">
      <c r="A720" s="61"/>
      <c r="B720" s="16" t="n">
        <v>718</v>
      </c>
      <c r="C720" s="23" t="s">
        <v>2089</v>
      </c>
      <c r="E720" s="1" t="s">
        <v>2699</v>
      </c>
      <c r="F720" s="1"/>
      <c r="G720" s="1" t="s">
        <v>719</v>
      </c>
      <c r="H720" s="1" t="s">
        <v>952</v>
      </c>
      <c r="M720" s="50" t="s">
        <v>2087</v>
      </c>
    </row>
    <row r="721">
      <c r="A721" s="61"/>
      <c r="B721" s="16" t="n">
        <v>719</v>
      </c>
      <c r="C721" s="23" t="s">
        <v>2090</v>
      </c>
      <c r="E721" s="1" t="s">
        <v>2997</v>
      </c>
      <c r="F721" s="1"/>
      <c r="G721" s="1" t="s">
        <v>1975</v>
      </c>
      <c r="H721" s="1" t="s">
        <v>952</v>
      </c>
    </row>
    <row r="722">
      <c r="A722" s="61"/>
      <c r="B722" s="16" t="n">
        <v>720</v>
      </c>
      <c r="C722" s="23" t="s">
        <v>2091</v>
      </c>
      <c r="E722" s="1" t="s">
        <v>3001</v>
      </c>
      <c r="F722" s="1"/>
      <c r="G722" s="1" t="s">
        <v>1975</v>
      </c>
      <c r="H722" s="1" t="s">
        <v>952</v>
      </c>
    </row>
    <row r="723">
      <c r="A723" s="61"/>
      <c r="B723" s="16" t="n">
        <v>721</v>
      </c>
      <c r="C723" s="23" t="s">
        <v>2094</v>
      </c>
      <c r="E723" s="1" t="s">
        <v>3002</v>
      </c>
      <c r="F723" s="1"/>
      <c r="G723" s="1" t="s">
        <v>1085</v>
      </c>
      <c r="H723" s="1" t="s">
        <v>952</v>
      </c>
    </row>
    <row r="724">
      <c r="A724" s="61"/>
      <c r="B724" s="16" t="n">
        <v>722</v>
      </c>
      <c r="C724" s="23" t="s">
        <v>2096</v>
      </c>
      <c r="E724" s="1" t="s">
        <v>2701</v>
      </c>
      <c r="F724" s="1"/>
      <c r="G724" s="1" t="s">
        <v>1085</v>
      </c>
      <c r="H724" s="1" t="s">
        <v>952</v>
      </c>
      <c r="M724" s="50" t="s">
        <v>2466</v>
      </c>
    </row>
    <row r="725">
      <c r="A725" s="61"/>
      <c r="B725" s="16" t="n">
        <v>723</v>
      </c>
      <c r="C725" s="23" t="s">
        <v>2095</v>
      </c>
      <c r="E725" s="1" t="s">
        <v>2715</v>
      </c>
      <c r="F725" s="1"/>
      <c r="G725" s="1" t="s">
        <v>1085</v>
      </c>
      <c r="H725" s="1" t="s">
        <v>952</v>
      </c>
    </row>
    <row r="726">
      <c r="A726" s="61"/>
      <c r="B726" s="16" t="n">
        <v>724</v>
      </c>
      <c r="C726" s="23" t="s">
        <v>2093</v>
      </c>
      <c r="E726" s="1" t="s">
        <v>2723</v>
      </c>
      <c r="F726" s="1"/>
      <c r="G726" s="1" t="s">
        <v>1085</v>
      </c>
      <c r="H726" s="1" t="s">
        <v>952</v>
      </c>
    </row>
    <row r="727">
      <c r="A727" s="61"/>
      <c r="B727" s="16" t="n">
        <v>725</v>
      </c>
      <c r="C727" s="23" t="s">
        <v>2097</v>
      </c>
      <c r="E727" s="1" t="s">
        <v>3003</v>
      </c>
      <c r="F727" s="1"/>
      <c r="G727" s="1" t="s">
        <v>719</v>
      </c>
    </row>
    <row r="728">
      <c r="A728" s="61" t="str">
        <f>=HYPERLINK("X:/Holmen Lab/Databases/Snapgene db/DNA Files/1-Holmen Plasmids/0726-RCANBP(A) TRE2-myr-HA-AKT3.dna","0726.dna")</f>
      </c>
      <c r="B728" s="16" t="n">
        <v>726</v>
      </c>
      <c r="C728" s="23" t="s">
        <v>2099</v>
      </c>
      <c r="E728" s="1" t="s">
        <v>3004</v>
      </c>
      <c r="F728" s="1"/>
      <c r="G728" s="1" t="s">
        <v>2100</v>
      </c>
      <c r="H728" s="1" t="s">
        <v>952</v>
      </c>
      <c r="M728" s="50" t="s">
        <v>2182</v>
      </c>
    </row>
    <row r="729">
      <c r="A729" s="61"/>
      <c r="B729" s="16" t="n">
        <v>727</v>
      </c>
      <c r="C729" s="23" t="s">
        <v>2283</v>
      </c>
      <c r="E729" s="1" t="s">
        <v>2853</v>
      </c>
      <c r="F729" s="1"/>
      <c r="G729" s="1" t="s">
        <v>2100</v>
      </c>
      <c r="H729" s="1" t="s">
        <v>955</v>
      </c>
    </row>
    <row r="730">
      <c r="A730" s="61"/>
      <c r="B730" s="16" t="n">
        <v>728</v>
      </c>
      <c r="C730" s="23" t="s">
        <v>2101</v>
      </c>
      <c r="E730" s="1" t="s">
        <v>3005</v>
      </c>
      <c r="F730" s="1"/>
      <c r="G730" s="1" t="s">
        <v>1085</v>
      </c>
      <c r="H730" s="1" t="s">
        <v>948</v>
      </c>
      <c r="L730" s="1" t="s">
        <v>3087</v>
      </c>
    </row>
    <row r="731">
      <c r="A731" s="61"/>
      <c r="B731" s="16" t="n">
        <v>729</v>
      </c>
      <c r="C731" s="23" t="s">
        <v>2106</v>
      </c>
      <c r="E731" s="1" t="s">
        <v>3006</v>
      </c>
      <c r="F731" s="1"/>
      <c r="G731" s="1" t="s">
        <v>1085</v>
      </c>
      <c r="H731" s="1" t="s">
        <v>948</v>
      </c>
      <c r="L731" s="1" t="s">
        <v>3088</v>
      </c>
    </row>
    <row r="732">
      <c r="A732" s="61"/>
      <c r="B732" s="16" t="n">
        <v>730</v>
      </c>
      <c r="C732" s="23" t="s">
        <v>2102</v>
      </c>
      <c r="E732" s="1" t="s">
        <v>3007</v>
      </c>
      <c r="F732" s="1"/>
      <c r="G732" s="1" t="s">
        <v>1085</v>
      </c>
      <c r="H732" s="1" t="s">
        <v>952</v>
      </c>
    </row>
    <row r="733">
      <c r="A733" s="61"/>
      <c r="B733" s="16" t="n">
        <v>731</v>
      </c>
      <c r="C733" s="23" t="s">
        <v>2103</v>
      </c>
      <c r="E733" s="1" t="s">
        <v>2892</v>
      </c>
      <c r="F733" s="1"/>
      <c r="G733" s="1" t="s">
        <v>1085</v>
      </c>
      <c r="H733" s="1" t="s">
        <v>952</v>
      </c>
    </row>
    <row r="734">
      <c r="A734" s="61"/>
      <c r="B734" s="16" t="n">
        <v>732</v>
      </c>
      <c r="C734" s="23" t="s">
        <v>2107</v>
      </c>
      <c r="E734" s="1" t="s">
        <v>3008</v>
      </c>
      <c r="F734" s="1"/>
      <c r="G734" s="1" t="s">
        <v>1085</v>
      </c>
      <c r="H734" s="1" t="s">
        <v>948</v>
      </c>
    </row>
    <row r="735">
      <c r="A735" s="61"/>
      <c r="B735" s="16" t="n">
        <v>733</v>
      </c>
      <c r="C735" s="23" t="s">
        <v>2189</v>
      </c>
      <c r="E735" s="1" t="s">
        <v>3009</v>
      </c>
      <c r="F735" s="1"/>
      <c r="G735" s="1" t="s">
        <v>1085</v>
      </c>
      <c r="H735" s="1" t="s">
        <v>2030</v>
      </c>
      <c r="M735" s="50" t="s">
        <v>2134</v>
      </c>
    </row>
    <row r="736">
      <c r="A736" s="61"/>
      <c r="B736" s="16" t="n">
        <v>734</v>
      </c>
      <c r="C736" s="23" t="s">
        <v>2190</v>
      </c>
      <c r="E736" s="1" t="s">
        <v>3010</v>
      </c>
      <c r="F736" s="1"/>
      <c r="G736" s="1" t="s">
        <v>1085</v>
      </c>
      <c r="H736" s="1" t="s">
        <v>2030</v>
      </c>
      <c r="M736" s="50" t="s">
        <v>2134</v>
      </c>
    </row>
    <row r="737">
      <c r="A737" s="61" t="str">
        <f>=HYPERLINK("X:/Holmen Lab/Databases/Snapgene db/DNA Files/1-Holmen Plasmids/0735-FG12 CMV MET-3xFlag (GFP).dna","0735.dna")</f>
      </c>
      <c r="B737" s="16" t="n">
        <v>735</v>
      </c>
      <c r="C737" s="23" t="s">
        <v>2119</v>
      </c>
      <c r="E737" s="1" t="s">
        <v>2898</v>
      </c>
      <c r="F737" s="1"/>
      <c r="G737" s="1" t="s">
        <v>719</v>
      </c>
      <c r="H737" s="1" t="s">
        <v>952</v>
      </c>
      <c r="M737" s="50" t="s">
        <v>2118</v>
      </c>
    </row>
    <row r="738">
      <c r="A738" s="61" t="str">
        <f>=HYPERLINK("X:/Holmen Lab/Databases/Snapgene db/DNA Files/1-Holmen Plasmids/0736-RCAS METx3Flag.dna","0736.dna")</f>
      </c>
      <c r="B738" s="16" t="n">
        <v>736</v>
      </c>
      <c r="C738" s="23" t="s">
        <v>2105</v>
      </c>
      <c r="E738" s="1" t="s">
        <v>3011</v>
      </c>
      <c r="F738" s="1"/>
      <c r="G738" s="1" t="s">
        <v>719</v>
      </c>
      <c r="H738" s="1" t="s">
        <v>952</v>
      </c>
    </row>
    <row r="739">
      <c r="A739" s="61"/>
      <c r="B739" s="16" t="n">
        <v>737</v>
      </c>
      <c r="C739" s="23" t="s">
        <v>2104</v>
      </c>
      <c r="E739" s="1" t="s">
        <v>2807</v>
      </c>
      <c r="F739" s="1"/>
      <c r="G739" s="1" t="s">
        <v>1085</v>
      </c>
      <c r="H739" s="1" t="s">
        <v>948</v>
      </c>
    </row>
    <row r="740">
      <c r="A740" s="61"/>
      <c r="B740" s="16" t="n">
        <v>738</v>
      </c>
      <c r="C740" s="23" t="s">
        <v>2183</v>
      </c>
      <c r="E740" s="1" t="s">
        <v>3012</v>
      </c>
      <c r="F740" s="1" t="s">
        <v>2904</v>
      </c>
      <c r="G740" s="1" t="s">
        <v>1085</v>
      </c>
      <c r="H740" s="1" t="s">
        <v>952</v>
      </c>
      <c r="J740" s="1"/>
      <c r="K740" s="1"/>
      <c r="M740" s="23" t="s">
        <v>2134</v>
      </c>
    </row>
    <row r="741">
      <c r="A741" s="61"/>
      <c r="B741" s="16" t="n">
        <v>739</v>
      </c>
      <c r="C741" s="23" t="s">
        <v>2184</v>
      </c>
      <c r="E741" s="1" t="s">
        <v>3013</v>
      </c>
      <c r="F741" s="1" t="s">
        <v>3094</v>
      </c>
      <c r="G741" s="1" t="s">
        <v>1085</v>
      </c>
      <c r="H741" s="1" t="s">
        <v>952</v>
      </c>
      <c r="J741" s="1"/>
      <c r="K741" s="1"/>
      <c r="M741" s="23" t="s">
        <v>2134</v>
      </c>
    </row>
    <row r="742">
      <c r="A742" s="61"/>
      <c r="B742" s="16" t="n">
        <v>740</v>
      </c>
      <c r="C742" s="23" t="s">
        <v>2108</v>
      </c>
      <c r="E742" s="1" t="s">
        <v>3014</v>
      </c>
      <c r="F742" s="1"/>
      <c r="G742" s="1" t="s">
        <v>1085</v>
      </c>
      <c r="H742" s="1" t="s">
        <v>952</v>
      </c>
    </row>
    <row r="743">
      <c r="A743" s="61"/>
      <c r="B743" s="16" t="n">
        <v>741</v>
      </c>
      <c r="C743" s="23" t="s">
        <v>2123</v>
      </c>
      <c r="E743" s="1" t="s">
        <v>3015</v>
      </c>
      <c r="F743" s="1"/>
      <c r="G743" s="1" t="s">
        <v>2100</v>
      </c>
      <c r="H743" s="1" t="s">
        <v>952</v>
      </c>
      <c r="M743" s="50" t="s">
        <v>2150</v>
      </c>
    </row>
    <row r="744">
      <c r="A744" s="61"/>
      <c r="B744" s="16" t="n">
        <v>742</v>
      </c>
      <c r="C744" s="23" t="s">
        <v>2280</v>
      </c>
      <c r="E744" s="1" t="s">
        <v>3095</v>
      </c>
      <c r="F744" s="1"/>
      <c r="G744" s="1" t="s">
        <v>2100</v>
      </c>
      <c r="H744" s="1" t="s">
        <v>955</v>
      </c>
      <c r="M744" s="50" t="s">
        <v>2110</v>
      </c>
    </row>
    <row r="745">
      <c r="A745" s="61"/>
      <c r="B745" s="16" t="n">
        <v>743</v>
      </c>
      <c r="C745" s="23" t="s">
        <v>2281</v>
      </c>
      <c r="E745" s="1" t="s">
        <v>3096</v>
      </c>
      <c r="F745" s="1"/>
      <c r="G745" s="1" t="s">
        <v>2100</v>
      </c>
      <c r="H745" s="1" t="s">
        <v>955</v>
      </c>
      <c r="M745" s="50" t="s">
        <v>2111</v>
      </c>
    </row>
    <row r="746">
      <c r="A746" s="61"/>
      <c r="B746" s="16" t="n">
        <v>744</v>
      </c>
      <c r="C746" s="23" t="s">
        <v>2282</v>
      </c>
      <c r="E746" s="1" t="s">
        <v>3097</v>
      </c>
      <c r="F746" s="1"/>
      <c r="G746" s="1" t="s">
        <v>2100</v>
      </c>
      <c r="H746" s="1" t="s">
        <v>955</v>
      </c>
      <c r="M746" s="50" t="s">
        <v>2112</v>
      </c>
    </row>
    <row r="747">
      <c r="A747" s="61"/>
      <c r="B747" s="16" t="n">
        <v>745</v>
      </c>
      <c r="C747" s="23" t="s">
        <v>2128</v>
      </c>
      <c r="E747" s="1" t="s">
        <v>3098</v>
      </c>
      <c r="F747" s="1"/>
      <c r="G747" s="1" t="s">
        <v>2109</v>
      </c>
      <c r="H747" s="1" t="s">
        <v>952</v>
      </c>
      <c r="M747" s="50" t="s">
        <v>2178</v>
      </c>
    </row>
    <row r="748">
      <c r="A748" s="61"/>
      <c r="B748" s="16" t="n">
        <v>746</v>
      </c>
      <c r="C748" s="23" t="s">
        <v>2129</v>
      </c>
      <c r="E748" s="1" t="s">
        <v>3099</v>
      </c>
      <c r="F748" s="1"/>
      <c r="G748" s="1" t="s">
        <v>2109</v>
      </c>
      <c r="H748" s="1" t="s">
        <v>952</v>
      </c>
      <c r="M748" s="50" t="s">
        <v>2179</v>
      </c>
    </row>
    <row r="749">
      <c r="A749" s="61"/>
      <c r="B749" s="16" t="n">
        <v>747</v>
      </c>
      <c r="C749" s="23" t="s">
        <v>2130</v>
      </c>
      <c r="E749" s="1" t="s">
        <v>2935</v>
      </c>
      <c r="F749" s="1"/>
      <c r="G749" s="1" t="s">
        <v>2100</v>
      </c>
      <c r="H749" s="1" t="s">
        <v>952</v>
      </c>
      <c r="M749" s="50" t="s">
        <v>2180</v>
      </c>
    </row>
    <row r="750">
      <c r="A750" s="61"/>
      <c r="B750" s="16" t="n">
        <v>748</v>
      </c>
      <c r="C750" s="23" t="s">
        <v>2131</v>
      </c>
      <c r="E750" s="1" t="s">
        <v>3120</v>
      </c>
      <c r="F750" s="1"/>
      <c r="G750" s="1" t="s">
        <v>2100</v>
      </c>
      <c r="H750" s="1" t="s">
        <v>952</v>
      </c>
      <c r="M750" s="50" t="s">
        <v>2181</v>
      </c>
    </row>
    <row r="751">
      <c r="A751" s="61"/>
      <c r="B751" s="16" t="n">
        <v>749</v>
      </c>
      <c r="C751" s="23" t="s">
        <v>2113</v>
      </c>
      <c r="E751" s="1" t="s">
        <v>3121</v>
      </c>
      <c r="F751" s="1"/>
      <c r="G751" s="1" t="s">
        <v>1085</v>
      </c>
      <c r="H751" s="1" t="s">
        <v>948</v>
      </c>
    </row>
    <row r="752">
      <c r="A752" s="61"/>
      <c r="B752" s="16" t="n">
        <v>750</v>
      </c>
      <c r="C752" s="23" t="s">
        <v>2116</v>
      </c>
      <c r="E752" s="1" t="s">
        <v>3122</v>
      </c>
      <c r="F752" s="1"/>
      <c r="G752" s="1" t="s">
        <v>1085</v>
      </c>
      <c r="H752" s="1" t="s">
        <v>948</v>
      </c>
    </row>
    <row r="753">
      <c r="A753" s="61"/>
      <c r="B753" s="16" t="n">
        <v>751</v>
      </c>
      <c r="C753" s="23" t="s">
        <v>2114</v>
      </c>
      <c r="E753" s="1" t="s">
        <v>2857</v>
      </c>
      <c r="F753" s="1"/>
      <c r="G753" s="1" t="s">
        <v>1085</v>
      </c>
      <c r="H753" s="1" t="s">
        <v>948</v>
      </c>
    </row>
    <row r="754">
      <c r="A754" s="61"/>
      <c r="B754" s="16" t="n">
        <v>752</v>
      </c>
      <c r="C754" s="23" t="s">
        <v>2115</v>
      </c>
      <c r="E754" s="1" t="s">
        <v>3123</v>
      </c>
      <c r="F754" s="1"/>
      <c r="G754" s="1" t="s">
        <v>1085</v>
      </c>
      <c r="H754" s="1" t="s">
        <v>948</v>
      </c>
      <c r="M754" s="50"/>
    </row>
    <row r="755">
      <c r="A755" s="61"/>
      <c r="B755" s="16" t="n">
        <v>753</v>
      </c>
      <c r="C755" s="23" t="s">
        <v>2185</v>
      </c>
      <c r="E755" s="1" t="s">
        <v>3124</v>
      </c>
      <c r="F755" s="1"/>
      <c r="G755" s="1" t="s">
        <v>1085</v>
      </c>
      <c r="H755" s="1" t="s">
        <v>952</v>
      </c>
      <c r="M755" s="50" t="s">
        <v>2134</v>
      </c>
    </row>
    <row r="756">
      <c r="A756" s="61"/>
      <c r="B756" s="16" t="n">
        <v>754</v>
      </c>
      <c r="C756" s="23" t="s">
        <v>2186</v>
      </c>
      <c r="E756" s="1" t="s">
        <v>2818</v>
      </c>
      <c r="F756" s="1"/>
      <c r="G756" s="1" t="s">
        <v>1085</v>
      </c>
      <c r="H756" s="1" t="s">
        <v>952</v>
      </c>
      <c r="M756" s="50" t="s">
        <v>2134</v>
      </c>
    </row>
    <row r="757">
      <c r="A757" s="61"/>
      <c r="B757" s="16" t="n">
        <v>755</v>
      </c>
      <c r="C757" s="23" t="s">
        <v>2120</v>
      </c>
      <c r="E757" s="1" t="s">
        <v>3125</v>
      </c>
      <c r="F757" s="1"/>
      <c r="G757" s="1" t="s">
        <v>2100</v>
      </c>
      <c r="H757" s="1" t="s">
        <v>948</v>
      </c>
      <c r="M757" s="50" t="s">
        <v>2176</v>
      </c>
    </row>
    <row r="758">
      <c r="A758" s="61"/>
      <c r="B758" s="16" t="n">
        <v>756</v>
      </c>
      <c r="C758" s="23" t="s">
        <v>2121</v>
      </c>
      <c r="E758" s="1" t="s">
        <v>3126</v>
      </c>
      <c r="F758" s="1"/>
      <c r="G758" s="1" t="s">
        <v>2100</v>
      </c>
      <c r="H758" s="1" t="s">
        <v>952</v>
      </c>
      <c r="M758" s="50" t="s">
        <v>2150</v>
      </c>
    </row>
    <row r="759">
      <c r="A759" s="61"/>
      <c r="B759" s="16" t="n">
        <v>757</v>
      </c>
      <c r="C759" s="23" t="s">
        <v>2122</v>
      </c>
      <c r="E759" s="1" t="s">
        <v>3127</v>
      </c>
      <c r="F759" s="1"/>
      <c r="G759" s="1" t="s">
        <v>2100</v>
      </c>
      <c r="H759" s="1" t="s">
        <v>952</v>
      </c>
      <c r="M759" s="50" t="s">
        <v>2150</v>
      </c>
    </row>
    <row r="760">
      <c r="A760" s="61"/>
      <c r="B760" s="16" t="n">
        <v>758</v>
      </c>
      <c r="C760" s="23" t="s">
        <v>2126</v>
      </c>
      <c r="E760" s="1" t="s">
        <v>2939</v>
      </c>
      <c r="F760" s="1"/>
      <c r="G760" s="1" t="s">
        <v>2100</v>
      </c>
      <c r="H760" s="1" t="s">
        <v>955</v>
      </c>
      <c r="M760" s="50" t="s">
        <v>2176</v>
      </c>
    </row>
    <row r="761">
      <c r="A761" s="61" t="str">
        <f>=HYPERLINK("X:/Holmen Lab/Databases/Snapgene db/DNA Files/1-Holmen Plasmids/0759-pENTR FLAG-AKT1.dna","0759.dna")</f>
      </c>
      <c r="B761" s="16" t="n">
        <v>759</v>
      </c>
      <c r="C761" s="23" t="s">
        <v>2250</v>
      </c>
      <c r="E761" s="1" t="s">
        <v>3128</v>
      </c>
      <c r="F761" s="1"/>
      <c r="G761" s="1" t="s">
        <v>986</v>
      </c>
      <c r="H761" s="1" t="s">
        <v>948</v>
      </c>
      <c r="I761" s="1" t="s">
        <v>2420</v>
      </c>
      <c r="M761" s="50"/>
    </row>
    <row r="762">
      <c r="A762" s="61" t="str">
        <f>=HYPERLINK("X:/Holmen Lab/Databases/Snapgene db/DNA Files/1-Holmen Plasmids/0760-pENTR myr-FLAG-AKT1.dna","0760.dna")</f>
      </c>
      <c r="B762" s="16" t="n">
        <v>760</v>
      </c>
      <c r="C762" s="23" t="s">
        <v>2249</v>
      </c>
      <c r="E762" s="1" t="s">
        <v>3129</v>
      </c>
      <c r="F762" s="1"/>
      <c r="G762" s="1" t="s">
        <v>986</v>
      </c>
      <c r="H762" s="1" t="s">
        <v>948</v>
      </c>
      <c r="I762" s="1" t="s">
        <v>2420</v>
      </c>
      <c r="M762" s="50"/>
    </row>
    <row r="763">
      <c r="A763" s="61" t="str">
        <f>=HYPERLINK("X:/Holmen Lab/Databases/Snapgene db/DNA Files/1-Holmen Plasmids/0761-pENTR FLAG-AKT2.dna","0761.dna")</f>
      </c>
      <c r="B763" s="16" t="n">
        <v>761</v>
      </c>
      <c r="C763" s="23" t="s">
        <v>2248</v>
      </c>
      <c r="E763" s="1" t="s">
        <v>3130</v>
      </c>
      <c r="F763" s="1"/>
      <c r="G763" s="1" t="s">
        <v>986</v>
      </c>
      <c r="H763" s="1" t="s">
        <v>948</v>
      </c>
      <c r="I763" s="1" t="s">
        <v>2420</v>
      </c>
      <c r="M763" s="50"/>
    </row>
    <row r="764">
      <c r="A764" s="61" t="str">
        <f>=HYPERLINK("X:/Holmen Lab/Databases/Snapgene db/DNA Files/1-Holmen Plasmids/0762-pENTR myr-FLAG-AKT2.dna","0762.dna")</f>
      </c>
      <c r="B764" s="16" t="n">
        <v>762</v>
      </c>
      <c r="C764" s="23" t="s">
        <v>2245</v>
      </c>
      <c r="E764" s="1" t="s">
        <v>3131</v>
      </c>
      <c r="F764" s="1"/>
      <c r="G764" s="1" t="s">
        <v>986</v>
      </c>
      <c r="H764" s="1" t="s">
        <v>948</v>
      </c>
      <c r="I764" s="1" t="s">
        <v>2420</v>
      </c>
      <c r="M764" s="50"/>
    </row>
    <row r="765">
      <c r="A765" s="61" t="str">
        <f>=HYPERLINK("X:/Holmen Lab/Databases/Snapgene db/DNA Files/1-Holmen Plasmids/0763-pENTR FLAG-AKT3.dna","0763.dna")</f>
      </c>
      <c r="B765" s="16" t="n">
        <v>763</v>
      </c>
      <c r="C765" s="23" t="s">
        <v>2246</v>
      </c>
      <c r="E765" s="1" t="s">
        <v>2705</v>
      </c>
      <c r="F765" s="1"/>
      <c r="G765" s="1" t="s">
        <v>986</v>
      </c>
      <c r="H765" s="1" t="s">
        <v>948</v>
      </c>
      <c r="I765" s="1" t="s">
        <v>2420</v>
      </c>
      <c r="M765" s="50"/>
    </row>
    <row r="766">
      <c r="A766" s="61" t="str">
        <f>=HYPERLINK("X:/Holmen Lab/Databases/Snapgene db/DNA Files/1-Holmen Plasmids/0764-pENTR myr-FLAG-AKT3.dna","0764.dna")</f>
      </c>
      <c r="B766" s="16" t="n">
        <v>764</v>
      </c>
      <c r="C766" s="23" t="s">
        <v>2247</v>
      </c>
      <c r="E766" s="1" t="s">
        <v>3132</v>
      </c>
      <c r="F766" s="1"/>
      <c r="G766" s="1" t="s">
        <v>986</v>
      </c>
      <c r="H766" s="1" t="s">
        <v>948</v>
      </c>
      <c r="I766" s="1" t="s">
        <v>2420</v>
      </c>
      <c r="M766" s="50"/>
    </row>
    <row r="767">
      <c r="A767" s="61"/>
      <c r="B767" s="16" t="n">
        <v>765</v>
      </c>
      <c r="C767" s="23" t="s">
        <v>2124</v>
      </c>
      <c r="E767" s="1" t="s">
        <v>3133</v>
      </c>
      <c r="F767" s="1"/>
      <c r="G767" s="1" t="s">
        <v>2125</v>
      </c>
      <c r="H767" s="1" t="s">
        <v>952</v>
      </c>
      <c r="M767" s="50"/>
    </row>
    <row r="768">
      <c r="A768" s="61"/>
      <c r="B768" s="16" t="n">
        <v>766</v>
      </c>
      <c r="C768" s="23" t="s">
        <v>2132</v>
      </c>
      <c r="E768" s="1" t="s">
        <v>2935</v>
      </c>
      <c r="F768" s="1"/>
      <c r="G768" s="1" t="s">
        <v>2100</v>
      </c>
      <c r="H768" s="1" t="s">
        <v>952</v>
      </c>
      <c r="M768" s="50" t="s">
        <v>2173</v>
      </c>
    </row>
    <row r="769">
      <c r="A769" s="61"/>
      <c r="B769" s="16" t="n">
        <v>767</v>
      </c>
      <c r="C769" s="23" t="s">
        <v>2127</v>
      </c>
      <c r="E769" s="1" t="s">
        <v>3122</v>
      </c>
      <c r="F769" s="1"/>
      <c r="G769" s="1" t="s">
        <v>2100</v>
      </c>
      <c r="H769" s="1" t="s">
        <v>952</v>
      </c>
      <c r="M769" s="50" t="s">
        <v>2172</v>
      </c>
    </row>
    <row r="770">
      <c r="A770" s="61"/>
      <c r="B770" s="16" t="n">
        <v>768</v>
      </c>
      <c r="C770" s="34" t="s">
        <v>2133</v>
      </c>
      <c r="D770" s="6"/>
      <c r="E770" s="1" t="s">
        <v>3134</v>
      </c>
      <c r="F770" s="1"/>
      <c r="G770" s="1" t="s">
        <v>110</v>
      </c>
      <c r="M770" s="50"/>
    </row>
    <row r="771">
      <c r="A771" s="61"/>
      <c r="B771" s="16" t="n">
        <v>769</v>
      </c>
      <c r="C771" s="23" t="s">
        <v>2187</v>
      </c>
      <c r="E771" s="1" t="s">
        <v>3135</v>
      </c>
      <c r="F771" s="1"/>
      <c r="G771" s="1" t="s">
        <v>1085</v>
      </c>
      <c r="H771" s="1" t="s">
        <v>952</v>
      </c>
      <c r="M771" s="50" t="s">
        <v>3089</v>
      </c>
    </row>
    <row r="772">
      <c r="A772" s="61"/>
      <c r="B772" s="16" t="n">
        <v>770</v>
      </c>
      <c r="C772" s="23" t="s">
        <v>2135</v>
      </c>
      <c r="E772" s="1" t="s">
        <v>3136</v>
      </c>
      <c r="F772" s="1"/>
      <c r="G772" s="1" t="s">
        <v>1085</v>
      </c>
      <c r="H772" s="1" t="s">
        <v>952</v>
      </c>
      <c r="L772" s="1" t="s">
        <v>2136</v>
      </c>
    </row>
    <row r="773">
      <c r="A773" s="61"/>
      <c r="B773" s="16" t="n">
        <v>771</v>
      </c>
      <c r="C773" s="23" t="s">
        <v>2137</v>
      </c>
      <c r="E773" s="1" t="s">
        <v>3137</v>
      </c>
      <c r="F773" s="1"/>
      <c r="G773" s="1" t="s">
        <v>1085</v>
      </c>
      <c r="H773" s="1" t="s">
        <v>952</v>
      </c>
      <c r="L773" s="1" t="s">
        <v>2138</v>
      </c>
    </row>
    <row r="774">
      <c r="A774" s="61"/>
      <c r="B774" s="16" t="n">
        <v>772</v>
      </c>
      <c r="C774" s="23" t="s">
        <v>2139</v>
      </c>
      <c r="E774" s="1" t="s">
        <v>3138</v>
      </c>
      <c r="F774" s="1"/>
      <c r="G774" s="1" t="s">
        <v>1085</v>
      </c>
      <c r="H774" s="1" t="s">
        <v>952</v>
      </c>
      <c r="L774" s="1" t="s">
        <v>2140</v>
      </c>
    </row>
    <row r="775">
      <c r="A775" s="61"/>
      <c r="B775" s="16" t="n">
        <v>773</v>
      </c>
      <c r="C775" s="23" t="s">
        <v>2141</v>
      </c>
      <c r="E775" s="1" t="s">
        <v>3139</v>
      </c>
      <c r="F775" s="1"/>
      <c r="G775" s="1" t="s">
        <v>1085</v>
      </c>
      <c r="H775" s="1" t="s">
        <v>952</v>
      </c>
      <c r="L775" s="1" t="s">
        <v>2142</v>
      </c>
    </row>
    <row r="776">
      <c r="A776" s="61"/>
      <c r="B776" s="16" t="n">
        <v>774</v>
      </c>
      <c r="C776" s="23" t="s">
        <v>2143</v>
      </c>
      <c r="E776" s="1" t="s">
        <v>3100</v>
      </c>
      <c r="F776" s="1"/>
      <c r="G776" s="1" t="s">
        <v>1085</v>
      </c>
      <c r="H776" s="1" t="s">
        <v>952</v>
      </c>
      <c r="L776" s="1" t="s">
        <v>2144</v>
      </c>
    </row>
    <row r="777">
      <c r="A777" s="61"/>
      <c r="B777" s="16" t="n">
        <v>775</v>
      </c>
      <c r="C777" s="23" t="s">
        <v>2145</v>
      </c>
      <c r="E777" s="1" t="s">
        <v>2961</v>
      </c>
      <c r="F777" s="1"/>
      <c r="G777" s="1" t="s">
        <v>1085</v>
      </c>
      <c r="H777" s="1" t="s">
        <v>952</v>
      </c>
      <c r="L777" s="1" t="s">
        <v>3090</v>
      </c>
    </row>
    <row r="778">
      <c r="A778" s="61"/>
      <c r="B778" s="16" t="n">
        <v>776</v>
      </c>
      <c r="C778" s="23" t="s">
        <v>2146</v>
      </c>
      <c r="E778" s="1" t="s">
        <v>3140</v>
      </c>
      <c r="F778" s="1"/>
      <c r="G778" s="1" t="s">
        <v>1085</v>
      </c>
      <c r="H778" s="1" t="s">
        <v>952</v>
      </c>
      <c r="L778" s="1" t="s">
        <v>3090</v>
      </c>
    </row>
    <row r="779">
      <c r="A779" s="61"/>
      <c r="B779" s="16" t="n">
        <v>777</v>
      </c>
      <c r="C779" s="23" t="s">
        <v>2147</v>
      </c>
      <c r="E779" s="1" t="s">
        <v>3141</v>
      </c>
      <c r="F779" s="1"/>
      <c r="G779" s="1" t="s">
        <v>1085</v>
      </c>
      <c r="H779" s="1" t="s">
        <v>952</v>
      </c>
      <c r="L779" s="1" t="s">
        <v>3090</v>
      </c>
    </row>
    <row r="780">
      <c r="A780" s="61"/>
      <c r="B780" s="16" t="n">
        <v>778</v>
      </c>
      <c r="C780" s="23" t="s">
        <v>2148</v>
      </c>
      <c r="E780" s="1" t="s">
        <v>3142</v>
      </c>
      <c r="F780" s="1"/>
      <c r="G780" s="1" t="s">
        <v>1085</v>
      </c>
      <c r="H780" s="1" t="s">
        <v>952</v>
      </c>
      <c r="L780" s="1" t="s">
        <v>3090</v>
      </c>
    </row>
    <row r="781">
      <c r="A781" s="61"/>
      <c r="B781" s="16" t="n">
        <v>779</v>
      </c>
      <c r="C781" s="23" t="s">
        <v>2151</v>
      </c>
      <c r="E781" s="1" t="s">
        <v>3143</v>
      </c>
      <c r="F781" s="1"/>
      <c r="G781" s="1" t="s">
        <v>1085</v>
      </c>
      <c r="H781" s="1" t="s">
        <v>952</v>
      </c>
    </row>
    <row r="782">
      <c r="A782" s="61" t="str">
        <f>=HYPERLINK("X:/Holmen Lab/Databases/Snapgene db/DNA Files/1-Holmen Plasmids/0780-psPAX2.dna","0780.dna")</f>
      </c>
      <c r="B782" s="16" t="n">
        <v>780</v>
      </c>
      <c r="C782" s="23" t="s">
        <v>2149</v>
      </c>
      <c r="E782" s="1" t="s">
        <v>3358</v>
      </c>
      <c r="F782" s="1"/>
      <c r="G782" s="1" t="s">
        <v>3317</v>
      </c>
      <c r="H782" s="1" t="s">
        <v>952</v>
      </c>
      <c r="L782" s="1" t="s">
        <v>3295</v>
      </c>
    </row>
    <row r="783">
      <c r="A783" s="61"/>
      <c r="B783" s="16" t="n">
        <v>781</v>
      </c>
      <c r="C783" s="23" t="s">
        <v>2174</v>
      </c>
      <c r="E783" s="1" t="s">
        <v>3359</v>
      </c>
      <c r="F783" s="1"/>
      <c r="G783" s="1" t="s">
        <v>3317</v>
      </c>
      <c r="H783" s="1" t="s">
        <v>952</v>
      </c>
      <c r="L783" s="1" t="s">
        <v>3090</v>
      </c>
    </row>
    <row r="784">
      <c r="A784" s="61"/>
      <c r="B784" s="16" t="n">
        <v>782</v>
      </c>
      <c r="C784" s="23" t="s">
        <v>2203</v>
      </c>
      <c r="E784" s="1" t="s">
        <v>3144</v>
      </c>
      <c r="F784" s="1"/>
      <c r="G784" s="1" t="s">
        <v>2100</v>
      </c>
      <c r="H784" s="1" t="s">
        <v>952</v>
      </c>
      <c r="M784" s="50" t="s">
        <v>2177</v>
      </c>
      <c r="N784" s="23" t="s">
        <v>1618</v>
      </c>
    </row>
    <row r="785">
      <c r="A785" s="61" t="str">
        <f>=HYPERLINK("X:/Holmen Lab/Databases/Snapgene db/DNA Files/1-Holmen Plasmids/0783-pDONOR221-pro-HBEGF-CS-mychis.dna","0783.dna")</f>
      </c>
      <c r="B785" s="16" t="n">
        <v>783</v>
      </c>
      <c r="C785" s="23" t="s">
        <v>2152</v>
      </c>
      <c r="E785" s="1" t="s">
        <v>3145</v>
      </c>
      <c r="F785" s="1"/>
      <c r="G785" s="1" t="s">
        <v>1085</v>
      </c>
      <c r="H785" s="1" t="s">
        <v>948</v>
      </c>
      <c r="M785" s="50" t="s">
        <v>2164</v>
      </c>
    </row>
    <row r="786">
      <c r="A786" s="61"/>
      <c r="B786" s="16" t="n">
        <v>784</v>
      </c>
      <c r="C786" s="23" t="s">
        <v>2153</v>
      </c>
      <c r="E786" s="1" t="s">
        <v>3146</v>
      </c>
      <c r="F786" s="1"/>
      <c r="G786" s="1" t="s">
        <v>1085</v>
      </c>
      <c r="H786" s="1" t="s">
        <v>948</v>
      </c>
      <c r="M786" s="50" t="s">
        <v>2164</v>
      </c>
    </row>
    <row r="787">
      <c r="A787" s="61"/>
      <c r="B787" s="16" t="n">
        <v>785</v>
      </c>
      <c r="C787" s="23" t="s">
        <v>2154</v>
      </c>
      <c r="E787" s="1" t="s">
        <v>2838</v>
      </c>
      <c r="F787" s="1"/>
      <c r="G787" s="1" t="s">
        <v>1085</v>
      </c>
      <c r="H787" s="1" t="s">
        <v>955</v>
      </c>
    </row>
    <row r="788">
      <c r="A788" s="61"/>
      <c r="B788" s="16" t="n">
        <v>786</v>
      </c>
      <c r="C788" s="23" t="s">
        <v>2155</v>
      </c>
      <c r="E788" s="1" t="s">
        <v>2871</v>
      </c>
      <c r="F788" s="1"/>
      <c r="G788" s="1" t="s">
        <v>1085</v>
      </c>
      <c r="H788" s="1" t="s">
        <v>955</v>
      </c>
    </row>
    <row r="789">
      <c r="A789" s="61"/>
      <c r="B789" s="16" t="n">
        <v>787</v>
      </c>
      <c r="C789" s="23" t="s">
        <v>2156</v>
      </c>
      <c r="E789" s="1" t="s">
        <v>3071</v>
      </c>
      <c r="F789" s="1"/>
      <c r="G789" s="1" t="s">
        <v>1085</v>
      </c>
      <c r="H789" s="1" t="s">
        <v>955</v>
      </c>
    </row>
    <row r="790">
      <c r="A790" s="61"/>
      <c r="B790" s="16" t="n">
        <v>788</v>
      </c>
      <c r="C790" s="23" t="s">
        <v>2157</v>
      </c>
      <c r="E790" s="1" t="s">
        <v>3071</v>
      </c>
      <c r="F790" s="1"/>
      <c r="G790" s="1" t="s">
        <v>1085</v>
      </c>
      <c r="H790" s="1" t="s">
        <v>955</v>
      </c>
    </row>
    <row r="791">
      <c r="A791" s="61"/>
      <c r="B791" s="16" t="n">
        <v>789</v>
      </c>
      <c r="C791" s="23" t="s">
        <v>2158</v>
      </c>
      <c r="E791" s="1" t="s">
        <v>3147</v>
      </c>
      <c r="F791" s="1"/>
      <c r="G791" s="1" t="s">
        <v>1085</v>
      </c>
      <c r="H791" s="1" t="s">
        <v>955</v>
      </c>
    </row>
    <row r="792">
      <c r="A792" s="61"/>
      <c r="B792" s="16" t="n">
        <v>790</v>
      </c>
      <c r="C792" s="23" t="s">
        <v>2159</v>
      </c>
      <c r="E792" s="1" t="s">
        <v>3148</v>
      </c>
      <c r="F792" s="1"/>
      <c r="G792" s="1" t="s">
        <v>1085</v>
      </c>
      <c r="H792" s="1" t="s">
        <v>955</v>
      </c>
    </row>
    <row r="793">
      <c r="A793" s="61"/>
      <c r="B793" s="16" t="n">
        <v>791</v>
      </c>
      <c r="C793" s="23" t="s">
        <v>2162</v>
      </c>
      <c r="E793" s="1" t="s">
        <v>3149</v>
      </c>
      <c r="F793" s="1"/>
      <c r="G793" s="1" t="s">
        <v>1085</v>
      </c>
      <c r="H793" s="1" t="s">
        <v>955</v>
      </c>
      <c r="L793" s="1" t="s">
        <v>2136</v>
      </c>
      <c r="M793" s="23" t="s">
        <v>2235</v>
      </c>
    </row>
    <row r="794">
      <c r="A794" s="61"/>
      <c r="B794" s="16" t="n">
        <v>792</v>
      </c>
      <c r="C794" s="23" t="s">
        <v>2163</v>
      </c>
      <c r="E794" s="1" t="s">
        <v>3150</v>
      </c>
      <c r="F794" s="1"/>
      <c r="G794" s="1" t="s">
        <v>1085</v>
      </c>
      <c r="H794" s="1" t="s">
        <v>955</v>
      </c>
      <c r="L794" s="1" t="s">
        <v>2136</v>
      </c>
      <c r="M794" s="23" t="s">
        <v>2235</v>
      </c>
    </row>
    <row r="795">
      <c r="A795" s="61"/>
      <c r="B795" s="16" t="n">
        <v>793</v>
      </c>
      <c r="C795" s="23" t="s">
        <v>2160</v>
      </c>
      <c r="E795" s="1" t="s">
        <v>3153</v>
      </c>
      <c r="F795" s="1"/>
      <c r="G795" s="1" t="s">
        <v>1085</v>
      </c>
      <c r="H795" s="1" t="s">
        <v>955</v>
      </c>
      <c r="L795" s="1" t="s">
        <v>2138</v>
      </c>
      <c r="M795" s="23" t="s">
        <v>2236</v>
      </c>
    </row>
    <row r="796">
      <c r="A796" s="61"/>
      <c r="B796" s="16" t="n">
        <v>794</v>
      </c>
      <c r="C796" s="23" t="s">
        <v>2161</v>
      </c>
      <c r="E796" s="1" t="s">
        <v>3152</v>
      </c>
      <c r="F796" s="1"/>
      <c r="G796" s="1" t="s">
        <v>1085</v>
      </c>
      <c r="H796" s="1" t="s">
        <v>955</v>
      </c>
      <c r="L796" s="1" t="s">
        <v>2138</v>
      </c>
      <c r="M796" s="23" t="s">
        <v>2236</v>
      </c>
    </row>
    <row r="797">
      <c r="A797" s="61"/>
      <c r="B797" s="16" t="n">
        <v>795</v>
      </c>
      <c r="C797" s="23" t="s">
        <v>2165</v>
      </c>
      <c r="E797" s="1" t="s">
        <v>2797</v>
      </c>
      <c r="F797" s="1"/>
      <c r="G797" s="1" t="s">
        <v>2170</v>
      </c>
      <c r="H797" s="1" t="s">
        <v>952</v>
      </c>
    </row>
    <row r="798">
      <c r="A798" s="61" t="str">
        <f>=HYPERLINK("X:/Holmen Lab/Databases/Snapgene db/DNA Files/1-Holmen Plasmids/0796-FG12-CMV-mCherry.dna","0796.dna")</f>
      </c>
      <c r="B798" s="16" t="n">
        <v>796</v>
      </c>
      <c r="C798" s="23" t="s">
        <v>2166</v>
      </c>
      <c r="E798" s="1" t="s">
        <v>3154</v>
      </c>
      <c r="F798" s="1"/>
      <c r="G798" s="1" t="s">
        <v>1085</v>
      </c>
      <c r="H798" s="1" t="s">
        <v>952</v>
      </c>
    </row>
    <row r="799">
      <c r="A799" s="61"/>
      <c r="B799" s="16" t="n">
        <v>797</v>
      </c>
      <c r="C799" s="23" t="s">
        <v>2167</v>
      </c>
      <c r="E799" s="1" t="s">
        <v>3119</v>
      </c>
      <c r="F799" s="1"/>
      <c r="G799" s="1" t="s">
        <v>1085</v>
      </c>
      <c r="H799" s="1" t="s">
        <v>952</v>
      </c>
    </row>
    <row r="800">
      <c r="A800" s="61"/>
      <c r="B800" s="16" t="n">
        <v>798</v>
      </c>
      <c r="C800" s="23" t="s">
        <v>2168</v>
      </c>
      <c r="E800" s="1" t="s">
        <v>3118</v>
      </c>
      <c r="F800" s="1"/>
      <c r="G800" s="1" t="s">
        <v>2100</v>
      </c>
      <c r="H800" s="1" t="s">
        <v>952</v>
      </c>
      <c r="L800" s="1" t="s">
        <v>2171</v>
      </c>
      <c r="M800" s="50"/>
    </row>
    <row r="801">
      <c r="A801" s="61"/>
      <c r="B801" s="16" t="n">
        <v>799</v>
      </c>
      <c r="C801" s="23" t="s">
        <v>2169</v>
      </c>
      <c r="E801" s="1" t="s">
        <v>3117</v>
      </c>
      <c r="F801" s="1"/>
      <c r="G801" s="1" t="s">
        <v>2170</v>
      </c>
      <c r="H801" s="1" t="s">
        <v>952</v>
      </c>
    </row>
    <row r="802">
      <c r="A802" s="61"/>
      <c r="B802" s="16" t="n">
        <v>800</v>
      </c>
      <c r="C802" s="23" t="s">
        <v>2199</v>
      </c>
      <c r="E802" s="1" t="s">
        <v>2778</v>
      </c>
      <c r="F802" s="1"/>
      <c r="G802" s="1" t="s">
        <v>2100</v>
      </c>
      <c r="H802" s="1" t="s">
        <v>952</v>
      </c>
      <c r="L802" s="1"/>
      <c r="M802" s="34" t="s">
        <v>3091</v>
      </c>
    </row>
    <row r="803">
      <c r="A803" s="61" t="str">
        <f>=HYPERLINK("X:/Holmen Lab/Databases/Snapgene db/DNA Files/1-Holmen Plasmids/0801-pENTR4 mouse TG2.dna","0801.dna")</f>
      </c>
      <c r="B803" s="16" t="n">
        <v>801</v>
      </c>
      <c r="C803" s="23" t="s">
        <v>2175</v>
      </c>
      <c r="E803" s="1" t="s">
        <v>2754</v>
      </c>
      <c r="F803" s="1"/>
      <c r="H803" s="1" t="s">
        <v>948</v>
      </c>
    </row>
    <row r="804">
      <c r="A804" s="61" t="str">
        <f>=HYPERLINK("X:/Holmen Lab/Databases/Snapgene db/DNA Files/1-Holmen Plasmids/0802-RCAS yDV CHA mouse TG2.dna","0802.dna")</f>
      </c>
      <c r="B804" s="16" t="n">
        <v>802</v>
      </c>
      <c r="C804" s="23" t="s">
        <v>2188</v>
      </c>
      <c r="E804" s="1" t="s">
        <v>3155</v>
      </c>
      <c r="F804" s="1"/>
      <c r="G804" s="1" t="s">
        <v>1975</v>
      </c>
      <c r="H804" s="1" t="s">
        <v>952</v>
      </c>
    </row>
    <row r="805">
      <c r="A805" s="61"/>
      <c r="B805" s="16" t="n">
        <v>803</v>
      </c>
      <c r="C805" s="23" t="s">
        <v>2191</v>
      </c>
      <c r="E805" s="1" t="s">
        <v>2769</v>
      </c>
      <c r="F805" s="1"/>
      <c r="G805" s="1" t="s">
        <v>1085</v>
      </c>
      <c r="H805" s="1" t="s">
        <v>952</v>
      </c>
      <c r="M805" s="50" t="s">
        <v>2227</v>
      </c>
    </row>
    <row r="806">
      <c r="A806" s="61"/>
      <c r="B806" s="16" t="n">
        <v>804</v>
      </c>
      <c r="C806" s="23" t="s">
        <v>2192</v>
      </c>
      <c r="E806" s="1" t="s">
        <v>2717</v>
      </c>
      <c r="F806" s="1"/>
      <c r="G806" s="1" t="s">
        <v>1085</v>
      </c>
      <c r="H806" s="1" t="s">
        <v>952</v>
      </c>
    </row>
    <row r="807">
      <c r="A807" s="61"/>
      <c r="B807" s="16" t="n">
        <v>805</v>
      </c>
      <c r="C807" s="23" t="s">
        <v>2193</v>
      </c>
      <c r="E807" s="1" t="s">
        <v>3116</v>
      </c>
      <c r="F807" s="1"/>
      <c r="G807" s="1" t="s">
        <v>1085</v>
      </c>
      <c r="H807" s="1" t="s">
        <v>952</v>
      </c>
    </row>
    <row r="808">
      <c r="A808" s="61"/>
      <c r="B808" s="16" t="n">
        <v>806</v>
      </c>
      <c r="C808" s="23" t="s">
        <v>2194</v>
      </c>
      <c r="E808" s="1" t="s">
        <v>3115</v>
      </c>
      <c r="F808" s="1"/>
      <c r="G808" s="1" t="s">
        <v>1085</v>
      </c>
      <c r="H808" s="1" t="s">
        <v>952</v>
      </c>
    </row>
    <row r="809">
      <c r="A809" s="61"/>
      <c r="B809" s="16" t="n">
        <v>807</v>
      </c>
      <c r="C809" s="23" t="s">
        <v>2196</v>
      </c>
      <c r="E809" s="1" t="s">
        <v>2793</v>
      </c>
      <c r="F809" s="1"/>
      <c r="G809" s="1" t="s">
        <v>1085</v>
      </c>
      <c r="H809" s="1" t="s">
        <v>952</v>
      </c>
    </row>
    <row r="810">
      <c r="A810" s="61"/>
      <c r="B810" s="16" t="n">
        <v>808</v>
      </c>
      <c r="C810" s="23" t="s">
        <v>2195</v>
      </c>
      <c r="E810" s="1" t="s">
        <v>3114</v>
      </c>
      <c r="F810" s="1"/>
      <c r="G810" s="1" t="s">
        <v>1085</v>
      </c>
      <c r="H810" s="1" t="s">
        <v>952</v>
      </c>
    </row>
    <row r="811">
      <c r="A811" s="61"/>
      <c r="B811" s="16" t="n">
        <v>809</v>
      </c>
      <c r="C811" s="23" t="s">
        <v>2197</v>
      </c>
      <c r="E811" s="1" t="s">
        <v>2838</v>
      </c>
      <c r="F811" s="1"/>
      <c r="G811" s="1" t="s">
        <v>1085</v>
      </c>
      <c r="H811" s="1" t="s">
        <v>952</v>
      </c>
      <c r="M811" s="50" t="s">
        <v>2235</v>
      </c>
    </row>
    <row r="812">
      <c r="A812" s="61"/>
      <c r="B812" s="16" t="n">
        <v>810</v>
      </c>
      <c r="C812" s="23" t="s">
        <v>2198</v>
      </c>
      <c r="E812" s="1" t="s">
        <v>2959</v>
      </c>
      <c r="F812" s="1"/>
      <c r="G812" s="1" t="s">
        <v>1085</v>
      </c>
      <c r="H812" s="1" t="s">
        <v>952</v>
      </c>
      <c r="M812" s="50" t="s">
        <v>2236</v>
      </c>
    </row>
    <row r="813">
      <c r="A813" s="61"/>
      <c r="B813" s="16" t="n">
        <v>811</v>
      </c>
      <c r="C813" s="23" t="s">
        <v>2201</v>
      </c>
      <c r="E813" s="1" t="s">
        <v>3113</v>
      </c>
      <c r="F813" s="1"/>
      <c r="G813" s="1" t="s">
        <v>2100</v>
      </c>
      <c r="H813" s="1" t="s">
        <v>948</v>
      </c>
      <c r="M813" s="34" t="s">
        <v>2258</v>
      </c>
    </row>
    <row r="814">
      <c r="A814" s="61"/>
      <c r="B814" s="16" t="n">
        <v>812</v>
      </c>
      <c r="C814" s="23" t="s">
        <v>2200</v>
      </c>
      <c r="E814" s="1" t="s">
        <v>3112</v>
      </c>
      <c r="F814" s="1"/>
      <c r="G814" s="1" t="s">
        <v>2100</v>
      </c>
      <c r="H814" s="1" t="s">
        <v>952</v>
      </c>
      <c r="M814" s="34" t="s">
        <v>2258</v>
      </c>
    </row>
    <row r="815">
      <c r="A815" s="61"/>
      <c r="B815" s="16" t="n">
        <v>813</v>
      </c>
      <c r="C815" s="23" t="s">
        <v>2204</v>
      </c>
      <c r="E815" s="1" t="s">
        <v>3106</v>
      </c>
      <c r="F815" s="1"/>
      <c r="G815" s="1" t="s">
        <v>2205</v>
      </c>
      <c r="H815" s="1" t="s">
        <v>952</v>
      </c>
    </row>
    <row r="816">
      <c r="A816" s="61"/>
      <c r="B816" s="16" t="n">
        <v>814</v>
      </c>
      <c r="C816" s="23" t="s">
        <v>2206</v>
      </c>
      <c r="E816" s="1" t="s">
        <v>3107</v>
      </c>
      <c r="F816" s="1"/>
      <c r="G816" s="1" t="s">
        <v>2205</v>
      </c>
      <c r="H816" s="1" t="s">
        <v>952</v>
      </c>
    </row>
    <row r="817">
      <c r="A817" s="61" t="str">
        <f>=HYPERLINK("X:/Holmen Lab/Databases/Snapgene db/DNA Files/1-Holmen Plasmids/0815-pCR8-GW-topo-hAXL-cMyc.dna","0815.dna")</f>
      </c>
      <c r="B817" s="16" t="n">
        <v>815</v>
      </c>
      <c r="C817" s="23" t="s">
        <v>2207</v>
      </c>
      <c r="E817" s="1" t="s">
        <v>3151</v>
      </c>
      <c r="F817" s="1"/>
      <c r="G817" s="1" t="s">
        <v>2210</v>
      </c>
      <c r="H817" s="1" t="s">
        <v>955</v>
      </c>
      <c r="M817" s="50" t="s">
        <v>2221</v>
      </c>
    </row>
    <row r="818">
      <c r="A818" s="61"/>
      <c r="B818" s="16" t="n">
        <v>816</v>
      </c>
      <c r="C818" s="23" t="s">
        <v>2208</v>
      </c>
      <c r="E818" s="1" t="s">
        <v>3111</v>
      </c>
      <c r="F818" s="1"/>
      <c r="G818" s="1" t="s">
        <v>2210</v>
      </c>
      <c r="H818" s="1" t="s">
        <v>955</v>
      </c>
      <c r="M818" s="50" t="s">
        <v>2214</v>
      </c>
    </row>
    <row r="819">
      <c r="A819" s="61"/>
      <c r="B819" s="16" t="n">
        <v>817</v>
      </c>
      <c r="C819" s="23" t="s">
        <v>2287</v>
      </c>
      <c r="E819" s="1" t="s">
        <v>2844</v>
      </c>
      <c r="F819" s="1"/>
      <c r="G819" s="1" t="s">
        <v>2210</v>
      </c>
      <c r="H819" s="1" t="s">
        <v>952</v>
      </c>
      <c r="M819" s="50" t="s">
        <v>2223</v>
      </c>
    </row>
    <row r="820">
      <c r="A820" s="61"/>
      <c r="B820" s="16" t="n">
        <v>818</v>
      </c>
      <c r="C820" s="23" t="s">
        <v>2209</v>
      </c>
      <c r="E820" s="1" t="s">
        <v>3110</v>
      </c>
      <c r="F820" s="1"/>
      <c r="G820" s="1" t="s">
        <v>2210</v>
      </c>
      <c r="H820" s="1" t="s">
        <v>955</v>
      </c>
      <c r="M820" s="50" t="s">
        <v>2222</v>
      </c>
    </row>
    <row r="821">
      <c r="A821" s="61"/>
      <c r="B821" s="16" t="n">
        <v>819</v>
      </c>
      <c r="C821" s="23" t="s">
        <v>2211</v>
      </c>
      <c r="E821" s="1" t="s">
        <v>3109</v>
      </c>
      <c r="F821" s="1"/>
      <c r="G821" s="1" t="s">
        <v>1085</v>
      </c>
      <c r="H821" s="1" t="s">
        <v>2030</v>
      </c>
      <c r="L821" s="23" t="s">
        <v>2215</v>
      </c>
      <c r="M821" s="50" t="s">
        <v>2217</v>
      </c>
    </row>
    <row r="822">
      <c r="A822" s="61"/>
      <c r="B822" s="16" t="n">
        <v>820</v>
      </c>
      <c r="C822" s="23" t="s">
        <v>2212</v>
      </c>
      <c r="E822" s="1" t="s">
        <v>3108</v>
      </c>
      <c r="F822" s="1"/>
      <c r="G822" s="1" t="s">
        <v>1085</v>
      </c>
      <c r="H822" s="1" t="s">
        <v>2030</v>
      </c>
      <c r="L822" s="23" t="s">
        <v>2216</v>
      </c>
      <c r="M822" s="50" t="s">
        <v>2213</v>
      </c>
    </row>
    <row r="823">
      <c r="A823" s="61"/>
      <c r="B823" s="16" t="n">
        <v>821</v>
      </c>
      <c r="C823" s="23" t="s">
        <v>2220</v>
      </c>
      <c r="E823" s="1" t="s">
        <v>3105</v>
      </c>
      <c r="F823" s="1"/>
      <c r="G823" s="1" t="s">
        <v>2210</v>
      </c>
      <c r="H823" s="1" t="s">
        <v>952</v>
      </c>
      <c r="M823" s="50" t="s">
        <v>2224</v>
      </c>
    </row>
    <row r="824">
      <c r="A824" s="61"/>
      <c r="B824" s="16" t="n">
        <v>822</v>
      </c>
      <c r="C824" s="23" t="s">
        <v>2219</v>
      </c>
      <c r="E824" s="1" t="s">
        <v>3104</v>
      </c>
      <c r="F824" s="1"/>
      <c r="G824" s="1" t="s">
        <v>2210</v>
      </c>
      <c r="H824" s="1" t="s">
        <v>952</v>
      </c>
      <c r="M824" s="50" t="s">
        <v>2225</v>
      </c>
    </row>
    <row r="825">
      <c r="A825" s="61"/>
      <c r="B825" s="16" t="n">
        <v>823</v>
      </c>
      <c r="C825" s="23" t="s">
        <v>2228</v>
      </c>
      <c r="E825" s="1" t="s">
        <v>3103</v>
      </c>
      <c r="F825" s="1"/>
      <c r="G825" s="1" t="s">
        <v>2229</v>
      </c>
      <c r="H825" s="1" t="s">
        <v>955</v>
      </c>
      <c r="M825" s="50" t="s">
        <v>2232</v>
      </c>
    </row>
    <row r="826">
      <c r="A826" s="61"/>
      <c r="B826" s="16" t="n">
        <v>824</v>
      </c>
      <c r="C826" s="23" t="s">
        <v>2230</v>
      </c>
      <c r="E826" s="1" t="s">
        <v>3102</v>
      </c>
      <c r="F826" s="1"/>
      <c r="G826" s="1" t="s">
        <v>1085</v>
      </c>
      <c r="H826" s="1" t="s">
        <v>952</v>
      </c>
      <c r="M826" s="50" t="s">
        <v>2243</v>
      </c>
    </row>
    <row r="827">
      <c r="A827" s="61"/>
      <c r="B827" s="16" t="n">
        <v>825</v>
      </c>
      <c r="C827" s="23" t="s">
        <v>2231</v>
      </c>
      <c r="E827" s="1" t="s">
        <v>3101</v>
      </c>
      <c r="F827" s="1"/>
      <c r="G827" s="1" t="s">
        <v>1085</v>
      </c>
      <c r="H827" s="1" t="s">
        <v>952</v>
      </c>
      <c r="M827" s="50" t="s">
        <v>2242</v>
      </c>
    </row>
    <row r="828">
      <c r="A828" s="61"/>
      <c r="B828" s="16" t="n">
        <v>826</v>
      </c>
      <c r="C828" s="23" t="s">
        <v>2233</v>
      </c>
      <c r="E828" s="1" t="s">
        <v>3100</v>
      </c>
      <c r="F828" s="1"/>
      <c r="G828" s="1" t="s">
        <v>1085</v>
      </c>
      <c r="H828" s="1" t="s">
        <v>948</v>
      </c>
      <c r="M828" s="50" t="s">
        <v>2237</v>
      </c>
    </row>
    <row r="829">
      <c r="A829" s="61"/>
      <c r="B829" s="16" t="n">
        <v>827</v>
      </c>
      <c r="C829" s="23" t="s">
        <v>2234</v>
      </c>
      <c r="E829" s="1" t="s">
        <v>2966</v>
      </c>
      <c r="F829" s="1"/>
      <c r="G829" s="1" t="s">
        <v>1085</v>
      </c>
      <c r="H829" s="1" t="s">
        <v>948</v>
      </c>
      <c r="M829" s="50" t="s">
        <v>2238</v>
      </c>
    </row>
    <row r="830">
      <c r="A830" s="61"/>
      <c r="B830" s="16" t="n">
        <v>828</v>
      </c>
      <c r="C830" s="23" t="s">
        <v>2239</v>
      </c>
      <c r="F830" s="1"/>
      <c r="G830" s="1" t="s">
        <v>1085</v>
      </c>
      <c r="H830" s="1" t="s">
        <v>952</v>
      </c>
      <c r="M830" s="50" t="s">
        <v>2244</v>
      </c>
    </row>
    <row r="831">
      <c r="A831" s="61"/>
      <c r="B831" s="16" t="n">
        <v>829</v>
      </c>
      <c r="C831" s="23" t="s">
        <v>2240</v>
      </c>
      <c r="E831" s="1" t="s">
        <v>3117</v>
      </c>
      <c r="F831" s="1"/>
      <c r="G831" s="1" t="s">
        <v>1085</v>
      </c>
      <c r="H831" s="1" t="s">
        <v>952</v>
      </c>
      <c r="M831" s="50" t="s">
        <v>2241</v>
      </c>
    </row>
    <row r="832">
      <c r="A832" s="61"/>
      <c r="B832" s="16" t="n">
        <v>830</v>
      </c>
      <c r="C832" s="23" t="s">
        <v>2251</v>
      </c>
      <c r="E832" s="1" t="s">
        <v>3014</v>
      </c>
      <c r="F832" s="1"/>
      <c r="G832" s="1" t="s">
        <v>2100</v>
      </c>
      <c r="H832" s="1" t="s">
        <v>952</v>
      </c>
    </row>
    <row r="833">
      <c r="A833" s="61"/>
      <c r="B833" s="16" t="n">
        <v>831</v>
      </c>
      <c r="C833" s="23" t="s">
        <v>2252</v>
      </c>
      <c r="E833" s="1" t="s">
        <v>2899</v>
      </c>
      <c r="F833" s="1"/>
      <c r="G833" s="1" t="s">
        <v>2100</v>
      </c>
      <c r="H833" s="1" t="s">
        <v>952</v>
      </c>
    </row>
    <row r="834">
      <c r="A834" s="61"/>
      <c r="B834" s="16" t="n">
        <v>832</v>
      </c>
      <c r="C834" s="23" t="s">
        <v>2253</v>
      </c>
      <c r="E834" s="1" t="s">
        <v>3156</v>
      </c>
      <c r="F834" s="1"/>
      <c r="G834" s="1" t="s">
        <v>2100</v>
      </c>
      <c r="H834" s="1" t="s">
        <v>952</v>
      </c>
    </row>
    <row r="835">
      <c r="A835" s="61"/>
      <c r="B835" s="16" t="n">
        <v>833</v>
      </c>
      <c r="C835" s="23" t="s">
        <v>2254</v>
      </c>
      <c r="E835" s="1" t="s">
        <v>3035</v>
      </c>
      <c r="F835" s="1"/>
      <c r="G835" s="1" t="s">
        <v>2100</v>
      </c>
      <c r="H835" s="1" t="s">
        <v>952</v>
      </c>
    </row>
    <row r="836">
      <c r="A836" s="61"/>
      <c r="B836" s="16" t="n">
        <v>834</v>
      </c>
      <c r="C836" s="23" t="s">
        <v>2255</v>
      </c>
      <c r="E836" s="1" t="s">
        <v>3157</v>
      </c>
      <c r="F836" s="1"/>
      <c r="G836" s="1" t="s">
        <v>2100</v>
      </c>
      <c r="H836" s="1" t="s">
        <v>952</v>
      </c>
      <c r="I836" s="6"/>
      <c r="J836" s="34"/>
      <c r="K836" s="34"/>
      <c r="L836" s="34"/>
    </row>
    <row r="837">
      <c r="A837" s="61"/>
      <c r="B837" s="16" t="n">
        <v>835</v>
      </c>
      <c r="C837" s="23" t="s">
        <v>2256</v>
      </c>
      <c r="E837" s="1" t="s">
        <v>3009</v>
      </c>
      <c r="F837" s="1"/>
      <c r="G837" s="1" t="s">
        <v>2100</v>
      </c>
      <c r="H837" s="1" t="s">
        <v>952</v>
      </c>
      <c r="L837" s="34"/>
    </row>
    <row r="838">
      <c r="A838" s="61"/>
      <c r="B838" s="16" t="n">
        <v>836</v>
      </c>
      <c r="C838" s="23" t="s">
        <v>2199</v>
      </c>
      <c r="E838" s="1" t="s">
        <v>2778</v>
      </c>
      <c r="F838" s="1"/>
      <c r="G838" s="1" t="s">
        <v>2100</v>
      </c>
      <c r="H838" s="1" t="s">
        <v>952</v>
      </c>
      <c r="M838" s="23" t="s">
        <v>3092</v>
      </c>
    </row>
    <row r="839">
      <c r="A839" s="61"/>
      <c r="B839" s="16" t="n">
        <v>837</v>
      </c>
      <c r="C839" s="23" t="s">
        <v>2259</v>
      </c>
      <c r="E839" s="1" t="s">
        <v>3157</v>
      </c>
      <c r="F839" s="1"/>
      <c r="G839" s="1" t="s">
        <v>2100</v>
      </c>
      <c r="H839" s="1" t="s">
        <v>948</v>
      </c>
    </row>
    <row r="840">
      <c r="A840" s="61" t="str">
        <f>=HYPERLINK("X:/Holmen Lab/Databases/Snapgene db/DNA Files/1-Holmen Plasmids/0838-ACZEGP TRE3 MCS.dna","0838.dna")</f>
      </c>
      <c r="B840" s="16" t="n">
        <v>838</v>
      </c>
      <c r="C840" s="23" t="s">
        <v>2260</v>
      </c>
      <c r="E840" s="1" t="s">
        <v>3158</v>
      </c>
      <c r="F840" s="1"/>
      <c r="G840" s="1" t="s">
        <v>2100</v>
      </c>
      <c r="H840" s="1" t="s">
        <v>948</v>
      </c>
    </row>
    <row r="841">
      <c r="A841" s="61"/>
      <c r="B841" s="16" t="n">
        <v>839</v>
      </c>
      <c r="C841" s="23" t="s">
        <v>2276</v>
      </c>
      <c r="E841" s="1" t="s">
        <v>3159</v>
      </c>
      <c r="F841" s="1"/>
      <c r="G841" s="1" t="s">
        <v>2100</v>
      </c>
      <c r="H841" s="1" t="s">
        <v>955</v>
      </c>
      <c r="I841" s="1" t="s">
        <v>2363</v>
      </c>
    </row>
    <row r="842">
      <c r="A842" s="61"/>
      <c r="B842" s="16" t="n">
        <v>840</v>
      </c>
      <c r="C842" s="23" t="s">
        <v>2277</v>
      </c>
      <c r="E842" s="1" t="s">
        <v>2957</v>
      </c>
      <c r="F842" s="1"/>
      <c r="G842" s="1" t="s">
        <v>2100</v>
      </c>
      <c r="H842" s="1" t="s">
        <v>948</v>
      </c>
      <c r="I842" s="1" t="s">
        <v>2363</v>
      </c>
    </row>
    <row r="843">
      <c r="A843" s="61"/>
      <c r="B843" s="16" t="n">
        <v>841</v>
      </c>
      <c r="C843" s="23" t="s">
        <v>2278</v>
      </c>
      <c r="E843" s="1" t="s">
        <v>2775</v>
      </c>
      <c r="F843" s="1"/>
      <c r="G843" s="1" t="s">
        <v>2100</v>
      </c>
      <c r="H843" s="1" t="s">
        <v>952</v>
      </c>
      <c r="I843" s="1" t="s">
        <v>2363</v>
      </c>
      <c r="N843" s="23" t="s">
        <v>2257</v>
      </c>
    </row>
    <row r="844">
      <c r="A844" s="61"/>
      <c r="B844" s="16" t="n">
        <v>842</v>
      </c>
      <c r="C844" s="23" t="s">
        <v>2279</v>
      </c>
      <c r="E844" s="1" t="s">
        <v>2981</v>
      </c>
      <c r="F844" s="1"/>
      <c r="G844" s="1" t="s">
        <v>2100</v>
      </c>
      <c r="H844" s="1" t="s">
        <v>955</v>
      </c>
      <c r="I844" s="1" t="s">
        <v>2363</v>
      </c>
    </row>
    <row r="845">
      <c r="A845" s="61"/>
      <c r="B845" s="16" t="n">
        <v>843</v>
      </c>
      <c r="C845" s="50" t="s">
        <v>2272</v>
      </c>
      <c r="E845" s="1" t="s">
        <v>3160</v>
      </c>
      <c r="F845" s="1"/>
      <c r="G845" s="1" t="s">
        <v>2284</v>
      </c>
      <c r="H845" s="1" t="s">
        <v>955</v>
      </c>
      <c r="I845" s="1" t="s">
        <v>2363</v>
      </c>
    </row>
    <row r="846">
      <c r="A846" s="61"/>
      <c r="B846" s="16" t="n">
        <v>844</v>
      </c>
      <c r="C846" s="50" t="s">
        <v>2271</v>
      </c>
      <c r="E846" s="1" t="s">
        <v>3161</v>
      </c>
      <c r="F846" s="1"/>
      <c r="G846" s="1" t="s">
        <v>2284</v>
      </c>
      <c r="H846" s="1" t="s">
        <v>955</v>
      </c>
      <c r="I846" s="1" t="s">
        <v>2363</v>
      </c>
    </row>
    <row r="847">
      <c r="A847" s="61"/>
      <c r="B847" s="16" t="n">
        <v>845</v>
      </c>
      <c r="C847" s="50" t="s">
        <v>2270</v>
      </c>
      <c r="E847" s="1" t="s">
        <v>3162</v>
      </c>
      <c r="F847" s="1"/>
      <c r="G847" s="1" t="s">
        <v>2284</v>
      </c>
      <c r="H847" s="1" t="s">
        <v>955</v>
      </c>
      <c r="I847" s="1" t="s">
        <v>2363</v>
      </c>
    </row>
    <row r="848">
      <c r="A848" s="61"/>
      <c r="B848" s="16" t="n">
        <v>846</v>
      </c>
      <c r="C848" s="50" t="s">
        <v>2269</v>
      </c>
      <c r="E848" s="1" t="s">
        <v>2793</v>
      </c>
      <c r="F848" s="1"/>
      <c r="G848" s="1" t="s">
        <v>2284</v>
      </c>
      <c r="H848" s="1" t="s">
        <v>955</v>
      </c>
      <c r="I848" s="1" t="s">
        <v>2363</v>
      </c>
    </row>
    <row r="849">
      <c r="A849" s="61"/>
      <c r="B849" s="16" t="n">
        <v>847</v>
      </c>
      <c r="C849" s="50" t="s">
        <v>2273</v>
      </c>
      <c r="E849" s="1" t="s">
        <v>2823</v>
      </c>
      <c r="F849" s="1"/>
      <c r="G849" s="1" t="s">
        <v>2359</v>
      </c>
      <c r="H849" s="1" t="s">
        <v>955</v>
      </c>
      <c r="I849" s="1" t="s">
        <v>2363</v>
      </c>
      <c r="M849" s="23" t="s">
        <v>2360</v>
      </c>
    </row>
    <row r="850">
      <c r="A850" s="61"/>
      <c r="B850" s="16" t="n">
        <v>848</v>
      </c>
      <c r="C850" s="50" t="s">
        <v>2274</v>
      </c>
      <c r="E850" s="1" t="s">
        <v>3163</v>
      </c>
      <c r="F850" s="1"/>
      <c r="G850" s="1" t="s">
        <v>2284</v>
      </c>
      <c r="H850" s="1" t="s">
        <v>955</v>
      </c>
      <c r="I850" s="1" t="s">
        <v>2363</v>
      </c>
    </row>
    <row r="851">
      <c r="A851" s="61"/>
      <c r="B851" s="16" t="n">
        <v>849</v>
      </c>
      <c r="C851" s="50" t="s">
        <v>2275</v>
      </c>
      <c r="E851" s="1" t="s">
        <v>3164</v>
      </c>
      <c r="F851" s="1"/>
      <c r="G851" s="1" t="s">
        <v>2284</v>
      </c>
      <c r="H851" s="1" t="s">
        <v>955</v>
      </c>
      <c r="I851" s="1" t="s">
        <v>2363</v>
      </c>
    </row>
    <row r="852">
      <c r="A852" s="61"/>
      <c r="B852" s="16" t="n">
        <v>850</v>
      </c>
      <c r="C852" s="50" t="s">
        <v>2332</v>
      </c>
      <c r="E852" s="1" t="s">
        <v>3165</v>
      </c>
      <c r="F852" s="1"/>
      <c r="G852" s="1" t="s">
        <v>2284</v>
      </c>
      <c r="H852" s="1" t="s">
        <v>955</v>
      </c>
      <c r="I852" s="1" t="s">
        <v>2363</v>
      </c>
    </row>
    <row r="853">
      <c r="A853" s="61"/>
      <c r="B853" s="16" t="n">
        <v>851</v>
      </c>
      <c r="C853" s="50" t="s">
        <v>2262</v>
      </c>
      <c r="E853" s="1" t="s">
        <v>3150</v>
      </c>
      <c r="F853" s="1"/>
      <c r="G853" s="1" t="s">
        <v>2284</v>
      </c>
      <c r="H853" s="1" t="s">
        <v>952</v>
      </c>
      <c r="I853" s="1" t="s">
        <v>2363</v>
      </c>
      <c r="M853" s="23" t="s">
        <v>2331</v>
      </c>
    </row>
    <row r="854">
      <c r="A854" s="61"/>
      <c r="B854" s="16" t="n">
        <v>852</v>
      </c>
      <c r="C854" s="50" t="s">
        <v>2263</v>
      </c>
      <c r="E854" s="1" t="s">
        <v>2771</v>
      </c>
      <c r="F854" s="1"/>
      <c r="G854" s="1" t="s">
        <v>2284</v>
      </c>
      <c r="H854" s="1" t="s">
        <v>952</v>
      </c>
      <c r="I854" s="1" t="s">
        <v>2363</v>
      </c>
      <c r="M854" s="23" t="s">
        <v>2331</v>
      </c>
    </row>
    <row r="855">
      <c r="A855" s="61"/>
      <c r="B855" s="16" t="n">
        <v>853</v>
      </c>
      <c r="C855" s="50" t="s">
        <v>2264</v>
      </c>
      <c r="E855" s="1" t="s">
        <v>3145</v>
      </c>
      <c r="F855" s="1"/>
      <c r="G855" s="1" t="s">
        <v>2284</v>
      </c>
      <c r="H855" s="1" t="s">
        <v>952</v>
      </c>
      <c r="I855" s="1" t="s">
        <v>2363</v>
      </c>
      <c r="M855" s="23" t="s">
        <v>2331</v>
      </c>
    </row>
    <row r="856">
      <c r="A856" s="61"/>
      <c r="B856" s="16" t="n">
        <v>854</v>
      </c>
      <c r="C856" s="50" t="s">
        <v>2265</v>
      </c>
      <c r="E856" s="1" t="s">
        <v>3169</v>
      </c>
      <c r="F856" s="1"/>
      <c r="G856" s="1" t="s">
        <v>2284</v>
      </c>
      <c r="H856" s="1" t="s">
        <v>952</v>
      </c>
      <c r="I856" s="1" t="s">
        <v>2363</v>
      </c>
      <c r="M856" s="23" t="s">
        <v>2331</v>
      </c>
    </row>
    <row r="857">
      <c r="A857" s="61"/>
      <c r="B857" s="16" t="n">
        <v>855</v>
      </c>
      <c r="C857" s="50" t="s">
        <v>2266</v>
      </c>
      <c r="E857" s="1" t="s">
        <v>2966</v>
      </c>
      <c r="F857" s="1"/>
      <c r="G857" s="1" t="s">
        <v>2361</v>
      </c>
      <c r="H857" s="1" t="s">
        <v>952</v>
      </c>
      <c r="I857" s="1" t="s">
        <v>2363</v>
      </c>
      <c r="M857" s="23" t="s">
        <v>2331</v>
      </c>
    </row>
    <row r="858">
      <c r="A858" s="61"/>
      <c r="B858" s="16" t="n">
        <v>856</v>
      </c>
      <c r="C858" s="50" t="s">
        <v>2330</v>
      </c>
      <c r="E858" s="1" t="s">
        <v>3168</v>
      </c>
      <c r="F858" s="1"/>
      <c r="G858" s="1" t="s">
        <v>2284</v>
      </c>
      <c r="H858" s="1" t="s">
        <v>952</v>
      </c>
      <c r="I858" s="1" t="s">
        <v>2363</v>
      </c>
      <c r="M858" s="23" t="s">
        <v>2331</v>
      </c>
    </row>
    <row r="859">
      <c r="A859" s="61"/>
      <c r="B859" s="16" t="n">
        <v>857</v>
      </c>
      <c r="C859" s="50" t="s">
        <v>2267</v>
      </c>
      <c r="E859" s="1" t="s">
        <v>2926</v>
      </c>
      <c r="F859" s="1"/>
      <c r="G859" s="1" t="s">
        <v>2284</v>
      </c>
      <c r="H859" s="1" t="s">
        <v>952</v>
      </c>
      <c r="I859" s="1" t="s">
        <v>2363</v>
      </c>
      <c r="M859" s="23" t="s">
        <v>2331</v>
      </c>
    </row>
    <row r="860">
      <c r="A860" s="61"/>
      <c r="B860" s="16" t="n">
        <v>858</v>
      </c>
      <c r="C860" s="50" t="s">
        <v>2268</v>
      </c>
      <c r="E860" s="1" t="s">
        <v>3167</v>
      </c>
      <c r="F860" s="1"/>
      <c r="G860" s="1" t="s">
        <v>2284</v>
      </c>
      <c r="H860" s="1" t="s">
        <v>952</v>
      </c>
      <c r="I860" s="1" t="s">
        <v>2363</v>
      </c>
      <c r="M860" s="23" t="s">
        <v>2331</v>
      </c>
    </row>
    <row r="861">
      <c r="A861" s="61" t="str">
        <f>=HYPERLINK("X:/Holmen Lab/Databases/Snapgene db/DNA Files/1-Holmen Plasmids/0859-RCAS LSD1.dna","0859.dna")</f>
      </c>
      <c r="B861" s="16" t="n">
        <v>859</v>
      </c>
      <c r="C861" s="50" t="s">
        <v>2289</v>
      </c>
      <c r="E861" s="1" t="s">
        <v>3166</v>
      </c>
      <c r="F861" s="1"/>
      <c r="G861" s="1" t="s">
        <v>2285</v>
      </c>
      <c r="H861" s="1" t="s">
        <v>952</v>
      </c>
      <c r="I861" s="1" t="s">
        <v>2363</v>
      </c>
      <c r="M861" s="23" t="s">
        <v>2288</v>
      </c>
    </row>
    <row r="862">
      <c r="A862" s="61" t="str">
        <f>=HYPERLINK("X:/Holmen Lab/Databases/Snapgene db/DNA Files/1-Holmen Plasmids/0860-RCAS JMJD2C.dna","0860.dna")</f>
      </c>
      <c r="B862" s="16" t="n">
        <v>860</v>
      </c>
      <c r="C862" s="50" t="s">
        <v>2290</v>
      </c>
      <c r="F862" s="1"/>
      <c r="G862" s="1" t="s">
        <v>2285</v>
      </c>
      <c r="H862" s="1" t="s">
        <v>952</v>
      </c>
      <c r="I862" s="1" t="s">
        <v>2363</v>
      </c>
      <c r="M862" s="23" t="s">
        <v>2324</v>
      </c>
    </row>
    <row r="863">
      <c r="A863" s="61"/>
      <c r="B863" s="16" t="n">
        <v>861</v>
      </c>
      <c r="C863" s="50" t="s">
        <v>2286</v>
      </c>
      <c r="E863" s="1" t="s">
        <v>3170</v>
      </c>
      <c r="F863" s="1"/>
      <c r="G863" s="1" t="s">
        <v>1085</v>
      </c>
      <c r="H863" s="1" t="s">
        <v>948</v>
      </c>
      <c r="I863" s="1" t="s">
        <v>2420</v>
      </c>
      <c r="M863" s="23" t="s">
        <v>2303</v>
      </c>
    </row>
    <row r="864">
      <c r="A864" s="61"/>
      <c r="B864" s="16" t="n">
        <v>862</v>
      </c>
      <c r="C864" s="50" t="s">
        <v>2299</v>
      </c>
      <c r="E864" s="1" t="s">
        <v>2871</v>
      </c>
      <c r="F864" s="1"/>
      <c r="G864" s="1" t="s">
        <v>1085</v>
      </c>
      <c r="H864" s="1" t="s">
        <v>952</v>
      </c>
      <c r="I864" s="1" t="s">
        <v>2420</v>
      </c>
      <c r="M864" s="23" t="s">
        <v>2302</v>
      </c>
    </row>
    <row r="865">
      <c r="A865" s="61"/>
      <c r="B865" s="16" t="n">
        <v>863</v>
      </c>
      <c r="C865" s="50" t="s">
        <v>2312</v>
      </c>
      <c r="E865" s="1" t="s">
        <v>2774</v>
      </c>
      <c r="F865" s="1"/>
      <c r="G865" s="1" t="s">
        <v>2285</v>
      </c>
      <c r="H865" s="1" t="s">
        <v>952</v>
      </c>
      <c r="I865" s="1" t="s">
        <v>2420</v>
      </c>
      <c r="J865" s="9" t="n">
        <v>42445</v>
      </c>
      <c r="L865" s="23" t="s">
        <v>3081</v>
      </c>
      <c r="M865" s="23" t="s">
        <v>3083</v>
      </c>
    </row>
    <row r="866">
      <c r="A866" s="61"/>
      <c r="B866" s="16" t="n">
        <v>864</v>
      </c>
      <c r="C866" s="50" t="s">
        <v>2311</v>
      </c>
      <c r="E866" s="1" t="s">
        <v>2620</v>
      </c>
      <c r="F866" s="1"/>
      <c r="G866" s="1" t="s">
        <v>2285</v>
      </c>
      <c r="H866" s="1" t="s">
        <v>952</v>
      </c>
      <c r="I866" s="1" t="s">
        <v>2420</v>
      </c>
      <c r="J866" s="9" t="n">
        <v>42445</v>
      </c>
      <c r="L866" s="23" t="s">
        <v>3081</v>
      </c>
      <c r="M866" s="23" t="s">
        <v>3083</v>
      </c>
    </row>
    <row r="867">
      <c r="A867" s="61"/>
      <c r="B867" s="16" t="n">
        <v>865</v>
      </c>
      <c r="C867" s="50" t="s">
        <v>2310</v>
      </c>
      <c r="E867" s="1" t="s">
        <v>2925</v>
      </c>
      <c r="F867" s="1"/>
      <c r="G867" s="1" t="s">
        <v>2285</v>
      </c>
      <c r="H867" s="1" t="s">
        <v>952</v>
      </c>
      <c r="I867" s="1" t="s">
        <v>2420</v>
      </c>
      <c r="J867" s="9" t="n">
        <v>42445</v>
      </c>
      <c r="L867" s="23" t="s">
        <v>3081</v>
      </c>
      <c r="M867" s="23" t="s">
        <v>3083</v>
      </c>
    </row>
    <row r="868">
      <c r="A868" s="61"/>
      <c r="B868" s="16" t="n">
        <v>866</v>
      </c>
      <c r="C868" s="50" t="s">
        <v>2308</v>
      </c>
      <c r="E868" s="1" t="s">
        <v>2838</v>
      </c>
      <c r="F868" s="1"/>
      <c r="G868" s="1" t="s">
        <v>2285</v>
      </c>
      <c r="H868" s="1" t="s">
        <v>952</v>
      </c>
      <c r="I868" s="1" t="s">
        <v>2363</v>
      </c>
      <c r="J868" s="9" t="n">
        <v>42445</v>
      </c>
      <c r="L868" s="23" t="s">
        <v>3081</v>
      </c>
      <c r="M868" s="23" t="s">
        <v>3083</v>
      </c>
    </row>
    <row r="869">
      <c r="A869" s="61"/>
      <c r="B869" s="16" t="n">
        <v>867</v>
      </c>
      <c r="C869" s="50" t="s">
        <v>2309</v>
      </c>
      <c r="E869" s="1" t="s">
        <v>2857</v>
      </c>
      <c r="F869" s="1"/>
      <c r="G869" s="1" t="s">
        <v>2285</v>
      </c>
      <c r="H869" s="1" t="s">
        <v>952</v>
      </c>
      <c r="I869" s="1" t="s">
        <v>2363</v>
      </c>
      <c r="J869" s="9" t="n">
        <v>42445</v>
      </c>
      <c r="L869" s="23" t="s">
        <v>3081</v>
      </c>
      <c r="M869" s="23" t="s">
        <v>3083</v>
      </c>
    </row>
    <row r="870">
      <c r="A870" s="61"/>
      <c r="B870" s="16" t="n">
        <v>868</v>
      </c>
      <c r="C870" s="50" t="s">
        <v>2319</v>
      </c>
      <c r="E870" s="1" t="s">
        <v>3171</v>
      </c>
      <c r="F870" s="1"/>
      <c r="G870" s="1" t="s">
        <v>2285</v>
      </c>
      <c r="H870" s="1" t="s">
        <v>952</v>
      </c>
      <c r="I870" s="1" t="s">
        <v>3093</v>
      </c>
      <c r="J870" s="9" t="n">
        <v>42445</v>
      </c>
      <c r="L870" s="23" t="s">
        <v>3081</v>
      </c>
      <c r="M870" s="23" t="s">
        <v>3085</v>
      </c>
    </row>
    <row r="871">
      <c r="A871" s="61"/>
      <c r="B871" s="16" t="n">
        <v>869</v>
      </c>
      <c r="C871" s="50" t="s">
        <v>2307</v>
      </c>
      <c r="E871" s="1" t="s">
        <v>2838</v>
      </c>
      <c r="F871" s="1"/>
      <c r="G871" s="1" t="s">
        <v>2285</v>
      </c>
      <c r="H871" s="1" t="s">
        <v>952</v>
      </c>
      <c r="I871" s="1" t="s">
        <v>2420</v>
      </c>
      <c r="J871" s="9" t="n">
        <v>42445</v>
      </c>
      <c r="L871" s="23" t="s">
        <v>3081</v>
      </c>
      <c r="M871" s="23" t="s">
        <v>3086</v>
      </c>
    </row>
    <row r="872">
      <c r="A872" s="61"/>
      <c r="B872" s="16" t="n">
        <v>870</v>
      </c>
      <c r="C872" s="50" t="s">
        <v>2306</v>
      </c>
      <c r="E872" s="1" t="s">
        <v>3172</v>
      </c>
      <c r="F872" s="1"/>
      <c r="G872" s="1" t="s">
        <v>2285</v>
      </c>
      <c r="H872" s="1" t="s">
        <v>952</v>
      </c>
      <c r="I872" s="1" t="s">
        <v>2420</v>
      </c>
      <c r="J872" s="9" t="n">
        <v>42445</v>
      </c>
      <c r="L872" s="23" t="s">
        <v>3081</v>
      </c>
      <c r="M872" s="23" t="s">
        <v>3086</v>
      </c>
    </row>
    <row r="873">
      <c r="A873" s="61"/>
      <c r="B873" s="16" t="n">
        <v>871</v>
      </c>
      <c r="C873" s="50" t="s">
        <v>2313</v>
      </c>
      <c r="E873" s="1" t="s">
        <v>2778</v>
      </c>
      <c r="F873" s="1"/>
      <c r="G873" s="1" t="s">
        <v>2285</v>
      </c>
      <c r="H873" s="1" t="s">
        <v>952</v>
      </c>
      <c r="I873" s="1" t="s">
        <v>2420</v>
      </c>
      <c r="J873" s="9" t="n">
        <v>42445</v>
      </c>
      <c r="L873" s="23" t="s">
        <v>3081</v>
      </c>
      <c r="M873" s="23" t="s">
        <v>3086</v>
      </c>
    </row>
    <row r="874">
      <c r="A874" s="61"/>
      <c r="B874" s="16" t="n">
        <v>872</v>
      </c>
      <c r="C874" s="50" t="s">
        <v>2291</v>
      </c>
      <c r="E874" s="1" t="s">
        <v>2904</v>
      </c>
      <c r="F874" s="1"/>
      <c r="G874" s="1" t="s">
        <v>2285</v>
      </c>
      <c r="H874" s="1" t="s">
        <v>952</v>
      </c>
      <c r="J874" s="9" t="n">
        <v>42445</v>
      </c>
      <c r="L874" s="23" t="s">
        <v>3081</v>
      </c>
      <c r="M874" s="23" t="s">
        <v>3082</v>
      </c>
    </row>
    <row r="875">
      <c r="A875" s="61"/>
      <c r="B875" s="16" t="n">
        <v>873</v>
      </c>
      <c r="C875" s="50" t="s">
        <v>2305</v>
      </c>
      <c r="E875" s="1" t="s">
        <v>3173</v>
      </c>
      <c r="F875" s="1"/>
      <c r="G875" s="1" t="s">
        <v>2285</v>
      </c>
      <c r="H875" s="1" t="s">
        <v>952</v>
      </c>
      <c r="I875" s="1" t="s">
        <v>2420</v>
      </c>
      <c r="J875" s="9" t="n">
        <v>42445</v>
      </c>
      <c r="L875" s="23" t="s">
        <v>3081</v>
      </c>
      <c r="M875" s="23" t="s">
        <v>3082</v>
      </c>
    </row>
    <row r="876">
      <c r="A876" s="61"/>
      <c r="B876" s="16" t="n">
        <v>874</v>
      </c>
      <c r="C876" s="50" t="s">
        <v>2304</v>
      </c>
      <c r="E876" s="1" t="s">
        <v>2925</v>
      </c>
      <c r="F876" s="1"/>
      <c r="G876" s="1" t="s">
        <v>2285</v>
      </c>
      <c r="H876" s="1" t="s">
        <v>952</v>
      </c>
      <c r="I876" s="1" t="s">
        <v>2420</v>
      </c>
      <c r="J876" s="9" t="n">
        <v>42445</v>
      </c>
      <c r="L876" s="23" t="s">
        <v>3081</v>
      </c>
      <c r="M876" s="23" t="s">
        <v>3083</v>
      </c>
    </row>
    <row r="877">
      <c r="A877" s="61"/>
      <c r="B877" s="16" t="n">
        <v>875</v>
      </c>
      <c r="C877" s="50" t="s">
        <v>2292</v>
      </c>
      <c r="E877" s="1" t="s">
        <v>2800</v>
      </c>
      <c r="F877" s="1"/>
      <c r="G877" s="1" t="s">
        <v>2285</v>
      </c>
      <c r="H877" s="1" t="s">
        <v>952</v>
      </c>
      <c r="I877" s="1" t="s">
        <v>2420</v>
      </c>
      <c r="J877" s="9" t="n">
        <v>42445</v>
      </c>
      <c r="L877" s="23" t="s">
        <v>3081</v>
      </c>
      <c r="M877" s="23" t="s">
        <v>3082</v>
      </c>
    </row>
    <row r="878">
      <c r="A878" s="61"/>
      <c r="B878" s="16" t="n">
        <v>876</v>
      </c>
      <c r="C878" s="50" t="s">
        <v>2293</v>
      </c>
      <c r="E878" s="1" t="s">
        <v>2996</v>
      </c>
      <c r="F878" s="1"/>
      <c r="G878" s="1" t="s">
        <v>2285</v>
      </c>
      <c r="H878" s="1" t="s">
        <v>952</v>
      </c>
      <c r="I878" s="1" t="s">
        <v>2420</v>
      </c>
      <c r="J878" s="9" t="n">
        <v>42445</v>
      </c>
      <c r="L878" s="23" t="s">
        <v>3081</v>
      </c>
      <c r="M878" s="23" t="s">
        <v>3082</v>
      </c>
    </row>
    <row r="879">
      <c r="A879" s="61"/>
      <c r="B879" s="16" t="n">
        <v>877</v>
      </c>
      <c r="C879" s="50" t="s">
        <v>2294</v>
      </c>
      <c r="E879" s="1" t="s">
        <v>2775</v>
      </c>
      <c r="F879" s="1"/>
      <c r="G879" s="1" t="s">
        <v>2285</v>
      </c>
      <c r="H879" s="1" t="s">
        <v>952</v>
      </c>
      <c r="J879" s="9" t="n">
        <v>42445</v>
      </c>
      <c r="L879" s="23" t="s">
        <v>3081</v>
      </c>
      <c r="M879" s="23" t="s">
        <v>3082</v>
      </c>
    </row>
    <row r="880">
      <c r="A880" s="61"/>
      <c r="B880" s="16" t="n">
        <v>878</v>
      </c>
      <c r="C880" s="50" t="s">
        <v>2295</v>
      </c>
      <c r="E880" s="1" t="s">
        <v>2949</v>
      </c>
      <c r="F880" s="1"/>
      <c r="G880" s="1" t="s">
        <v>2285</v>
      </c>
      <c r="H880" s="1" t="s">
        <v>952</v>
      </c>
      <c r="J880" s="9" t="n">
        <v>42445</v>
      </c>
      <c r="L880" s="23" t="s">
        <v>3081</v>
      </c>
      <c r="M880" s="23" t="s">
        <v>3082</v>
      </c>
    </row>
    <row r="881">
      <c r="A881" s="61"/>
      <c r="B881" s="16" t="n">
        <v>879</v>
      </c>
      <c r="C881" s="50" t="s">
        <v>2296</v>
      </c>
      <c r="E881" s="1" t="s">
        <v>3116</v>
      </c>
      <c r="F881" s="1"/>
      <c r="G881" s="1" t="s">
        <v>2285</v>
      </c>
      <c r="H881" s="1" t="s">
        <v>952</v>
      </c>
      <c r="J881" s="9" t="n">
        <v>42445</v>
      </c>
      <c r="L881" s="23" t="s">
        <v>3081</v>
      </c>
      <c r="M881" s="23" t="s">
        <v>3082</v>
      </c>
    </row>
    <row r="882">
      <c r="A882" s="61"/>
      <c r="B882" s="16" t="n">
        <v>880</v>
      </c>
      <c r="C882" s="50" t="s">
        <v>2323</v>
      </c>
      <c r="E882" s="1" t="s">
        <v>2771</v>
      </c>
      <c r="F882" s="1"/>
      <c r="G882" s="1" t="s">
        <v>2285</v>
      </c>
      <c r="H882" s="1" t="s">
        <v>952</v>
      </c>
      <c r="J882" s="9" t="n">
        <v>42445</v>
      </c>
      <c r="L882" s="23" t="s">
        <v>3081</v>
      </c>
      <c r="M882" s="23" t="s">
        <v>3082</v>
      </c>
    </row>
    <row r="883">
      <c r="A883" s="61"/>
      <c r="B883" s="16" t="n">
        <v>881</v>
      </c>
      <c r="C883" s="50" t="s">
        <v>2297</v>
      </c>
      <c r="E883" s="1" t="s">
        <v>3174</v>
      </c>
      <c r="F883" s="1"/>
      <c r="G883" s="1" t="s">
        <v>2285</v>
      </c>
      <c r="H883" s="1" t="s">
        <v>952</v>
      </c>
      <c r="J883" s="9" t="n">
        <v>42445</v>
      </c>
      <c r="L883" s="23" t="s">
        <v>3081</v>
      </c>
      <c r="M883" s="23" t="s">
        <v>3082</v>
      </c>
    </row>
    <row r="884">
      <c r="A884" s="61"/>
      <c r="B884" s="16" t="n">
        <v>882</v>
      </c>
      <c r="C884" s="50" t="s">
        <v>2314</v>
      </c>
      <c r="E884" s="1" t="s">
        <v>3175</v>
      </c>
      <c r="F884" s="1"/>
      <c r="G884" s="1" t="s">
        <v>2285</v>
      </c>
      <c r="H884" s="1" t="s">
        <v>952</v>
      </c>
      <c r="I884" s="1" t="s">
        <v>2420</v>
      </c>
      <c r="J884" s="9" t="n">
        <v>42445</v>
      </c>
      <c r="L884" s="23" t="s">
        <v>3081</v>
      </c>
      <c r="M884" s="23" t="s">
        <v>3083</v>
      </c>
    </row>
    <row r="885">
      <c r="A885" s="61"/>
      <c r="B885" s="16" t="n">
        <v>883</v>
      </c>
      <c r="C885" s="50" t="s">
        <v>2315</v>
      </c>
      <c r="E885" s="1" t="s">
        <v>2900</v>
      </c>
      <c r="F885" s="1"/>
      <c r="G885" s="1" t="s">
        <v>2285</v>
      </c>
      <c r="H885" s="1" t="s">
        <v>952</v>
      </c>
      <c r="I885" s="1" t="s">
        <v>2420</v>
      </c>
      <c r="J885" s="9" t="n">
        <v>42445</v>
      </c>
      <c r="L885" s="23" t="s">
        <v>3081</v>
      </c>
      <c r="M885" s="23" t="s">
        <v>3083</v>
      </c>
    </row>
    <row r="886">
      <c r="A886" s="61"/>
      <c r="B886" s="16" t="n">
        <v>884</v>
      </c>
      <c r="C886" s="50" t="s">
        <v>2316</v>
      </c>
      <c r="E886" s="1" t="s">
        <v>3176</v>
      </c>
      <c r="F886" s="1"/>
      <c r="G886" s="1" t="s">
        <v>2285</v>
      </c>
      <c r="H886" s="1" t="s">
        <v>952</v>
      </c>
      <c r="I886" s="1" t="s">
        <v>2420</v>
      </c>
      <c r="J886" s="9" t="n">
        <v>42445</v>
      </c>
      <c r="L886" s="23" t="s">
        <v>3081</v>
      </c>
      <c r="M886" s="23" t="s">
        <v>3083</v>
      </c>
    </row>
    <row r="887">
      <c r="A887" s="61"/>
      <c r="B887" s="16" t="n">
        <v>885</v>
      </c>
      <c r="C887" s="50" t="s">
        <v>2317</v>
      </c>
      <c r="E887" s="1" t="s">
        <v>2778</v>
      </c>
      <c r="F887" s="1"/>
      <c r="G887" s="1" t="s">
        <v>2285</v>
      </c>
      <c r="H887" s="1" t="s">
        <v>952</v>
      </c>
      <c r="I887" s="1" t="s">
        <v>2420</v>
      </c>
      <c r="J887" s="9" t="n">
        <v>42445</v>
      </c>
      <c r="L887" s="23" t="s">
        <v>3081</v>
      </c>
      <c r="M887" s="23" t="s">
        <v>3083</v>
      </c>
    </row>
    <row r="888">
      <c r="A888" s="61"/>
      <c r="B888" s="16" t="n">
        <v>886</v>
      </c>
      <c r="C888" s="50" t="s">
        <v>2318</v>
      </c>
      <c r="E888" s="1" t="s">
        <v>2953</v>
      </c>
      <c r="F888" s="1"/>
      <c r="G888" s="1" t="s">
        <v>2285</v>
      </c>
      <c r="H888" s="1" t="s">
        <v>952</v>
      </c>
      <c r="I888" s="1" t="s">
        <v>2420</v>
      </c>
      <c r="J888" s="9" t="n">
        <v>42445</v>
      </c>
      <c r="L888" s="23" t="s">
        <v>3081</v>
      </c>
      <c r="M888" s="23" t="s">
        <v>3083</v>
      </c>
    </row>
    <row r="889">
      <c r="A889" s="61"/>
      <c r="B889" s="16" t="n">
        <v>887</v>
      </c>
      <c r="C889" s="50" t="s">
        <v>2320</v>
      </c>
      <c r="E889" s="1" t="s">
        <v>3139</v>
      </c>
      <c r="F889" s="1"/>
      <c r="G889" s="1" t="s">
        <v>2285</v>
      </c>
      <c r="H889" s="1" t="s">
        <v>952</v>
      </c>
      <c r="I889" s="1" t="s">
        <v>2420</v>
      </c>
      <c r="J889" s="9" t="n">
        <v>42445</v>
      </c>
      <c r="L889" s="23" t="s">
        <v>3081</v>
      </c>
      <c r="M889" s="23" t="s">
        <v>3084</v>
      </c>
    </row>
    <row r="890">
      <c r="A890" s="61"/>
      <c r="B890" s="16" t="n">
        <v>888</v>
      </c>
      <c r="C890" s="50" t="s">
        <v>2321</v>
      </c>
      <c r="E890" s="1" t="s">
        <v>2798</v>
      </c>
      <c r="F890" s="1"/>
      <c r="G890" s="1" t="s">
        <v>2285</v>
      </c>
      <c r="H890" s="1" t="s">
        <v>952</v>
      </c>
      <c r="I890" s="1" t="s">
        <v>2420</v>
      </c>
      <c r="J890" s="9" t="n">
        <v>42445</v>
      </c>
      <c r="L890" s="23" t="s">
        <v>3081</v>
      </c>
      <c r="M890" s="23" t="s">
        <v>3084</v>
      </c>
    </row>
    <row r="891">
      <c r="A891" s="61"/>
      <c r="B891" s="16" t="n">
        <v>889</v>
      </c>
      <c r="C891" s="50" t="s">
        <v>2298</v>
      </c>
      <c r="E891" s="1" t="s">
        <v>2900</v>
      </c>
      <c r="F891" s="1"/>
      <c r="G891" s="1" t="s">
        <v>2285</v>
      </c>
      <c r="H891" s="1" t="s">
        <v>952</v>
      </c>
      <c r="I891" s="1" t="s">
        <v>2420</v>
      </c>
      <c r="J891" s="9" t="n">
        <v>42445</v>
      </c>
      <c r="L891" s="23" t="s">
        <v>3081</v>
      </c>
      <c r="M891" s="23" t="s">
        <v>3084</v>
      </c>
    </row>
    <row r="892">
      <c r="A892" s="61"/>
      <c r="B892" s="16" t="n">
        <v>890</v>
      </c>
      <c r="C892" s="50" t="s">
        <v>2301</v>
      </c>
      <c r="E892" s="1" t="s">
        <v>2866</v>
      </c>
      <c r="F892" s="1"/>
      <c r="G892" s="1" t="s">
        <v>2100</v>
      </c>
      <c r="H892" s="1" t="s">
        <v>952</v>
      </c>
      <c r="I892" s="1" t="s">
        <v>2363</v>
      </c>
    </row>
    <row r="893">
      <c r="A893" s="61"/>
      <c r="B893" s="16" t="n">
        <v>891</v>
      </c>
      <c r="C893" s="50" t="s">
        <v>2322</v>
      </c>
      <c r="E893" s="1" t="s">
        <v>3029</v>
      </c>
      <c r="F893" s="1"/>
      <c r="G893" s="1" t="s">
        <v>2284</v>
      </c>
      <c r="H893" s="1" t="s">
        <v>952</v>
      </c>
      <c r="I893" s="1" t="s">
        <v>2363</v>
      </c>
    </row>
    <row r="894">
      <c r="A894" s="61" t="str">
        <f>=HYPERLINK("X:/Holmen Lab/Databases/Snapgene db/DNA Files/1-Holmen Plasmids/0892-pHIV Luciferase-IRES-ZsGreen (lentivirus).dna","0892.dna")</f>
      </c>
      <c r="B894" s="16" t="n">
        <v>892</v>
      </c>
      <c r="C894" s="50" t="s">
        <v>2346</v>
      </c>
      <c r="E894" s="1" t="s">
        <v>3177</v>
      </c>
      <c r="F894" s="1"/>
      <c r="G894" s="1" t="s">
        <v>2284</v>
      </c>
      <c r="H894" s="1" t="s">
        <v>952</v>
      </c>
    </row>
    <row r="895">
      <c r="A895" s="61"/>
      <c r="B895" s="16" t="n">
        <v>893</v>
      </c>
      <c r="C895" s="50" t="s">
        <v>3241</v>
      </c>
      <c r="E895" s="1" t="s">
        <v>3178</v>
      </c>
      <c r="F895" s="1"/>
      <c r="G895" s="1" t="s">
        <v>2284</v>
      </c>
      <c r="H895" s="1" t="s">
        <v>955</v>
      </c>
      <c r="I895" s="1" t="s">
        <v>2363</v>
      </c>
    </row>
    <row r="896">
      <c r="A896" s="61" t="str">
        <f>=HYPERLINK("X:/Holmen Lab/Databases/Snapgene db/DNA Files/1-Holmen Plasmids/0894-FG12 myr-HA-Akt1, GFP (mouse).dna","0894.dna")</f>
      </c>
      <c r="B896" s="16" t="n">
        <v>894</v>
      </c>
      <c r="C896" s="50" t="s">
        <v>2327</v>
      </c>
      <c r="F896" s="1"/>
      <c r="G896" s="1" t="s">
        <v>2462</v>
      </c>
      <c r="H896" s="1" t="s">
        <v>952</v>
      </c>
      <c r="I896" s="1" t="s">
        <v>2363</v>
      </c>
    </row>
    <row r="897">
      <c r="A897" s="61"/>
      <c r="B897" s="16" t="n">
        <v>895</v>
      </c>
      <c r="C897" s="50" t="s">
        <v>2328</v>
      </c>
      <c r="E897" s="1" t="s">
        <v>3179</v>
      </c>
      <c r="F897" s="1"/>
      <c r="G897" s="1" t="s">
        <v>2284</v>
      </c>
      <c r="H897" s="1" t="s">
        <v>955</v>
      </c>
      <c r="I897" s="1" t="s">
        <v>2363</v>
      </c>
    </row>
    <row r="898">
      <c r="A898" s="61" t="str">
        <f>=HYPERLINK("X:/Holmen Lab/Databases/Snapgene db/DNA Files/1-Holmen Plasmids/0896-FG12 myr-HA-Akt2, GFP (mouse).dna","0896.dna")</f>
      </c>
      <c r="B898" s="16" t="n">
        <v>896</v>
      </c>
      <c r="C898" s="50" t="s">
        <v>2329</v>
      </c>
      <c r="E898" s="1" t="s">
        <v>2874</v>
      </c>
      <c r="F898" s="1"/>
      <c r="G898" s="1" t="s">
        <v>2284</v>
      </c>
      <c r="H898" s="1" t="s">
        <v>952</v>
      </c>
      <c r="I898" s="1" t="s">
        <v>2363</v>
      </c>
    </row>
    <row r="899">
      <c r="A899" s="61" t="str">
        <f>=HYPERLINK("X:/Holmen Lab/Databases/Snapgene db/DNA Files/1-Holmen Plasmids/0897-pCR8 myr-HA-Akt3 (mouse).dna","0897.dna")</f>
      </c>
      <c r="B899" s="16" t="n">
        <v>897</v>
      </c>
      <c r="C899" s="50" t="s">
        <v>2325</v>
      </c>
      <c r="E899" s="1" t="s">
        <v>3180</v>
      </c>
      <c r="F899" s="1"/>
      <c r="G899" s="1" t="s">
        <v>2284</v>
      </c>
      <c r="H899" s="1" t="s">
        <v>955</v>
      </c>
      <c r="I899" s="1" t="s">
        <v>2363</v>
      </c>
    </row>
    <row r="900">
      <c r="A900" s="61" t="str">
        <f>=HYPERLINK("X:/Holmen Lab/Databases/Snapgene db/DNA Files/1-Holmen Plasmids/0898-FG12 myr-HA-Akt3, GFP (mouse).dna","0898.dna")</f>
      </c>
      <c r="B900" s="16" t="n">
        <v>898</v>
      </c>
      <c r="C900" s="50" t="s">
        <v>2326</v>
      </c>
      <c r="E900" s="1" t="s">
        <v>3181</v>
      </c>
      <c r="F900" s="1"/>
      <c r="G900" s="1" t="s">
        <v>2284</v>
      </c>
      <c r="H900" s="1" t="s">
        <v>952</v>
      </c>
      <c r="I900" s="1" t="s">
        <v>2363</v>
      </c>
    </row>
    <row r="901">
      <c r="A901" s="61"/>
      <c r="B901" s="16" t="n">
        <v>899</v>
      </c>
      <c r="C901" s="50" t="s">
        <v>2333</v>
      </c>
      <c r="E901" s="1" t="s">
        <v>3183</v>
      </c>
      <c r="F901" s="1"/>
      <c r="G901" s="1" t="s">
        <v>2336</v>
      </c>
      <c r="H901" s="1" t="s">
        <v>952</v>
      </c>
      <c r="I901" s="1" t="s">
        <v>2420</v>
      </c>
      <c r="J901" s="9" t="n">
        <v>42871</v>
      </c>
      <c r="L901" s="23" t="s">
        <v>3079</v>
      </c>
      <c r="M901" s="23" t="s">
        <v>3080</v>
      </c>
    </row>
    <row r="902">
      <c r="A902" s="61"/>
      <c r="B902" s="16" t="n">
        <v>900</v>
      </c>
      <c r="C902" s="50" t="s">
        <v>2334</v>
      </c>
      <c r="E902" s="1" t="s">
        <v>3184</v>
      </c>
      <c r="F902" s="1"/>
      <c r="G902" s="1" t="s">
        <v>2336</v>
      </c>
      <c r="H902" s="1" t="s">
        <v>952</v>
      </c>
      <c r="I902" s="1" t="s">
        <v>2420</v>
      </c>
      <c r="J902" s="9" t="n">
        <v>42871</v>
      </c>
      <c r="L902" s="23" t="s">
        <v>3079</v>
      </c>
      <c r="M902" s="23" t="s">
        <v>3080</v>
      </c>
    </row>
    <row r="903">
      <c r="A903" s="61"/>
      <c r="B903" s="16" t="n">
        <v>901</v>
      </c>
      <c r="C903" s="50" t="s">
        <v>2335</v>
      </c>
      <c r="E903" s="1" t="s">
        <v>3185</v>
      </c>
      <c r="F903" s="1"/>
      <c r="G903" s="1" t="s">
        <v>2336</v>
      </c>
      <c r="H903" s="1" t="s">
        <v>952</v>
      </c>
      <c r="I903" s="1" t="s">
        <v>2420</v>
      </c>
      <c r="J903" s="9" t="n">
        <v>42871</v>
      </c>
      <c r="L903" s="23" t="s">
        <v>3079</v>
      </c>
      <c r="M903" s="23" t="s">
        <v>3080</v>
      </c>
    </row>
    <row r="904">
      <c r="A904" s="61"/>
      <c r="B904" s="16" t="n">
        <v>902</v>
      </c>
      <c r="C904" s="50" t="s">
        <v>2337</v>
      </c>
      <c r="E904" s="1" t="s">
        <v>3182</v>
      </c>
      <c r="F904" s="1"/>
      <c r="G904" s="1" t="s">
        <v>2336</v>
      </c>
      <c r="H904" s="1" t="s">
        <v>952</v>
      </c>
      <c r="I904" s="1" t="s">
        <v>2420</v>
      </c>
      <c r="M904" s="23" t="s">
        <v>2338</v>
      </c>
    </row>
    <row r="905">
      <c r="A905" s="61"/>
      <c r="B905" s="16" t="n">
        <v>903</v>
      </c>
      <c r="C905" s="50" t="s">
        <v>2339</v>
      </c>
      <c r="E905" s="1" t="s">
        <v>2873</v>
      </c>
      <c r="F905" s="1"/>
      <c r="G905" s="1" t="s">
        <v>2336</v>
      </c>
      <c r="H905" s="1" t="s">
        <v>952</v>
      </c>
      <c r="I905" s="1" t="s">
        <v>2420</v>
      </c>
      <c r="M905" s="23" t="s">
        <v>2341</v>
      </c>
    </row>
    <row r="906">
      <c r="A906" s="61"/>
      <c r="B906" s="16" t="n">
        <v>904</v>
      </c>
      <c r="C906" s="50" t="s">
        <v>2340</v>
      </c>
      <c r="E906" s="1" t="s">
        <v>2874</v>
      </c>
      <c r="F906" s="1"/>
      <c r="G906" s="1" t="s">
        <v>2336</v>
      </c>
      <c r="H906" s="1" t="s">
        <v>952</v>
      </c>
      <c r="I906" s="1" t="s">
        <v>2420</v>
      </c>
      <c r="M906" s="23" t="s">
        <v>2341</v>
      </c>
    </row>
    <row r="907">
      <c r="A907" s="61"/>
      <c r="B907" s="16" t="n">
        <v>905</v>
      </c>
      <c r="C907" s="50" t="s">
        <v>2342</v>
      </c>
      <c r="E907" s="1" t="s">
        <v>3186</v>
      </c>
      <c r="F907" s="1"/>
      <c r="G907" s="1" t="s">
        <v>2343</v>
      </c>
      <c r="H907" s="1" t="s">
        <v>955</v>
      </c>
      <c r="I907" s="1" t="s">
        <v>2363</v>
      </c>
      <c r="M907" s="23" t="s">
        <v>2344</v>
      </c>
    </row>
    <row r="908">
      <c r="A908" s="61"/>
      <c r="B908" s="16" t="n">
        <v>906</v>
      </c>
      <c r="C908" s="50" t="s">
        <v>2352</v>
      </c>
      <c r="E908" s="1" t="s">
        <v>3187</v>
      </c>
      <c r="F908" s="1"/>
      <c r="G908" s="1" t="s">
        <v>2284</v>
      </c>
      <c r="H908" s="1" t="s">
        <v>2345</v>
      </c>
      <c r="M908" s="34" t="s">
        <v>2351</v>
      </c>
    </row>
    <row r="909">
      <c r="A909" s="61"/>
      <c r="B909" s="16" t="n">
        <v>907</v>
      </c>
      <c r="C909" s="50" t="s">
        <v>2347</v>
      </c>
      <c r="G909" s="1" t="s">
        <v>2285</v>
      </c>
      <c r="H909" s="1" t="s">
        <v>955</v>
      </c>
      <c r="I909" s="1" t="s">
        <v>2363</v>
      </c>
      <c r="M909" s="23" t="s">
        <v>2348</v>
      </c>
    </row>
    <row r="910">
      <c r="A910" s="61"/>
      <c r="B910" s="16" t="n">
        <v>908</v>
      </c>
      <c r="C910" s="50" t="s">
        <v>2353</v>
      </c>
      <c r="E910" s="1" t="s">
        <v>2873</v>
      </c>
      <c r="F910" s="1"/>
      <c r="G910" s="1" t="s">
        <v>2284</v>
      </c>
      <c r="H910" s="1" t="s">
        <v>952</v>
      </c>
      <c r="I910" s="1" t="s">
        <v>2363</v>
      </c>
      <c r="M910" s="34" t="s">
        <v>2351</v>
      </c>
    </row>
    <row r="911">
      <c r="A911" s="61"/>
      <c r="B911" s="16" t="n">
        <v>909</v>
      </c>
      <c r="C911" s="50" t="s">
        <v>2349</v>
      </c>
      <c r="E911" s="1" t="s">
        <v>3188</v>
      </c>
      <c r="F911" s="1"/>
      <c r="G911" s="1" t="s">
        <v>2350</v>
      </c>
      <c r="H911" s="1" t="s">
        <v>952</v>
      </c>
      <c r="I911" s="1" t="s">
        <v>2363</v>
      </c>
    </row>
    <row r="912">
      <c r="A912" s="61"/>
      <c r="B912" s="16" t="n">
        <v>910</v>
      </c>
      <c r="C912" s="50" t="s">
        <v>2354</v>
      </c>
      <c r="E912" s="1" t="s">
        <v>2620</v>
      </c>
      <c r="F912" s="1" t="s">
        <v>1984</v>
      </c>
      <c r="G912" s="1" t="s">
        <v>2399</v>
      </c>
      <c r="H912" s="1" t="s">
        <v>2345</v>
      </c>
      <c r="J912" s="9" t="n">
        <v>43025</v>
      </c>
      <c r="L912" s="23" t="s">
        <v>3078</v>
      </c>
      <c r="M912" s="23" t="s">
        <v>2396</v>
      </c>
    </row>
    <row r="913">
      <c r="A913" s="61"/>
      <c r="B913" s="16" t="n">
        <v>911</v>
      </c>
      <c r="C913" s="50" t="s">
        <v>2373</v>
      </c>
      <c r="E913" s="1" t="s">
        <v>3189</v>
      </c>
      <c r="F913" s="1"/>
      <c r="G913" s="1" t="s">
        <v>2100</v>
      </c>
      <c r="H913" s="1" t="s">
        <v>952</v>
      </c>
      <c r="I913" s="1" t="s">
        <v>2363</v>
      </c>
      <c r="M913" s="23" t="s">
        <v>2473</v>
      </c>
    </row>
    <row r="914">
      <c r="A914" s="61"/>
      <c r="B914" s="16" t="n">
        <v>912</v>
      </c>
      <c r="C914" s="50" t="s">
        <v>2355</v>
      </c>
      <c r="E914" s="1" t="s">
        <v>2705</v>
      </c>
      <c r="F914" s="1"/>
      <c r="G914" s="1" t="s">
        <v>2356</v>
      </c>
      <c r="H914" s="1" t="s">
        <v>955</v>
      </c>
      <c r="I914" s="1" t="s">
        <v>2363</v>
      </c>
      <c r="M914" s="23" t="s">
        <v>2357</v>
      </c>
    </row>
    <row r="915">
      <c r="A915" s="61"/>
      <c r="B915" s="16" t="n">
        <v>913</v>
      </c>
      <c r="C915" s="50" t="s">
        <v>2358</v>
      </c>
      <c r="E915" s="1" t="s">
        <v>3190</v>
      </c>
      <c r="F915" s="1"/>
      <c r="G915" s="1" t="s">
        <v>2356</v>
      </c>
      <c r="H915" s="1" t="s">
        <v>955</v>
      </c>
      <c r="I915" s="1" t="s">
        <v>2363</v>
      </c>
      <c r="J915" s="50"/>
      <c r="K915" s="50"/>
      <c r="M915" s="23" t="s">
        <v>2357</v>
      </c>
    </row>
    <row r="916">
      <c r="A916" s="61"/>
      <c r="B916" s="16" t="n">
        <v>914</v>
      </c>
      <c r="C916" s="50" t="s">
        <v>2362</v>
      </c>
      <c r="E916" s="1" t="s">
        <v>2857</v>
      </c>
      <c r="F916" s="1"/>
      <c r="G916" s="1" t="s">
        <v>2356</v>
      </c>
      <c r="H916" s="1" t="s">
        <v>952</v>
      </c>
      <c r="I916" s="1" t="s">
        <v>2363</v>
      </c>
      <c r="M916" s="23" t="s">
        <v>2381</v>
      </c>
    </row>
    <row r="917">
      <c r="A917" s="61"/>
      <c r="B917" s="16" t="n">
        <v>915</v>
      </c>
      <c r="C917" s="50" t="s">
        <v>2433</v>
      </c>
      <c r="E917" s="1" t="s">
        <v>2367</v>
      </c>
      <c r="F917" s="1"/>
      <c r="G917" s="1" t="s">
        <v>2356</v>
      </c>
      <c r="H917" s="1" t="s">
        <v>952</v>
      </c>
      <c r="I917" s="1" t="s">
        <v>2363</v>
      </c>
      <c r="M917" s="23" t="s">
        <v>2382</v>
      </c>
    </row>
    <row r="918">
      <c r="A918" s="61"/>
      <c r="B918" s="16" t="n">
        <v>916</v>
      </c>
      <c r="C918" s="50" t="s">
        <v>2364</v>
      </c>
      <c r="E918" s="1" t="s">
        <v>2368</v>
      </c>
      <c r="F918" s="1"/>
      <c r="G918" s="1" t="s">
        <v>2356</v>
      </c>
      <c r="H918" s="1" t="s">
        <v>952</v>
      </c>
      <c r="I918" s="1" t="s">
        <v>2363</v>
      </c>
      <c r="M918" s="23" t="s">
        <v>2383</v>
      </c>
    </row>
    <row r="919">
      <c r="A919" s="61"/>
      <c r="B919" s="16" t="n">
        <v>917</v>
      </c>
      <c r="C919" s="50" t="s">
        <v>2432</v>
      </c>
      <c r="E919" s="1" t="s">
        <v>2371</v>
      </c>
      <c r="F919" s="1"/>
      <c r="G919" s="1" t="s">
        <v>2356</v>
      </c>
      <c r="H919" s="1" t="s">
        <v>952</v>
      </c>
      <c r="I919" s="1" t="s">
        <v>2363</v>
      </c>
      <c r="M919" s="23" t="s">
        <v>2384</v>
      </c>
    </row>
    <row r="920">
      <c r="A920" s="61"/>
      <c r="B920" s="16" t="n">
        <v>918</v>
      </c>
      <c r="C920" s="50" t="s">
        <v>2365</v>
      </c>
      <c r="E920" s="1" t="s">
        <v>2369</v>
      </c>
      <c r="F920" s="1"/>
      <c r="G920" s="1" t="s">
        <v>2356</v>
      </c>
      <c r="H920" s="1" t="s">
        <v>952</v>
      </c>
      <c r="I920" s="1" t="s">
        <v>2363</v>
      </c>
      <c r="M920" s="23" t="s">
        <v>2385</v>
      </c>
    </row>
    <row r="921">
      <c r="A921" s="61"/>
      <c r="B921" s="16" t="n">
        <v>919</v>
      </c>
      <c r="C921" s="50" t="s">
        <v>2431</v>
      </c>
      <c r="E921" s="1" t="s">
        <v>2372</v>
      </c>
      <c r="F921" s="1"/>
      <c r="G921" s="1" t="s">
        <v>2356</v>
      </c>
      <c r="H921" s="1" t="s">
        <v>952</v>
      </c>
      <c r="I921" s="1" t="s">
        <v>2363</v>
      </c>
      <c r="M921" s="23" t="s">
        <v>2392</v>
      </c>
    </row>
    <row r="922">
      <c r="A922" s="61"/>
      <c r="B922" s="16" t="n">
        <v>920</v>
      </c>
      <c r="C922" s="50" t="s">
        <v>2370</v>
      </c>
      <c r="E922" s="1" t="s">
        <v>3191</v>
      </c>
      <c r="F922" s="1"/>
      <c r="G922" s="1" t="s">
        <v>2356</v>
      </c>
      <c r="H922" s="1" t="s">
        <v>955</v>
      </c>
      <c r="I922" s="1" t="s">
        <v>2363</v>
      </c>
      <c r="M922" s="23" t="s">
        <v>2386</v>
      </c>
    </row>
    <row r="923">
      <c r="A923" s="61"/>
      <c r="B923" s="16" t="n">
        <v>921</v>
      </c>
      <c r="C923" s="50" t="s">
        <v>2378</v>
      </c>
      <c r="E923" s="1" t="s">
        <v>3192</v>
      </c>
      <c r="F923" s="1"/>
      <c r="G923" s="1" t="s">
        <v>2285</v>
      </c>
      <c r="H923" s="1" t="s">
        <v>955</v>
      </c>
      <c r="I923" s="1" t="s">
        <v>2363</v>
      </c>
      <c r="M923" s="23" t="s">
        <v>2379</v>
      </c>
    </row>
    <row r="924">
      <c r="A924" s="61"/>
      <c r="B924" s="16" t="n">
        <v>922</v>
      </c>
      <c r="C924" s="50" t="s">
        <v>2374</v>
      </c>
      <c r="E924" s="1" t="s">
        <v>3193</v>
      </c>
      <c r="F924" s="1"/>
      <c r="G924" s="1" t="s">
        <v>2100</v>
      </c>
      <c r="H924" s="1" t="s">
        <v>952</v>
      </c>
      <c r="I924" s="1" t="s">
        <v>2363</v>
      </c>
      <c r="M924" s="23" t="s">
        <v>2397</v>
      </c>
    </row>
    <row r="925">
      <c r="A925" s="61"/>
      <c r="B925" s="16" t="n">
        <v>923</v>
      </c>
      <c r="C925" s="50" t="s">
        <v>2375</v>
      </c>
      <c r="E925" s="1" t="s">
        <v>3194</v>
      </c>
      <c r="F925" s="1"/>
      <c r="G925" s="1" t="s">
        <v>2356</v>
      </c>
      <c r="H925" s="1" t="s">
        <v>952</v>
      </c>
      <c r="I925" s="1" t="s">
        <v>2363</v>
      </c>
      <c r="M925" s="23" t="s">
        <v>2390</v>
      </c>
    </row>
    <row r="926">
      <c r="A926" s="61"/>
      <c r="B926" s="16" t="n">
        <v>924</v>
      </c>
      <c r="C926" s="50" t="s">
        <v>2430</v>
      </c>
      <c r="E926" s="1" t="s">
        <v>3195</v>
      </c>
      <c r="F926" s="1"/>
      <c r="G926" s="1" t="s">
        <v>2356</v>
      </c>
      <c r="H926" s="1" t="s">
        <v>952</v>
      </c>
      <c r="I926" s="1" t="s">
        <v>2363</v>
      </c>
      <c r="M926" s="23" t="s">
        <v>2391</v>
      </c>
    </row>
    <row r="927">
      <c r="A927" s="61"/>
      <c r="B927" s="16" t="n">
        <v>925</v>
      </c>
      <c r="C927" s="50" t="s">
        <v>2377</v>
      </c>
      <c r="E927" s="1" t="s">
        <v>2866</v>
      </c>
      <c r="F927" s="1"/>
      <c r="G927" s="1" t="s">
        <v>2285</v>
      </c>
      <c r="H927" s="1" t="s">
        <v>955</v>
      </c>
      <c r="I927" s="1" t="s">
        <v>2363</v>
      </c>
      <c r="M927" s="23" t="s">
        <v>2387</v>
      </c>
    </row>
    <row r="928">
      <c r="A928" s="61"/>
      <c r="B928" s="16" t="n">
        <v>926</v>
      </c>
      <c r="C928" s="50" t="s">
        <v>2376</v>
      </c>
      <c r="E928" s="1" t="s">
        <v>3196</v>
      </c>
      <c r="F928" s="1"/>
      <c r="G928" s="1" t="s">
        <v>2285</v>
      </c>
      <c r="H928" s="1" t="s">
        <v>952</v>
      </c>
      <c r="I928" s="1" t="s">
        <v>2363</v>
      </c>
      <c r="M928" s="23" t="s">
        <v>2380</v>
      </c>
    </row>
    <row r="929">
      <c r="A929" s="61"/>
      <c r="B929" s="16" t="n">
        <v>927</v>
      </c>
      <c r="C929" s="50" t="s">
        <v>2429</v>
      </c>
      <c r="E929" s="1" t="s">
        <v>3197</v>
      </c>
      <c r="F929" s="1"/>
      <c r="G929" s="1" t="s">
        <v>2336</v>
      </c>
      <c r="H929" s="1" t="s">
        <v>952</v>
      </c>
      <c r="I929" s="1" t="s">
        <v>2363</v>
      </c>
      <c r="M929" s="23" t="s">
        <v>2393</v>
      </c>
    </row>
    <row r="930">
      <c r="A930" s="61"/>
      <c r="B930" s="16" t="n">
        <v>928</v>
      </c>
      <c r="C930" s="50" t="s">
        <v>2395</v>
      </c>
      <c r="E930" s="1" t="s">
        <v>3198</v>
      </c>
      <c r="F930" s="1"/>
      <c r="G930" s="1" t="s">
        <v>2100</v>
      </c>
      <c r="H930" s="1" t="s">
        <v>955</v>
      </c>
      <c r="I930" s="1" t="s">
        <v>2363</v>
      </c>
    </row>
    <row r="931">
      <c r="A931" s="61"/>
      <c r="B931" s="16" t="n">
        <v>929</v>
      </c>
      <c r="C931" s="50" t="s">
        <v>2403</v>
      </c>
      <c r="E931" s="1" t="s">
        <v>3150</v>
      </c>
      <c r="F931" s="1"/>
      <c r="G931" s="1" t="s">
        <v>2404</v>
      </c>
      <c r="H931" s="1" t="s">
        <v>952</v>
      </c>
      <c r="I931" s="1" t="s">
        <v>2363</v>
      </c>
      <c r="M931" s="23" t="s">
        <v>2446</v>
      </c>
    </row>
    <row r="932">
      <c r="A932" s="61"/>
      <c r="B932" s="16" t="n">
        <v>930</v>
      </c>
      <c r="C932" s="50" t="s">
        <v>2405</v>
      </c>
      <c r="E932" s="1" t="s">
        <v>3067</v>
      </c>
      <c r="F932" s="1"/>
      <c r="G932" s="1" t="s">
        <v>2404</v>
      </c>
      <c r="H932" s="1" t="s">
        <v>952</v>
      </c>
      <c r="I932" s="1" t="s">
        <v>2363</v>
      </c>
      <c r="M932" s="23" t="s">
        <v>2446</v>
      </c>
    </row>
    <row r="933">
      <c r="A933" s="61"/>
      <c r="B933" s="16" t="n">
        <v>931</v>
      </c>
      <c r="C933" s="50" t="s">
        <v>2406</v>
      </c>
      <c r="E933" s="1" t="s">
        <v>3167</v>
      </c>
      <c r="F933" s="1"/>
      <c r="G933" s="1" t="s">
        <v>2404</v>
      </c>
      <c r="H933" s="1" t="s">
        <v>952</v>
      </c>
      <c r="I933" s="1" t="s">
        <v>2363</v>
      </c>
      <c r="M933" s="23" t="s">
        <v>2446</v>
      </c>
    </row>
    <row r="934">
      <c r="A934" s="61"/>
      <c r="B934" s="16" t="n">
        <v>932</v>
      </c>
      <c r="C934" s="50" t="s">
        <v>2407</v>
      </c>
      <c r="E934" s="1" t="s">
        <v>3199</v>
      </c>
      <c r="F934" s="1"/>
      <c r="G934" s="1" t="s">
        <v>2404</v>
      </c>
      <c r="H934" s="1" t="s">
        <v>952</v>
      </c>
      <c r="I934" s="1" t="s">
        <v>2363</v>
      </c>
      <c r="M934" s="23" t="s">
        <v>2446</v>
      </c>
    </row>
    <row r="935">
      <c r="A935" s="61"/>
      <c r="B935" s="16" t="n">
        <v>933</v>
      </c>
      <c r="C935" s="50" t="s">
        <v>2408</v>
      </c>
      <c r="E935" s="1" t="s">
        <v>3200</v>
      </c>
      <c r="F935" s="1"/>
      <c r="G935" s="1" t="s">
        <v>2404</v>
      </c>
      <c r="H935" s="1" t="s">
        <v>952</v>
      </c>
      <c r="I935" s="1" t="s">
        <v>2363</v>
      </c>
      <c r="M935" s="23" t="s">
        <v>2446</v>
      </c>
    </row>
    <row r="936">
      <c r="A936" s="61"/>
      <c r="B936" s="16" t="n">
        <v>934</v>
      </c>
      <c r="C936" s="50" t="s">
        <v>2409</v>
      </c>
      <c r="E936" s="1" t="s">
        <v>3201</v>
      </c>
      <c r="F936" s="1"/>
      <c r="G936" s="1" t="s">
        <v>2404</v>
      </c>
      <c r="H936" s="1" t="s">
        <v>952</v>
      </c>
      <c r="I936" s="1" t="s">
        <v>2363</v>
      </c>
      <c r="M936" s="23" t="s">
        <v>2446</v>
      </c>
    </row>
    <row r="937">
      <c r="A937" s="61"/>
      <c r="B937" s="16" t="n">
        <v>935</v>
      </c>
      <c r="C937" s="50" t="s">
        <v>2410</v>
      </c>
      <c r="E937" s="1" t="s">
        <v>2394</v>
      </c>
      <c r="F937" s="1"/>
      <c r="G937" s="1" t="s">
        <v>2404</v>
      </c>
      <c r="H937" s="1" t="s">
        <v>952</v>
      </c>
      <c r="I937" s="1" t="s">
        <v>2363</v>
      </c>
      <c r="M937" s="23" t="s">
        <v>2446</v>
      </c>
    </row>
    <row r="938">
      <c r="A938" s="61"/>
      <c r="B938" s="16" t="n">
        <v>936</v>
      </c>
      <c r="C938" s="50" t="s">
        <v>2411</v>
      </c>
      <c r="E938" s="1" t="s">
        <v>3061</v>
      </c>
      <c r="F938" s="1"/>
      <c r="G938" s="1" t="s">
        <v>2404</v>
      </c>
      <c r="H938" s="1" t="s">
        <v>952</v>
      </c>
      <c r="I938" s="1" t="s">
        <v>2363</v>
      </c>
      <c r="M938" s="23" t="s">
        <v>2446</v>
      </c>
    </row>
    <row r="939">
      <c r="A939" s="61"/>
      <c r="B939" s="16" t="n">
        <v>937</v>
      </c>
      <c r="C939" s="50" t="s">
        <v>2412</v>
      </c>
      <c r="E939" s="1" t="s">
        <v>3062</v>
      </c>
      <c r="F939" s="1"/>
      <c r="G939" s="1" t="s">
        <v>2404</v>
      </c>
      <c r="H939" s="1" t="s">
        <v>952</v>
      </c>
      <c r="I939" s="1" t="s">
        <v>2363</v>
      </c>
      <c r="M939" s="23" t="s">
        <v>2446</v>
      </c>
    </row>
    <row r="940">
      <c r="A940" s="61"/>
      <c r="B940" s="16" t="n">
        <v>938</v>
      </c>
      <c r="C940" s="50" t="s">
        <v>2413</v>
      </c>
      <c r="E940" s="1" t="s">
        <v>3063</v>
      </c>
      <c r="F940" s="1"/>
      <c r="G940" s="1" t="s">
        <v>2404</v>
      </c>
      <c r="H940" s="1" t="s">
        <v>952</v>
      </c>
      <c r="I940" s="1" t="s">
        <v>2363</v>
      </c>
      <c r="M940" s="23" t="s">
        <v>2446</v>
      </c>
    </row>
    <row r="941">
      <c r="A941" s="61"/>
      <c r="B941" s="16" t="n">
        <v>939</v>
      </c>
      <c r="C941" s="50" t="s">
        <v>2414</v>
      </c>
      <c r="E941" s="1" t="s">
        <v>3064</v>
      </c>
      <c r="F941" s="1"/>
      <c r="G941" s="1" t="s">
        <v>2404</v>
      </c>
      <c r="H941" s="1" t="s">
        <v>952</v>
      </c>
      <c r="I941" s="1" t="s">
        <v>2363</v>
      </c>
      <c r="M941" s="23" t="s">
        <v>2446</v>
      </c>
    </row>
    <row r="942">
      <c r="A942" s="61"/>
      <c r="B942" s="16" t="n">
        <v>940</v>
      </c>
      <c r="C942" s="50" t="s">
        <v>2415</v>
      </c>
      <c r="E942" s="1" t="s">
        <v>3065</v>
      </c>
      <c r="F942" s="1"/>
      <c r="G942" s="1" t="s">
        <v>2404</v>
      </c>
      <c r="H942" s="1" t="s">
        <v>952</v>
      </c>
      <c r="I942" s="1" t="s">
        <v>2363</v>
      </c>
      <c r="M942" s="23" t="s">
        <v>2446</v>
      </c>
    </row>
    <row r="943">
      <c r="A943" s="61" t="str">
        <f>=HYPERLINK("X:/Holmen Lab/Databases/Snapgene db/DNA Files/1-Holmen Plasmids/0941-pBluescript SK.dna","0941.dna")</f>
      </c>
      <c r="B943" s="16" t="n">
        <v>941</v>
      </c>
      <c r="C943" s="50" t="s">
        <v>2417</v>
      </c>
      <c r="E943" s="1" t="s">
        <v>2778</v>
      </c>
      <c r="F943" s="1"/>
      <c r="G943" s="1" t="s">
        <v>2285</v>
      </c>
      <c r="H943" s="1" t="s">
        <v>952</v>
      </c>
    </row>
    <row r="944">
      <c r="A944" s="61"/>
      <c r="B944" s="16" t="n">
        <v>942</v>
      </c>
      <c r="C944" s="50" t="s">
        <v>2418</v>
      </c>
      <c r="E944" s="1" t="s">
        <v>2778</v>
      </c>
      <c r="F944" s="1"/>
      <c r="G944" s="1" t="s">
        <v>2419</v>
      </c>
      <c r="H944" s="1" t="s">
        <v>948</v>
      </c>
      <c r="I944" s="1" t="s">
        <v>2420</v>
      </c>
      <c r="M944" s="8" t="s">
        <v>2425</v>
      </c>
    </row>
    <row r="945">
      <c r="A945" s="61"/>
      <c r="B945" s="16" t="n">
        <v>943</v>
      </c>
      <c r="C945" s="50" t="s">
        <v>2424</v>
      </c>
      <c r="E945" s="1" t="s">
        <v>2778</v>
      </c>
      <c r="F945" s="1"/>
      <c r="G945" s="1" t="s">
        <v>2419</v>
      </c>
      <c r="H945" s="1" t="s">
        <v>952</v>
      </c>
      <c r="I945" s="1" t="s">
        <v>2420</v>
      </c>
      <c r="M945" s="23" t="s">
        <v>2428</v>
      </c>
    </row>
    <row r="946">
      <c r="A946" s="61" t="str">
        <f>=HYPERLINK("X:/Holmen Lab/Databases/Snapgene db/DNA Files/1-Holmen Plasmids/0944-RCAS HA-Akt2.dna","0944.dna")</f>
      </c>
      <c r="B946" s="16" t="n">
        <v>944</v>
      </c>
      <c r="C946" s="50" t="s">
        <v>2421</v>
      </c>
      <c r="E946" s="1" t="s">
        <v>3066</v>
      </c>
      <c r="F946" s="1"/>
      <c r="G946" s="1" t="s">
        <v>2423</v>
      </c>
      <c r="H946" s="1" t="s">
        <v>952</v>
      </c>
      <c r="I946" s="1" t="s">
        <v>2363</v>
      </c>
      <c r="M946" s="34" t="s">
        <v>2416</v>
      </c>
    </row>
    <row r="947">
      <c r="A947" s="61"/>
      <c r="B947" s="16" t="n">
        <v>945</v>
      </c>
      <c r="C947" s="50" t="s">
        <v>2422</v>
      </c>
      <c r="E947" s="1" t="s">
        <v>3067</v>
      </c>
      <c r="F947" s="1"/>
      <c r="G947" s="1" t="s">
        <v>2423</v>
      </c>
      <c r="H947" s="1" t="s">
        <v>952</v>
      </c>
      <c r="I947" s="1" t="s">
        <v>2363</v>
      </c>
      <c r="M947" s="34" t="s">
        <v>2416</v>
      </c>
    </row>
    <row r="948">
      <c r="A948" s="61"/>
      <c r="B948" s="16" t="n">
        <v>946</v>
      </c>
      <c r="C948" s="23" t="s">
        <v>2426</v>
      </c>
      <c r="E948" s="1" t="s">
        <v>3068</v>
      </c>
      <c r="F948" s="1"/>
      <c r="G948" s="1" t="s">
        <v>2423</v>
      </c>
      <c r="H948" s="1" t="s">
        <v>948</v>
      </c>
      <c r="I948" s="1" t="s">
        <v>2363</v>
      </c>
      <c r="L948" s="34"/>
    </row>
    <row r="949">
      <c r="A949" s="61"/>
      <c r="B949" s="16" t="n">
        <v>947</v>
      </c>
      <c r="C949" s="50" t="s">
        <v>2427</v>
      </c>
      <c r="E949" s="1" t="s">
        <v>2996</v>
      </c>
      <c r="F949" s="1"/>
      <c r="G949" s="1" t="s">
        <v>2423</v>
      </c>
      <c r="H949" s="1" t="s">
        <v>952</v>
      </c>
      <c r="I949" s="1" t="s">
        <v>2363</v>
      </c>
      <c r="M949" s="34" t="s">
        <v>2416</v>
      </c>
    </row>
    <row r="950">
      <c r="A950" s="61"/>
      <c r="B950" s="16" t="n">
        <v>948</v>
      </c>
      <c r="C950" s="50" t="s">
        <v>2434</v>
      </c>
      <c r="E950" s="1" t="s">
        <v>3069</v>
      </c>
      <c r="F950" s="1"/>
      <c r="G950" s="1" t="s">
        <v>2100</v>
      </c>
      <c r="H950" s="1" t="s">
        <v>952</v>
      </c>
      <c r="I950" s="1" t="s">
        <v>2363</v>
      </c>
      <c r="M950" s="34" t="s">
        <v>2470</v>
      </c>
    </row>
    <row r="951">
      <c r="A951" s="61"/>
      <c r="B951" s="16" t="n">
        <v>949</v>
      </c>
      <c r="C951" s="50" t="s">
        <v>2435</v>
      </c>
      <c r="E951" s="1" t="s">
        <v>2857</v>
      </c>
      <c r="F951" s="1"/>
      <c r="G951" s="1" t="s">
        <v>2100</v>
      </c>
      <c r="H951" s="1" t="s">
        <v>952</v>
      </c>
      <c r="I951" s="1" t="s">
        <v>2363</v>
      </c>
      <c r="M951" s="34" t="s">
        <v>2470</v>
      </c>
    </row>
    <row r="952">
      <c r="A952" s="61"/>
      <c r="B952" s="16" t="n">
        <v>950</v>
      </c>
      <c r="C952" s="50" t="s">
        <v>2436</v>
      </c>
      <c r="E952" s="1" t="s">
        <v>3070</v>
      </c>
      <c r="F952" s="1"/>
      <c r="G952" s="1" t="s">
        <v>2100</v>
      </c>
      <c r="H952" s="1" t="s">
        <v>952</v>
      </c>
      <c r="I952" s="1" t="s">
        <v>2363</v>
      </c>
      <c r="M952" s="34" t="s">
        <v>2470</v>
      </c>
    </row>
    <row r="953">
      <c r="A953" s="61"/>
      <c r="B953" s="16" t="n">
        <v>951</v>
      </c>
      <c r="C953" s="50" t="s">
        <v>2437</v>
      </c>
      <c r="E953" s="1" t="s">
        <v>3071</v>
      </c>
      <c r="F953" s="1"/>
      <c r="G953" s="1" t="s">
        <v>2100</v>
      </c>
      <c r="H953" s="1" t="s">
        <v>952</v>
      </c>
      <c r="I953" s="1" t="s">
        <v>2363</v>
      </c>
      <c r="M953" s="34" t="s">
        <v>2470</v>
      </c>
    </row>
    <row r="954">
      <c r="A954" s="61"/>
      <c r="B954" s="16" t="n">
        <v>952</v>
      </c>
      <c r="C954" s="50" t="s">
        <v>2438</v>
      </c>
      <c r="E954" s="1" t="s">
        <v>3072</v>
      </c>
      <c r="F954" s="1"/>
      <c r="G954" s="1" t="s">
        <v>2100</v>
      </c>
      <c r="H954" s="1" t="s">
        <v>952</v>
      </c>
      <c r="I954" s="1" t="s">
        <v>2363</v>
      </c>
      <c r="M954" s="34" t="s">
        <v>2470</v>
      </c>
    </row>
    <row r="955">
      <c r="A955" s="61"/>
      <c r="B955" s="16" t="n">
        <v>953</v>
      </c>
      <c r="C955" s="50" t="s">
        <v>2439</v>
      </c>
      <c r="E955" s="1" t="s">
        <v>3073</v>
      </c>
      <c r="F955" s="1"/>
      <c r="G955" s="1" t="s">
        <v>2100</v>
      </c>
      <c r="H955" s="1" t="s">
        <v>952</v>
      </c>
      <c r="I955" s="1" t="s">
        <v>2363</v>
      </c>
      <c r="M955" s="34" t="s">
        <v>2470</v>
      </c>
    </row>
    <row r="956">
      <c r="A956" s="61"/>
      <c r="B956" s="16" t="n">
        <v>954</v>
      </c>
      <c r="C956" s="50" t="s">
        <v>2440</v>
      </c>
      <c r="E956" s="1" t="s">
        <v>2782</v>
      </c>
      <c r="F956" s="1"/>
      <c r="G956" s="1" t="s">
        <v>2100</v>
      </c>
      <c r="H956" s="1" t="s">
        <v>952</v>
      </c>
      <c r="I956" s="1" t="s">
        <v>2363</v>
      </c>
      <c r="M956" s="34" t="s">
        <v>2470</v>
      </c>
    </row>
    <row r="957">
      <c r="A957" s="61"/>
      <c r="B957" s="16" t="n">
        <v>955</v>
      </c>
      <c r="C957" s="50" t="s">
        <v>2441</v>
      </c>
      <c r="E957" s="1" t="s">
        <v>3074</v>
      </c>
      <c r="F957" s="1"/>
      <c r="G957" s="1" t="s">
        <v>2100</v>
      </c>
      <c r="H957" s="1" t="s">
        <v>952</v>
      </c>
      <c r="I957" s="1" t="s">
        <v>2363</v>
      </c>
      <c r="M957" s="34" t="s">
        <v>2470</v>
      </c>
    </row>
    <row r="958">
      <c r="A958" s="61"/>
      <c r="B958" s="16" t="n">
        <v>956</v>
      </c>
      <c r="C958" s="50" t="s">
        <v>2442</v>
      </c>
      <c r="E958" s="1" t="s">
        <v>3075</v>
      </c>
      <c r="F958" s="1"/>
      <c r="G958" s="1" t="s">
        <v>2100</v>
      </c>
      <c r="H958" s="1" t="s">
        <v>952</v>
      </c>
      <c r="I958" s="1" t="s">
        <v>2363</v>
      </c>
      <c r="M958" s="34" t="s">
        <v>2470</v>
      </c>
    </row>
    <row r="959">
      <c r="A959" s="61"/>
      <c r="B959" s="16" t="n">
        <v>957</v>
      </c>
      <c r="C959" s="50" t="s">
        <v>2443</v>
      </c>
      <c r="E959" s="1" t="s">
        <v>3076</v>
      </c>
      <c r="F959" s="1"/>
      <c r="G959" s="1" t="s">
        <v>2100</v>
      </c>
      <c r="H959" s="1" t="s">
        <v>952</v>
      </c>
      <c r="I959" s="1" t="s">
        <v>2363</v>
      </c>
      <c r="M959" s="34" t="s">
        <v>2470</v>
      </c>
    </row>
    <row r="960">
      <c r="A960" s="61"/>
      <c r="B960" s="16" t="n">
        <v>958</v>
      </c>
      <c r="C960" s="50" t="s">
        <v>2444</v>
      </c>
      <c r="E960" s="1" t="s">
        <v>3077</v>
      </c>
      <c r="F960" s="1"/>
      <c r="G960" s="1" t="s">
        <v>2100</v>
      </c>
      <c r="H960" s="1" t="s">
        <v>952</v>
      </c>
      <c r="I960" s="1" t="s">
        <v>2363</v>
      </c>
      <c r="M960" s="34" t="s">
        <v>2470</v>
      </c>
    </row>
    <row r="961">
      <c r="A961" s="61"/>
      <c r="B961" s="16" t="n">
        <v>959</v>
      </c>
      <c r="C961" s="50" t="s">
        <v>2445</v>
      </c>
      <c r="E961" s="1" t="s">
        <v>3013</v>
      </c>
      <c r="F961" s="1"/>
      <c r="G961" s="1" t="s">
        <v>2100</v>
      </c>
      <c r="H961" s="1" t="s">
        <v>952</v>
      </c>
      <c r="I961" s="1" t="s">
        <v>2363</v>
      </c>
      <c r="M961" s="34" t="s">
        <v>2470</v>
      </c>
    </row>
    <row r="962">
      <c r="A962" s="61" t="str">
        <f>=HYPERLINK("X:/Holmen Lab/Databases/Snapgene db/DNA Files/1-Holmen Plasmids/0960-pCR8 HA-Akt1 E17K, K179M.dna","0960.dna")</f>
      </c>
      <c r="B962" s="16" t="n">
        <v>960</v>
      </c>
      <c r="C962" s="50" t="s">
        <v>2447</v>
      </c>
      <c r="E962" s="1" t="s">
        <v>2935</v>
      </c>
      <c r="F962" s="1"/>
      <c r="G962" s="1" t="s">
        <v>2404</v>
      </c>
      <c r="H962" s="1" t="s">
        <v>955</v>
      </c>
      <c r="I962" s="1" t="s">
        <v>2363</v>
      </c>
      <c r="L962" s="34"/>
    </row>
    <row r="963">
      <c r="A963" s="61" t="str">
        <f>=HYPERLINK("X:/Holmen Lab/Databases/Snapgene db/DNA Files/1-Holmen Plasmids/0961-RCAS HA-Akt1 E17K, K179M.dna","0961.dna")</f>
      </c>
      <c r="B963" s="16" t="n">
        <v>961</v>
      </c>
      <c r="C963" s="50" t="s">
        <v>2448</v>
      </c>
      <c r="E963" s="1" t="s">
        <v>2871</v>
      </c>
      <c r="F963" s="1"/>
      <c r="G963" s="1" t="s">
        <v>2404</v>
      </c>
      <c r="H963" s="1" t="s">
        <v>952</v>
      </c>
      <c r="I963" s="1" t="s">
        <v>2363</v>
      </c>
      <c r="L963" s="34"/>
    </row>
    <row r="964">
      <c r="A964" s="61" t="str">
        <f>=HYPERLINK("X:/Holmen Lab/Databases/Snapgene db/DNA Files/1-Holmen Plasmids/0962-pcDNA3 eGFP.dna","0962.dna")</f>
      </c>
      <c r="B964" s="16" t="n">
        <v>962</v>
      </c>
      <c r="C964" s="50" t="s">
        <v>2450</v>
      </c>
      <c r="E964" s="1" t="s">
        <v>3060</v>
      </c>
      <c r="F964" s="1"/>
      <c r="G964" s="1" t="s">
        <v>2399</v>
      </c>
      <c r="H964" s="1" t="s">
        <v>952</v>
      </c>
      <c r="J964" s="25" t="n">
        <v>40269</v>
      </c>
      <c r="M964" s="8" t="s">
        <v>3059</v>
      </c>
    </row>
    <row r="965">
      <c r="A965" s="61"/>
      <c r="B965" s="16" t="n">
        <v>963</v>
      </c>
      <c r="C965" s="50" t="s">
        <v>2452</v>
      </c>
      <c r="F965" s="1" t="s">
        <v>2567</v>
      </c>
      <c r="G965" s="1" t="s">
        <v>2451</v>
      </c>
      <c r="H965" s="1" t="s">
        <v>955</v>
      </c>
      <c r="I965" s="1" t="s">
        <v>2363</v>
      </c>
      <c r="J965" s="9" t="n">
        <v>42835</v>
      </c>
      <c r="L965" s="8"/>
      <c r="M965" s="8" t="s">
        <v>3056</v>
      </c>
    </row>
    <row r="966">
      <c r="A966" s="61"/>
      <c r="B966" s="16" t="n">
        <v>964</v>
      </c>
      <c r="C966" s="50" t="s">
        <v>2454</v>
      </c>
      <c r="F966" s="1" t="s">
        <v>2567</v>
      </c>
      <c r="G966" s="1" t="s">
        <v>2451</v>
      </c>
      <c r="H966" s="1" t="s">
        <v>955</v>
      </c>
      <c r="I966" s="1" t="s">
        <v>2363</v>
      </c>
      <c r="J966" s="9" t="n">
        <v>42835</v>
      </c>
      <c r="L966" s="8"/>
      <c r="M966" s="8" t="s">
        <v>3056</v>
      </c>
    </row>
    <row r="967">
      <c r="A967" s="61" t="str">
        <f>=HYPERLINK("X:/Holmen Lab/Databases/Snapgene db/DNA Files/1-Holmen Plasmids/0965-RCAS Golm1-FLAG.dna","0965.dna")</f>
      </c>
      <c r="B967" s="16" t="n">
        <v>965</v>
      </c>
      <c r="C967" s="50" t="s">
        <v>2453</v>
      </c>
      <c r="E967" s="1" t="s">
        <v>3058</v>
      </c>
      <c r="F967" s="1"/>
      <c r="G967" s="1" t="s">
        <v>2451</v>
      </c>
      <c r="H967" s="1" t="s">
        <v>952</v>
      </c>
      <c r="I967" s="1" t="s">
        <v>2363</v>
      </c>
      <c r="L967" s="8"/>
    </row>
    <row r="968">
      <c r="A968" s="61"/>
      <c r="B968" s="16" t="n">
        <v>966</v>
      </c>
      <c r="C968" s="50" t="s">
        <v>2455</v>
      </c>
      <c r="E968" s="1" t="s">
        <v>3057</v>
      </c>
      <c r="F968" s="1"/>
      <c r="G968" s="1" t="s">
        <v>2451</v>
      </c>
      <c r="H968" s="1" t="s">
        <v>952</v>
      </c>
      <c r="I968" s="1" t="s">
        <v>2363</v>
      </c>
      <c r="L968" s="8"/>
    </row>
    <row r="969">
      <c r="A969" s="61"/>
      <c r="B969" s="16" t="n">
        <v>967</v>
      </c>
      <c r="C969" s="50" t="s">
        <v>2457</v>
      </c>
      <c r="F969" s="1" t="s">
        <v>2567</v>
      </c>
      <c r="G969" s="1" t="s">
        <v>2451</v>
      </c>
      <c r="H969" s="1" t="s">
        <v>955</v>
      </c>
      <c r="I969" s="1" t="s">
        <v>2420</v>
      </c>
      <c r="J969" s="9" t="n">
        <v>42877</v>
      </c>
      <c r="L969" s="8"/>
      <c r="M969" s="8" t="s">
        <v>3056</v>
      </c>
    </row>
    <row r="970">
      <c r="A970" s="61"/>
      <c r="B970" s="16" t="n">
        <v>968</v>
      </c>
      <c r="C970" s="50" t="s">
        <v>2458</v>
      </c>
      <c r="F970" s="1" t="s">
        <v>2567</v>
      </c>
      <c r="G970" s="1" t="s">
        <v>2451</v>
      </c>
      <c r="H970" s="1" t="s">
        <v>955</v>
      </c>
      <c r="I970" s="1" t="s">
        <v>2420</v>
      </c>
      <c r="J970" s="9" t="n">
        <v>42930</v>
      </c>
      <c r="L970" s="8"/>
      <c r="M970" s="8" t="s">
        <v>3056</v>
      </c>
    </row>
    <row r="971">
      <c r="A971" s="61"/>
      <c r="B971" s="16" t="n">
        <v>969</v>
      </c>
      <c r="C971" s="50" t="s">
        <v>2459</v>
      </c>
      <c r="F971" s="1" t="s">
        <v>2567</v>
      </c>
      <c r="G971" s="1" t="s">
        <v>2451</v>
      </c>
      <c r="H971" s="1" t="s">
        <v>955</v>
      </c>
      <c r="I971" s="1" t="s">
        <v>2420</v>
      </c>
      <c r="J971" s="9" t="n">
        <v>42930</v>
      </c>
      <c r="L971" s="8"/>
      <c r="M971" s="8" t="s">
        <v>3056</v>
      </c>
    </row>
    <row r="972">
      <c r="A972" s="61"/>
      <c r="B972" s="16" t="n">
        <v>970</v>
      </c>
      <c r="C972" s="50" t="s">
        <v>2456</v>
      </c>
      <c r="E972" s="1" t="s">
        <v>3047</v>
      </c>
      <c r="F972" s="1"/>
      <c r="G972" s="1" t="s">
        <v>2451</v>
      </c>
      <c r="H972" s="1" t="s">
        <v>952</v>
      </c>
      <c r="I972" s="1" t="s">
        <v>2420</v>
      </c>
    </row>
    <row r="973" ht="14.25" customHeight="1">
      <c r="A973" s="61" t="str">
        <f>=HYPERLINK("X:/Holmen Lab/Databases/Snapgene db/DNA Files/1-Holmen Plasmids/0971-RCAS GOLM1-S307L-FLAG.dna","0971.dna")</f>
      </c>
      <c r="B973" s="16" t="n">
        <v>971</v>
      </c>
      <c r="C973" s="50" t="s">
        <v>2460</v>
      </c>
      <c r="E973" s="1" t="s">
        <v>3048</v>
      </c>
      <c r="F973" s="1" t="s">
        <v>1984</v>
      </c>
      <c r="G973" s="1" t="s">
        <v>2451</v>
      </c>
      <c r="H973" s="1" t="s">
        <v>952</v>
      </c>
      <c r="I973" s="1" t="s">
        <v>2420</v>
      </c>
      <c r="J973" s="9" t="n">
        <v>42942</v>
      </c>
      <c r="L973" s="8"/>
    </row>
    <row r="974">
      <c r="A974" s="61" t="str">
        <f>=HYPERLINK("X:/Holmen Lab/Databases/Snapgene db/DNA Files/1-Holmen Plasmids/0972-RCAS GOLM1-G370E-FLAG.dna","0972.dna")</f>
      </c>
      <c r="B974" s="16" t="n">
        <v>972</v>
      </c>
      <c r="C974" s="50" t="s">
        <v>2461</v>
      </c>
      <c r="E974" s="1" t="s">
        <v>3049</v>
      </c>
      <c r="F974" s="1"/>
      <c r="G974" s="1" t="s">
        <v>2451</v>
      </c>
      <c r="H974" s="1" t="s">
        <v>952</v>
      </c>
      <c r="I974" s="1" t="s">
        <v>2420</v>
      </c>
    </row>
    <row r="975">
      <c r="A975" s="61"/>
      <c r="B975" s="16" t="n">
        <v>973</v>
      </c>
      <c r="C975" s="50" t="s">
        <v>2464</v>
      </c>
      <c r="E975" s="1" t="s">
        <v>3202</v>
      </c>
      <c r="F975" s="1"/>
      <c r="G975" s="1" t="s">
        <v>2399</v>
      </c>
      <c r="H975" s="1" t="s">
        <v>948</v>
      </c>
      <c r="I975" s="1" t="s">
        <v>2363</v>
      </c>
    </row>
    <row r="976">
      <c r="A976" s="61"/>
      <c r="B976" s="16" t="n">
        <v>974</v>
      </c>
      <c r="C976" s="50" t="s">
        <v>2463</v>
      </c>
      <c r="E976" s="1" t="s">
        <v>3050</v>
      </c>
      <c r="F976" s="1" t="s">
        <v>2567</v>
      </c>
      <c r="G976" s="1" t="s">
        <v>2399</v>
      </c>
      <c r="H976" s="1" t="s">
        <v>955</v>
      </c>
      <c r="I976" s="1" t="s">
        <v>2363</v>
      </c>
      <c r="J976" s="9" t="n">
        <v>43081</v>
      </c>
      <c r="K976" s="1" t="s">
        <v>3218</v>
      </c>
      <c r="M976" s="23" t="s">
        <v>3055</v>
      </c>
    </row>
    <row r="977">
      <c r="A977" s="61"/>
      <c r="B977" s="16" t="n">
        <v>975</v>
      </c>
      <c r="C977" s="50" t="s">
        <v>2465</v>
      </c>
      <c r="E977" s="1" t="s">
        <v>3051</v>
      </c>
      <c r="F977" s="1" t="s">
        <v>1984</v>
      </c>
      <c r="G977" s="1" t="s">
        <v>2399</v>
      </c>
      <c r="H977" s="1" t="s">
        <v>952</v>
      </c>
      <c r="I977" s="1" t="s">
        <v>2363</v>
      </c>
      <c r="J977" s="9" t="n">
        <v>42990</v>
      </c>
      <c r="K977" s="1" t="s">
        <v>3218</v>
      </c>
      <c r="M977" s="23" t="s">
        <v>3054</v>
      </c>
    </row>
    <row r="978">
      <c r="A978" s="61"/>
      <c r="B978" s="16" t="n">
        <v>976</v>
      </c>
      <c r="C978" s="50" t="s">
        <v>2467</v>
      </c>
      <c r="E978" s="1" t="s">
        <v>3052</v>
      </c>
      <c r="F978" s="1"/>
      <c r="G978" s="1" t="s">
        <v>2399</v>
      </c>
      <c r="H978" s="1" t="s">
        <v>952</v>
      </c>
      <c r="I978" s="1" t="s">
        <v>2363</v>
      </c>
      <c r="M978" s="23" t="s">
        <v>2476</v>
      </c>
    </row>
    <row r="979">
      <c r="A979" s="61"/>
      <c r="B979" s="16" t="n">
        <v>977</v>
      </c>
      <c r="C979" s="50" t="s">
        <v>2472</v>
      </c>
      <c r="E979" s="1" t="s">
        <v>2699</v>
      </c>
      <c r="F979" s="1"/>
      <c r="G979" s="1" t="s">
        <v>2468</v>
      </c>
      <c r="H979" s="1" t="s">
        <v>948</v>
      </c>
      <c r="I979" s="1" t="s">
        <v>2469</v>
      </c>
      <c r="M979" s="23" t="s">
        <v>2480</v>
      </c>
    </row>
    <row r="980">
      <c r="A980" s="61"/>
      <c r="B980" s="16" t="n">
        <v>978</v>
      </c>
      <c r="C980" s="50" t="s">
        <v>2471</v>
      </c>
      <c r="E980" s="1" t="s">
        <v>3203</v>
      </c>
      <c r="F980" s="1" t="s">
        <v>1984</v>
      </c>
      <c r="G980" s="1" t="s">
        <v>2468</v>
      </c>
      <c r="H980" s="1" t="s">
        <v>952</v>
      </c>
      <c r="I980" s="1" t="s">
        <v>2469</v>
      </c>
      <c r="J980" s="9" t="n">
        <v>43075</v>
      </c>
    </row>
    <row r="981">
      <c r="A981" s="61"/>
      <c r="B981" s="16" t="n">
        <v>979</v>
      </c>
      <c r="C981" s="50" t="s">
        <v>2474</v>
      </c>
      <c r="E981" s="1" t="s">
        <v>3204</v>
      </c>
      <c r="F981" s="1"/>
      <c r="G981" s="1" t="s">
        <v>2468</v>
      </c>
      <c r="H981" s="1" t="s">
        <v>948</v>
      </c>
      <c r="I981" s="1" t="s">
        <v>2469</v>
      </c>
      <c r="M981" s="23" t="s">
        <v>2481</v>
      </c>
    </row>
    <row r="982">
      <c r="A982" s="61" t="str">
        <f>=HYPERLINK("X:/Holmen Lab/Databases/Snapgene db/DNA Files/1-Holmen Plasmids/0980-RCAN TRE3 IDH1 (R132H)-HA.dna","0980.dna")</f>
      </c>
      <c r="B982" s="16" t="n">
        <v>980</v>
      </c>
      <c r="C982" s="50" t="s">
        <v>2475</v>
      </c>
      <c r="E982" s="1" t="s">
        <v>2935</v>
      </c>
      <c r="F982" s="1" t="s">
        <v>1984</v>
      </c>
      <c r="G982" s="1" t="s">
        <v>2468</v>
      </c>
      <c r="H982" s="1" t="s">
        <v>952</v>
      </c>
      <c r="I982" s="1" t="s">
        <v>2469</v>
      </c>
      <c r="J982" s="9" t="n">
        <v>43076</v>
      </c>
    </row>
    <row r="983">
      <c r="A983" s="61"/>
      <c r="B983" s="16" t="n">
        <v>981</v>
      </c>
      <c r="C983" s="50" t="s">
        <v>2496</v>
      </c>
      <c r="E983" s="1" t="s">
        <v>3041</v>
      </c>
      <c r="F983" s="1" t="s">
        <v>2567</v>
      </c>
      <c r="G983" s="1" t="s">
        <v>2336</v>
      </c>
      <c r="H983" s="1" t="s">
        <v>952</v>
      </c>
      <c r="M983" s="23" t="s">
        <v>3053</v>
      </c>
    </row>
    <row r="984">
      <c r="A984" s="61"/>
      <c r="B984" s="16" t="n">
        <v>982</v>
      </c>
      <c r="C984" s="50" t="s">
        <v>2498</v>
      </c>
      <c r="E984" s="1" t="s">
        <v>3039</v>
      </c>
      <c r="F984" s="1" t="s">
        <v>2567</v>
      </c>
      <c r="G984" s="1" t="s">
        <v>2336</v>
      </c>
      <c r="H984" s="1" t="s">
        <v>952</v>
      </c>
      <c r="I984" s="1" t="s">
        <v>2363</v>
      </c>
      <c r="M984" s="23" t="s">
        <v>3053</v>
      </c>
    </row>
    <row r="985">
      <c r="A985" s="61"/>
      <c r="B985" s="16" t="n">
        <v>983</v>
      </c>
      <c r="C985" s="50" t="s">
        <v>2499</v>
      </c>
      <c r="E985" s="1" t="s">
        <v>3041</v>
      </c>
      <c r="F985" s="1" t="s">
        <v>2567</v>
      </c>
      <c r="G985" s="1" t="s">
        <v>2336</v>
      </c>
      <c r="H985" s="1" t="s">
        <v>952</v>
      </c>
      <c r="I985" s="1" t="s">
        <v>2363</v>
      </c>
      <c r="M985" s="23" t="s">
        <v>3053</v>
      </c>
    </row>
    <row r="986">
      <c r="A986" s="61"/>
      <c r="B986" s="16" t="n">
        <v>984</v>
      </c>
      <c r="C986" s="50" t="s">
        <v>2500</v>
      </c>
      <c r="E986" s="1" t="s">
        <v>3039</v>
      </c>
      <c r="F986" s="1" t="s">
        <v>2567</v>
      </c>
      <c r="G986" s="1" t="s">
        <v>2336</v>
      </c>
      <c r="H986" s="1" t="s">
        <v>952</v>
      </c>
      <c r="I986" s="1" t="s">
        <v>2420</v>
      </c>
      <c r="M986" s="23" t="s">
        <v>3053</v>
      </c>
    </row>
    <row r="987">
      <c r="A987" s="61"/>
      <c r="B987" s="16" t="n">
        <v>985</v>
      </c>
      <c r="C987" s="50" t="s">
        <v>2501</v>
      </c>
      <c r="E987" s="1" t="s">
        <v>3040</v>
      </c>
      <c r="F987" s="1" t="s">
        <v>2567</v>
      </c>
      <c r="G987" s="1" t="s">
        <v>2336</v>
      </c>
      <c r="H987" s="1" t="s">
        <v>952</v>
      </c>
      <c r="I987" s="1" t="s">
        <v>2420</v>
      </c>
      <c r="M987" s="23" t="s">
        <v>3053</v>
      </c>
    </row>
    <row r="988">
      <c r="A988" s="61"/>
      <c r="B988" s="16" t="n">
        <v>986</v>
      </c>
      <c r="C988" s="50" t="s">
        <v>2502</v>
      </c>
      <c r="E988" s="1" t="s">
        <v>3039</v>
      </c>
      <c r="F988" s="1" t="s">
        <v>2567</v>
      </c>
      <c r="G988" s="1" t="s">
        <v>2336</v>
      </c>
      <c r="H988" s="1" t="s">
        <v>952</v>
      </c>
      <c r="I988" s="1" t="s">
        <v>2420</v>
      </c>
      <c r="M988" s="23" t="s">
        <v>3053</v>
      </c>
    </row>
    <row r="989">
      <c r="A989" s="61"/>
      <c r="B989" s="16" t="n">
        <v>987</v>
      </c>
      <c r="C989" s="50" t="s">
        <v>2482</v>
      </c>
      <c r="E989" s="1" t="s">
        <v>2935</v>
      </c>
      <c r="F989" s="1"/>
      <c r="G989" s="1" t="s">
        <v>2451</v>
      </c>
      <c r="H989" s="1" t="s">
        <v>948</v>
      </c>
      <c r="I989" s="1" t="s">
        <v>2420</v>
      </c>
      <c r="M989" s="23" t="s">
        <v>2483</v>
      </c>
    </row>
    <row r="990">
      <c r="A990" s="61"/>
      <c r="B990" s="16" t="n">
        <v>988</v>
      </c>
      <c r="C990" s="50" t="s">
        <v>2485</v>
      </c>
      <c r="G990" s="1" t="s">
        <v>2170</v>
      </c>
      <c r="H990" s="1" t="s">
        <v>952</v>
      </c>
      <c r="I990" s="1" t="s">
        <v>2363</v>
      </c>
      <c r="M990" s="23" t="s">
        <v>2486</v>
      </c>
    </row>
    <row r="991">
      <c r="A991" s="61"/>
      <c r="B991" s="16" t="n">
        <v>989</v>
      </c>
      <c r="C991" s="50" t="s">
        <v>2484</v>
      </c>
      <c r="D991" s="1"/>
      <c r="E991" s="1" t="s">
        <v>3046</v>
      </c>
      <c r="F991" s="1" t="s">
        <v>1984</v>
      </c>
      <c r="G991" s="1" t="s">
        <v>2451</v>
      </c>
      <c r="H991" s="1" t="s">
        <v>952</v>
      </c>
      <c r="I991" s="1" t="s">
        <v>2420</v>
      </c>
      <c r="J991" s="9" t="n">
        <v>43123</v>
      </c>
    </row>
    <row r="992">
      <c r="A992" s="61" t="str">
        <f>=HYPERLINK("X:/Holmen Lab/Databases/Snapgene db/DNA Files/1-Holmen Plasmids/0990-FG12 CMV GFP Ppargc1a.dna","0990.dna")</f>
      </c>
      <c r="B992" s="16" t="n">
        <v>990</v>
      </c>
      <c r="C992" s="50" t="s">
        <v>2487</v>
      </c>
      <c r="E992" s="1" t="s">
        <v>3045</v>
      </c>
      <c r="F992" s="1" t="s">
        <v>2567</v>
      </c>
      <c r="G992" s="1" t="s">
        <v>2488</v>
      </c>
      <c r="H992" s="1" t="s">
        <v>952</v>
      </c>
      <c r="I992" s="1" t="s">
        <v>2363</v>
      </c>
      <c r="M992" s="50" t="s">
        <v>2921</v>
      </c>
    </row>
    <row r="993">
      <c r="A993" s="61"/>
      <c r="B993" s="16" t="n">
        <v>991</v>
      </c>
      <c r="C993" s="50" t="s">
        <v>2497</v>
      </c>
      <c r="E993" s="1" t="s">
        <v>3044</v>
      </c>
      <c r="F993" s="1" t="s">
        <v>2567</v>
      </c>
      <c r="G993" s="1" t="s">
        <v>2399</v>
      </c>
      <c r="H993" s="1" t="s">
        <v>952</v>
      </c>
      <c r="I993" s="1" t="s">
        <v>2363</v>
      </c>
      <c r="M993" s="23" t="s">
        <v>2921</v>
      </c>
    </row>
    <row r="994">
      <c r="A994" s="61"/>
      <c r="B994" s="16" t="n">
        <v>992</v>
      </c>
      <c r="C994" s="50" t="s">
        <v>2506</v>
      </c>
      <c r="E994" s="1" t="s">
        <v>3038</v>
      </c>
      <c r="F994" s="1" t="s">
        <v>1984</v>
      </c>
      <c r="G994" s="1" t="s">
        <v>2336</v>
      </c>
      <c r="H994" s="1" t="s">
        <v>952</v>
      </c>
      <c r="I994" s="1" t="s">
        <v>2363</v>
      </c>
    </row>
    <row r="995">
      <c r="A995" s="61"/>
      <c r="B995" s="16" t="n">
        <v>993</v>
      </c>
      <c r="C995" s="50" t="s">
        <v>2507</v>
      </c>
      <c r="E995" s="1" t="s">
        <v>3037</v>
      </c>
      <c r="F995" s="1" t="s">
        <v>1984</v>
      </c>
      <c r="G995" s="1" t="s">
        <v>2336</v>
      </c>
      <c r="H995" s="1" t="s">
        <v>952</v>
      </c>
      <c r="I995" s="1" t="s">
        <v>2363</v>
      </c>
    </row>
    <row r="996">
      <c r="A996" s="61"/>
      <c r="B996" s="16" t="n">
        <v>994</v>
      </c>
      <c r="C996" s="50" t="s">
        <v>2489</v>
      </c>
      <c r="E996" s="1" t="s">
        <v>3036</v>
      </c>
      <c r="F996" s="1" t="s">
        <v>1984</v>
      </c>
      <c r="G996" s="1" t="s">
        <v>2336</v>
      </c>
      <c r="H996" s="1" t="s">
        <v>952</v>
      </c>
    </row>
    <row r="997">
      <c r="A997" s="61"/>
      <c r="B997" s="16" t="n">
        <v>995</v>
      </c>
      <c r="C997" s="50" t="s">
        <v>2490</v>
      </c>
      <c r="E997" s="1" t="s">
        <v>3035</v>
      </c>
      <c r="F997" s="1" t="s">
        <v>1984</v>
      </c>
      <c r="G997" s="1" t="s">
        <v>2336</v>
      </c>
      <c r="H997" s="1" t="s">
        <v>952</v>
      </c>
    </row>
    <row r="998">
      <c r="A998" s="61"/>
      <c r="B998" s="16" t="n">
        <v>996</v>
      </c>
      <c r="C998" s="50" t="s">
        <v>2491</v>
      </c>
      <c r="E998" s="1" t="s">
        <v>3043</v>
      </c>
      <c r="F998" s="1"/>
      <c r="G998" s="1" t="s">
        <v>2451</v>
      </c>
      <c r="H998" s="1" t="s">
        <v>948</v>
      </c>
      <c r="M998" s="23" t="s">
        <v>2493</v>
      </c>
    </row>
    <row r="999">
      <c r="A999" s="61"/>
      <c r="B999" s="16" t="n">
        <v>997</v>
      </c>
      <c r="C999" s="50" t="s">
        <v>2492</v>
      </c>
      <c r="E999" s="1" t="s">
        <v>3042</v>
      </c>
      <c r="F999" s="1" t="s">
        <v>1984</v>
      </c>
      <c r="G999" s="1" t="s">
        <v>2451</v>
      </c>
      <c r="H999" s="1" t="s">
        <v>952</v>
      </c>
      <c r="J999" s="9" t="n">
        <v>43154</v>
      </c>
    </row>
    <row r="1000">
      <c r="A1000" s="61" t="str">
        <f>=HYPERLINK("X:/Holmen Lab/Databases/Snapgene db/DNA Files/1-Holmen Plasmids/0998-pCR8 GWTOPO Fak.dna","0998.dna")</f>
      </c>
      <c r="B1000" s="16" t="n">
        <v>998</v>
      </c>
      <c r="C1000" s="50" t="s">
        <v>2508</v>
      </c>
      <c r="E1000" s="1" t="s">
        <v>3033</v>
      </c>
      <c r="F1000" s="1" t="s">
        <v>2567</v>
      </c>
      <c r="G1000" s="1" t="s">
        <v>2336</v>
      </c>
      <c r="H1000" s="1" t="s">
        <v>955</v>
      </c>
      <c r="I1000" s="1" t="s">
        <v>2363</v>
      </c>
      <c r="M1000" s="23" t="s">
        <v>2503</v>
      </c>
    </row>
    <row r="1001">
      <c r="A1001" s="61" t="str">
        <f>=HYPERLINK("X:/Holmen Lab/Databases/Snapgene db/DNA Files/1-Holmen Plasmids/0999-ACZEGP TRE3 Braf V600E-V5-His.dna","0999.dna")</f>
      </c>
      <c r="B1001" s="16" t="n">
        <v>999</v>
      </c>
      <c r="C1001" s="50" t="s">
        <v>2494</v>
      </c>
      <c r="E1001" s="1" t="s">
        <v>3034</v>
      </c>
      <c r="F1001" s="1" t="s">
        <v>1984</v>
      </c>
      <c r="G1001" s="1" t="s">
        <v>2468</v>
      </c>
      <c r="H1001" s="1" t="s">
        <v>948</v>
      </c>
      <c r="I1001" s="1" t="s">
        <v>2363</v>
      </c>
      <c r="J1001" s="9" t="n">
        <v>43182</v>
      </c>
      <c r="M1001" s="34" t="s">
        <v>2505</v>
      </c>
    </row>
    <row r="1002">
      <c r="A1002" s="61"/>
      <c r="B1002" s="16" t="n">
        <v>1000</v>
      </c>
      <c r="C1002" s="50" t="s">
        <v>2495</v>
      </c>
      <c r="E1002" s="1" t="s">
        <v>3009</v>
      </c>
      <c r="F1002" s="1" t="s">
        <v>1984</v>
      </c>
      <c r="G1002" s="1" t="s">
        <v>2468</v>
      </c>
      <c r="H1002" s="1" t="s">
        <v>952</v>
      </c>
      <c r="I1002" s="1" t="s">
        <v>2363</v>
      </c>
      <c r="J1002" s="9" t="n">
        <v>43182</v>
      </c>
      <c r="M1002" s="34" t="s">
        <v>2505</v>
      </c>
    </row>
    <row r="1003">
      <c r="A1003" s="61"/>
      <c r="B1003" s="16" t="n">
        <v>1001</v>
      </c>
      <c r="C1003" s="50" t="s">
        <v>2509</v>
      </c>
      <c r="E1003" s="1" t="s">
        <v>2778</v>
      </c>
      <c r="F1003" s="1"/>
      <c r="G1003" s="1" t="s">
        <v>2285</v>
      </c>
      <c r="H1003" s="1" t="s">
        <v>955</v>
      </c>
      <c r="I1003" s="1" t="s">
        <v>2363</v>
      </c>
      <c r="M1003" s="23" t="s">
        <v>2504</v>
      </c>
    </row>
    <row r="1004">
      <c r="A1004" s="61"/>
      <c r="B1004" s="16" t="n">
        <v>1002</v>
      </c>
      <c r="C1004" s="50" t="s">
        <v>2510</v>
      </c>
      <c r="E1004" s="1" t="s">
        <v>2845</v>
      </c>
      <c r="F1004" s="1"/>
      <c r="G1004" s="1" t="s">
        <v>2285</v>
      </c>
      <c r="H1004" s="1" t="s">
        <v>955</v>
      </c>
      <c r="I1004" s="1" t="s">
        <v>2363</v>
      </c>
      <c r="M1004" s="23" t="s">
        <v>2504</v>
      </c>
    </row>
    <row r="1005">
      <c r="A1005" s="61"/>
      <c r="B1005" s="16" t="n">
        <v>1003</v>
      </c>
      <c r="C1005" s="50" t="s">
        <v>2511</v>
      </c>
      <c r="E1005" s="1" t="s">
        <v>2842</v>
      </c>
      <c r="F1005" s="1"/>
      <c r="G1005" s="1" t="s">
        <v>2285</v>
      </c>
      <c r="H1005" s="1" t="s">
        <v>952</v>
      </c>
      <c r="I1005" s="1" t="s">
        <v>2363</v>
      </c>
      <c r="M1005" s="23" t="s">
        <v>2524</v>
      </c>
    </row>
    <row r="1006">
      <c r="A1006" s="61"/>
      <c r="B1006" s="16" t="n">
        <v>1004</v>
      </c>
      <c r="C1006" s="50" t="s">
        <v>2512</v>
      </c>
      <c r="G1006" s="1" t="s">
        <v>2285</v>
      </c>
      <c r="H1006" s="1" t="s">
        <v>952</v>
      </c>
      <c r="I1006" s="1" t="s">
        <v>2363</v>
      </c>
    </row>
    <row r="1007">
      <c r="A1007" s="61"/>
      <c r="B1007" s="16" t="n">
        <v>1005</v>
      </c>
      <c r="C1007" s="50" t="s">
        <v>2513</v>
      </c>
      <c r="E1007" s="1" t="s">
        <v>3031</v>
      </c>
      <c r="F1007" s="1"/>
      <c r="G1007" s="1" t="s">
        <v>2285</v>
      </c>
      <c r="H1007" s="1" t="s">
        <v>952</v>
      </c>
      <c r="I1007" s="1" t="s">
        <v>2363</v>
      </c>
    </row>
    <row r="1008">
      <c r="A1008" s="61"/>
      <c r="B1008" s="16" t="n">
        <v>1006</v>
      </c>
      <c r="C1008" s="50" t="s">
        <v>2514</v>
      </c>
      <c r="E1008" s="1" t="s">
        <v>2958</v>
      </c>
      <c r="F1008" s="1"/>
      <c r="G1008" s="1" t="s">
        <v>2285</v>
      </c>
      <c r="H1008" s="1" t="s">
        <v>952</v>
      </c>
      <c r="M1008" s="23" t="s">
        <v>2517</v>
      </c>
    </row>
    <row r="1009">
      <c r="A1009" s="61"/>
      <c r="B1009" s="16" t="n">
        <v>1007</v>
      </c>
      <c r="C1009" s="50" t="s">
        <v>2515</v>
      </c>
      <c r="E1009" s="1" t="s">
        <v>2793</v>
      </c>
      <c r="F1009" s="1"/>
      <c r="G1009" s="1" t="s">
        <v>2285</v>
      </c>
      <c r="H1009" s="1" t="s">
        <v>952</v>
      </c>
      <c r="M1009" s="23" t="s">
        <v>2518</v>
      </c>
    </row>
    <row r="1010">
      <c r="A1010" s="61"/>
      <c r="B1010" s="16" t="n">
        <v>1008</v>
      </c>
      <c r="C1010" s="50" t="s">
        <v>2516</v>
      </c>
      <c r="E1010" s="1" t="s">
        <v>3032</v>
      </c>
      <c r="F1010" s="1"/>
      <c r="G1010" s="1" t="s">
        <v>2285</v>
      </c>
      <c r="H1010" s="1" t="s">
        <v>952</v>
      </c>
      <c r="M1010" s="23" t="s">
        <v>2523</v>
      </c>
    </row>
    <row r="1011">
      <c r="A1011" s="61" t="str">
        <f>=HYPERLINK("X:/Holmen Lab/Databases/Snapgene db/DNA Files/1-Holmen Plasmids/1009-pCR8 GW TOPO HA-FAK.dna","1009.dna")</f>
      </c>
      <c r="B1011" s="16" t="n">
        <v>1009</v>
      </c>
      <c r="C1011" s="50" t="s">
        <v>2519</v>
      </c>
      <c r="E1011" s="1" t="s">
        <v>3026</v>
      </c>
      <c r="F1011" s="1"/>
      <c r="G1011" s="1" t="s">
        <v>2100</v>
      </c>
      <c r="H1011" s="1" t="s">
        <v>955</v>
      </c>
      <c r="I1011" s="1" t="s">
        <v>2363</v>
      </c>
    </row>
    <row r="1012">
      <c r="A1012" s="61"/>
      <c r="B1012" s="16" t="n">
        <v>1010</v>
      </c>
      <c r="C1012" s="50" t="s">
        <v>3215</v>
      </c>
      <c r="E1012" s="1" t="s">
        <v>3027</v>
      </c>
      <c r="F1012" s="1"/>
      <c r="G1012" s="1" t="s">
        <v>3210</v>
      </c>
      <c r="H1012" s="1" t="s">
        <v>955</v>
      </c>
      <c r="I1012" s="1" t="s">
        <v>2363</v>
      </c>
      <c r="M1012" s="23" t="s">
        <v>2520</v>
      </c>
    </row>
    <row r="1013">
      <c r="A1013" s="61" t="str">
        <f>=HYPERLINK("X:/Holmen Lab/Databases/Snapgene db/DNA Files/1-Holmen Plasmids/1011-RCAS HA-FAK.dna","1011.dna")</f>
      </c>
      <c r="B1013" s="16" t="n">
        <v>1011</v>
      </c>
      <c r="C1013" s="50" t="s">
        <v>2521</v>
      </c>
      <c r="E1013" s="1" t="s">
        <v>3028</v>
      </c>
      <c r="F1013" s="1"/>
      <c r="G1013" s="1" t="s">
        <v>2100</v>
      </c>
      <c r="H1013" s="1" t="s">
        <v>952</v>
      </c>
      <c r="I1013" s="1" t="s">
        <v>2363</v>
      </c>
      <c r="M1013" s="23" t="s">
        <v>2525</v>
      </c>
    </row>
    <row r="1014">
      <c r="A1014" s="61"/>
      <c r="B1014" s="16" t="n">
        <v>1012</v>
      </c>
      <c r="C1014" s="50" t="s">
        <v>3212</v>
      </c>
      <c r="F1014" s="1"/>
      <c r="G1014" s="1" t="s">
        <v>3210</v>
      </c>
      <c r="H1014" s="1" t="s">
        <v>952</v>
      </c>
      <c r="I1014" s="1" t="s">
        <v>2363</v>
      </c>
      <c r="J1014" s="50" t="s">
        <v>3219</v>
      </c>
      <c r="M1014" s="23" t="s">
        <v>2919</v>
      </c>
    </row>
    <row r="1015">
      <c r="A1015" s="61"/>
      <c r="B1015" s="16" t="n">
        <v>1013</v>
      </c>
      <c r="C1015" s="50" t="s">
        <v>2522</v>
      </c>
      <c r="E1015" s="1" t="s">
        <v>3029</v>
      </c>
      <c r="F1015" s="1"/>
      <c r="G1015" s="1" t="s">
        <v>2100</v>
      </c>
      <c r="H1015" s="1" t="s">
        <v>952</v>
      </c>
      <c r="I1015" s="1" t="s">
        <v>2363</v>
      </c>
      <c r="M1015" s="23" t="s">
        <v>2920</v>
      </c>
    </row>
    <row r="1016">
      <c r="A1016" s="61" t="str">
        <f>=HYPERLINK("X:/Holmen Lab/Databases/Snapgene db/DNA Files/1-Holmen Plasmids/1014-pCR8 GWTOPO HA-FAK (Y397E).dna","1014.dna")</f>
      </c>
      <c r="B1016" s="16" t="n">
        <v>1014</v>
      </c>
      <c r="C1016" s="50" t="s">
        <v>2530</v>
      </c>
      <c r="E1016" s="1" t="s">
        <v>3302</v>
      </c>
      <c r="F1016" s="50"/>
      <c r="G1016" s="1" t="s">
        <v>2100</v>
      </c>
      <c r="H1016" s="1" t="s">
        <v>955</v>
      </c>
      <c r="I1016" s="1" t="s">
        <v>2363</v>
      </c>
      <c r="J1016" s="50"/>
      <c r="K1016" s="50"/>
      <c r="L1016" s="50"/>
    </row>
    <row r="1017">
      <c r="A1017" s="61" t="str">
        <f>=HYPERLINK("X:/Holmen Lab/Databases/Snapgene db/DNA Files/1-Holmen Plasmids/1015-RCAS HA-FAK (Y397E).dna","1015.dna")</f>
      </c>
      <c r="B1017" s="16" t="n">
        <v>1015</v>
      </c>
      <c r="C1017" s="50" t="s">
        <v>2531</v>
      </c>
      <c r="E1017" s="1" t="s">
        <v>2854</v>
      </c>
      <c r="F1017" s="1"/>
      <c r="G1017" s="1" t="s">
        <v>2100</v>
      </c>
      <c r="H1017" s="1" t="s">
        <v>952</v>
      </c>
      <c r="I1017" s="1" t="s">
        <v>2363</v>
      </c>
    </row>
    <row r="1018">
      <c r="A1018" s="61" t="str">
        <f>=HYPERLINK("X:/Holmen Lab/Databases/Snapgene db/DNA Files/1-Holmen Plasmids/1016-pCR8 GW Dnm1l.dna","1016.dna")</f>
      </c>
      <c r="B1018" s="16" t="n">
        <v>1016</v>
      </c>
      <c r="C1018" s="50" t="s">
        <v>2532</v>
      </c>
      <c r="G1018" s="1" t="s">
        <v>2100</v>
      </c>
      <c r="H1018" s="1" t="s">
        <v>955</v>
      </c>
      <c r="I1018" s="1" t="s">
        <v>2363</v>
      </c>
    </row>
    <row r="1019">
      <c r="A1019" s="61"/>
      <c r="B1019" s="16" t="n">
        <v>1017</v>
      </c>
      <c r="C1019" s="50" t="s">
        <v>2533</v>
      </c>
      <c r="G1019" s="1" t="s">
        <v>2100</v>
      </c>
      <c r="H1019" s="1" t="s">
        <v>955</v>
      </c>
      <c r="I1019" s="1" t="s">
        <v>2363</v>
      </c>
    </row>
    <row r="1020">
      <c r="A1020" s="61" t="str">
        <f>=HYPERLINK("X:/Holmen Lab/Databases/Snapgene db/DNA Files/1-Holmen Plasmids/1018-RCAS Dnm1l.dna","1018.dna")</f>
      </c>
      <c r="B1020" s="16" t="n">
        <v>1018</v>
      </c>
      <c r="C1020" s="50" t="s">
        <v>2534</v>
      </c>
      <c r="E1020" s="1" t="s">
        <v>3030</v>
      </c>
      <c r="F1020" s="1"/>
      <c r="G1020" s="1" t="s">
        <v>3210</v>
      </c>
      <c r="H1020" s="1" t="s">
        <v>952</v>
      </c>
      <c r="I1020" s="1" t="s">
        <v>2363</v>
      </c>
    </row>
    <row r="1021">
      <c r="A1021" s="61"/>
      <c r="B1021" s="16" t="n">
        <v>1019</v>
      </c>
      <c r="C1021" s="50" t="s">
        <v>2535</v>
      </c>
      <c r="F1021" s="1"/>
      <c r="G1021" s="1" t="s">
        <v>3210</v>
      </c>
      <c r="H1021" s="1" t="s">
        <v>952</v>
      </c>
      <c r="I1021" s="1" t="s">
        <v>2363</v>
      </c>
    </row>
    <row r="1022">
      <c r="A1022" s="61" t="str">
        <f>=HYPERLINK("X:/Holmen Lab/Databases/Snapgene db/DNA Files/1-Holmen Plasmids/1020-pENTR-2B U6 SapI #3.dna","1020.dna")</f>
      </c>
      <c r="B1022" s="16" t="n">
        <v>1020</v>
      </c>
      <c r="C1022" s="50" t="s">
        <v>2536</v>
      </c>
      <c r="D1022" s="1" t="s">
        <v>2551</v>
      </c>
      <c r="E1022" s="1" t="s">
        <v>3015</v>
      </c>
      <c r="F1022" s="50" t="s">
        <v>1984</v>
      </c>
      <c r="G1022" s="1" t="s">
        <v>2537</v>
      </c>
      <c r="H1022" s="1" t="s">
        <v>948</v>
      </c>
      <c r="J1022" s="9" t="n">
        <v>43493</v>
      </c>
      <c r="L1022" s="23" t="s">
        <v>2545</v>
      </c>
      <c r="M1022" s="23" t="s">
        <v>2549</v>
      </c>
    </row>
    <row r="1023" ht="14.25" customHeight="1">
      <c r="A1023" s="61" t="str">
        <f>=HYPERLINK("X:/Holmen Lab/Databases/Snapgene db/DNA Files/1-Holmen Plasmids/1021-pDONR223_PIK3CA_p.H1047R.dna","1021.dna")</f>
      </c>
      <c r="B1023" s="16" t="n">
        <v>1021</v>
      </c>
      <c r="C1023" s="50" t="s">
        <v>2538</v>
      </c>
      <c r="D1023" s="1" t="s">
        <v>2551</v>
      </c>
      <c r="E1023" s="1" t="s">
        <v>3025</v>
      </c>
      <c r="F1023" s="50" t="s">
        <v>2567</v>
      </c>
      <c r="G1023" s="1" t="s">
        <v>2537</v>
      </c>
      <c r="H1023" s="1" t="s">
        <v>955</v>
      </c>
      <c r="I1023" s="1" t="s">
        <v>2420</v>
      </c>
      <c r="J1023" s="9" t="n">
        <v>43516</v>
      </c>
      <c r="K1023" s="23" t="n">
        <v>168</v>
      </c>
      <c r="L1023" s="22" t="s">
        <v>2539</v>
      </c>
      <c r="M1023" s="23" t="s">
        <v>3224</v>
      </c>
    </row>
    <row r="1024">
      <c r="A1024" s="61" t="str">
        <f>=HYPERLINK("X:/Holmen Lab/Databases/Snapgene db/DNA Files/1-Holmen Plasmids/1022-pENTR-2B U6 sgRNA FUBP1 exon 1.dna","1022.dna")</f>
      </c>
      <c r="B1024" s="16" t="n">
        <v>1022</v>
      </c>
      <c r="C1024" s="50" t="s">
        <v>2569</v>
      </c>
      <c r="D1024" s="1" t="s">
        <v>2551</v>
      </c>
      <c r="E1024" s="1" t="s">
        <v>3024</v>
      </c>
      <c r="F1024" s="50" t="s">
        <v>2567</v>
      </c>
      <c r="G1024" s="1" t="s">
        <v>2537</v>
      </c>
      <c r="H1024" s="1" t="s">
        <v>948</v>
      </c>
      <c r="I1024" s="1" t="s">
        <v>2363</v>
      </c>
      <c r="J1024" s="9" t="n">
        <v>43530</v>
      </c>
      <c r="K1024" s="23" t="n">
        <v>169</v>
      </c>
      <c r="L1024" s="23" t="s">
        <v>2557</v>
      </c>
      <c r="M1024" s="23" t="s">
        <v>2559</v>
      </c>
    </row>
    <row r="1025">
      <c r="A1025" s="61" t="str">
        <f>=HYPERLINK("X:/Holmen Lab/Databases/Snapgene db/DNA Files/1-Holmen Plasmids/1023-pENTR-2B U6 sgRNA FUBP1 exon 2.dna","1023.dna")</f>
      </c>
      <c r="B1025" s="16" t="n">
        <v>1023</v>
      </c>
      <c r="C1025" s="50" t="s">
        <v>2570</v>
      </c>
      <c r="D1025" s="1" t="s">
        <v>2551</v>
      </c>
      <c r="E1025" s="1" t="s">
        <v>3023</v>
      </c>
      <c r="F1025" s="50" t="s">
        <v>2567</v>
      </c>
      <c r="G1025" s="1" t="s">
        <v>2537</v>
      </c>
      <c r="H1025" s="1" t="s">
        <v>948</v>
      </c>
      <c r="I1025" s="1" t="s">
        <v>2363</v>
      </c>
      <c r="J1025" s="9" t="n">
        <v>43530</v>
      </c>
      <c r="K1025" s="23" t="n">
        <v>170</v>
      </c>
      <c r="L1025" s="23" t="s">
        <v>2557</v>
      </c>
      <c r="M1025" s="23" t="s">
        <v>2560</v>
      </c>
    </row>
    <row r="1026">
      <c r="A1026" s="61" t="str">
        <f>=HYPERLINK("X:/Holmen Lab/Databases/Snapgene db/DNA Files/1-Holmen Plasmids/1024-pENTR-2B U6 sgRNA FUBP1 exon 15.dna","1024.dna")</f>
      </c>
      <c r="B1026" s="16" t="n">
        <v>1024</v>
      </c>
      <c r="C1026" s="50" t="s">
        <v>2571</v>
      </c>
      <c r="D1026" s="1" t="s">
        <v>2551</v>
      </c>
      <c r="E1026" s="1" t="s">
        <v>3022</v>
      </c>
      <c r="F1026" s="50" t="s">
        <v>2567</v>
      </c>
      <c r="G1026" s="1" t="s">
        <v>2537</v>
      </c>
      <c r="H1026" s="1" t="s">
        <v>948</v>
      </c>
      <c r="I1026" s="1" t="s">
        <v>2363</v>
      </c>
      <c r="J1026" s="9" t="n">
        <v>43530</v>
      </c>
      <c r="K1026" s="23" t="n">
        <v>171</v>
      </c>
      <c r="L1026" s="23" t="s">
        <v>2557</v>
      </c>
      <c r="M1026" s="23" t="s">
        <v>2561</v>
      </c>
    </row>
    <row r="1027">
      <c r="A1027" s="61" t="str">
        <f>=HYPERLINK("X:/Holmen Lab/Databases/Snapgene db/DNA Files/1-Holmen Plasmids/1025-pENTR-2B U6 sgRNA FUBP1 exon 16.dna","1025.dna")</f>
      </c>
      <c r="B1027" s="16" t="n">
        <v>1025</v>
      </c>
      <c r="C1027" s="50" t="s">
        <v>2572</v>
      </c>
      <c r="D1027" s="1" t="s">
        <v>2551</v>
      </c>
      <c r="E1027" s="1" t="s">
        <v>3021</v>
      </c>
      <c r="F1027" s="50" t="s">
        <v>2567</v>
      </c>
      <c r="G1027" s="1" t="s">
        <v>2537</v>
      </c>
      <c r="H1027" s="1" t="s">
        <v>948</v>
      </c>
      <c r="I1027" s="1" t="s">
        <v>2363</v>
      </c>
      <c r="J1027" s="9" t="n">
        <v>43530</v>
      </c>
      <c r="K1027" s="23" t="n">
        <v>172</v>
      </c>
      <c r="L1027" s="23" t="s">
        <v>2557</v>
      </c>
      <c r="M1027" s="23" t="s">
        <v>2562</v>
      </c>
    </row>
    <row r="1028">
      <c r="A1028" s="61"/>
      <c r="B1028" s="16" t="n">
        <v>1026</v>
      </c>
      <c r="C1028" s="50" t="s">
        <v>3217</v>
      </c>
      <c r="D1028" s="1" t="s">
        <v>2556</v>
      </c>
      <c r="E1028" s="1" t="s">
        <v>3020</v>
      </c>
      <c r="F1028" s="50" t="s">
        <v>1984</v>
      </c>
      <c r="G1028" s="1" t="s">
        <v>2537</v>
      </c>
      <c r="H1028" s="1" t="s">
        <v>952</v>
      </c>
      <c r="I1028" s="1" t="s">
        <v>2420</v>
      </c>
      <c r="J1028" s="9" t="n">
        <v>43588</v>
      </c>
      <c r="K1028" s="23" t="n">
        <v>173</v>
      </c>
      <c r="L1028" s="50" t="s">
        <v>2558</v>
      </c>
      <c r="M1028" s="23" t="s">
        <v>2573</v>
      </c>
    </row>
    <row r="1029">
      <c r="A1029" s="61"/>
      <c r="B1029" s="16" t="n">
        <v>1027</v>
      </c>
      <c r="C1029" s="50" t="s">
        <v>2552</v>
      </c>
      <c r="D1029" s="1" t="s">
        <v>2556</v>
      </c>
      <c r="E1029" s="1" t="s">
        <v>3019</v>
      </c>
      <c r="F1029" s="50" t="s">
        <v>1984</v>
      </c>
      <c r="G1029" s="1" t="s">
        <v>2537</v>
      </c>
      <c r="H1029" s="1" t="s">
        <v>952</v>
      </c>
      <c r="I1029" s="1" t="s">
        <v>2363</v>
      </c>
      <c r="J1029" s="9" t="n">
        <v>43580</v>
      </c>
      <c r="K1029" s="23" t="n">
        <v>174</v>
      </c>
      <c r="L1029" s="23" t="s">
        <v>2557</v>
      </c>
      <c r="M1029" s="23" t="s">
        <v>2568</v>
      </c>
    </row>
    <row r="1030">
      <c r="A1030" s="61"/>
      <c r="B1030" s="16" t="n">
        <v>1028</v>
      </c>
      <c r="C1030" s="50" t="s">
        <v>2553</v>
      </c>
      <c r="D1030" s="1" t="s">
        <v>2556</v>
      </c>
      <c r="E1030" s="1" t="s">
        <v>3018</v>
      </c>
      <c r="F1030" s="50" t="s">
        <v>1984</v>
      </c>
      <c r="G1030" s="1" t="s">
        <v>2537</v>
      </c>
      <c r="H1030" s="1" t="s">
        <v>952</v>
      </c>
      <c r="I1030" s="1" t="s">
        <v>2363</v>
      </c>
      <c r="J1030" s="9" t="n">
        <v>43579</v>
      </c>
      <c r="K1030" s="23" t="n">
        <v>175</v>
      </c>
      <c r="L1030" s="23" t="s">
        <v>2557</v>
      </c>
      <c r="M1030" s="23" t="s">
        <v>2563</v>
      </c>
    </row>
    <row r="1031">
      <c r="A1031" s="61"/>
      <c r="B1031" s="16" t="n">
        <v>1029</v>
      </c>
      <c r="C1031" s="50" t="s">
        <v>2554</v>
      </c>
      <c r="D1031" s="1" t="s">
        <v>2556</v>
      </c>
      <c r="E1031" s="1" t="s">
        <v>3017</v>
      </c>
      <c r="F1031" s="50" t="s">
        <v>1984</v>
      </c>
      <c r="G1031" s="1" t="s">
        <v>2537</v>
      </c>
      <c r="H1031" s="1" t="s">
        <v>952</v>
      </c>
      <c r="I1031" s="1" t="s">
        <v>2363</v>
      </c>
      <c r="J1031" s="9" t="n">
        <v>43578</v>
      </c>
      <c r="K1031" s="23" t="n">
        <v>177</v>
      </c>
      <c r="L1031" s="23" t="s">
        <v>2557</v>
      </c>
      <c r="M1031" s="23" t="s">
        <v>2564</v>
      </c>
    </row>
    <row r="1032">
      <c r="A1032" s="61"/>
      <c r="B1032" s="16" t="n">
        <v>1030</v>
      </c>
      <c r="C1032" s="50" t="s">
        <v>2555</v>
      </c>
      <c r="D1032" s="1" t="s">
        <v>2556</v>
      </c>
      <c r="E1032" s="1" t="s">
        <v>3016</v>
      </c>
      <c r="F1032" s="50" t="s">
        <v>1984</v>
      </c>
      <c r="G1032" s="1" t="s">
        <v>2537</v>
      </c>
      <c r="H1032" s="1" t="s">
        <v>952</v>
      </c>
      <c r="I1032" s="1" t="s">
        <v>2363</v>
      </c>
      <c r="J1032" s="9" t="n">
        <v>43578</v>
      </c>
      <c r="K1032" s="23" t="n">
        <v>176</v>
      </c>
      <c r="L1032" s="23" t="s">
        <v>2557</v>
      </c>
      <c r="M1032" s="23" t="s">
        <v>2565</v>
      </c>
    </row>
    <row r="1033">
      <c r="A1033" s="61"/>
      <c r="B1033" s="16" t="n">
        <v>1031</v>
      </c>
      <c r="C1033" s="50" t="s">
        <v>3205</v>
      </c>
      <c r="D1033" s="1" t="s">
        <v>2551</v>
      </c>
      <c r="E1033" s="1" t="s">
        <v>3206</v>
      </c>
      <c r="F1033" s="50" t="s">
        <v>1984</v>
      </c>
      <c r="G1033" s="1" t="s">
        <v>3207</v>
      </c>
      <c r="H1033" s="1" t="s">
        <v>952</v>
      </c>
      <c r="J1033" s="9" t="n">
        <v>42734</v>
      </c>
      <c r="L1033" s="23" t="s">
        <v>2545</v>
      </c>
    </row>
    <row r="1034">
      <c r="A1034" s="61"/>
      <c r="B1034" s="16" t="n">
        <v>1032</v>
      </c>
      <c r="C1034" s="50" t="s">
        <v>3208</v>
      </c>
      <c r="D1034" s="1" t="n">
        <v>-80</v>
      </c>
      <c r="G1034" s="1" t="s">
        <v>3216</v>
      </c>
      <c r="H1034" s="1" t="s">
        <v>948</v>
      </c>
      <c r="I1034" s="1" t="s">
        <v>2363</v>
      </c>
    </row>
    <row r="1035">
      <c r="A1035" s="61"/>
      <c r="B1035" s="16" t="n">
        <v>1033</v>
      </c>
      <c r="C1035" s="50" t="s">
        <v>3209</v>
      </c>
      <c r="D1035" s="1" t="s">
        <v>2556</v>
      </c>
      <c r="G1035" s="1" t="s">
        <v>3216</v>
      </c>
      <c r="H1035" s="1" t="s">
        <v>952</v>
      </c>
      <c r="I1035" s="1" t="s">
        <v>2363</v>
      </c>
    </row>
    <row r="1036">
      <c r="A1036" s="61"/>
      <c r="B1036" s="16" t="n">
        <v>1034</v>
      </c>
      <c r="C1036" s="50" t="s">
        <v>3213</v>
      </c>
      <c r="D1036" s="1" t="n">
        <v>-80</v>
      </c>
      <c r="G1036" s="1" t="s">
        <v>3216</v>
      </c>
      <c r="H1036" s="1" t="s">
        <v>948</v>
      </c>
      <c r="I1036" s="1" t="s">
        <v>2363</v>
      </c>
    </row>
    <row r="1037">
      <c r="A1037" s="61"/>
      <c r="B1037" s="16" t="n">
        <v>1035</v>
      </c>
      <c r="C1037" s="50" t="s">
        <v>3214</v>
      </c>
      <c r="D1037" s="1" t="s">
        <v>2556</v>
      </c>
      <c r="G1037" s="1" t="s">
        <v>3216</v>
      </c>
      <c r="H1037" s="1" t="s">
        <v>952</v>
      </c>
      <c r="I1037" s="1" t="s">
        <v>2363</v>
      </c>
    </row>
    <row r="1038">
      <c r="A1038" s="61"/>
      <c r="B1038" s="16" t="n">
        <v>1036</v>
      </c>
      <c r="C1038" s="50" t="s">
        <v>3211</v>
      </c>
      <c r="F1038" s="1"/>
      <c r="G1038" s="1" t="s">
        <v>3210</v>
      </c>
      <c r="H1038" s="1" t="s">
        <v>952</v>
      </c>
      <c r="I1038" s="1" t="s">
        <v>2363</v>
      </c>
    </row>
    <row r="1039">
      <c r="A1039" s="61"/>
      <c r="B1039" s="16" t="n">
        <v>1037</v>
      </c>
      <c r="C1039" s="50" t="s">
        <v>3220</v>
      </c>
      <c r="D1039" s="1" t="s">
        <v>2556</v>
      </c>
      <c r="G1039" s="1" t="s">
        <v>3207</v>
      </c>
      <c r="H1039" s="1" t="s">
        <v>955</v>
      </c>
      <c r="I1039" s="1" t="s">
        <v>2420</v>
      </c>
    </row>
    <row r="1040">
      <c r="A1040" s="61"/>
      <c r="B1040" s="16" t="n">
        <v>1038</v>
      </c>
      <c r="C1040" s="50" t="s">
        <v>3221</v>
      </c>
      <c r="D1040" s="1" t="s">
        <v>2556</v>
      </c>
      <c r="G1040" s="1" t="s">
        <v>3207</v>
      </c>
      <c r="H1040" s="1" t="s">
        <v>952</v>
      </c>
      <c r="I1040" s="1" t="s">
        <v>2420</v>
      </c>
      <c r="J1040" s="9" t="n">
        <v>43860</v>
      </c>
    </row>
    <row r="1041" ht="14.25" customHeight="1">
      <c r="A1041" s="61"/>
      <c r="B1041" s="16" t="n">
        <v>1039</v>
      </c>
      <c r="C1041" s="50" t="s">
        <v>3222</v>
      </c>
      <c r="D1041" s="1" t="s">
        <v>2556</v>
      </c>
      <c r="E1041" s="1" t="s">
        <v>3239</v>
      </c>
      <c r="G1041" s="1" t="s">
        <v>2537</v>
      </c>
      <c r="H1041" s="1" t="s">
        <v>948</v>
      </c>
      <c r="I1041" s="1" t="s">
        <v>2420</v>
      </c>
      <c r="J1041" s="9" t="n">
        <v>43901</v>
      </c>
      <c r="L1041" s="50" t="s">
        <v>3223</v>
      </c>
      <c r="M1041" s="50" t="s">
        <v>3232</v>
      </c>
    </row>
    <row r="1042" ht="14.25" customHeight="1">
      <c r="A1042" s="61"/>
      <c r="B1042" s="16" t="n">
        <v>1040</v>
      </c>
      <c r="C1042" s="50" t="s">
        <v>3225</v>
      </c>
      <c r="D1042" s="1" t="s">
        <v>2556</v>
      </c>
      <c r="E1042" s="1" t="s">
        <v>3238</v>
      </c>
      <c r="F1042" s="50" t="s">
        <v>1984</v>
      </c>
      <c r="G1042" s="1" t="s">
        <v>2537</v>
      </c>
      <c r="H1042" s="1" t="s">
        <v>952</v>
      </c>
      <c r="I1042" s="1" t="s">
        <v>2420</v>
      </c>
      <c r="J1042" s="9" t="n">
        <v>44029</v>
      </c>
      <c r="K1042" s="23" t="n">
        <v>179</v>
      </c>
      <c r="L1042" s="1" t="s">
        <v>3226</v>
      </c>
      <c r="M1042" s="50" t="s">
        <v>3237</v>
      </c>
    </row>
    <row r="1043">
      <c r="A1043" s="61"/>
      <c r="B1043" s="16" t="n">
        <v>1041</v>
      </c>
      <c r="C1043" s="50" t="s">
        <v>3227</v>
      </c>
      <c r="D1043" s="1" t="s">
        <v>2556</v>
      </c>
      <c r="G1043" s="1" t="s">
        <v>2100</v>
      </c>
      <c r="H1043" s="1" t="s">
        <v>952</v>
      </c>
    </row>
    <row r="1044">
      <c r="A1044" s="61" t="str">
        <f>=HYPERLINK("X:/Holmen Lab/Databases/Snapgene db/DNA Files/1-Holmen Plasmids/1042-Fubp1smURFP Neo ex2 HDR FRT in pUC57.dna","1042.dna")</f>
      </c>
      <c r="B1044" s="16" t="n">
        <v>1042</v>
      </c>
      <c r="C1044" s="23" t="s">
        <v>3228</v>
      </c>
      <c r="D1044" s="1" t="s">
        <v>2556</v>
      </c>
      <c r="E1044" s="1" t="s">
        <v>2869</v>
      </c>
      <c r="F1044" s="50" t="s">
        <v>1984</v>
      </c>
      <c r="G1044" s="1" t="s">
        <v>2537</v>
      </c>
      <c r="H1044" s="1" t="s">
        <v>952</v>
      </c>
      <c r="I1044" s="1" t="s">
        <v>2363</v>
      </c>
      <c r="J1044" s="9" t="n">
        <v>43951</v>
      </c>
      <c r="K1044" s="23" t="n">
        <v>180</v>
      </c>
      <c r="L1044" s="1" t="s">
        <v>3230</v>
      </c>
      <c r="M1044" s="23" t="s">
        <v>3231</v>
      </c>
    </row>
    <row r="1045">
      <c r="A1045" s="61" t="str">
        <f>=HYPERLINK("X:/Holmen Lab/Databases/Snapgene db/DNA Files/1-Holmen Plasmids/1043-Fubp1smURFP Neo ex15 HDR FRT in pUC57.dna","1043.dna")</f>
      </c>
      <c r="B1045" s="16" t="n">
        <v>1043</v>
      </c>
      <c r="C1045" s="23" t="s">
        <v>3229</v>
      </c>
      <c r="D1045" s="1" t="s">
        <v>2556</v>
      </c>
      <c r="E1045" s="1" t="s">
        <v>3240</v>
      </c>
      <c r="F1045" s="50" t="s">
        <v>1984</v>
      </c>
      <c r="G1045" s="1" t="s">
        <v>2537</v>
      </c>
      <c r="H1045" s="1" t="s">
        <v>952</v>
      </c>
      <c r="I1045" s="1" t="s">
        <v>2363</v>
      </c>
      <c r="J1045" s="9" t="n">
        <v>43951</v>
      </c>
      <c r="K1045" s="23" t="n">
        <v>181</v>
      </c>
      <c r="L1045" s="1" t="s">
        <v>3230</v>
      </c>
      <c r="M1045" s="23" t="s">
        <v>3231</v>
      </c>
    </row>
    <row r="1046">
      <c r="A1046" s="61"/>
      <c r="B1046" s="16" t="n">
        <v>1044</v>
      </c>
      <c r="C1046" s="23" t="s">
        <v>3233</v>
      </c>
      <c r="D1046" s="1" t="s">
        <v>2556</v>
      </c>
      <c r="E1046" s="1" t="s">
        <v>3235</v>
      </c>
      <c r="F1046" s="34"/>
      <c r="G1046" s="1" t="s">
        <v>2100</v>
      </c>
      <c r="H1046" s="1" t="s">
        <v>952</v>
      </c>
    </row>
    <row r="1047">
      <c r="A1047" s="61" t="str">
        <f>=HYPERLINK("X:/Holmen Lab/Databases/Snapgene db/DNA Files/1-Holmen Plasmids/1045-FG12 HA-FAK-Y397E, GFP.dna","1045.dna")</f>
      </c>
      <c r="B1047" s="16" t="n">
        <v>1045</v>
      </c>
      <c r="C1047" s="23" t="s">
        <v>3234</v>
      </c>
      <c r="D1047" s="1" t="s">
        <v>2556</v>
      </c>
      <c r="E1047" s="1" t="s">
        <v>3236</v>
      </c>
      <c r="G1047" s="1" t="s">
        <v>2100</v>
      </c>
      <c r="H1047" s="1" t="s">
        <v>952</v>
      </c>
    </row>
    <row r="1048">
      <c r="A1048" s="61"/>
      <c r="B1048" s="16" t="n">
        <v>1046</v>
      </c>
      <c r="C1048" s="23" t="s">
        <v>3397</v>
      </c>
      <c r="D1048" s="1" t="s">
        <v>2556</v>
      </c>
      <c r="E1048" s="1" t="s">
        <v>3243</v>
      </c>
      <c r="G1048" s="1" t="s">
        <v>3242</v>
      </c>
      <c r="H1048" s="1" t="s">
        <v>3259</v>
      </c>
      <c r="M1048" s="23" t="s">
        <v>3253</v>
      </c>
    </row>
    <row r="1049">
      <c r="A1049" s="61" t="str">
        <f>=HYPERLINK("X:/Holmen Lab/Databases/Snapgene db/DNA Files/1-Holmen Plasmids/1047-pDest FG12-CMV Luc2 IRES GFP.dna","1047.dna")</f>
      </c>
      <c r="B1049" s="16" t="n">
        <v>1047</v>
      </c>
      <c r="C1049" s="23" t="s">
        <v>3404</v>
      </c>
      <c r="D1049" s="1" t="s">
        <v>2551</v>
      </c>
      <c r="E1049" s="1" t="s">
        <v>3337</v>
      </c>
      <c r="F1049" s="23" t="s">
        <v>3338</v>
      </c>
      <c r="G1049" s="1" t="s">
        <v>3314</v>
      </c>
      <c r="H1049" s="1" t="s">
        <v>3259</v>
      </c>
      <c r="J1049" s="9" t="n">
        <v>44432</v>
      </c>
      <c r="M1049" s="23" t="s">
        <v>3253</v>
      </c>
    </row>
    <row r="1050">
      <c r="A1050" s="61" t="str">
        <f>=HYPERLINK("X:/Holmen Lab/Databases/Snapgene db/DNA Files/1-Holmen Plasmids/1048-pCR8 GW-TOPO 3xFLAG-Pten (wild type).dna","1048.dna")</f>
      </c>
      <c r="B1050" s="16" t="n">
        <v>1048</v>
      </c>
      <c r="C1050" s="23" t="s">
        <v>3403</v>
      </c>
      <c r="D1050" s="1" t="s">
        <v>3252</v>
      </c>
      <c r="E1050" s="1" t="s">
        <v>3251</v>
      </c>
      <c r="F1050" s="23" t="s">
        <v>3260</v>
      </c>
      <c r="G1050" s="1" t="s">
        <v>2100</v>
      </c>
      <c r="H1050" s="1" t="s">
        <v>955</v>
      </c>
      <c r="I1050" s="1" t="s">
        <v>3250</v>
      </c>
    </row>
    <row r="1051">
      <c r="A1051" s="61" t="str">
        <f>=HYPERLINK("X:/Holmen Lab/Databases/Snapgene db/DNA Files/1-Holmen Plasmids/1049-pCR8 GW His-Pten (C124A).dna","1049.dna")</f>
      </c>
      <c r="B1051" s="16" t="n">
        <v>1049</v>
      </c>
      <c r="C1051" s="23" t="s">
        <v>3244</v>
      </c>
      <c r="D1051" s="1" t="s">
        <v>2551</v>
      </c>
      <c r="E1051" s="1" t="s">
        <v>3257</v>
      </c>
      <c r="F1051" s="23" t="s">
        <v>3260</v>
      </c>
      <c r="G1051" s="1" t="s">
        <v>2100</v>
      </c>
      <c r="H1051" s="1" t="s">
        <v>955</v>
      </c>
      <c r="I1051" s="1" t="s">
        <v>3250</v>
      </c>
    </row>
    <row r="1052">
      <c r="A1052" s="61" t="str">
        <f>=HYPERLINK("X:/Holmen Lab/Databases/Snapgene db/DNA Files/1-Holmen Plasmids/1050-pCR8 GW Myc-Pten (G129E).dna","1050.dna")</f>
      </c>
      <c r="B1052" s="16" t="n">
        <v>1050</v>
      </c>
      <c r="C1052" s="23" t="s">
        <v>3245</v>
      </c>
      <c r="D1052" s="1" t="s">
        <v>2551</v>
      </c>
      <c r="E1052" s="1" t="s">
        <v>3258</v>
      </c>
      <c r="F1052" s="23" t="s">
        <v>3260</v>
      </c>
      <c r="G1052" s="1" t="s">
        <v>2100</v>
      </c>
      <c r="H1052" s="1" t="s">
        <v>955</v>
      </c>
      <c r="I1052" s="1" t="s">
        <v>3250</v>
      </c>
    </row>
    <row r="1053">
      <c r="A1053" s="61" t="str">
        <f>=HYPERLINK("X:/Holmen Lab/Databases/Snapgene db/DNA Files/1-Holmen Plasmids/1051-pCR8 GW V5-Pten (C124A, G129E).dna","1051.dna")</f>
      </c>
      <c r="B1053" s="16" t="n">
        <v>1051</v>
      </c>
      <c r="C1053" s="23" t="s">
        <v>3246</v>
      </c>
      <c r="D1053" s="1" t="s">
        <v>2551</v>
      </c>
      <c r="G1053" s="1" t="s">
        <v>2100</v>
      </c>
      <c r="H1053" s="1" t="s">
        <v>955</v>
      </c>
      <c r="I1053" s="1" t="s">
        <v>3250</v>
      </c>
    </row>
    <row r="1054">
      <c r="A1054" s="61" t="str">
        <f>=HYPERLINK("X:/Holmen Lab/Databases/Snapgene db/DNA Files/1-Holmen Plasmids/1052-FG12 CMV_3xFLAG-Pten, SV40_Luciferase-IRES-eGFP.dna","1052.dna")</f>
      </c>
      <c r="B1054" s="16" t="n">
        <v>1052</v>
      </c>
      <c r="C1054" s="23" t="s">
        <v>3247</v>
      </c>
      <c r="D1054" s="1" t="s">
        <v>2551</v>
      </c>
      <c r="E1054" s="1" t="s">
        <v>3354</v>
      </c>
      <c r="F1054" s="23" t="s">
        <v>2799</v>
      </c>
      <c r="G1054" s="1" t="s">
        <v>3313</v>
      </c>
      <c r="H1054" s="1" t="s">
        <v>952</v>
      </c>
      <c r="I1054" s="1" t="s">
        <v>3250</v>
      </c>
      <c r="J1054" s="9" t="n">
        <v>44471</v>
      </c>
      <c r="K1054" s="1" t="s">
        <v>3303</v>
      </c>
    </row>
    <row r="1055">
      <c r="A1055" s="61" t="str">
        <f>=HYPERLINK("X:/Holmen Lab/Databases/Snapgene db/DNA Files/1-Holmen Plasmids/1053-FG12 CMV_His-Pten (C124A), SV40_Luciferase-IRES-eGFP.dna","1053.dna")</f>
      </c>
      <c r="B1055" s="16" t="n">
        <v>1053</v>
      </c>
      <c r="C1055" s="23" t="s">
        <v>3248</v>
      </c>
      <c r="D1055" s="1" t="s">
        <v>2551</v>
      </c>
      <c r="E1055" s="1" t="s">
        <v>3385</v>
      </c>
      <c r="F1055" s="23" t="s">
        <v>1984</v>
      </c>
      <c r="G1055" s="1" t="s">
        <v>3313</v>
      </c>
      <c r="H1055" s="1" t="s">
        <v>952</v>
      </c>
      <c r="I1055" s="1" t="s">
        <v>3250</v>
      </c>
      <c r="K1055" s="1" t="s">
        <v>3304</v>
      </c>
    </row>
    <row r="1056">
      <c r="A1056" s="61" t="str">
        <f>=HYPERLINK("X:/Holmen Lab/Databases/Snapgene db/DNA Files/1-Holmen Plasmids/1054-FG12 CMV_Myc-Pten (G129E), SV40_Luciferase-IRES-eGFP.dna","1054.dna")</f>
      </c>
      <c r="B1056" s="16" t="n">
        <v>1054</v>
      </c>
      <c r="C1056" s="23" t="s">
        <v>3249</v>
      </c>
      <c r="D1056" s="1" t="s">
        <v>2551</v>
      </c>
      <c r="E1056" s="1" t="s">
        <v>3384</v>
      </c>
      <c r="F1056" s="23" t="s">
        <v>1984</v>
      </c>
      <c r="G1056" s="1" t="s">
        <v>3313</v>
      </c>
      <c r="H1056" s="1" t="s">
        <v>952</v>
      </c>
      <c r="I1056" s="1" t="s">
        <v>3250</v>
      </c>
      <c r="K1056" s="1" t="s">
        <v>3305</v>
      </c>
      <c r="M1056" s="50" t="s">
        <v>3312</v>
      </c>
    </row>
    <row r="1057">
      <c r="A1057" s="61" t="str">
        <f>=HYPERLINK("X:/Holmen Lab/Databases/Snapgene db/DNA Files/1-Holmen Plasmids/1055-FG12 CMV_3xFLAG-Pten (Y138L), SV40_Luciferase-IRES-eGFP.dna","1055.dna")</f>
      </c>
      <c r="B1057" s="16" t="n">
        <v>1055</v>
      </c>
      <c r="C1057" s="23" t="s">
        <v>3383</v>
      </c>
      <c r="D1057" s="1" t="s">
        <v>2551</v>
      </c>
      <c r="E1057" s="1" t="s">
        <v>3381</v>
      </c>
      <c r="F1057" s="23" t="s">
        <v>1984</v>
      </c>
      <c r="G1057" s="1" t="s">
        <v>3378</v>
      </c>
      <c r="H1057" s="1" t="s">
        <v>952</v>
      </c>
      <c r="I1057" s="1" t="s">
        <v>3250</v>
      </c>
      <c r="J1057" s="9" t="n">
        <v>44727</v>
      </c>
      <c r="K1057" s="1" t="s">
        <v>3382</v>
      </c>
    </row>
    <row r="1058">
      <c r="A1058" s="61"/>
      <c r="B1058" s="16" t="n">
        <v>1056</v>
      </c>
      <c r="C1058" s="23" t="s">
        <v>3254</v>
      </c>
      <c r="D1058" s="1" t="s">
        <v>2551</v>
      </c>
      <c r="E1058" s="1" t="s">
        <v>3342</v>
      </c>
      <c r="F1058" s="23" t="s">
        <v>1984</v>
      </c>
      <c r="G1058" s="1" t="s">
        <v>3314</v>
      </c>
      <c r="H1058" s="1" t="s">
        <v>952</v>
      </c>
      <c r="I1058" s="1" t="s">
        <v>2420</v>
      </c>
      <c r="J1058" s="9" t="n">
        <v>44419</v>
      </c>
      <c r="M1058" s="23" t="s">
        <v>3343</v>
      </c>
    </row>
    <row r="1059">
      <c r="A1059" s="61"/>
      <c r="B1059" s="16" t="n">
        <v>1057</v>
      </c>
      <c r="C1059" s="23" t="s">
        <v>3256</v>
      </c>
      <c r="D1059" s="1" t="s">
        <v>2551</v>
      </c>
      <c r="E1059" s="1" t="s">
        <v>3344</v>
      </c>
      <c r="F1059" s="23" t="s">
        <v>1984</v>
      </c>
      <c r="G1059" s="1" t="s">
        <v>3314</v>
      </c>
      <c r="H1059" s="1" t="s">
        <v>952</v>
      </c>
      <c r="I1059" s="1" t="s">
        <v>2420</v>
      </c>
      <c r="J1059" s="9" t="n">
        <v>44426</v>
      </c>
      <c r="M1059" s="23" t="s">
        <v>3343</v>
      </c>
    </row>
    <row r="1060">
      <c r="A1060" s="61"/>
      <c r="B1060" s="16" t="n">
        <v>1058</v>
      </c>
      <c r="C1060" s="23" t="s">
        <v>3255</v>
      </c>
      <c r="D1060" s="1" t="s">
        <v>2551</v>
      </c>
      <c r="E1060" s="1" t="s">
        <v>3315</v>
      </c>
      <c r="F1060" s="23" t="s">
        <v>1984</v>
      </c>
      <c r="G1060" s="1" t="s">
        <v>3314</v>
      </c>
      <c r="H1060" s="1" t="s">
        <v>952</v>
      </c>
      <c r="I1060" s="1" t="s">
        <v>2420</v>
      </c>
      <c r="M1060" s="23" t="s">
        <v>3343</v>
      </c>
      <c r="N1060" t="s">
        <v>3345</v>
      </c>
    </row>
    <row r="1061">
      <c r="A1061" s="61" t="str">
        <f>=HYPERLINK("X:/Holmen Lab/Databases/Snapgene db/DNA Files/1-Holmen Plasmids/1059-FG12 CMV_HA-Akt1-E17K, SV40_Luciferase-IRES-eGFP.dna","1059.dna")</f>
      </c>
      <c r="B1061" s="16" t="n">
        <v>1059</v>
      </c>
      <c r="C1061" s="23" t="s">
        <v>3261</v>
      </c>
      <c r="D1061" s="1" t="s">
        <v>2556</v>
      </c>
      <c r="E1061" s="1" t="s">
        <v>3301</v>
      </c>
      <c r="F1061" s="23" t="s">
        <v>1984</v>
      </c>
      <c r="G1061" s="1" t="s">
        <v>2100</v>
      </c>
      <c r="H1061" s="1" t="s">
        <v>952</v>
      </c>
      <c r="I1061" s="1" t="s">
        <v>3250</v>
      </c>
      <c r="K1061" s="1" t="s">
        <v>3306</v>
      </c>
      <c r="M1061" s="50" t="s">
        <v>3311</v>
      </c>
    </row>
    <row r="1062">
      <c r="A1062" s="61"/>
      <c r="B1062" s="16" t="n">
        <v>1060</v>
      </c>
      <c r="C1062" s="23" t="s">
        <v>3262</v>
      </c>
      <c r="D1062" s="1" t="s">
        <v>2556</v>
      </c>
      <c r="E1062" s="1" t="s">
        <v>3300</v>
      </c>
      <c r="F1062" s="23" t="s">
        <v>1984</v>
      </c>
      <c r="G1062" s="1" t="s">
        <v>2100</v>
      </c>
      <c r="H1062" s="1" t="s">
        <v>952</v>
      </c>
      <c r="I1062" s="1" t="s">
        <v>3250</v>
      </c>
      <c r="K1062" s="1" t="s">
        <v>3307</v>
      </c>
      <c r="M1062" s="50" t="s">
        <v>3312</v>
      </c>
    </row>
    <row r="1063">
      <c r="A1063" s="61"/>
      <c r="B1063" s="16" t="n">
        <v>1061</v>
      </c>
      <c r="C1063" s="23" t="s">
        <v>3263</v>
      </c>
      <c r="D1063" s="48" t="s">
        <v>3281</v>
      </c>
      <c r="G1063" s="1" t="s">
        <v>3207</v>
      </c>
      <c r="H1063" s="1" t="s">
        <v>955</v>
      </c>
      <c r="I1063" s="1" t="s">
        <v>3250</v>
      </c>
    </row>
    <row r="1064">
      <c r="A1064" s="61"/>
      <c r="B1064" s="16" t="n">
        <v>1062</v>
      </c>
      <c r="C1064" s="23" t="s">
        <v>3283</v>
      </c>
      <c r="D1064" s="48" t="s">
        <v>3281</v>
      </c>
      <c r="G1064" s="1" t="s">
        <v>3207</v>
      </c>
      <c r="H1064" s="1" t="s">
        <v>952</v>
      </c>
      <c r="I1064" s="1" t="s">
        <v>3250</v>
      </c>
    </row>
    <row r="1065">
      <c r="A1065" s="61"/>
      <c r="B1065" s="16" t="n">
        <v>1063</v>
      </c>
      <c r="C1065" s="23" t="s">
        <v>3264</v>
      </c>
      <c r="D1065" s="48" t="s">
        <v>3281</v>
      </c>
      <c r="G1065" s="1" t="s">
        <v>3207</v>
      </c>
      <c r="H1065" s="1" t="s">
        <v>955</v>
      </c>
      <c r="I1065" s="1" t="s">
        <v>2363</v>
      </c>
    </row>
    <row r="1066">
      <c r="A1066" s="61"/>
      <c r="B1066" s="16" t="n">
        <v>1064</v>
      </c>
      <c r="C1066" s="23" t="s">
        <v>3284</v>
      </c>
      <c r="D1066" s="48" t="s">
        <v>3281</v>
      </c>
      <c r="G1066" s="1" t="s">
        <v>3207</v>
      </c>
      <c r="H1066" s="1" t="s">
        <v>952</v>
      </c>
      <c r="I1066" s="1" t="s">
        <v>3250</v>
      </c>
    </row>
    <row r="1067">
      <c r="A1067" s="61" t="str">
        <f>=HYPERLINK("X:/Holmen Lab/Databases/Snapgene db/DNA Files/1-Holmen Plasmids/1065-pCR8 myr-HA-Akt1-T308A.dna","1065.dna")</f>
      </c>
      <c r="B1067" s="16" t="n">
        <v>1065</v>
      </c>
      <c r="C1067" s="23" t="s">
        <v>3265</v>
      </c>
      <c r="D1067" s="48" t="s">
        <v>3281</v>
      </c>
      <c r="G1067" s="1" t="s">
        <v>3207</v>
      </c>
      <c r="H1067" s="1" t="s">
        <v>955</v>
      </c>
      <c r="I1067" s="1" t="s">
        <v>2363</v>
      </c>
      <c r="K1067" s="1"/>
    </row>
    <row r="1068">
      <c r="A1068" s="61" t="str">
        <f>=HYPERLINK("X:/Holmen Lab/Databases/Snapgene db/DNA Files/1-Holmen Plasmids/1066-RCAS myr-HA-Akt1-T308A.dna","1066.dna")</f>
      </c>
      <c r="B1068" s="16" t="n">
        <v>1066</v>
      </c>
      <c r="C1068" s="23" t="s">
        <v>3266</v>
      </c>
      <c r="D1068" s="1" t="s">
        <v>2551</v>
      </c>
      <c r="E1068" s="1" t="s">
        <v>3294</v>
      </c>
      <c r="F1068" s="23" t="s">
        <v>3292</v>
      </c>
      <c r="G1068" s="1" t="s">
        <v>3207</v>
      </c>
      <c r="H1068" s="1" t="s">
        <v>952</v>
      </c>
      <c r="I1068" s="1" t="s">
        <v>2363</v>
      </c>
      <c r="K1068" s="1" t="s">
        <v>3296</v>
      </c>
    </row>
    <row r="1069">
      <c r="A1069" s="61" t="str">
        <f>=HYPERLINK("X:/Holmen Lab/Databases/Snapgene db/DNA Files/1-Holmen Plasmids/1067-pCR8 myr-HA-Akt1-S473A.dna","1067.dna")</f>
      </c>
      <c r="B1069" s="16" t="n">
        <v>1067</v>
      </c>
      <c r="C1069" s="23" t="s">
        <v>3267</v>
      </c>
      <c r="D1069" s="48" t="s">
        <v>3281</v>
      </c>
      <c r="G1069" s="1" t="s">
        <v>3207</v>
      </c>
      <c r="H1069" s="1" t="s">
        <v>955</v>
      </c>
      <c r="I1069" s="1" t="s">
        <v>2363</v>
      </c>
      <c r="K1069" s="1"/>
    </row>
    <row r="1070">
      <c r="A1070" s="61" t="str">
        <f>=HYPERLINK("X:/Holmen Lab/Databases/Snapgene db/DNA Files/1-Holmen Plasmids/1068-RCAS myr-HA-Akt1-S473A.dna","1068.dna")</f>
      </c>
      <c r="B1070" s="16" t="n">
        <v>1068</v>
      </c>
      <c r="C1070" s="23" t="s">
        <v>3268</v>
      </c>
      <c r="D1070" s="1" t="s">
        <v>2551</v>
      </c>
      <c r="E1070" s="1" t="s">
        <v>3285</v>
      </c>
      <c r="F1070" s="23" t="s">
        <v>2799</v>
      </c>
      <c r="G1070" s="1" t="s">
        <v>3207</v>
      </c>
      <c r="H1070" s="1" t="s">
        <v>952</v>
      </c>
      <c r="I1070" s="1" t="s">
        <v>2363</v>
      </c>
      <c r="J1070" s="9"/>
      <c r="K1070" s="1" t="s">
        <v>3287</v>
      </c>
      <c r="M1070" s="23" t="s">
        <v>3290</v>
      </c>
    </row>
    <row r="1071">
      <c r="A1071" s="61" t="str">
        <f>=HYPERLINK("X:/Holmen Lab/Databases/Snapgene db/DNA Files/1-Holmen Plasmids/1069-pCR8 myr-HA-Akt1-T308D.dna","1069.dna")</f>
      </c>
      <c r="B1071" s="16" t="n">
        <v>1069</v>
      </c>
      <c r="C1071" s="23" t="s">
        <v>3269</v>
      </c>
      <c r="D1071" s="48" t="s">
        <v>3281</v>
      </c>
      <c r="G1071" s="1" t="s">
        <v>3207</v>
      </c>
      <c r="H1071" s="1" t="s">
        <v>955</v>
      </c>
      <c r="I1071" s="1" t="s">
        <v>2363</v>
      </c>
      <c r="K1071" s="1"/>
    </row>
    <row r="1072">
      <c r="A1072" s="61" t="str">
        <f>=HYPERLINK("X:/Holmen Lab/Databases/Snapgene db/DNA Files/1-Holmen Plasmids/1070-RCAS myr-HA-Akt1-T308D.dna","1070.dna")</f>
      </c>
      <c r="B1072" s="16" t="n">
        <v>1070</v>
      </c>
      <c r="C1072" s="23" t="s">
        <v>3270</v>
      </c>
      <c r="D1072" s="1" t="s">
        <v>2551</v>
      </c>
      <c r="E1072" s="1" t="s">
        <v>3316</v>
      </c>
      <c r="F1072" s="23" t="s">
        <v>1984</v>
      </c>
      <c r="G1072" s="1" t="s">
        <v>3317</v>
      </c>
      <c r="H1072" s="1" t="s">
        <v>952</v>
      </c>
      <c r="I1072" s="1" t="s">
        <v>2363</v>
      </c>
      <c r="K1072" s="1"/>
    </row>
    <row r="1073">
      <c r="A1073" s="61" t="str">
        <f>=HYPERLINK("X:/Holmen Lab/Databases/Snapgene db/DNA Files/1-Holmen Plasmids/1071-pCR8 myr-HA-Akt1-S473D.dna","1071.dna")</f>
      </c>
      <c r="B1073" s="16" t="n">
        <v>1071</v>
      </c>
      <c r="C1073" s="23" t="s">
        <v>3271</v>
      </c>
      <c r="D1073" s="1" t="s">
        <v>2551</v>
      </c>
      <c r="E1073" s="1" t="s">
        <v>3286</v>
      </c>
      <c r="F1073" s="23" t="s">
        <v>2799</v>
      </c>
      <c r="G1073" s="1" t="s">
        <v>3207</v>
      </c>
      <c r="H1073" s="1" t="s">
        <v>955</v>
      </c>
      <c r="I1073" s="1" t="s">
        <v>2363</v>
      </c>
      <c r="J1073" s="9"/>
      <c r="K1073" s="1" t="s">
        <v>3288</v>
      </c>
      <c r="M1073" s="23" t="s">
        <v>3290</v>
      </c>
    </row>
    <row r="1074">
      <c r="A1074" s="61" t="str">
        <f>=HYPERLINK("X:/Holmen Lab/Databases/Snapgene db/DNA Files/1-Holmen Plasmids/1072-RCAS myr-HA-Akt1-S473D.dna","1072.dna")</f>
      </c>
      <c r="B1074" s="16" t="n">
        <v>1072</v>
      </c>
      <c r="C1074" s="23" t="s">
        <v>3272</v>
      </c>
      <c r="D1074" s="48" t="s">
        <v>3281</v>
      </c>
      <c r="G1074" s="1" t="s">
        <v>3207</v>
      </c>
      <c r="H1074" s="1" t="s">
        <v>952</v>
      </c>
      <c r="I1074" s="1" t="s">
        <v>2363</v>
      </c>
      <c r="K1074" s="1"/>
    </row>
    <row r="1075">
      <c r="A1075" s="61" t="str">
        <f>=HYPERLINK("X:/Holmen Lab/Databases/Snapgene db/DNA Files/1-Holmen Plasmids/1073-pCR8 myr-HA-Akt1-T308A, S473A.dna","1073.dna")</f>
      </c>
      <c r="B1075" s="16" t="n">
        <v>1073</v>
      </c>
      <c r="C1075" s="23" t="s">
        <v>3273</v>
      </c>
      <c r="D1075" s="1" t="s">
        <v>2551</v>
      </c>
      <c r="E1075" s="1" t="s">
        <v>3299</v>
      </c>
      <c r="F1075" s="23" t="s">
        <v>2799</v>
      </c>
      <c r="G1075" s="1" t="s">
        <v>3207</v>
      </c>
      <c r="H1075" s="1" t="s">
        <v>955</v>
      </c>
      <c r="I1075" s="1" t="s">
        <v>2363</v>
      </c>
      <c r="K1075" s="1" t="s">
        <v>3289</v>
      </c>
      <c r="M1075" s="23" t="s">
        <v>3290</v>
      </c>
    </row>
    <row r="1076">
      <c r="A1076" s="61" t="str">
        <f>=HYPERLINK("X:/Holmen Lab/Databases/Snapgene db/DNA Files/1-Holmen Plasmids/1074-RCAS myr-HA-Akt1-T308A, S473A.dna","1074.dna")</f>
      </c>
      <c r="B1076" s="16" t="n">
        <v>1074</v>
      </c>
      <c r="C1076" s="23" t="s">
        <v>3274</v>
      </c>
      <c r="D1076" s="1" t="s">
        <v>2551</v>
      </c>
      <c r="E1076" s="1" t="s">
        <v>3291</v>
      </c>
      <c r="F1076" s="23" t="s">
        <v>3292</v>
      </c>
      <c r="G1076" s="1" t="s">
        <v>3207</v>
      </c>
      <c r="H1076" s="1" t="s">
        <v>952</v>
      </c>
      <c r="I1076" s="1" t="s">
        <v>2363</v>
      </c>
      <c r="K1076" s="1" t="s">
        <v>3293</v>
      </c>
    </row>
    <row r="1077">
      <c r="A1077" s="61" t="str">
        <f>=HYPERLINK("X:/Holmen Lab/Databases/Snapgene db/DNA Files/1-Holmen Plasmids/1075-pCR8 myr-HA-Akt1-T308A, S473D.dna","1075.dna")</f>
      </c>
      <c r="B1077" s="16" t="n">
        <v>1075</v>
      </c>
      <c r="C1077" s="23" t="s">
        <v>3275</v>
      </c>
      <c r="D1077" s="1" t="s">
        <v>3282</v>
      </c>
      <c r="H1077" s="1" t="s">
        <v>955</v>
      </c>
      <c r="I1077" s="1" t="s">
        <v>2363</v>
      </c>
      <c r="K1077" s="1"/>
    </row>
    <row r="1078">
      <c r="A1078" s="61" t="str">
        <f>=HYPERLINK("X:/Holmen Lab/Databases/Snapgene db/DNA Files/1-Holmen Plasmids/1076-RCAS myr-HA-Akt1-T308A, S473D.dna","1076.dna")</f>
      </c>
      <c r="B1078" s="16" t="n">
        <v>1076</v>
      </c>
      <c r="C1078" s="23" t="s">
        <v>3276</v>
      </c>
      <c r="D1078" s="1" t="s">
        <v>3282</v>
      </c>
      <c r="H1078" s="1" t="s">
        <v>952</v>
      </c>
      <c r="I1078" s="1" t="s">
        <v>2363</v>
      </c>
      <c r="K1078" s="1"/>
    </row>
    <row r="1079">
      <c r="A1079" s="61" t="str">
        <f>=HYPERLINK("X:/Holmen Lab/Databases/Snapgene db/DNA Files/1-Holmen Plasmids/1077-pCR8 myr-HA-Akt1-T308D, S473A.dna","1077.dna")</f>
      </c>
      <c r="B1079" s="16" t="n">
        <v>1077</v>
      </c>
      <c r="C1079" s="23" t="s">
        <v>3277</v>
      </c>
      <c r="D1079" s="1" t="s">
        <v>3282</v>
      </c>
      <c r="H1079" s="1" t="s">
        <v>955</v>
      </c>
      <c r="I1079" s="1" t="s">
        <v>2363</v>
      </c>
      <c r="K1079" s="1"/>
    </row>
    <row r="1080">
      <c r="A1080" s="61" t="str">
        <f>=HYPERLINK("X:/Holmen Lab/Databases/Snapgene db/DNA Files/1-Holmen Plasmids/1078-RCAS myr-HA-Akt1-T308D, S473A.dna","1078.dna")</f>
      </c>
      <c r="B1080" s="16" t="n">
        <v>1078</v>
      </c>
      <c r="C1080" s="23" t="s">
        <v>3278</v>
      </c>
      <c r="D1080" s="1" t="s">
        <v>2551</v>
      </c>
      <c r="E1080" s="1" t="s">
        <v>3318</v>
      </c>
      <c r="F1080" s="23" t="s">
        <v>3292</v>
      </c>
      <c r="G1080" s="1" t="s">
        <v>3317</v>
      </c>
      <c r="H1080" s="1" t="s">
        <v>952</v>
      </c>
      <c r="I1080" s="1" t="s">
        <v>2363</v>
      </c>
      <c r="K1080" s="1"/>
    </row>
    <row r="1081">
      <c r="A1081" s="61" t="str">
        <f>=HYPERLINK("X:/Holmen Lab/Databases/Snapgene db/DNA Files/1-Holmen Plasmids/1079-pCR8 myr-HA-Akt1-T308D, S473D.dna","1079.dna")</f>
      </c>
      <c r="B1081" s="16" t="n">
        <v>1079</v>
      </c>
      <c r="C1081" s="23" t="s">
        <v>3279</v>
      </c>
      <c r="D1081" s="1" t="s">
        <v>2551</v>
      </c>
      <c r="E1081" s="1" t="s">
        <v>3297</v>
      </c>
      <c r="F1081" s="23" t="s">
        <v>1984</v>
      </c>
      <c r="G1081" s="1" t="s">
        <v>3207</v>
      </c>
      <c r="H1081" s="1" t="s">
        <v>955</v>
      </c>
      <c r="I1081" s="1" t="s">
        <v>2363</v>
      </c>
      <c r="K1081" s="1" t="s">
        <v>3298</v>
      </c>
    </row>
    <row r="1082">
      <c r="A1082" s="61" t="str">
        <f>=HYPERLINK("X:/Holmen Lab/Databases/Snapgene db/DNA Files/1-Holmen Plasmids/1080-RCAS myr-HA-Akt1-T308D, S473D.dna","1080.dna")</f>
      </c>
      <c r="B1082" s="16" t="n">
        <v>1080</v>
      </c>
      <c r="C1082" s="23" t="s">
        <v>3280</v>
      </c>
      <c r="D1082" s="1" t="s">
        <v>2551</v>
      </c>
      <c r="E1082" s="1" t="s">
        <v>3319</v>
      </c>
      <c r="F1082" s="23" t="s">
        <v>3292</v>
      </c>
      <c r="G1082" s="1" t="s">
        <v>3317</v>
      </c>
      <c r="H1082" s="1" t="s">
        <v>952</v>
      </c>
      <c r="I1082" s="1" t="s">
        <v>2363</v>
      </c>
      <c r="K1082" s="1"/>
    </row>
    <row r="1083">
      <c r="A1083" s="61"/>
      <c r="B1083" s="16" t="n">
        <v>1081</v>
      </c>
      <c r="C1083" s="50" t="s">
        <v>3308</v>
      </c>
      <c r="D1083" s="1" t="s">
        <v>2551</v>
      </c>
      <c r="E1083" s="1" t="s">
        <v>3320</v>
      </c>
      <c r="F1083" s="23" t="s">
        <v>2567</v>
      </c>
      <c r="G1083" s="1" t="s">
        <v>3313</v>
      </c>
      <c r="H1083" s="1" t="s">
        <v>955</v>
      </c>
      <c r="I1083" s="1" t="s">
        <v>2363</v>
      </c>
      <c r="J1083" s="17" t="n">
        <v>44384</v>
      </c>
      <c r="K1083" s="1"/>
      <c r="M1083" s="23" t="s">
        <v>3321</v>
      </c>
    </row>
    <row r="1084">
      <c r="A1084" s="61"/>
      <c r="B1084" s="16" t="n">
        <v>1082</v>
      </c>
      <c r="C1084" s="23" t="s">
        <v>3322</v>
      </c>
      <c r="D1084" s="1" t="s">
        <v>2551</v>
      </c>
      <c r="E1084" s="1" t="s">
        <v>3323</v>
      </c>
      <c r="F1084" s="23" t="s">
        <v>1984</v>
      </c>
      <c r="G1084" s="1" t="s">
        <v>3313</v>
      </c>
      <c r="H1084" s="1" t="s">
        <v>952</v>
      </c>
      <c r="I1084" s="1" t="s">
        <v>2363</v>
      </c>
      <c r="J1084" s="17" t="n">
        <v>44392</v>
      </c>
      <c r="M1084" s="23" t="s">
        <v>3324</v>
      </c>
    </row>
    <row r="1085">
      <c r="A1085" s="61" t="str">
        <f>=HYPERLINK("X:/Holmen Lab/Databases/Snapgene db/DNA Files/1-Holmen Plasmids/1083-FG12 CMV_HA-FAK(Y397E), SV40_Luciferase-IRES-eGFP.dna","1083.dna")</f>
      </c>
      <c r="B1085" s="16" t="n">
        <v>1083</v>
      </c>
      <c r="C1085" s="23" t="s">
        <v>3309</v>
      </c>
      <c r="D1085" s="1" t="s">
        <v>2551</v>
      </c>
      <c r="E1085" s="1" t="s">
        <v>3310</v>
      </c>
      <c r="F1085" s="23" t="s">
        <v>2799</v>
      </c>
      <c r="G1085" s="1" t="s">
        <v>3313</v>
      </c>
      <c r="H1085" s="1" t="s">
        <v>952</v>
      </c>
      <c r="I1085" s="1" t="s">
        <v>2363</v>
      </c>
      <c r="J1085" s="17" t="n">
        <v>44373</v>
      </c>
      <c r="M1085" s="23" t="s">
        <v>3324</v>
      </c>
    </row>
    <row r="1086">
      <c r="A1086" s="61"/>
      <c r="B1086" s="16" t="n">
        <v>1084</v>
      </c>
      <c r="C1086" s="23" t="s">
        <v>3326</v>
      </c>
      <c r="D1086" s="1" t="s">
        <v>2551</v>
      </c>
      <c r="E1086" s="1" t="s">
        <v>3325</v>
      </c>
      <c r="F1086" s="23" t="s">
        <v>1984</v>
      </c>
      <c r="G1086" s="1" t="s">
        <v>3313</v>
      </c>
      <c r="H1086" s="1" t="s">
        <v>952</v>
      </c>
      <c r="I1086" s="1" t="s">
        <v>2363</v>
      </c>
      <c r="J1086" s="17" t="n">
        <v>44392</v>
      </c>
      <c r="M1086" s="23" t="s">
        <v>3324</v>
      </c>
    </row>
    <row r="1087">
      <c r="A1087" s="61"/>
      <c r="B1087" s="16" t="n">
        <v>1085</v>
      </c>
      <c r="C1087" s="23" t="s">
        <v>3386</v>
      </c>
      <c r="D1087" s="1" t="s">
        <v>2551</v>
      </c>
      <c r="E1087" s="1" t="s">
        <v>3387</v>
      </c>
      <c r="F1087" s="23" t="s">
        <v>2567</v>
      </c>
      <c r="G1087" s="1" t="s">
        <v>3313</v>
      </c>
      <c r="H1087" s="1" t="s">
        <v>955</v>
      </c>
      <c r="I1087" s="1" t="s">
        <v>2363</v>
      </c>
      <c r="J1087" s="9" t="n">
        <v>44657</v>
      </c>
      <c r="K1087" s="1" t="s">
        <v>3382</v>
      </c>
      <c r="M1087" s="23" t="s">
        <v>3321</v>
      </c>
    </row>
    <row r="1088">
      <c r="A1088" s="61"/>
      <c r="B1088" s="16" t="n">
        <v>1086</v>
      </c>
      <c r="C1088" s="23" t="s">
        <v>3388</v>
      </c>
      <c r="D1088" s="1" t="s">
        <v>2551</v>
      </c>
      <c r="E1088" s="1" t="s">
        <v>3389</v>
      </c>
      <c r="F1088" s="23" t="s">
        <v>1984</v>
      </c>
      <c r="G1088" s="1" t="s">
        <v>3390</v>
      </c>
      <c r="H1088" s="1" t="s">
        <v>952</v>
      </c>
      <c r="I1088" s="1" t="s">
        <v>2420</v>
      </c>
      <c r="J1088" s="9" t="n">
        <v>44735</v>
      </c>
      <c r="K1088" s="1" t="s">
        <v>3391</v>
      </c>
      <c r="M1088" s="1" t="s">
        <v>3324</v>
      </c>
    </row>
    <row r="1089">
      <c r="A1089" s="61"/>
      <c r="B1089" s="16" t="n">
        <v>1087</v>
      </c>
    </row>
    <row r="1090">
      <c r="A1090" s="61"/>
      <c r="B1090" s="16" t="n">
        <v>1088</v>
      </c>
      <c r="C1090" s="23" t="s">
        <v>3331</v>
      </c>
      <c r="D1090" s="1" t="s">
        <v>2551</v>
      </c>
      <c r="E1090" s="1" t="s">
        <v>3327</v>
      </c>
      <c r="F1090" s="23" t="s">
        <v>3292</v>
      </c>
      <c r="G1090" s="1" t="s">
        <v>3317</v>
      </c>
      <c r="H1090" s="1" t="s">
        <v>955</v>
      </c>
      <c r="I1090" s="1" t="s">
        <v>2469</v>
      </c>
      <c r="M1090" s="23" t="s">
        <v>3333</v>
      </c>
    </row>
    <row r="1091">
      <c r="A1091" s="61"/>
      <c r="B1091" s="16" t="n">
        <v>1089</v>
      </c>
      <c r="C1091" s="23" t="s">
        <v>3332</v>
      </c>
      <c r="D1091" s="1" t="s">
        <v>2551</v>
      </c>
      <c r="E1091" s="1" t="s">
        <v>3328</v>
      </c>
      <c r="F1091" s="23" t="s">
        <v>3292</v>
      </c>
      <c r="G1091" s="1" t="s">
        <v>3317</v>
      </c>
      <c r="H1091" s="1" t="s">
        <v>955</v>
      </c>
      <c r="I1091" s="1" t="s">
        <v>2469</v>
      </c>
      <c r="M1091" s="23" t="s">
        <v>3333</v>
      </c>
    </row>
    <row r="1092">
      <c r="A1092" s="61"/>
      <c r="B1092" s="16" t="n">
        <v>1090</v>
      </c>
      <c r="C1092" s="23" t="s">
        <v>3329</v>
      </c>
      <c r="D1092" s="1" t="s">
        <v>2551</v>
      </c>
      <c r="E1092" s="1" t="s">
        <v>3349</v>
      </c>
      <c r="F1092" s="23" t="s">
        <v>3292</v>
      </c>
      <c r="G1092" s="1" t="s">
        <v>3314</v>
      </c>
      <c r="H1092" s="1" t="s">
        <v>952</v>
      </c>
      <c r="I1092" s="1" t="s">
        <v>2420</v>
      </c>
    </row>
    <row r="1093">
      <c r="A1093" s="61"/>
      <c r="B1093" s="16" t="n">
        <v>1091</v>
      </c>
      <c r="C1093" s="23" t="s">
        <v>3330</v>
      </c>
      <c r="D1093" s="1" t="s">
        <v>2551</v>
      </c>
      <c r="E1093" s="1" t="s">
        <v>3350</v>
      </c>
      <c r="F1093" s="23" t="s">
        <v>3292</v>
      </c>
      <c r="G1093" s="1" t="s">
        <v>3314</v>
      </c>
      <c r="H1093" s="1" t="s">
        <v>952</v>
      </c>
      <c r="I1093" s="1" t="s">
        <v>2420</v>
      </c>
    </row>
    <row r="1094">
      <c r="A1094" s="61" t="str">
        <f>=HYPERLINK("X:/Holmen Lab/Databases/Snapgene db/DNA Files/1-Holmen Plasmids/1092-pDONR221-myr-HA-SGK1-K127M.dna","1092.dna")</f>
      </c>
      <c r="B1094" s="16" t="n">
        <v>1092</v>
      </c>
      <c r="C1094" s="23" t="s">
        <v>3334</v>
      </c>
      <c r="D1094" s="1" t="s">
        <v>2551</v>
      </c>
      <c r="E1094" s="1" t="s">
        <v>3353</v>
      </c>
      <c r="F1094" s="23" t="s">
        <v>2567</v>
      </c>
      <c r="G1094" s="1" t="s">
        <v>3317</v>
      </c>
      <c r="H1094" s="1" t="s">
        <v>948</v>
      </c>
    </row>
    <row r="1095">
      <c r="A1095" s="61" t="str">
        <f>=HYPERLINK("X:/Holmen Lab/Databases/Snapgene db/DNA Files/1-Holmen Plasmids/1093-FG12 CMV_myr-HA-SGK1-K127M, SV40_Luciferase-IRES-eGFP.dna","1093.dna")</f>
      </c>
      <c r="B1095" s="16" t="n">
        <v>1093</v>
      </c>
      <c r="C1095" s="23" t="s">
        <v>3336</v>
      </c>
      <c r="D1095" s="1" t="s">
        <v>2551</v>
      </c>
      <c r="E1095" s="1" t="s">
        <v>3346</v>
      </c>
      <c r="F1095" s="23" t="s">
        <v>1984</v>
      </c>
      <c r="G1095" s="1" t="s">
        <v>3314</v>
      </c>
      <c r="H1095" s="1" t="s">
        <v>952</v>
      </c>
      <c r="J1095" s="9" t="n">
        <v>44431</v>
      </c>
      <c r="M1095" s="23" t="s">
        <v>3348</v>
      </c>
    </row>
    <row r="1096">
      <c r="A1096" s="61" t="str">
        <f>=HYPERLINK("X:/Holmen Lab/Databases/Snapgene db/DNA Files/1-Holmen Plasmids/1094-pDONR221-myr-HA-SGK3-K191M.dna","1094.dna")</f>
      </c>
      <c r="B1096" s="16" t="n">
        <v>1094</v>
      </c>
      <c r="C1096" s="23" t="s">
        <v>3335</v>
      </c>
      <c r="D1096" s="1" t="s">
        <v>2551</v>
      </c>
      <c r="E1096" s="1" t="s">
        <v>3352</v>
      </c>
      <c r="F1096" s="23" t="s">
        <v>2567</v>
      </c>
      <c r="G1096" s="1" t="s">
        <v>3317</v>
      </c>
      <c r="H1096" s="1" t="s">
        <v>948</v>
      </c>
    </row>
    <row r="1097">
      <c r="A1097" s="61" t="str">
        <f>=HYPERLINK("X:/Holmen Lab/Databases/Snapgene db/DNA Files/1-Holmen Plasmids/1095-FG12 CMV_myr-HA-SGK3-K191M SV40_Luciferase-IRES-eGFP.dna","1095.dna")</f>
      </c>
      <c r="B1097" s="16" t="n">
        <v>1095</v>
      </c>
      <c r="C1097" s="23" t="s">
        <v>3351</v>
      </c>
      <c r="D1097" s="1" t="s">
        <v>2551</v>
      </c>
      <c r="E1097" s="1" t="s">
        <v>3347</v>
      </c>
      <c r="F1097" s="23" t="s">
        <v>1984</v>
      </c>
      <c r="G1097" s="1" t="s">
        <v>3314</v>
      </c>
      <c r="H1097" s="1" t="s">
        <v>952</v>
      </c>
      <c r="J1097" s="9" t="n">
        <v>44431</v>
      </c>
      <c r="M1097" s="23" t="s">
        <v>3348</v>
      </c>
    </row>
    <row r="1098">
      <c r="A1098" s="61" t="str">
        <f>=HYPERLINK("X:/Holmen Lab/Databases/Snapgene db/DNA Files/1-Holmen Plasmids/1096-RCAS-Y-PTEN(WT)-3X-FLAG-TOPO-EC.dna","1096.dna")</f>
      </c>
      <c r="B1098" s="16" t="n">
        <v>1096</v>
      </c>
      <c r="C1098" s="23" t="s">
        <v>3406</v>
      </c>
      <c r="D1098" s="1" t="s">
        <v>2551</v>
      </c>
      <c r="E1098" s="1" t="s">
        <v>3407</v>
      </c>
      <c r="F1098" s="23" t="s">
        <v>3408</v>
      </c>
      <c r="G1098" s="1" t="s">
        <v>3409</v>
      </c>
      <c r="H1098" s="1" t="s">
        <v>952</v>
      </c>
      <c r="J1098" s="9" t="n">
        <v>44901</v>
      </c>
      <c r="K1098" s="1" t="s">
        <v>3410</v>
      </c>
      <c r="M1098" s="23" t="s">
        <v>3411</v>
      </c>
    </row>
    <row r="1099">
      <c r="A1099" s="61" t="str">
        <f>=HYPERLINK("X:/Holmen Lab/Databases/Snapgene db/DNA Files/1-Holmen Plasmids/1097-NRAS IRES Cre U6 Nf1 sgRNA-pENTR_2B.dna","1097.dna")</f>
      </c>
      <c r="B1099" s="16" t="n">
        <v>1097</v>
      </c>
      <c r="C1099" s="23" t="s">
        <v>3412</v>
      </c>
      <c r="D1099" s="1" t="s">
        <v>2551</v>
      </c>
      <c r="E1099" s="1" t="s">
        <v>3413</v>
      </c>
      <c r="F1099" s="23" t="s">
        <v>3414</v>
      </c>
      <c r="G1099" s="1" t="s">
        <v>3409</v>
      </c>
      <c r="H1099" s="1" t="s">
        <v>948</v>
      </c>
      <c r="J1099" s="9" t="n">
        <v>44949</v>
      </c>
      <c r="L1099" s="23" t="s">
        <v>3415</v>
      </c>
      <c r="M1099" s="23" t="s">
        <v>3416</v>
      </c>
    </row>
    <row r="1100">
      <c r="A1100" s="61" t="str">
        <f>=HYPERLINK("X:/Holmen Lab/Databases/Snapgene db/DNA Files/1-Holmen Plasmids/1098-NRAS IRES Cre U6 SapI-pENTR_2B.dna","1098.dna")</f>
      </c>
      <c r="B1100" s="16" t="n">
        <v>1098</v>
      </c>
      <c r="C1100" s="23" t="s">
        <v>3418</v>
      </c>
      <c r="D1100" s="1" t="s">
        <v>2551</v>
      </c>
      <c r="E1100" s="1" t="s">
        <v>3413</v>
      </c>
      <c r="F1100" s="23" t="s">
        <v>3414</v>
      </c>
      <c r="G1100" s="1" t="s">
        <v>3409</v>
      </c>
      <c r="J1100" s="9" t="n">
        <v>44949</v>
      </c>
      <c r="L1100" s="23" t="s">
        <v>3415</v>
      </c>
      <c r="M1100" s="23" t="s">
        <v>3417</v>
      </c>
    </row>
    <row r="1101">
      <c r="A1101" s="61" t="str">
        <f>=HYPERLINK("X:/Holmen Lab/Databases/Snapgene db/DNA Files/1-Holmen Plasmids/1099-RCAS-Y-NRAS IRES Cre U6 Nf1 sgRNA.dna","1099.dna")</f>
      </c>
      <c r="B1101" s="16" t="n">
        <v>1099</v>
      </c>
      <c r="C1101" s="23" t="s">
        <v>3419</v>
      </c>
      <c r="D1101" s="1"/>
      <c r="J1101" s="9"/>
    </row>
    <row r="1102">
      <c r="A1102" s="61"/>
      <c r="B1102" s="16" t="n">
        <v>1101</v>
      </c>
      <c r="C1102" s="23" t="s">
        <v>3339</v>
      </c>
      <c r="D1102" s="1" t="s">
        <v>2551</v>
      </c>
      <c r="E1102" s="1" t="s">
        <v>3341</v>
      </c>
      <c r="F1102" s="23" t="s">
        <v>3338</v>
      </c>
      <c r="G1102" s="1" t="s">
        <v>3355</v>
      </c>
      <c r="H1102" s="1" t="s">
        <v>948</v>
      </c>
      <c r="J1102" s="23" t="n">
        <v>2019</v>
      </c>
      <c r="K1102" s="23" t="n">
        <v>182</v>
      </c>
      <c r="L1102" s="23" t="s">
        <v>2545</v>
      </c>
      <c r="M1102" s="23" t="s">
        <v>3340</v>
      </c>
    </row>
    <row r="1103">
      <c r="A1103" s="61"/>
      <c r="B1103" s="16" t="n">
        <v>1102</v>
      </c>
      <c r="C1103" s="23" t="s">
        <v>3360</v>
      </c>
      <c r="D1103" s="1" t="s">
        <v>2551</v>
      </c>
      <c r="E1103" s="1" t="s">
        <v>3362</v>
      </c>
      <c r="F1103" s="23" t="s">
        <v>3338</v>
      </c>
      <c r="G1103" s="1" t="s">
        <v>3363</v>
      </c>
      <c r="H1103" s="1" t="s">
        <v>948</v>
      </c>
      <c r="J1103" s="23" t="n">
        <v>2022</v>
      </c>
      <c r="L1103" s="23" t="s">
        <v>3361</v>
      </c>
    </row>
    <row r="1104">
      <c r="A1104" s="61"/>
      <c r="B1104" s="16" t="n">
        <v>1103</v>
      </c>
      <c r="C1104" s="23" t="s">
        <v>3364</v>
      </c>
      <c r="D1104" s="1" t="s">
        <v>2551</v>
      </c>
      <c r="F1104" s="23" t="s">
        <v>3338</v>
      </c>
      <c r="G1104" s="1" t="s">
        <v>3365</v>
      </c>
      <c r="H1104" s="1" t="s">
        <v>952</v>
      </c>
      <c r="J1104" s="23" t="n">
        <v>2022</v>
      </c>
    </row>
    <row r="1105">
      <c r="A1105" s="61" t="str">
        <f>=HYPERLINK("X:/Holmen Lab/Databases/Snapgene db/DNA Files/1-Holmen Plasmids/1104-pENTR221_NCAM1_del_stop.dna","1104.dna")</f>
      </c>
      <c r="B1105" s="16" t="n">
        <v>1104</v>
      </c>
      <c r="C1105" s="23" t="s">
        <v>3425</v>
      </c>
      <c r="D1105" s="1" t="s">
        <v>2551</v>
      </c>
      <c r="E1105" s="1" t="s">
        <v>3368</v>
      </c>
      <c r="F1105" s="23" t="s">
        <v>2567</v>
      </c>
      <c r="G1105" s="1" t="s">
        <v>3363</v>
      </c>
      <c r="H1105" s="1" t="s">
        <v>948</v>
      </c>
      <c r="J1105" s="23" t="n">
        <v>2022</v>
      </c>
      <c r="K1105" s="1" t="s">
        <v>3367</v>
      </c>
    </row>
    <row r="1106">
      <c r="A1106" s="61" t="str">
        <f>=HYPERLINK("X:/Holmen Lab/Databases/Snapgene db/DNA Files/1-Holmen Plasmids/1105-pENTR221_NRCAM_del_stop.dna","1105.dna")</f>
      </c>
      <c r="B1106" s="16" t="n">
        <v>1105</v>
      </c>
      <c r="C1106" s="23" t="s">
        <v>3426</v>
      </c>
      <c r="D1106" s="1" t="s">
        <v>2551</v>
      </c>
      <c r="E1106" s="1" t="s">
        <v>3434</v>
      </c>
      <c r="F1106" s="23" t="s">
        <v>2567</v>
      </c>
      <c r="G1106" s="1" t="s">
        <v>1085</v>
      </c>
      <c r="H1106" s="1" t="s">
        <v>955</v>
      </c>
      <c r="J1106" s="9" t="n">
        <v>44846</v>
      </c>
    </row>
    <row r="1107">
      <c r="A1107" s="61" t="str">
        <f>=HYPERLINK("X:/Holmen Lab/Databases/Snapgene db/DNA Files/1-Holmen Plasmids/1106-pENTR221_NELL1_del_stop.dna","1106.dna")</f>
      </c>
      <c r="B1107" s="16" t="n">
        <v>1106</v>
      </c>
      <c r="C1107" s="23" t="s">
        <v>3427</v>
      </c>
      <c r="D1107" s="1" t="s">
        <v>2551</v>
      </c>
      <c r="F1107" s="23" t="s">
        <v>2567</v>
      </c>
    </row>
    <row r="1108">
      <c r="A1108" s="61" t="str">
        <f>=HYPERLINK("X:/Holmen Lab/Databases/Snapgene db/DNA Files/1-Holmen Plasmids/1107-pENTR221-TIMP1_del_stop.dna","1107.dna")</f>
      </c>
      <c r="B1108" s="16" t="n">
        <v>1107</v>
      </c>
      <c r="C1108" s="23" t="s">
        <v>3428</v>
      </c>
      <c r="D1108" s="1" t="s">
        <v>2551</v>
      </c>
      <c r="F1108" s="23" t="s">
        <v>2567</v>
      </c>
    </row>
    <row r="1109">
      <c r="A1109" s="61"/>
      <c r="B1109" s="16" t="n">
        <v>1108</v>
      </c>
      <c r="C1109" s="23" t="s">
        <v>3366</v>
      </c>
      <c r="D1109" s="1" t="s">
        <v>2551</v>
      </c>
      <c r="E1109" s="1" t="s">
        <v>3369</v>
      </c>
      <c r="F1109" s="23" t="s">
        <v>1984</v>
      </c>
      <c r="G1109" s="1" t="s">
        <v>3363</v>
      </c>
      <c r="H1109" s="1" t="s">
        <v>952</v>
      </c>
      <c r="J1109" s="23" t="n">
        <v>2022</v>
      </c>
    </row>
    <row r="1110">
      <c r="A1110" s="61"/>
      <c r="B1110" s="16" t="n">
        <v>1109</v>
      </c>
      <c r="C1110" s="23" t="s">
        <v>3377</v>
      </c>
      <c r="D1110" s="1" t="s">
        <v>2551</v>
      </c>
      <c r="E1110" s="1" t="s">
        <v>3380</v>
      </c>
      <c r="F1110" s="23" t="s">
        <v>1984</v>
      </c>
      <c r="G1110" s="1" t="s">
        <v>3378</v>
      </c>
      <c r="H1110" s="1" t="s">
        <v>952</v>
      </c>
      <c r="J1110" s="9" t="n">
        <v>44747</v>
      </c>
      <c r="K1110" s="1" t="s">
        <v>3379</v>
      </c>
    </row>
    <row r="1111">
      <c r="A1111" s="61"/>
      <c r="B1111" s="16" t="n">
        <v>1110</v>
      </c>
      <c r="C1111" s="23" t="s">
        <v>3370</v>
      </c>
      <c r="D1111" s="1" t="s">
        <v>2551</v>
      </c>
      <c r="E1111" s="1" t="s">
        <v>3371</v>
      </c>
      <c r="F1111" s="23" t="s">
        <v>1984</v>
      </c>
      <c r="G1111" s="1" t="s">
        <v>3314</v>
      </c>
      <c r="H1111" s="1" t="s">
        <v>952</v>
      </c>
      <c r="J1111" s="9" t="n">
        <v>44477</v>
      </c>
      <c r="K1111" s="1" t="s">
        <v>3376</v>
      </c>
    </row>
    <row r="1112">
      <c r="A1112" s="61"/>
      <c r="B1112" s="16" t="n">
        <v>1111</v>
      </c>
      <c r="C1112" s="23" t="s">
        <v>3372</v>
      </c>
      <c r="D1112" s="1" t="s">
        <v>2551</v>
      </c>
      <c r="E1112" s="1" t="s">
        <v>3373</v>
      </c>
      <c r="F1112" s="23" t="s">
        <v>1984</v>
      </c>
      <c r="G1112" s="1" t="s">
        <v>3374</v>
      </c>
      <c r="H1112" s="1" t="s">
        <v>952</v>
      </c>
      <c r="J1112" s="1" t="s">
        <v>3375</v>
      </c>
      <c r="M1112" s="23" t="s">
        <v>3395</v>
      </c>
    </row>
    <row r="1113">
      <c r="A1113" s="61"/>
      <c r="B1113" s="16" t="n">
        <v>1112</v>
      </c>
      <c r="C1113" s="23" t="s">
        <v>3392</v>
      </c>
      <c r="D1113" s="1" t="s">
        <v>2551</v>
      </c>
      <c r="E1113" s="1" t="s">
        <v>3393</v>
      </c>
      <c r="F1113" s="23" t="s">
        <v>2567</v>
      </c>
      <c r="G1113" s="1" t="s">
        <v>3394</v>
      </c>
      <c r="H1113" s="1" t="s">
        <v>948</v>
      </c>
      <c r="J1113" s="9" t="n">
        <v>44754</v>
      </c>
      <c r="K1113" s="23" t="n">
        <v>1112</v>
      </c>
      <c r="M1113" s="23" t="s">
        <v>3395</v>
      </c>
    </row>
    <row r="1114">
      <c r="A1114" s="61" t="str">
        <f>=HYPERLINK("X:/Holmen Lab/Databases/Snapgene db/DNA Files/1-Holmen Plasmids/1113-RCAS-C-HA - NELL1 del STOP ExC.dna","1113.dna")</f>
      </c>
      <c r="B1114" s="16" t="n">
        <v>1113</v>
      </c>
      <c r="C1114" s="23" t="s">
        <v>3423</v>
      </c>
      <c r="D1114" s="1" t="s">
        <v>2551</v>
      </c>
      <c r="E1114" s="1" t="s">
        <v>3399</v>
      </c>
      <c r="F1114" s="23" t="s">
        <v>2567</v>
      </c>
      <c r="G1114" s="1" t="s">
        <v>41</v>
      </c>
      <c r="H1114" s="1" t="s">
        <v>952</v>
      </c>
      <c r="J1114" s="9" t="n">
        <v>44879</v>
      </c>
      <c r="K1114" s="1" t="s">
        <v>3400</v>
      </c>
      <c r="M1114" s="23" t="s">
        <v>3398</v>
      </c>
    </row>
    <row r="1115">
      <c r="A1115" s="61" t="str">
        <f>=HYPERLINK("X:/Holmen Lab/Databases/Snapgene db/DNA Files/1-Holmen Plasmids/1114-RCAS-C-HA - TIMP1 del STOP ExC.dna","1114.dna")</f>
      </c>
      <c r="B1115" s="16" t="n">
        <v>1114</v>
      </c>
      <c r="C1115" s="23" t="s">
        <v>3424</v>
      </c>
      <c r="D1115" s="1" t="s">
        <v>2551</v>
      </c>
      <c r="E1115" s="1" t="s">
        <v>3435</v>
      </c>
      <c r="F1115" s="23" t="s">
        <v>1984</v>
      </c>
      <c r="G1115" s="1" t="s">
        <v>3317</v>
      </c>
      <c r="H1115" s="1" t="s">
        <v>952</v>
      </c>
      <c r="J1115" s="9" t="n">
        <v>44980</v>
      </c>
      <c r="K1115" s="1" t="s">
        <v>3436</v>
      </c>
    </row>
    <row r="1116">
      <c r="A1116" s="61"/>
      <c r="B1116" s="16" t="n">
        <v>1115</v>
      </c>
      <c r="C1116" s="23" t="s">
        <v>3422</v>
      </c>
      <c r="D1116" s="1" t="s">
        <v>2551</v>
      </c>
      <c r="E1116" s="1" t="s">
        <v>3433</v>
      </c>
      <c r="F1116" s="23" t="s">
        <v>3432</v>
      </c>
      <c r="G1116" s="1" t="s">
        <v>1085</v>
      </c>
      <c r="H1116" s="1" t="s">
        <v>952</v>
      </c>
      <c r="J1116" s="9" t="n">
        <v>44862</v>
      </c>
    </row>
    <row r="1117">
      <c r="A1117" s="61"/>
      <c r="B1117" s="16" t="n">
        <v>1116</v>
      </c>
      <c r="C1117" s="23" t="s">
        <v>3429</v>
      </c>
      <c r="D1117" s="1" t="s">
        <v>2551</v>
      </c>
      <c r="E1117" s="1" t="s">
        <v>3430</v>
      </c>
      <c r="F1117" s="23" t="s">
        <v>1984</v>
      </c>
      <c r="G1117" s="1" t="s">
        <v>3431</v>
      </c>
      <c r="H1117" s="1" t="s">
        <v>952</v>
      </c>
      <c r="J1117" s="9" t="n">
        <v>44980</v>
      </c>
    </row>
    <row r="1118">
      <c r="A1118" s="61"/>
      <c r="B1118" s="16" t="n">
        <v>1117</v>
      </c>
      <c r="D1118" s="1"/>
      <c r="J1118" s="9"/>
    </row>
    <row r="1119">
      <c r="A1119" s="61"/>
      <c r="B1119" s="16" t="n">
        <v>1118</v>
      </c>
    </row>
    <row r="1120">
      <c r="A1120" s="61"/>
      <c r="B1120" s="16" t="n">
        <v>1119</v>
      </c>
    </row>
    <row r="1121">
      <c r="A1121" s="61"/>
      <c r="B1121" s="16" t="n">
        <v>1120</v>
      </c>
    </row>
    <row r="1122">
      <c r="A1122" s="61"/>
      <c r="B1122" s="16" t="n">
        <v>1121</v>
      </c>
    </row>
    <row r="1123">
      <c r="A1123" s="61"/>
      <c r="B1123" s="16" t="n">
        <v>1122</v>
      </c>
    </row>
    <row r="1124">
      <c r="A1124" s="61"/>
      <c r="B1124" s="16" t="n">
        <v>1123</v>
      </c>
    </row>
    <row r="1125">
      <c r="A1125" s="61"/>
      <c r="B1125" s="16" t="n">
        <v>1124</v>
      </c>
    </row>
    <row r="1126">
      <c r="A1126" s="61"/>
      <c r="B1126" s="16" t="n">
        <v>1125</v>
      </c>
    </row>
    <row r="1127">
      <c r="A1127" s="61"/>
      <c r="B1127" s="16" t="n">
        <v>1126</v>
      </c>
    </row>
    <row r="1128">
      <c r="A1128" s="61"/>
      <c r="B1128" s="16" t="n">
        <v>1127</v>
      </c>
    </row>
    <row r="1129">
      <c r="A1129" s="61"/>
      <c r="B1129" s="16" t="n">
        <v>1128</v>
      </c>
    </row>
    <row r="1130">
      <c r="A1130" s="61"/>
      <c r="B1130" s="16" t="n">
        <v>1129</v>
      </c>
    </row>
    <row r="1131">
      <c r="A1131" s="61"/>
      <c r="B1131" s="16" t="n">
        <v>1130</v>
      </c>
    </row>
    <row r="1132">
      <c r="A1132" s="61"/>
      <c r="B1132" s="16" t="n">
        <v>1131</v>
      </c>
    </row>
    <row r="1133">
      <c r="A1133" s="61"/>
    </row>
  </sheetData>
  <mergeCells count="1">
    <mergeCell ref="D1:G1"/>
  </mergeCells>
  <hyperlinks>
    <hyperlink ref="L1023" r:id="rId1h"/>
  </hyperlinks>
  <pageMargins left="0.75" right="0.75" top="1" bottom="1" header="0.5" footer="0.5"/>
  <pageSetup scale="1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ySplit="1" topLeftCell="A2" activePane="bottomLeft" state="frozen"/>
      <selection pane="bottomLeft" activeCell="C22" sqref="C22"/>
    </sheetView>
  </sheetViews>
  <sheetFormatPr defaultRowHeight="15.0" baseColWidth="10"/>
  <cols>
    <col min="1" max="1" width="5.7109375" hidden="0" customWidth="1"/>
    <col min="2" max="2" width="32.42578125" hidden="0" customWidth="1"/>
    <col min="3" max="3" width="14.28515625" hidden="0" customWidth="1"/>
    <col min="4" max="4" width="14.28515625" hidden="0" customWidth="1"/>
    <col min="5" max="5" width="36.85546875" hidden="0" customWidth="1"/>
  </cols>
  <sheetData>
    <row r="1">
      <c r="A1" s="68" t="s">
        <v>1106</v>
      </c>
      <c r="B1" s="69" t="s">
        <v>1107</v>
      </c>
      <c r="C1" s="69" t="s">
        <v>1108</v>
      </c>
      <c r="D1" s="69" t="s">
        <v>1109</v>
      </c>
      <c r="E1" s="68" t="s">
        <v>1110</v>
      </c>
    </row>
    <row r="2">
      <c r="A2" s="67" t="n">
        <v>1</v>
      </c>
      <c r="B2" s="67" t="s">
        <v>1111</v>
      </c>
      <c r="C2" s="67" t="s">
        <v>1112</v>
      </c>
      <c r="E2" s="70"/>
    </row>
    <row r="3">
      <c r="A3" s="67" t="n">
        <f t="shared" ref="A3:A34" si="0">A2+1</f>
        <v>2</v>
      </c>
      <c r="B3" s="67" t="s">
        <v>1113</v>
      </c>
      <c r="C3" s="67" t="s">
        <v>1114</v>
      </c>
      <c r="E3" s="70"/>
    </row>
    <row r="4">
      <c r="A4" s="67" t="n">
        <f t="shared" si="0"/>
        <v>3</v>
      </c>
      <c r="B4" s="67" t="s">
        <v>1115</v>
      </c>
      <c r="C4" s="67" t="s">
        <v>1116</v>
      </c>
      <c r="E4" s="70"/>
    </row>
    <row r="5">
      <c r="A5" s="67" t="n">
        <f t="shared" si="0"/>
        <v>4</v>
      </c>
      <c r="B5" s="67" t="s">
        <v>1117</v>
      </c>
      <c r="C5" s="67" t="s">
        <v>1118</v>
      </c>
      <c r="E5" s="70"/>
    </row>
    <row r="6">
      <c r="A6" s="67" t="n">
        <f t="shared" si="0"/>
        <v>5</v>
      </c>
      <c r="B6" s="67" t="s">
        <v>1134</v>
      </c>
      <c r="C6" s="67" t="s">
        <v>1135</v>
      </c>
      <c r="E6" s="70"/>
    </row>
    <row r="7">
      <c r="A7" s="67" t="n">
        <f t="shared" si="0"/>
        <v>6</v>
      </c>
      <c r="B7" s="67" t="s">
        <v>1136</v>
      </c>
      <c r="C7" s="67" t="s">
        <v>1137</v>
      </c>
      <c r="E7" s="70"/>
    </row>
    <row r="8">
      <c r="A8" s="67" t="n">
        <f t="shared" si="0"/>
        <v>7</v>
      </c>
      <c r="B8" s="67" t="s">
        <v>1138</v>
      </c>
      <c r="C8" s="67" t="s">
        <v>1139</v>
      </c>
      <c r="E8" s="70"/>
    </row>
    <row r="9">
      <c r="A9" s="67" t="n">
        <f t="shared" si="0"/>
        <v>8</v>
      </c>
      <c r="B9" s="67" t="s">
        <v>1140</v>
      </c>
      <c r="C9" s="67" t="s">
        <v>1141</v>
      </c>
      <c r="E9" s="70"/>
    </row>
    <row r="10">
      <c r="A10" s="67" t="n">
        <f t="shared" si="0"/>
        <v>9</v>
      </c>
      <c r="B10" s="67" t="s">
        <v>1142</v>
      </c>
      <c r="C10" s="67" t="s">
        <v>1143</v>
      </c>
      <c r="E10" s="70"/>
    </row>
    <row r="11">
      <c r="A11" s="67" t="n">
        <f t="shared" si="0"/>
        <v>10</v>
      </c>
      <c r="B11" s="67" t="s">
        <v>1144</v>
      </c>
      <c r="C11" s="67" t="s">
        <v>1145</v>
      </c>
      <c r="E11" s="70"/>
    </row>
    <row r="12">
      <c r="A12" s="67" t="n">
        <f t="shared" si="0"/>
        <v>11</v>
      </c>
      <c r="B12" s="67" t="s">
        <v>1146</v>
      </c>
      <c r="C12" s="67" t="s">
        <v>1147</v>
      </c>
      <c r="E12" s="70"/>
    </row>
    <row r="13">
      <c r="A13" s="67" t="n">
        <f t="shared" si="0"/>
        <v>12</v>
      </c>
      <c r="B13" s="67" t="s">
        <v>1148</v>
      </c>
      <c r="C13" s="67" t="s">
        <v>1149</v>
      </c>
      <c r="E13" s="70"/>
    </row>
    <row r="14">
      <c r="A14" s="67" t="n">
        <f t="shared" si="0"/>
        <v>13</v>
      </c>
      <c r="B14" s="67" t="s">
        <v>1150</v>
      </c>
      <c r="C14" s="67" t="s">
        <v>1151</v>
      </c>
      <c r="E14" s="70"/>
    </row>
    <row r="15">
      <c r="A15" s="67" t="n">
        <f t="shared" si="0"/>
        <v>14</v>
      </c>
      <c r="B15" s="67" t="s">
        <v>1152</v>
      </c>
      <c r="C15" s="67" t="s">
        <v>1153</v>
      </c>
      <c r="E15" s="70"/>
    </row>
    <row r="16">
      <c r="A16" s="67" t="n">
        <f t="shared" si="0"/>
        <v>15</v>
      </c>
      <c r="B16" s="67" t="s">
        <v>1154</v>
      </c>
      <c r="C16" s="67" t="s">
        <v>1155</v>
      </c>
      <c r="E16" s="70"/>
    </row>
    <row r="17">
      <c r="A17" s="67" t="n">
        <f t="shared" si="0"/>
        <v>16</v>
      </c>
      <c r="B17" s="67" t="s">
        <v>1156</v>
      </c>
      <c r="C17" s="67" t="s">
        <v>1157</v>
      </c>
      <c r="E17" s="70"/>
    </row>
    <row r="18">
      <c r="A18" s="67" t="n">
        <f t="shared" si="0"/>
        <v>17</v>
      </c>
      <c r="B18" s="67" t="s">
        <v>1158</v>
      </c>
      <c r="C18" s="67" t="s">
        <v>1159</v>
      </c>
      <c r="E18" s="70"/>
    </row>
    <row r="19">
      <c r="A19" s="67" t="n">
        <f t="shared" si="0"/>
        <v>18</v>
      </c>
      <c r="B19" s="67" t="s">
        <v>1160</v>
      </c>
      <c r="C19" s="67" t="s">
        <v>1161</v>
      </c>
      <c r="E19" s="70"/>
    </row>
    <row r="20">
      <c r="A20" s="67" t="n">
        <f t="shared" si="0"/>
        <v>19</v>
      </c>
      <c r="B20" s="67" t="s">
        <v>1162</v>
      </c>
      <c r="C20" s="67" t="s">
        <v>1163</v>
      </c>
      <c r="E20" s="70"/>
    </row>
    <row r="21">
      <c r="A21" s="67" t="n">
        <f t="shared" si="0"/>
        <v>20</v>
      </c>
      <c r="B21" s="67" t="s">
        <v>1164</v>
      </c>
      <c r="C21" s="67" t="s">
        <v>1165</v>
      </c>
      <c r="E21" s="70"/>
    </row>
    <row r="22">
      <c r="A22" s="67" t="n">
        <f t="shared" si="0"/>
        <v>21</v>
      </c>
      <c r="B22" s="67" t="s">
        <v>1166</v>
      </c>
      <c r="C22" s="67" t="s">
        <v>1167</v>
      </c>
      <c r="E22" s="70"/>
    </row>
    <row r="23">
      <c r="A23" s="67" t="n">
        <f t="shared" si="0"/>
        <v>22</v>
      </c>
      <c r="B23" s="67" t="s">
        <v>1168</v>
      </c>
      <c r="C23" s="67" t="s">
        <v>1169</v>
      </c>
      <c r="E23" s="70"/>
    </row>
    <row r="24">
      <c r="A24" s="67" t="n">
        <f t="shared" si="0"/>
        <v>23</v>
      </c>
      <c r="B24" s="67" t="s">
        <v>1170</v>
      </c>
      <c r="C24" s="67" t="s">
        <v>1171</v>
      </c>
      <c r="E24" s="70"/>
    </row>
    <row r="25">
      <c r="A25" s="67" t="n">
        <f t="shared" si="0"/>
        <v>24</v>
      </c>
      <c r="B25" s="67" t="s">
        <v>1172</v>
      </c>
      <c r="C25" s="67" t="s">
        <v>1173</v>
      </c>
      <c r="E25" s="70"/>
    </row>
    <row r="26">
      <c r="A26" s="67" t="n">
        <f t="shared" si="0"/>
        <v>25</v>
      </c>
      <c r="B26" s="67" t="s">
        <v>1174</v>
      </c>
      <c r="C26" s="67" t="s">
        <v>1175</v>
      </c>
      <c r="E26" s="70"/>
    </row>
    <row r="27">
      <c r="A27" s="67" t="n">
        <f t="shared" si="0"/>
        <v>26</v>
      </c>
      <c r="B27" s="67" t="s">
        <v>1176</v>
      </c>
      <c r="C27" s="67" t="s">
        <v>1177</v>
      </c>
      <c r="E27" s="70"/>
    </row>
    <row r="28">
      <c r="A28" s="67" t="n">
        <f t="shared" si="0"/>
        <v>27</v>
      </c>
      <c r="B28" s="67" t="s">
        <v>1178</v>
      </c>
      <c r="C28" s="67" t="s">
        <v>1179</v>
      </c>
      <c r="E28" s="70"/>
    </row>
    <row r="29">
      <c r="A29" s="67" t="n">
        <f t="shared" si="0"/>
        <v>28</v>
      </c>
      <c r="B29" s="67" t="s">
        <v>1180</v>
      </c>
      <c r="C29" s="67" t="s">
        <v>1181</v>
      </c>
      <c r="E29" s="70"/>
    </row>
    <row r="30">
      <c r="A30" s="67" t="n">
        <f t="shared" si="0"/>
        <v>29</v>
      </c>
      <c r="B30" s="67" t="s">
        <v>1182</v>
      </c>
      <c r="C30" s="67" t="s">
        <v>1183</v>
      </c>
      <c r="E30" s="70"/>
    </row>
    <row r="31">
      <c r="A31" s="67" t="n">
        <f t="shared" si="0"/>
        <v>30</v>
      </c>
      <c r="B31" s="67" t="s">
        <v>1184</v>
      </c>
      <c r="C31" s="67" t="s">
        <v>1185</v>
      </c>
      <c r="E31" s="70"/>
    </row>
    <row r="32">
      <c r="A32" s="67" t="n">
        <f t="shared" si="0"/>
        <v>31</v>
      </c>
      <c r="B32" s="67" t="s">
        <v>1186</v>
      </c>
      <c r="C32" s="67" t="s">
        <v>1187</v>
      </c>
      <c r="E32" s="70"/>
    </row>
    <row r="33">
      <c r="A33" s="67" t="n">
        <f t="shared" si="0"/>
        <v>32</v>
      </c>
      <c r="B33" s="67" t="s">
        <v>1188</v>
      </c>
      <c r="C33" s="67" t="s">
        <v>1189</v>
      </c>
      <c r="E33" s="70"/>
    </row>
    <row r="34">
      <c r="A34" s="67" t="n">
        <f t="shared" si="0"/>
        <v>33</v>
      </c>
      <c r="B34" s="67" t="s">
        <v>1190</v>
      </c>
      <c r="C34" s="67" t="s">
        <v>1191</v>
      </c>
      <c r="E34" s="70"/>
    </row>
    <row r="35">
      <c r="A35" s="67" t="n">
        <f t="shared" ref="A35:A60" si="1">A34+1</f>
        <v>34</v>
      </c>
      <c r="B35" s="67" t="s">
        <v>1192</v>
      </c>
      <c r="C35" s="67" t="s">
        <v>1193</v>
      </c>
      <c r="E35" s="70"/>
    </row>
    <row r="36">
      <c r="A36" s="67" t="n">
        <f t="shared" si="1"/>
        <v>35</v>
      </c>
      <c r="B36" s="67" t="s">
        <v>1194</v>
      </c>
      <c r="C36" s="67" t="s">
        <v>1195</v>
      </c>
      <c r="E36" s="70"/>
    </row>
    <row r="37">
      <c r="A37" s="67" t="n">
        <f t="shared" si="1"/>
        <v>36</v>
      </c>
      <c r="B37" s="67" t="s">
        <v>1196</v>
      </c>
      <c r="C37" s="67" t="s">
        <v>1197</v>
      </c>
      <c r="E37" s="70"/>
    </row>
    <row r="38">
      <c r="A38" s="67" t="n">
        <f t="shared" si="1"/>
        <v>37</v>
      </c>
      <c r="B38" s="67" t="s">
        <v>1198</v>
      </c>
      <c r="C38" s="67" t="s">
        <v>1199</v>
      </c>
      <c r="E38" s="70"/>
    </row>
    <row r="39">
      <c r="A39" s="67" t="n">
        <f t="shared" si="1"/>
        <v>38</v>
      </c>
      <c r="B39" s="67" t="s">
        <v>1200</v>
      </c>
      <c r="C39" s="67" t="s">
        <v>1201</v>
      </c>
      <c r="E39" s="70"/>
    </row>
    <row r="40">
      <c r="A40" s="67" t="n">
        <f t="shared" si="1"/>
        <v>39</v>
      </c>
      <c r="B40" s="67" t="s">
        <v>1202</v>
      </c>
      <c r="C40" s="67" t="s">
        <v>1203</v>
      </c>
      <c r="E40" s="70"/>
    </row>
    <row r="41">
      <c r="A41" s="67" t="n">
        <f t="shared" si="1"/>
        <v>40</v>
      </c>
      <c r="B41" s="67" t="s">
        <v>1204</v>
      </c>
      <c r="C41" s="67" t="s">
        <v>1205</v>
      </c>
      <c r="E41" s="70"/>
    </row>
    <row r="42">
      <c r="A42" s="67" t="n">
        <f t="shared" si="1"/>
        <v>41</v>
      </c>
      <c r="B42" s="67" t="s">
        <v>1206</v>
      </c>
      <c r="C42" s="67" t="s">
        <v>1112</v>
      </c>
      <c r="E42" s="70"/>
    </row>
    <row r="43">
      <c r="A43" s="67" t="n">
        <f t="shared" si="1"/>
        <v>42</v>
      </c>
      <c r="B43" s="67" t="s">
        <v>1207</v>
      </c>
      <c r="C43" s="67" t="s">
        <v>1208</v>
      </c>
      <c r="E43" s="70"/>
    </row>
    <row r="44">
      <c r="A44" s="67" t="n">
        <f t="shared" si="1"/>
        <v>43</v>
      </c>
      <c r="B44" s="67" t="s">
        <v>1209</v>
      </c>
      <c r="C44" s="67" t="s">
        <v>1210</v>
      </c>
      <c r="E44" s="70"/>
    </row>
    <row r="45">
      <c r="A45" s="67" t="n">
        <f t="shared" si="1"/>
        <v>44</v>
      </c>
      <c r="B45" s="67" t="s">
        <v>1211</v>
      </c>
      <c r="C45" s="67" t="s">
        <v>1212</v>
      </c>
      <c r="E45" s="70"/>
    </row>
    <row r="46">
      <c r="A46" s="67" t="n">
        <f t="shared" si="1"/>
        <v>45</v>
      </c>
      <c r="B46" s="67" t="s">
        <v>1213</v>
      </c>
      <c r="C46" s="67" t="s">
        <v>1214</v>
      </c>
      <c r="E46" s="70"/>
    </row>
    <row r="47">
      <c r="A47" s="67" t="n">
        <f t="shared" si="1"/>
        <v>46</v>
      </c>
      <c r="B47" s="67" t="s">
        <v>1215</v>
      </c>
      <c r="C47" s="67" t="s">
        <v>1216</v>
      </c>
      <c r="E47" s="70"/>
    </row>
    <row r="48">
      <c r="A48" s="67" t="n">
        <f t="shared" si="1"/>
        <v>47</v>
      </c>
      <c r="B48" s="67" t="s">
        <v>1217</v>
      </c>
      <c r="C48" s="67" t="s">
        <v>1218</v>
      </c>
      <c r="E48" s="70"/>
    </row>
    <row r="49">
      <c r="A49" s="67" t="n">
        <f t="shared" si="1"/>
        <v>48</v>
      </c>
      <c r="B49" s="67" t="s">
        <v>1219</v>
      </c>
      <c r="C49" s="67" t="s">
        <v>1220</v>
      </c>
      <c r="E49" s="70"/>
    </row>
    <row r="50">
      <c r="A50" s="67" t="n">
        <f t="shared" si="1"/>
        <v>49</v>
      </c>
      <c r="B50" s="67" t="s">
        <v>1221</v>
      </c>
      <c r="C50" s="67" t="s">
        <v>1222</v>
      </c>
      <c r="E50" s="70"/>
    </row>
    <row r="51">
      <c r="A51" s="67" t="n">
        <f t="shared" si="1"/>
        <v>50</v>
      </c>
      <c r="B51" s="67" t="s">
        <v>1223</v>
      </c>
      <c r="C51" s="67" t="s">
        <v>1224</v>
      </c>
      <c r="E51" s="70"/>
    </row>
    <row r="52">
      <c r="A52" s="67" t="n">
        <f t="shared" si="1"/>
        <v>51</v>
      </c>
      <c r="B52" s="67" t="s">
        <v>1225</v>
      </c>
      <c r="C52" s="67" t="s">
        <v>1226</v>
      </c>
      <c r="E52" s="70"/>
    </row>
    <row r="53">
      <c r="A53" s="67" t="n">
        <f t="shared" si="1"/>
        <v>52</v>
      </c>
      <c r="B53" s="67" t="s">
        <v>1227</v>
      </c>
      <c r="C53" s="67" t="s">
        <v>1228</v>
      </c>
      <c r="E53" s="70"/>
    </row>
    <row r="54">
      <c r="A54" s="67" t="n">
        <f t="shared" si="1"/>
        <v>53</v>
      </c>
      <c r="B54" s="67" t="s">
        <v>1229</v>
      </c>
      <c r="C54" s="67" t="s">
        <v>1230</v>
      </c>
      <c r="E54" s="70"/>
    </row>
    <row r="55">
      <c r="A55" s="67" t="n">
        <f t="shared" si="1"/>
        <v>54</v>
      </c>
      <c r="B55" s="67" t="s">
        <v>1231</v>
      </c>
      <c r="C55" s="67" t="s">
        <v>1232</v>
      </c>
      <c r="E55" s="70"/>
    </row>
    <row r="56">
      <c r="A56" s="67" t="n">
        <f t="shared" si="1"/>
        <v>55</v>
      </c>
      <c r="B56" s="67" t="s">
        <v>1233</v>
      </c>
      <c r="C56" s="67" t="s">
        <v>1226</v>
      </c>
      <c r="E56" s="70" t="n">
        <v>33</v>
      </c>
    </row>
    <row r="57">
      <c r="A57" s="67" t="n">
        <f t="shared" si="1"/>
        <v>56</v>
      </c>
      <c r="B57" s="67" t="s">
        <v>1234</v>
      </c>
      <c r="C57" s="67" t="s">
        <v>1235</v>
      </c>
      <c r="E57" s="70" t="n">
        <v>79</v>
      </c>
    </row>
    <row r="58">
      <c r="A58" s="67" t="n">
        <f t="shared" si="1"/>
        <v>57</v>
      </c>
      <c r="B58" s="67" t="s">
        <v>1236</v>
      </c>
      <c r="C58" s="67" t="s">
        <v>1237</v>
      </c>
      <c r="E58" s="70"/>
    </row>
    <row r="59">
      <c r="A59" s="67" t="n">
        <f t="shared" si="1"/>
        <v>58</v>
      </c>
      <c r="B59" s="67" t="s">
        <v>1238</v>
      </c>
      <c r="C59" s="67" t="s">
        <v>1239</v>
      </c>
      <c r="E59" s="70" t="n">
        <v>80</v>
      </c>
    </row>
    <row r="60">
      <c r="A60" s="67" t="n">
        <f t="shared" si="1"/>
        <v>59</v>
      </c>
      <c r="E60" s="70"/>
    </row>
    <row r="61">
      <c r="A61" s="67" t="n">
        <f>A59+1</f>
        <v>59</v>
      </c>
      <c r="B61" s="67" t="s">
        <v>1240</v>
      </c>
      <c r="C61" s="67" t="s">
        <v>1241</v>
      </c>
      <c r="E61" s="70"/>
    </row>
    <row r="62">
      <c r="A62" s="67" t="n">
        <f t="shared" ref="A62:A125" si="2">A61+1</f>
        <v>60</v>
      </c>
      <c r="B62" s="67" t="s">
        <v>1242</v>
      </c>
      <c r="C62" s="67" t="s">
        <v>1243</v>
      </c>
      <c r="E62" s="70" t="n">
        <v>113</v>
      </c>
    </row>
    <row r="63">
      <c r="A63" s="67" t="n">
        <f t="shared" si="2"/>
        <v>61</v>
      </c>
      <c r="B63" s="67" t="s">
        <v>1244</v>
      </c>
      <c r="C63" s="67" t="s">
        <v>1245</v>
      </c>
      <c r="E63" s="70" t="n">
        <v>59</v>
      </c>
    </row>
    <row r="64">
      <c r="A64" s="67" t="n">
        <f t="shared" si="2"/>
        <v>62</v>
      </c>
      <c r="B64" s="67" t="s">
        <v>1246</v>
      </c>
      <c r="C64" s="67" t="s">
        <v>1247</v>
      </c>
      <c r="E64" s="70" t="n">
        <v>45</v>
      </c>
    </row>
    <row r="65">
      <c r="A65" s="67" t="n">
        <f t="shared" si="2"/>
        <v>63</v>
      </c>
      <c r="B65" s="67" t="s">
        <v>1248</v>
      </c>
      <c r="C65" s="67" t="s">
        <v>1249</v>
      </c>
      <c r="E65" s="70"/>
    </row>
    <row r="66">
      <c r="A66" s="67" t="n">
        <f t="shared" si="2"/>
        <v>64</v>
      </c>
      <c r="B66" s="67" t="s">
        <v>1250</v>
      </c>
      <c r="C66" s="67" t="s">
        <v>1251</v>
      </c>
      <c r="E66" s="70"/>
    </row>
    <row r="67">
      <c r="A67" s="67" t="n">
        <f t="shared" si="2"/>
        <v>65</v>
      </c>
      <c r="B67" s="67" t="s">
        <v>1252</v>
      </c>
      <c r="C67" s="67" t="s">
        <v>1253</v>
      </c>
      <c r="E67" s="70"/>
    </row>
    <row r="68">
      <c r="A68" s="67" t="n">
        <f t="shared" si="2"/>
        <v>66</v>
      </c>
      <c r="B68" s="67" t="s">
        <v>1254</v>
      </c>
      <c r="C68" s="67" t="s">
        <v>1255</v>
      </c>
      <c r="E68" s="70" t="n">
        <v>6</v>
      </c>
    </row>
    <row r="69">
      <c r="A69" s="67" t="n">
        <f t="shared" si="2"/>
        <v>67</v>
      </c>
      <c r="B69" s="67" t="s">
        <v>1256</v>
      </c>
      <c r="C69" s="67" t="s">
        <v>1257</v>
      </c>
      <c r="E69" s="70"/>
    </row>
    <row r="70">
      <c r="A70" s="67" t="n">
        <f t="shared" si="2"/>
        <v>68</v>
      </c>
      <c r="B70" s="67" t="s">
        <v>1258</v>
      </c>
      <c r="C70" s="67" t="s">
        <v>1259</v>
      </c>
      <c r="E70" s="70"/>
    </row>
    <row r="71">
      <c r="A71" s="67" t="n">
        <f t="shared" si="2"/>
        <v>69</v>
      </c>
      <c r="B71" s="67" t="s">
        <v>1268</v>
      </c>
      <c r="C71" s="67" t="s">
        <v>1269</v>
      </c>
      <c r="E71" s="70"/>
    </row>
    <row r="72">
      <c r="A72" s="67" t="n">
        <f t="shared" si="2"/>
        <v>70</v>
      </c>
      <c r="B72" s="67" t="s">
        <v>1270</v>
      </c>
      <c r="C72" s="67" t="s">
        <v>1271</v>
      </c>
      <c r="E72" s="70"/>
    </row>
    <row r="73">
      <c r="A73" s="67" t="n">
        <f t="shared" si="2"/>
        <v>71</v>
      </c>
      <c r="B73" s="67" t="s">
        <v>1272</v>
      </c>
      <c r="C73" s="67" t="s">
        <v>1273</v>
      </c>
      <c r="E73" s="70"/>
    </row>
    <row r="74">
      <c r="A74" s="67" t="n">
        <f t="shared" si="2"/>
        <v>72</v>
      </c>
      <c r="B74" s="67" t="s">
        <v>1274</v>
      </c>
      <c r="C74" s="67" t="s">
        <v>1151</v>
      </c>
      <c r="E74" s="70" t="n">
        <v>66</v>
      </c>
    </row>
    <row r="75">
      <c r="A75" s="67" t="n">
        <f t="shared" si="2"/>
        <v>73</v>
      </c>
      <c r="B75" s="67" t="s">
        <v>1275</v>
      </c>
      <c r="C75" s="67" t="s">
        <v>1276</v>
      </c>
      <c r="E75" s="70" t="n">
        <v>75</v>
      </c>
    </row>
    <row r="76">
      <c r="A76" s="67" t="n">
        <f t="shared" si="2"/>
        <v>74</v>
      </c>
      <c r="B76" s="67" t="s">
        <v>1277</v>
      </c>
      <c r="C76" s="67" t="s">
        <v>1282</v>
      </c>
      <c r="E76" s="70"/>
    </row>
    <row r="77">
      <c r="A77" s="67" t="n">
        <f t="shared" si="2"/>
        <v>75</v>
      </c>
      <c r="B77" s="67" t="s">
        <v>1283</v>
      </c>
      <c r="C77" s="67" t="s">
        <v>1284</v>
      </c>
      <c r="E77" s="70"/>
    </row>
    <row r="78">
      <c r="A78" s="67" t="n">
        <f t="shared" si="2"/>
        <v>76</v>
      </c>
      <c r="B78" s="67" t="s">
        <v>1285</v>
      </c>
      <c r="C78" s="67" t="s">
        <v>1286</v>
      </c>
      <c r="E78" s="70"/>
    </row>
    <row r="79">
      <c r="A79" s="67" t="n">
        <f t="shared" si="2"/>
        <v>77</v>
      </c>
      <c r="B79" s="67" t="s">
        <v>1287</v>
      </c>
      <c r="C79" s="67" t="s">
        <v>1212</v>
      </c>
      <c r="E79" s="70" t="n">
        <v>1</v>
      </c>
    </row>
    <row r="80">
      <c r="A80" s="67" t="n">
        <f t="shared" si="2"/>
        <v>78</v>
      </c>
      <c r="B80" s="67" t="s">
        <v>1288</v>
      </c>
      <c r="C80" s="67" t="s">
        <v>1289</v>
      </c>
      <c r="E80" s="70" t="n">
        <v>4</v>
      </c>
    </row>
    <row r="81">
      <c r="A81" s="67" t="n">
        <f t="shared" si="2"/>
        <v>79</v>
      </c>
      <c r="B81" s="67" t="s">
        <v>1290</v>
      </c>
      <c r="C81" s="67" t="s">
        <v>1291</v>
      </c>
      <c r="E81" s="70" t="n">
        <v>48</v>
      </c>
    </row>
    <row r="82">
      <c r="A82" s="67" t="n">
        <f t="shared" si="2"/>
        <v>80</v>
      </c>
      <c r="B82" s="67" t="s">
        <v>1292</v>
      </c>
      <c r="C82" s="67" t="s">
        <v>1293</v>
      </c>
      <c r="E82" s="70"/>
    </row>
    <row r="83">
      <c r="A83" s="67" t="n">
        <f t="shared" si="2"/>
        <v>81</v>
      </c>
      <c r="B83" s="67" t="s">
        <v>1294</v>
      </c>
      <c r="C83" s="67" t="s">
        <v>1295</v>
      </c>
      <c r="E83" s="70"/>
    </row>
    <row r="84">
      <c r="A84" s="67" t="n">
        <f t="shared" si="2"/>
        <v>82</v>
      </c>
      <c r="B84" s="67" t="s">
        <v>1296</v>
      </c>
      <c r="C84" s="67" t="s">
        <v>1297</v>
      </c>
    </row>
    <row r="85">
      <c r="A85" s="67" t="n">
        <f t="shared" si="2"/>
        <v>83</v>
      </c>
      <c r="B85" s="67" t="s">
        <v>1298</v>
      </c>
      <c r="C85" s="67" t="s">
        <v>1299</v>
      </c>
    </row>
    <row r="86">
      <c r="A86" s="67" t="n">
        <f t="shared" si="2"/>
        <v>84</v>
      </c>
      <c r="B86" s="67" t="s">
        <v>1300</v>
      </c>
      <c r="C86" s="67" t="s">
        <v>1301</v>
      </c>
    </row>
    <row r="87">
      <c r="A87" s="67" t="n">
        <f t="shared" si="2"/>
        <v>85</v>
      </c>
      <c r="B87" s="67" t="s">
        <v>1302</v>
      </c>
      <c r="C87" s="67" t="s">
        <v>1303</v>
      </c>
    </row>
    <row r="88">
      <c r="A88" s="67" t="n">
        <f t="shared" si="2"/>
        <v>86</v>
      </c>
      <c r="B88" s="67" t="s">
        <v>1304</v>
      </c>
      <c r="C88" s="67" t="s">
        <v>1305</v>
      </c>
    </row>
    <row r="89">
      <c r="A89" s="67" t="n">
        <f t="shared" si="2"/>
        <v>87</v>
      </c>
      <c r="B89" s="67" t="s">
        <v>1306</v>
      </c>
      <c r="C89" s="67" t="s">
        <v>1307</v>
      </c>
    </row>
    <row r="90">
      <c r="A90" s="67" t="n">
        <f t="shared" si="2"/>
        <v>88</v>
      </c>
      <c r="B90" s="67" t="s">
        <v>1308</v>
      </c>
      <c r="C90" s="67" t="s">
        <v>1309</v>
      </c>
    </row>
    <row r="91">
      <c r="A91" s="67" t="n">
        <f t="shared" si="2"/>
        <v>89</v>
      </c>
      <c r="B91" s="67" t="s">
        <v>1310</v>
      </c>
      <c r="C91" s="67" t="s">
        <v>1311</v>
      </c>
    </row>
    <row r="92">
      <c r="A92" s="67" t="n">
        <f t="shared" si="2"/>
        <v>90</v>
      </c>
      <c r="B92" s="67" t="s">
        <v>1312</v>
      </c>
      <c r="C92" s="67" t="s">
        <v>1313</v>
      </c>
    </row>
    <row r="93">
      <c r="A93" s="67" t="n">
        <f t="shared" si="2"/>
        <v>91</v>
      </c>
      <c r="B93" s="67" t="s">
        <v>1314</v>
      </c>
      <c r="C93" s="67" t="s">
        <v>1315</v>
      </c>
    </row>
    <row r="94">
      <c r="A94" s="67" t="n">
        <f t="shared" si="2"/>
        <v>92</v>
      </c>
      <c r="B94" s="67" t="s">
        <v>1316</v>
      </c>
      <c r="C94" s="67" t="s">
        <v>688</v>
      </c>
    </row>
    <row r="95">
      <c r="A95" s="67" t="n">
        <f t="shared" si="2"/>
        <v>93</v>
      </c>
      <c r="B95" s="67" t="s">
        <v>1317</v>
      </c>
      <c r="C95" s="67" t="s">
        <v>1318</v>
      </c>
    </row>
    <row r="96">
      <c r="A96" s="67" t="n">
        <f t="shared" si="2"/>
        <v>94</v>
      </c>
      <c r="B96" s="67" t="s">
        <v>1319</v>
      </c>
      <c r="C96" s="67" t="s">
        <v>1320</v>
      </c>
    </row>
    <row r="97">
      <c r="A97" s="67" t="n">
        <f t="shared" si="2"/>
        <v>95</v>
      </c>
      <c r="B97" s="67" t="s">
        <v>1321</v>
      </c>
      <c r="C97" s="67" t="s">
        <v>1322</v>
      </c>
    </row>
    <row r="98">
      <c r="A98" s="67" t="n">
        <f t="shared" si="2"/>
        <v>96</v>
      </c>
      <c r="B98" s="67" t="s">
        <v>1323</v>
      </c>
      <c r="C98" s="67" t="s">
        <v>700</v>
      </c>
    </row>
    <row r="99">
      <c r="A99" s="67" t="n">
        <f t="shared" si="2"/>
        <v>97</v>
      </c>
      <c r="B99" s="67" t="s">
        <v>1324</v>
      </c>
      <c r="C99" s="67" t="s">
        <v>1325</v>
      </c>
    </row>
    <row r="100">
      <c r="A100" s="67" t="n">
        <f t="shared" si="2"/>
        <v>98</v>
      </c>
      <c r="B100" s="67" t="s">
        <v>1326</v>
      </c>
      <c r="C100" s="67" t="s">
        <v>1327</v>
      </c>
    </row>
    <row r="101">
      <c r="A101" s="67" t="n">
        <f t="shared" si="2"/>
        <v>99</v>
      </c>
      <c r="B101" s="67" t="s">
        <v>1328</v>
      </c>
      <c r="C101" s="67" t="s">
        <v>1329</v>
      </c>
    </row>
    <row r="102">
      <c r="A102" s="67" t="n">
        <f t="shared" si="2"/>
        <v>100</v>
      </c>
      <c r="B102" s="67" t="s">
        <v>1330</v>
      </c>
      <c r="C102" s="67" t="s">
        <v>1331</v>
      </c>
    </row>
    <row r="103">
      <c r="A103" s="67" t="n">
        <f t="shared" si="2"/>
        <v>101</v>
      </c>
      <c r="B103" s="67" t="s">
        <v>1332</v>
      </c>
      <c r="C103" s="67" t="s">
        <v>1333</v>
      </c>
    </row>
    <row r="104">
      <c r="A104" s="67" t="n">
        <f t="shared" si="2"/>
        <v>102</v>
      </c>
      <c r="B104" s="67" t="s">
        <v>1334</v>
      </c>
      <c r="C104" s="67" t="s">
        <v>1335</v>
      </c>
    </row>
    <row r="105">
      <c r="A105" s="67" t="n">
        <f t="shared" si="2"/>
        <v>103</v>
      </c>
      <c r="B105" s="67" t="s">
        <v>1336</v>
      </c>
      <c r="C105" s="67" t="s">
        <v>1337</v>
      </c>
    </row>
    <row r="106">
      <c r="A106" s="67" t="n">
        <f t="shared" si="2"/>
        <v>104</v>
      </c>
      <c r="B106" s="67" t="s">
        <v>1338</v>
      </c>
      <c r="C106" s="67" t="s">
        <v>1337</v>
      </c>
    </row>
    <row r="107">
      <c r="A107" s="67" t="n">
        <f t="shared" si="2"/>
        <v>105</v>
      </c>
      <c r="B107" s="67" t="s">
        <v>1339</v>
      </c>
      <c r="C107" s="67" t="s">
        <v>697</v>
      </c>
    </row>
    <row r="108">
      <c r="A108" s="67" t="n">
        <f t="shared" si="2"/>
        <v>106</v>
      </c>
      <c r="B108" s="67" t="s">
        <v>1340</v>
      </c>
      <c r="C108" s="67" t="s">
        <v>1329</v>
      </c>
    </row>
    <row r="109">
      <c r="A109" s="67" t="n">
        <f t="shared" si="2"/>
        <v>107</v>
      </c>
      <c r="B109" s="67" t="s">
        <v>1341</v>
      </c>
      <c r="C109" s="67" t="s">
        <v>1342</v>
      </c>
    </row>
    <row r="110">
      <c r="A110" s="67" t="n">
        <f t="shared" si="2"/>
        <v>108</v>
      </c>
      <c r="B110" s="67" t="s">
        <v>1343</v>
      </c>
      <c r="C110" s="67" t="s">
        <v>1344</v>
      </c>
    </row>
    <row r="111">
      <c r="A111" s="67" t="n">
        <f t="shared" si="2"/>
        <v>109</v>
      </c>
      <c r="B111" s="67" t="s">
        <v>1345</v>
      </c>
      <c r="C111" s="67" t="s">
        <v>1346</v>
      </c>
    </row>
    <row r="112">
      <c r="A112" s="67" t="n">
        <f t="shared" si="2"/>
        <v>110</v>
      </c>
      <c r="B112" s="67" t="s">
        <v>1347</v>
      </c>
      <c r="C112" s="67" t="s">
        <v>700</v>
      </c>
    </row>
    <row r="113">
      <c r="A113" s="67" t="n">
        <f t="shared" si="2"/>
        <v>111</v>
      </c>
      <c r="B113" s="67" t="s">
        <v>1348</v>
      </c>
      <c r="C113" s="67" t="s">
        <v>1329</v>
      </c>
    </row>
    <row r="114">
      <c r="A114" s="67" t="n">
        <f t="shared" si="2"/>
        <v>112</v>
      </c>
      <c r="B114" s="67" t="s">
        <v>1349</v>
      </c>
      <c r="C114" s="67" t="s">
        <v>1350</v>
      </c>
    </row>
    <row r="115">
      <c r="A115" s="67" t="n">
        <f t="shared" si="2"/>
        <v>113</v>
      </c>
      <c r="B115" s="67" t="s">
        <v>1351</v>
      </c>
      <c r="C115" s="67" t="s">
        <v>1352</v>
      </c>
    </row>
    <row r="116">
      <c r="A116" s="67" t="n">
        <f t="shared" si="2"/>
        <v>114</v>
      </c>
      <c r="B116" s="67" t="s">
        <v>1353</v>
      </c>
      <c r="C116" s="67" t="s">
        <v>1354</v>
      </c>
    </row>
    <row r="117">
      <c r="A117" s="67" t="n">
        <f t="shared" si="2"/>
        <v>115</v>
      </c>
      <c r="B117" s="67" t="s">
        <v>1355</v>
      </c>
      <c r="C117" s="67" t="s">
        <v>666</v>
      </c>
    </row>
    <row r="118">
      <c r="A118" s="67" t="n">
        <f t="shared" si="2"/>
        <v>116</v>
      </c>
      <c r="B118" s="67" t="s">
        <v>1356</v>
      </c>
      <c r="C118" s="67" t="s">
        <v>1357</v>
      </c>
    </row>
    <row r="119">
      <c r="A119" s="67" t="n">
        <f t="shared" si="2"/>
        <v>117</v>
      </c>
      <c r="B119" s="67" t="s">
        <v>1358</v>
      </c>
      <c r="C119" s="67" t="s">
        <v>669</v>
      </c>
    </row>
    <row r="120">
      <c r="A120" s="67" t="n">
        <f t="shared" si="2"/>
        <v>118</v>
      </c>
      <c r="B120" s="67" t="s">
        <v>1359</v>
      </c>
      <c r="C120" s="67" t="s">
        <v>1360</v>
      </c>
    </row>
    <row r="121">
      <c r="A121" s="67" t="n">
        <f t="shared" si="2"/>
        <v>119</v>
      </c>
      <c r="B121" s="67" t="s">
        <v>1361</v>
      </c>
      <c r="C121" s="67" t="s">
        <v>1362</v>
      </c>
    </row>
    <row r="122">
      <c r="A122" s="67" t="n">
        <f t="shared" si="2"/>
        <v>120</v>
      </c>
      <c r="B122" s="67" t="s">
        <v>1363</v>
      </c>
      <c r="C122" s="67" t="s">
        <v>776</v>
      </c>
    </row>
    <row r="123">
      <c r="A123" s="67" t="n">
        <f t="shared" si="2"/>
        <v>121</v>
      </c>
      <c r="B123" s="67" t="s">
        <v>1364</v>
      </c>
      <c r="C123" s="67" t="s">
        <v>690</v>
      </c>
    </row>
    <row r="124">
      <c r="A124" s="67" t="n">
        <f t="shared" si="2"/>
        <v>122</v>
      </c>
      <c r="B124" s="67" t="s">
        <v>1365</v>
      </c>
      <c r="C124" s="67" t="s">
        <v>675</v>
      </c>
    </row>
    <row r="125">
      <c r="A125" s="67" t="n">
        <f t="shared" si="2"/>
        <v>123</v>
      </c>
      <c r="B125" s="67" t="s">
        <v>1366</v>
      </c>
      <c r="C125" s="67" t="s">
        <v>1367</v>
      </c>
    </row>
    <row r="126">
      <c r="A126" s="67" t="n">
        <f t="shared" ref="A126:A189" si="3">A125+1</f>
        <v>124</v>
      </c>
      <c r="B126" s="67" t="s">
        <v>1368</v>
      </c>
      <c r="C126" s="67" t="s">
        <v>1369</v>
      </c>
    </row>
    <row r="127">
      <c r="A127" s="67" t="n">
        <f t="shared" si="3"/>
        <v>125</v>
      </c>
      <c r="B127" s="67" t="s">
        <v>1383</v>
      </c>
      <c r="C127" s="67" t="s">
        <v>1384</v>
      </c>
    </row>
    <row r="128">
      <c r="A128" s="67" t="n">
        <f t="shared" si="3"/>
        <v>126</v>
      </c>
      <c r="B128" s="67" t="s">
        <v>1385</v>
      </c>
      <c r="C128" s="67" t="s">
        <v>1386</v>
      </c>
    </row>
    <row r="129">
      <c r="A129" s="67" t="n">
        <f t="shared" si="3"/>
        <v>127</v>
      </c>
      <c r="B129" s="67" t="s">
        <v>1387</v>
      </c>
      <c r="C129" s="67" t="s">
        <v>1388</v>
      </c>
    </row>
    <row r="130">
      <c r="A130" s="67" t="n">
        <f t="shared" si="3"/>
        <v>128</v>
      </c>
      <c r="B130" s="67" t="s">
        <v>1389</v>
      </c>
      <c r="C130" s="67" t="s">
        <v>663</v>
      </c>
    </row>
    <row r="131">
      <c r="A131" s="67" t="n">
        <f t="shared" si="3"/>
        <v>129</v>
      </c>
      <c r="B131" s="67" t="s">
        <v>1390</v>
      </c>
      <c r="C131" s="67" t="s">
        <v>1391</v>
      </c>
    </row>
    <row r="132">
      <c r="A132" s="67" t="n">
        <f t="shared" si="3"/>
        <v>130</v>
      </c>
      <c r="B132" s="67" t="s">
        <v>1392</v>
      </c>
      <c r="C132" s="67" t="s">
        <v>1393</v>
      </c>
    </row>
    <row r="133">
      <c r="A133" s="67" t="n">
        <f t="shared" si="3"/>
        <v>131</v>
      </c>
      <c r="B133" s="67" t="s">
        <v>1394</v>
      </c>
      <c r="C133" s="67" t="s">
        <v>1395</v>
      </c>
    </row>
    <row r="134">
      <c r="A134" s="67" t="n">
        <f t="shared" si="3"/>
        <v>132</v>
      </c>
      <c r="B134" s="67" t="s">
        <v>1278</v>
      </c>
      <c r="C134" s="67" t="s">
        <v>1396</v>
      </c>
      <c r="D134" s="67" t="s">
        <v>652</v>
      </c>
    </row>
    <row r="135">
      <c r="A135" s="67" t="n">
        <f t="shared" si="3"/>
        <v>133</v>
      </c>
      <c r="B135" s="67" t="s">
        <v>1279</v>
      </c>
      <c r="C135" s="67" t="s">
        <v>1367</v>
      </c>
      <c r="D135" s="67" t="s">
        <v>652</v>
      </c>
    </row>
    <row r="136">
      <c r="A136" s="67" t="n">
        <f t="shared" si="3"/>
        <v>134</v>
      </c>
      <c r="B136" s="67" t="s">
        <v>1280</v>
      </c>
      <c r="C136" s="67" t="s">
        <v>700</v>
      </c>
      <c r="D136" s="67" t="s">
        <v>652</v>
      </c>
    </row>
    <row r="137">
      <c r="A137" s="67" t="n">
        <f t="shared" si="3"/>
        <v>135</v>
      </c>
      <c r="B137" s="67" t="s">
        <v>1281</v>
      </c>
      <c r="C137" s="67" t="s">
        <v>1397</v>
      </c>
      <c r="D137" s="67" t="s">
        <v>652</v>
      </c>
    </row>
    <row r="138">
      <c r="A138" s="67" t="n">
        <f t="shared" si="3"/>
        <v>136</v>
      </c>
      <c r="B138" s="67" t="s">
        <v>1398</v>
      </c>
      <c r="C138" s="67" t="s">
        <v>1399</v>
      </c>
    </row>
    <row r="139">
      <c r="A139" s="67" t="n">
        <f t="shared" si="3"/>
        <v>137</v>
      </c>
      <c r="B139" s="67" t="s">
        <v>1400</v>
      </c>
      <c r="C139" s="67" t="s">
        <v>1401</v>
      </c>
    </row>
    <row r="140">
      <c r="A140" s="67" t="n">
        <f t="shared" si="3"/>
        <v>138</v>
      </c>
      <c r="B140" s="67" t="s">
        <v>1402</v>
      </c>
      <c r="C140" s="67" t="s">
        <v>1403</v>
      </c>
    </row>
    <row r="141">
      <c r="A141" s="67" t="n">
        <f t="shared" si="3"/>
        <v>139</v>
      </c>
      <c r="B141" s="67" t="s">
        <v>1404</v>
      </c>
      <c r="C141" s="67" t="s">
        <v>776</v>
      </c>
    </row>
    <row r="142">
      <c r="A142" s="67" t="n">
        <f t="shared" si="3"/>
        <v>140</v>
      </c>
      <c r="B142" s="67" t="s">
        <v>1405</v>
      </c>
      <c r="C142" s="67" t="s">
        <v>1406</v>
      </c>
    </row>
    <row r="143">
      <c r="A143" s="67" t="n">
        <f t="shared" si="3"/>
        <v>141</v>
      </c>
      <c r="B143" s="67" t="s">
        <v>1407</v>
      </c>
      <c r="C143" s="67" t="s">
        <v>1408</v>
      </c>
    </row>
    <row r="144">
      <c r="A144" s="67" t="n">
        <f t="shared" si="3"/>
        <v>142</v>
      </c>
      <c r="B144" s="67" t="s">
        <v>1409</v>
      </c>
      <c r="C144" s="67" t="s">
        <v>1410</v>
      </c>
    </row>
    <row r="145">
      <c r="A145" s="67" t="n">
        <f t="shared" si="3"/>
        <v>143</v>
      </c>
      <c r="B145" s="67" t="s">
        <v>1411</v>
      </c>
      <c r="C145" s="67" t="s">
        <v>1412</v>
      </c>
    </row>
    <row r="146">
      <c r="A146" s="67" t="n">
        <f t="shared" si="3"/>
        <v>144</v>
      </c>
      <c r="B146" s="67" t="s">
        <v>1413</v>
      </c>
      <c r="C146" s="67" t="s">
        <v>1414</v>
      </c>
    </row>
    <row r="147">
      <c r="A147" s="67" t="n">
        <f t="shared" si="3"/>
        <v>145</v>
      </c>
      <c r="B147" s="67" t="s">
        <v>1415</v>
      </c>
      <c r="C147" s="67" t="s">
        <v>1416</v>
      </c>
    </row>
    <row r="148">
      <c r="A148" s="67" t="n">
        <f t="shared" si="3"/>
        <v>146</v>
      </c>
      <c r="B148" s="67" t="s">
        <v>1417</v>
      </c>
      <c r="C148" s="67" t="s">
        <v>1418</v>
      </c>
    </row>
    <row r="149">
      <c r="A149" s="67" t="n">
        <f t="shared" si="3"/>
        <v>147</v>
      </c>
      <c r="B149" s="67" t="s">
        <v>1419</v>
      </c>
      <c r="C149" s="67" t="s">
        <v>1420</v>
      </c>
    </row>
    <row r="150">
      <c r="A150" s="67" t="n">
        <f t="shared" si="3"/>
        <v>148</v>
      </c>
      <c r="B150" s="67" t="s">
        <v>1421</v>
      </c>
      <c r="C150" s="67" t="s">
        <v>1422</v>
      </c>
    </row>
    <row r="151">
      <c r="A151" s="67" t="n">
        <f t="shared" si="3"/>
        <v>149</v>
      </c>
      <c r="B151" s="67" t="s">
        <v>1423</v>
      </c>
      <c r="C151" s="67" t="s">
        <v>1424</v>
      </c>
    </row>
    <row r="152">
      <c r="A152" s="67" t="n">
        <f t="shared" si="3"/>
        <v>150</v>
      </c>
      <c r="B152" s="67" t="s">
        <v>1425</v>
      </c>
      <c r="C152" s="67" t="s">
        <v>750</v>
      </c>
    </row>
    <row r="153">
      <c r="A153" s="67" t="n">
        <f t="shared" si="3"/>
        <v>151</v>
      </c>
      <c r="B153" s="67" t="s">
        <v>1426</v>
      </c>
      <c r="C153" s="67" t="s">
        <v>1427</v>
      </c>
    </row>
    <row r="154">
      <c r="A154" s="67" t="n">
        <f t="shared" si="3"/>
        <v>152</v>
      </c>
      <c r="B154" s="67" t="s">
        <v>1428</v>
      </c>
      <c r="C154" s="67" t="s">
        <v>1429</v>
      </c>
    </row>
    <row r="155">
      <c r="A155" s="67" t="n">
        <f t="shared" si="3"/>
        <v>153</v>
      </c>
      <c r="B155" s="67" t="s">
        <v>1430</v>
      </c>
      <c r="C155" s="67" t="s">
        <v>1431</v>
      </c>
    </row>
    <row r="156">
      <c r="A156" s="67" t="n">
        <f t="shared" si="3"/>
        <v>154</v>
      </c>
      <c r="B156" s="67" t="s">
        <v>1432</v>
      </c>
      <c r="C156" s="67" t="s">
        <v>1433</v>
      </c>
    </row>
    <row r="157">
      <c r="A157" s="67" t="n">
        <f t="shared" si="3"/>
        <v>155</v>
      </c>
      <c r="B157" s="67" t="s">
        <v>1434</v>
      </c>
      <c r="C157" s="67" t="s">
        <v>1435</v>
      </c>
    </row>
    <row r="158">
      <c r="A158" s="67" t="n">
        <f t="shared" si="3"/>
        <v>156</v>
      </c>
      <c r="B158" s="67" t="s">
        <v>1436</v>
      </c>
      <c r="C158" s="67" t="s">
        <v>1437</v>
      </c>
    </row>
    <row r="159">
      <c r="A159" s="67" t="n">
        <f t="shared" si="3"/>
        <v>157</v>
      </c>
      <c r="B159" s="67" t="s">
        <v>1438</v>
      </c>
      <c r="C159" s="67" t="s">
        <v>1439</v>
      </c>
    </row>
    <row r="160">
      <c r="A160" s="67" t="n">
        <f t="shared" si="3"/>
        <v>158</v>
      </c>
      <c r="B160" s="67" t="s">
        <v>1440</v>
      </c>
      <c r="C160" s="67" t="s">
        <v>1441</v>
      </c>
    </row>
    <row r="161">
      <c r="A161" s="67" t="n">
        <f t="shared" si="3"/>
        <v>159</v>
      </c>
      <c r="B161" s="67" t="s">
        <v>1442</v>
      </c>
      <c r="C161" s="67" t="s">
        <v>800</v>
      </c>
    </row>
    <row r="162">
      <c r="A162" s="67" t="n">
        <f t="shared" si="3"/>
        <v>160</v>
      </c>
      <c r="B162" s="67" t="s">
        <v>1443</v>
      </c>
      <c r="C162" s="67" t="s">
        <v>1444</v>
      </c>
    </row>
    <row r="163">
      <c r="A163" s="67" t="n">
        <f t="shared" si="3"/>
        <v>161</v>
      </c>
      <c r="B163" s="67" t="s">
        <v>1445</v>
      </c>
      <c r="C163" s="67" t="s">
        <v>1446</v>
      </c>
    </row>
    <row r="164">
      <c r="A164" s="67" t="n">
        <f t="shared" si="3"/>
        <v>162</v>
      </c>
      <c r="B164" s="67" t="s">
        <v>1447</v>
      </c>
      <c r="C164" s="67" t="s">
        <v>1448</v>
      </c>
    </row>
    <row r="165">
      <c r="A165" s="67" t="n">
        <f t="shared" si="3"/>
        <v>163</v>
      </c>
      <c r="B165" s="67" t="s">
        <v>1449</v>
      </c>
      <c r="C165" s="67" t="s">
        <v>1450</v>
      </c>
    </row>
    <row r="166">
      <c r="A166" s="67" t="n">
        <f t="shared" si="3"/>
        <v>164</v>
      </c>
      <c r="B166" s="67" t="s">
        <v>1451</v>
      </c>
      <c r="C166" s="67" t="s">
        <v>1452</v>
      </c>
    </row>
    <row r="167">
      <c r="A167" s="67" t="n">
        <f t="shared" si="3"/>
        <v>165</v>
      </c>
      <c r="B167" s="67" t="s">
        <v>1453</v>
      </c>
      <c r="C167" s="67" t="s">
        <v>1454</v>
      </c>
    </row>
    <row r="168">
      <c r="A168" s="67" t="n">
        <f t="shared" si="3"/>
        <v>166</v>
      </c>
      <c r="B168" s="67" t="s">
        <v>1455</v>
      </c>
      <c r="C168" s="67" t="s">
        <v>1456</v>
      </c>
    </row>
    <row r="169">
      <c r="A169" s="67" t="n">
        <f t="shared" si="3"/>
        <v>167</v>
      </c>
      <c r="B169" s="67" t="s">
        <v>1457</v>
      </c>
      <c r="C169" s="67" t="s">
        <v>1458</v>
      </c>
      <c r="E169" s="67" t="s">
        <v>952</v>
      </c>
      <c r="F169" s="67" t="s">
        <v>1459</v>
      </c>
    </row>
    <row r="170">
      <c r="A170" s="67" t="n">
        <f t="shared" si="3"/>
        <v>168</v>
      </c>
      <c r="B170" s="67" t="s">
        <v>1460</v>
      </c>
      <c r="C170" s="67" t="s">
        <v>1461</v>
      </c>
      <c r="E170" s="67" t="s">
        <v>952</v>
      </c>
    </row>
    <row r="171">
      <c r="A171" s="67" t="n">
        <f t="shared" si="3"/>
        <v>169</v>
      </c>
      <c r="B171" s="67" t="s">
        <v>1462</v>
      </c>
      <c r="C171" s="67" t="s">
        <v>1463</v>
      </c>
    </row>
    <row r="172">
      <c r="A172" s="67" t="n">
        <f t="shared" si="3"/>
        <v>170</v>
      </c>
      <c r="B172" s="67" t="s">
        <v>1464</v>
      </c>
      <c r="C172" s="67" t="s">
        <v>1465</v>
      </c>
    </row>
    <row r="173">
      <c r="A173" s="67" t="n">
        <f t="shared" si="3"/>
        <v>171</v>
      </c>
      <c r="B173" s="67" t="s">
        <v>1466</v>
      </c>
      <c r="C173" s="67" t="s">
        <v>658</v>
      </c>
    </row>
    <row r="174">
      <c r="A174" s="67" t="n">
        <f t="shared" si="3"/>
        <v>172</v>
      </c>
      <c r="B174" s="67" t="s">
        <v>1468</v>
      </c>
      <c r="C174" s="67" t="s">
        <v>1469</v>
      </c>
    </row>
    <row r="175">
      <c r="A175" s="67" t="n">
        <f t="shared" si="3"/>
        <v>173</v>
      </c>
      <c r="B175" s="67" t="s">
        <v>1470</v>
      </c>
      <c r="C175" s="67" t="s">
        <v>700</v>
      </c>
    </row>
    <row r="176">
      <c r="A176" s="67" t="n">
        <f t="shared" si="3"/>
        <v>174</v>
      </c>
      <c r="B176" s="67" t="s">
        <v>1471</v>
      </c>
      <c r="C176" s="67" t="s">
        <v>1472</v>
      </c>
    </row>
    <row r="177">
      <c r="A177" s="67" t="n">
        <f t="shared" si="3"/>
        <v>175</v>
      </c>
      <c r="B177" s="67" t="s">
        <v>1473</v>
      </c>
      <c r="C177" s="67" t="s">
        <v>700</v>
      </c>
    </row>
    <row r="178">
      <c r="A178" s="67" t="n">
        <f t="shared" si="3"/>
        <v>176</v>
      </c>
      <c r="B178" s="67" t="s">
        <v>1474</v>
      </c>
      <c r="C178" s="67" t="s">
        <v>1475</v>
      </c>
    </row>
    <row r="179">
      <c r="A179" s="67" t="n">
        <f t="shared" si="3"/>
        <v>177</v>
      </c>
      <c r="B179" s="67" t="s">
        <v>1476</v>
      </c>
      <c r="C179" s="67" t="s">
        <v>1477</v>
      </c>
    </row>
    <row r="180">
      <c r="A180" s="67" t="n">
        <f t="shared" si="3"/>
        <v>178</v>
      </c>
      <c r="B180" s="67" t="s">
        <v>1478</v>
      </c>
      <c r="C180" s="67" t="s">
        <v>1479</v>
      </c>
    </row>
    <row r="181">
      <c r="A181" s="67" t="n">
        <f t="shared" si="3"/>
        <v>179</v>
      </c>
      <c r="B181" s="67" t="s">
        <v>1480</v>
      </c>
      <c r="C181" s="67" t="s">
        <v>690</v>
      </c>
    </row>
    <row r="182">
      <c r="A182" s="67" t="n">
        <f t="shared" si="3"/>
        <v>180</v>
      </c>
      <c r="B182" s="67" t="s">
        <v>1481</v>
      </c>
      <c r="C182" s="67" t="s">
        <v>1482</v>
      </c>
    </row>
    <row r="183">
      <c r="A183" s="67" t="n">
        <f t="shared" si="3"/>
        <v>181</v>
      </c>
      <c r="B183" s="67" t="s">
        <v>1483</v>
      </c>
      <c r="C183" s="67" t="s">
        <v>1484</v>
      </c>
    </row>
    <row r="184">
      <c r="A184" s="67" t="n">
        <f t="shared" si="3"/>
        <v>182</v>
      </c>
      <c r="B184" s="67" t="s">
        <v>1485</v>
      </c>
      <c r="C184" s="67" t="s">
        <v>1486</v>
      </c>
    </row>
    <row r="185">
      <c r="A185" s="67" t="n">
        <f t="shared" si="3"/>
        <v>183</v>
      </c>
      <c r="B185" s="67" t="s">
        <v>1487</v>
      </c>
      <c r="C185" s="67" t="s">
        <v>1488</v>
      </c>
    </row>
    <row r="186">
      <c r="A186" s="67" t="n">
        <f t="shared" si="3"/>
        <v>184</v>
      </c>
      <c r="B186" s="67" t="s">
        <v>1489</v>
      </c>
      <c r="C186" s="67" t="s">
        <v>1490</v>
      </c>
    </row>
    <row r="187">
      <c r="A187" s="67" t="n">
        <f t="shared" si="3"/>
        <v>185</v>
      </c>
      <c r="B187" s="67" t="s">
        <v>1491</v>
      </c>
      <c r="C187" s="67" t="s">
        <v>1492</v>
      </c>
    </row>
    <row r="188">
      <c r="A188" s="67" t="n">
        <f t="shared" si="3"/>
        <v>186</v>
      </c>
      <c r="B188" s="67" t="s">
        <v>1493</v>
      </c>
      <c r="C188" s="67" t="s">
        <v>1322</v>
      </c>
    </row>
    <row r="189">
      <c r="A189" s="67" t="n">
        <f t="shared" si="3"/>
        <v>187</v>
      </c>
      <c r="B189" s="67" t="s">
        <v>1494</v>
      </c>
      <c r="C189" s="67" t="s">
        <v>1495</v>
      </c>
    </row>
    <row r="190">
      <c r="A190" s="67" t="n">
        <f t="shared" ref="A190:A253" si="4">A189+1</f>
        <v>188</v>
      </c>
      <c r="B190" s="67" t="s">
        <v>1496</v>
      </c>
      <c r="C190" s="67" t="s">
        <v>783</v>
      </c>
    </row>
    <row r="191">
      <c r="A191" s="67" t="n">
        <f t="shared" si="4"/>
        <v>189</v>
      </c>
      <c r="B191" s="67" t="s">
        <v>1497</v>
      </c>
      <c r="C191" s="67" t="s">
        <v>1498</v>
      </c>
      <c r="E191" s="67" t="s">
        <v>952</v>
      </c>
    </row>
    <row r="192">
      <c r="A192" s="67" t="n">
        <f t="shared" si="4"/>
        <v>190</v>
      </c>
      <c r="B192" s="67" t="s">
        <v>1499</v>
      </c>
      <c r="C192" s="67" t="s">
        <v>1500</v>
      </c>
      <c r="E192" s="67" t="s">
        <v>952</v>
      </c>
    </row>
    <row r="193">
      <c r="A193" s="67" t="n">
        <f t="shared" si="4"/>
        <v>191</v>
      </c>
      <c r="B193" s="67" t="s">
        <v>1501</v>
      </c>
      <c r="C193" s="67" t="s">
        <v>1502</v>
      </c>
      <c r="E193" s="67" t="s">
        <v>952</v>
      </c>
    </row>
    <row r="194">
      <c r="A194" s="67" t="n">
        <f t="shared" si="4"/>
        <v>192</v>
      </c>
      <c r="B194" s="67" t="s">
        <v>1503</v>
      </c>
      <c r="C194" s="67" t="s">
        <v>1504</v>
      </c>
    </row>
    <row r="195">
      <c r="A195" s="67" t="n">
        <f t="shared" si="4"/>
        <v>193</v>
      </c>
      <c r="B195" s="67" t="s">
        <v>1505</v>
      </c>
      <c r="C195" s="67" t="s">
        <v>1506</v>
      </c>
    </row>
    <row r="196">
      <c r="A196" s="67" t="n">
        <f t="shared" si="4"/>
        <v>194</v>
      </c>
      <c r="B196" s="67" t="s">
        <v>1507</v>
      </c>
      <c r="C196" s="67" t="s">
        <v>1508</v>
      </c>
    </row>
    <row r="197">
      <c r="A197" s="67" t="n">
        <f t="shared" si="4"/>
        <v>195</v>
      </c>
      <c r="B197" s="67" t="s">
        <v>1509</v>
      </c>
      <c r="C197" s="67" t="s">
        <v>1510</v>
      </c>
    </row>
    <row r="198">
      <c r="A198" s="67" t="n">
        <f t="shared" si="4"/>
        <v>196</v>
      </c>
      <c r="B198" s="67" t="s">
        <v>1511</v>
      </c>
      <c r="C198" s="67" t="s">
        <v>1512</v>
      </c>
    </row>
    <row r="199">
      <c r="A199" s="67" t="n">
        <f t="shared" si="4"/>
        <v>197</v>
      </c>
      <c r="B199" s="67" t="s">
        <v>1513</v>
      </c>
      <c r="C199" s="67" t="s">
        <v>1444</v>
      </c>
    </row>
    <row r="200">
      <c r="A200" s="67" t="n">
        <f t="shared" si="4"/>
        <v>198</v>
      </c>
      <c r="B200" s="67" t="s">
        <v>1514</v>
      </c>
      <c r="C200" s="67" t="s">
        <v>1515</v>
      </c>
    </row>
    <row r="201">
      <c r="A201" s="67" t="n">
        <f t="shared" si="4"/>
        <v>199</v>
      </c>
      <c r="B201" s="67" t="s">
        <v>1516</v>
      </c>
      <c r="C201" s="67" t="s">
        <v>700</v>
      </c>
    </row>
    <row r="202">
      <c r="A202" s="67" t="n">
        <f t="shared" si="4"/>
        <v>200</v>
      </c>
      <c r="B202" s="67" t="s">
        <v>1517</v>
      </c>
      <c r="C202" s="67" t="s">
        <v>706</v>
      </c>
    </row>
    <row r="203">
      <c r="A203" s="67" t="n">
        <f t="shared" si="4"/>
        <v>201</v>
      </c>
      <c r="B203" s="67" t="s">
        <v>1518</v>
      </c>
      <c r="C203" s="67" t="s">
        <v>1519</v>
      </c>
    </row>
    <row r="204">
      <c r="A204" s="67" t="n">
        <f t="shared" si="4"/>
        <v>202</v>
      </c>
      <c r="B204" s="67" t="s">
        <v>1520</v>
      </c>
      <c r="C204" s="67" t="s">
        <v>1337</v>
      </c>
    </row>
    <row r="205">
      <c r="A205" s="67" t="n">
        <f t="shared" si="4"/>
        <v>203</v>
      </c>
      <c r="B205" s="67" t="s">
        <v>1521</v>
      </c>
      <c r="C205" s="67" t="s">
        <v>1522</v>
      </c>
    </row>
    <row r="206">
      <c r="A206" s="67" t="n">
        <f t="shared" si="4"/>
        <v>204</v>
      </c>
      <c r="B206" s="67" t="s">
        <v>1523</v>
      </c>
      <c r="C206" s="67" t="s">
        <v>700</v>
      </c>
    </row>
    <row r="207">
      <c r="A207" s="67" t="n">
        <f t="shared" si="4"/>
        <v>205</v>
      </c>
      <c r="B207" s="67" t="s">
        <v>1524</v>
      </c>
      <c r="C207" s="67" t="s">
        <v>1439</v>
      </c>
    </row>
    <row r="208">
      <c r="A208" s="67" t="n">
        <f t="shared" si="4"/>
        <v>206</v>
      </c>
      <c r="B208" s="67" t="s">
        <v>1525</v>
      </c>
      <c r="C208" s="67" t="s">
        <v>1526</v>
      </c>
    </row>
    <row r="209">
      <c r="A209" s="67" t="n">
        <f t="shared" si="4"/>
        <v>207</v>
      </c>
      <c r="B209" s="67" t="s">
        <v>1527</v>
      </c>
      <c r="C209" s="67" t="s">
        <v>1528</v>
      </c>
    </row>
    <row r="210">
      <c r="A210" s="67" t="n">
        <f t="shared" si="4"/>
        <v>208</v>
      </c>
      <c r="B210" s="67" t="s">
        <v>1529</v>
      </c>
      <c r="C210" s="67" t="s">
        <v>1441</v>
      </c>
    </row>
    <row r="211">
      <c r="A211" s="67" t="n">
        <f t="shared" si="4"/>
        <v>209</v>
      </c>
      <c r="B211" s="67" t="s">
        <v>1530</v>
      </c>
      <c r="C211" s="67" t="s">
        <v>1531</v>
      </c>
    </row>
    <row r="212">
      <c r="A212" s="67" t="n">
        <f t="shared" si="4"/>
        <v>210</v>
      </c>
      <c r="B212" s="67" t="s">
        <v>1532</v>
      </c>
      <c r="C212" s="67" t="s">
        <v>1533</v>
      </c>
    </row>
    <row r="213">
      <c r="A213" s="67" t="n">
        <f t="shared" si="4"/>
        <v>211</v>
      </c>
      <c r="B213" s="67" t="s">
        <v>1534</v>
      </c>
      <c r="C213" s="67" t="s">
        <v>1535</v>
      </c>
    </row>
    <row r="214">
      <c r="A214" s="67" t="n">
        <f t="shared" si="4"/>
        <v>212</v>
      </c>
      <c r="B214" s="67" t="s">
        <v>1536</v>
      </c>
      <c r="C214" s="67" t="s">
        <v>1537</v>
      </c>
    </row>
    <row r="215">
      <c r="A215" s="67" t="n">
        <f t="shared" si="4"/>
        <v>213</v>
      </c>
      <c r="B215" s="67" t="s">
        <v>1538</v>
      </c>
      <c r="C215" s="67" t="s">
        <v>1539</v>
      </c>
    </row>
    <row r="216">
      <c r="A216" s="67" t="n">
        <f t="shared" si="4"/>
        <v>214</v>
      </c>
      <c r="B216" s="67" t="s">
        <v>1540</v>
      </c>
      <c r="C216" s="67" t="s">
        <v>1541</v>
      </c>
    </row>
    <row r="217">
      <c r="A217" s="67" t="n">
        <f t="shared" si="4"/>
        <v>215</v>
      </c>
      <c r="B217" s="67" t="s">
        <v>1542</v>
      </c>
      <c r="C217" s="67" t="s">
        <v>1543</v>
      </c>
    </row>
    <row r="218">
      <c r="A218" s="67" t="n">
        <f t="shared" si="4"/>
        <v>216</v>
      </c>
      <c r="B218" s="67" t="s">
        <v>1544</v>
      </c>
      <c r="C218" s="67" t="s">
        <v>1545</v>
      </c>
    </row>
    <row r="219">
      <c r="A219" s="67" t="n">
        <f t="shared" si="4"/>
        <v>217</v>
      </c>
      <c r="B219" s="67" t="s">
        <v>1546</v>
      </c>
      <c r="C219" s="67" t="s">
        <v>1547</v>
      </c>
    </row>
    <row r="220">
      <c r="A220" s="67" t="n">
        <f t="shared" si="4"/>
        <v>218</v>
      </c>
      <c r="B220" s="67" t="s">
        <v>1548</v>
      </c>
      <c r="C220" s="67" t="s">
        <v>706</v>
      </c>
    </row>
    <row r="221">
      <c r="A221" s="67" t="n">
        <f t="shared" si="4"/>
        <v>219</v>
      </c>
      <c r="B221" s="67" t="s">
        <v>1549</v>
      </c>
      <c r="C221" s="67" t="s">
        <v>755</v>
      </c>
    </row>
    <row r="222">
      <c r="A222" s="67" t="n">
        <f t="shared" si="4"/>
        <v>220</v>
      </c>
      <c r="B222" s="67" t="s">
        <v>1550</v>
      </c>
      <c r="C222" s="67" t="s">
        <v>1551</v>
      </c>
    </row>
    <row r="223">
      <c r="A223" s="67" t="n">
        <f t="shared" si="4"/>
        <v>221</v>
      </c>
      <c r="B223" s="67" t="s">
        <v>1552</v>
      </c>
      <c r="C223" s="67" t="s">
        <v>700</v>
      </c>
    </row>
    <row r="224">
      <c r="A224" s="67" t="n">
        <f t="shared" si="4"/>
        <v>222</v>
      </c>
      <c r="B224" s="67" t="s">
        <v>1553</v>
      </c>
      <c r="C224" s="67" t="s">
        <v>700</v>
      </c>
    </row>
    <row r="225">
      <c r="A225" s="67" t="n">
        <f t="shared" si="4"/>
        <v>223</v>
      </c>
      <c r="B225" s="67" t="s">
        <v>1554</v>
      </c>
      <c r="C225" s="67" t="s">
        <v>700</v>
      </c>
    </row>
    <row r="226">
      <c r="A226" s="67" t="n">
        <f t="shared" si="4"/>
        <v>224</v>
      </c>
      <c r="B226" s="67" t="s">
        <v>1555</v>
      </c>
      <c r="C226" s="67" t="s">
        <v>1526</v>
      </c>
    </row>
    <row r="227">
      <c r="A227" s="67" t="n">
        <f t="shared" si="4"/>
        <v>225</v>
      </c>
      <c r="B227" s="67" t="s">
        <v>1556</v>
      </c>
      <c r="C227" s="67" t="s">
        <v>1557</v>
      </c>
    </row>
    <row r="228">
      <c r="A228" s="67" t="n">
        <f t="shared" si="4"/>
        <v>226</v>
      </c>
      <c r="B228" s="67" t="s">
        <v>1558</v>
      </c>
      <c r="C228" s="67" t="s">
        <v>700</v>
      </c>
    </row>
    <row r="229">
      <c r="A229" s="67" t="n">
        <f t="shared" si="4"/>
        <v>227</v>
      </c>
      <c r="B229" s="67" t="s">
        <v>1559</v>
      </c>
      <c r="C229" s="67" t="s">
        <v>1560</v>
      </c>
    </row>
    <row r="230">
      <c r="A230" s="67" t="n">
        <f t="shared" si="4"/>
        <v>228</v>
      </c>
      <c r="B230" s="67" t="s">
        <v>1561</v>
      </c>
      <c r="C230" s="67" t="s">
        <v>1448</v>
      </c>
      <c r="E230" s="71" t="s">
        <v>1628</v>
      </c>
    </row>
    <row r="231">
      <c r="A231" s="67" t="n">
        <f t="shared" si="4"/>
        <v>229</v>
      </c>
      <c r="B231" s="67" t="s">
        <v>1562</v>
      </c>
      <c r="C231" s="67" t="s">
        <v>1563</v>
      </c>
      <c r="E231" s="71" t="s">
        <v>1628</v>
      </c>
    </row>
    <row r="232">
      <c r="A232" s="67" t="n">
        <f t="shared" si="4"/>
        <v>230</v>
      </c>
      <c r="B232" s="67" t="s">
        <v>1564</v>
      </c>
      <c r="C232" s="67" t="s">
        <v>1565</v>
      </c>
      <c r="E232" s="72"/>
    </row>
    <row r="233">
      <c r="A233" s="67" t="n">
        <f t="shared" si="4"/>
        <v>231</v>
      </c>
      <c r="B233" s="67" t="s">
        <v>1566</v>
      </c>
      <c r="C233" s="67" t="s">
        <v>1567</v>
      </c>
      <c r="E233" s="1"/>
    </row>
    <row r="234">
      <c r="A234" s="67" t="n">
        <f t="shared" si="4"/>
        <v>232</v>
      </c>
      <c r="B234" s="67" t="s">
        <v>1568</v>
      </c>
      <c r="C234" s="67" t="s">
        <v>1569</v>
      </c>
    </row>
    <row r="235">
      <c r="A235" s="67" t="n">
        <f t="shared" si="4"/>
        <v>233</v>
      </c>
      <c r="B235" s="67" t="s">
        <v>1570</v>
      </c>
      <c r="C235" s="67" t="s">
        <v>1571</v>
      </c>
      <c r="E235" s="72"/>
    </row>
    <row r="236">
      <c r="A236" s="67" t="n">
        <f t="shared" si="4"/>
        <v>234</v>
      </c>
      <c r="B236" s="67" t="s">
        <v>1572</v>
      </c>
      <c r="C236" s="67" t="s">
        <v>1573</v>
      </c>
    </row>
    <row r="237">
      <c r="A237" s="67" t="n">
        <f t="shared" si="4"/>
        <v>235</v>
      </c>
      <c r="B237" s="67" t="s">
        <v>1574</v>
      </c>
      <c r="C237" s="67" t="s">
        <v>1241</v>
      </c>
    </row>
    <row r="238">
      <c r="A238" s="67" t="n">
        <f t="shared" si="4"/>
        <v>236</v>
      </c>
      <c r="B238" s="67" t="s">
        <v>1575</v>
      </c>
      <c r="C238" s="67" t="s">
        <v>1576</v>
      </c>
    </row>
    <row r="239">
      <c r="A239" s="67" t="n">
        <f t="shared" si="4"/>
        <v>237</v>
      </c>
      <c r="B239" s="67" t="s">
        <v>1577</v>
      </c>
      <c r="C239" s="67" t="s">
        <v>1576</v>
      </c>
    </row>
    <row r="240">
      <c r="A240" s="67" t="n">
        <f t="shared" si="4"/>
        <v>238</v>
      </c>
      <c r="B240" s="67" t="s">
        <v>1578</v>
      </c>
      <c r="C240" s="67" t="s">
        <v>1579</v>
      </c>
    </row>
    <row r="241">
      <c r="A241" s="67" t="n">
        <f t="shared" si="4"/>
        <v>239</v>
      </c>
      <c r="B241" s="67" t="s">
        <v>1580</v>
      </c>
      <c r="C241" s="67" t="s">
        <v>1581</v>
      </c>
    </row>
    <row r="242">
      <c r="A242" s="67" t="n">
        <f t="shared" si="4"/>
        <v>240</v>
      </c>
      <c r="B242" s="67" t="s">
        <v>1582</v>
      </c>
      <c r="C242" s="67" t="s">
        <v>1583</v>
      </c>
    </row>
    <row r="243">
      <c r="A243" s="67" t="n">
        <f t="shared" si="4"/>
        <v>241</v>
      </c>
      <c r="B243" s="67" t="s">
        <v>1584</v>
      </c>
      <c r="C243" s="67" t="s">
        <v>1585</v>
      </c>
    </row>
    <row r="244">
      <c r="A244" s="67" t="n">
        <f t="shared" si="4"/>
        <v>242</v>
      </c>
      <c r="B244" s="67" t="s">
        <v>1586</v>
      </c>
      <c r="C244" s="67" t="s">
        <v>1587</v>
      </c>
    </row>
    <row r="245">
      <c r="A245" s="67" t="n">
        <f t="shared" si="4"/>
        <v>243</v>
      </c>
      <c r="B245" s="67" t="s">
        <v>1588</v>
      </c>
      <c r="C245" s="67" t="s">
        <v>1589</v>
      </c>
    </row>
    <row r="246">
      <c r="A246" s="67" t="n">
        <f t="shared" si="4"/>
        <v>244</v>
      </c>
      <c r="B246" s="67" t="s">
        <v>1590</v>
      </c>
      <c r="C246" s="67" t="s">
        <v>1591</v>
      </c>
    </row>
    <row r="247">
      <c r="A247" s="67" t="n">
        <f t="shared" si="4"/>
        <v>245</v>
      </c>
      <c r="B247" s="67" t="s">
        <v>1592</v>
      </c>
      <c r="C247" s="67" t="s">
        <v>1597</v>
      </c>
    </row>
    <row r="248">
      <c r="A248" s="67" t="n">
        <f t="shared" si="4"/>
        <v>246</v>
      </c>
      <c r="B248" s="67" t="s">
        <v>1598</v>
      </c>
      <c r="C248" s="67" t="s">
        <v>1599</v>
      </c>
    </row>
    <row r="249">
      <c r="A249" s="67" t="n">
        <f t="shared" si="4"/>
        <v>247</v>
      </c>
      <c r="B249" s="67" t="s">
        <v>1601</v>
      </c>
      <c r="C249" s="67" t="s">
        <v>1602</v>
      </c>
    </row>
    <row r="250">
      <c r="A250" s="67" t="n">
        <f t="shared" si="4"/>
        <v>248</v>
      </c>
      <c r="B250" s="67" t="s">
        <v>1603</v>
      </c>
      <c r="C250" s="67" t="s">
        <v>1604</v>
      </c>
    </row>
    <row r="251">
      <c r="A251" s="67" t="n">
        <f t="shared" si="4"/>
        <v>249</v>
      </c>
      <c r="B251" s="67" t="s">
        <v>893</v>
      </c>
      <c r="C251" s="67" t="s">
        <v>1605</v>
      </c>
    </row>
    <row r="252">
      <c r="A252" s="67" t="n">
        <f t="shared" si="4"/>
        <v>250</v>
      </c>
      <c r="B252" s="67" t="s">
        <v>894</v>
      </c>
      <c r="C252" s="67" t="s">
        <v>1605</v>
      </c>
    </row>
    <row r="253">
      <c r="A253" s="67" t="n">
        <f t="shared" si="4"/>
        <v>251</v>
      </c>
      <c r="B253" s="67" t="s">
        <v>1606</v>
      </c>
      <c r="C253" s="67" t="s">
        <v>1605</v>
      </c>
    </row>
    <row r="254">
      <c r="A254" s="67" t="n">
        <f t="shared" ref="A254:A321" si="5">A253+1</f>
        <v>252</v>
      </c>
      <c r="B254" s="67" t="s">
        <v>1607</v>
      </c>
      <c r="C254" s="67" t="s">
        <v>1605</v>
      </c>
    </row>
    <row r="255">
      <c r="A255" s="67" t="n">
        <f t="shared" si="5"/>
        <v>253</v>
      </c>
      <c r="B255" s="67" t="s">
        <v>1608</v>
      </c>
      <c r="C255" s="67" t="s">
        <v>1605</v>
      </c>
    </row>
    <row r="256">
      <c r="A256" s="67" t="n">
        <f t="shared" si="5"/>
        <v>254</v>
      </c>
      <c r="B256" s="67" t="s">
        <v>1609</v>
      </c>
      <c r="C256" s="67" t="s">
        <v>1605</v>
      </c>
    </row>
    <row r="257">
      <c r="A257" s="67" t="n">
        <f t="shared" si="5"/>
        <v>255</v>
      </c>
      <c r="B257" s="67" t="s">
        <v>1610</v>
      </c>
      <c r="C257" s="67" t="s">
        <v>1605</v>
      </c>
    </row>
    <row r="258">
      <c r="A258" s="67" t="n">
        <f t="shared" si="5"/>
        <v>256</v>
      </c>
      <c r="B258" s="67" t="s">
        <v>1611</v>
      </c>
      <c r="C258" s="67" t="s">
        <v>1605</v>
      </c>
    </row>
    <row r="259">
      <c r="A259" s="67" t="n">
        <f t="shared" si="5"/>
        <v>257</v>
      </c>
      <c r="B259" s="67" t="s">
        <v>1612</v>
      </c>
      <c r="C259" s="67" t="s">
        <v>1605</v>
      </c>
    </row>
    <row r="260">
      <c r="A260" s="67" t="n">
        <f t="shared" si="5"/>
        <v>258</v>
      </c>
      <c r="B260" s="67" t="s">
        <v>1613</v>
      </c>
      <c r="C260" s="67" t="s">
        <v>1605</v>
      </c>
    </row>
    <row r="261">
      <c r="A261" s="67" t="n">
        <f t="shared" si="5"/>
        <v>259</v>
      </c>
      <c r="B261" s="67" t="s">
        <v>1614</v>
      </c>
      <c r="C261" s="67" t="s">
        <v>1230</v>
      </c>
    </row>
    <row r="262">
      <c r="A262" s="67" t="n">
        <f t="shared" si="5"/>
        <v>260</v>
      </c>
      <c r="B262" s="67" t="s">
        <v>1615</v>
      </c>
      <c r="C262" s="67" t="s">
        <v>1249</v>
      </c>
    </row>
    <row r="263">
      <c r="A263" s="67" t="n">
        <f t="shared" si="5"/>
        <v>261</v>
      </c>
      <c r="B263" s="67" t="s">
        <v>1616</v>
      </c>
      <c r="C263" s="67" t="s">
        <v>1617</v>
      </c>
      <c r="E263" s="67" t="s">
        <v>1618</v>
      </c>
    </row>
    <row r="264">
      <c r="A264" s="67" t="n">
        <f t="shared" si="5"/>
        <v>262</v>
      </c>
      <c r="B264" s="67" t="s">
        <v>1619</v>
      </c>
      <c r="C264" s="67" t="s">
        <v>1620</v>
      </c>
    </row>
    <row r="265">
      <c r="A265" s="67" t="n">
        <f t="shared" si="5"/>
        <v>263</v>
      </c>
      <c r="B265" s="67" t="s">
        <v>1621</v>
      </c>
      <c r="C265" s="67" t="s">
        <v>1226</v>
      </c>
    </row>
    <row r="266">
      <c r="A266" s="67" t="n">
        <f t="shared" si="5"/>
        <v>264</v>
      </c>
      <c r="B266" s="67" t="s">
        <v>1622</v>
      </c>
      <c r="C266" s="67" t="s">
        <v>1235</v>
      </c>
    </row>
    <row r="267">
      <c r="A267" s="67" t="n">
        <f t="shared" si="5"/>
        <v>265</v>
      </c>
      <c r="B267" s="67" t="s">
        <v>1623</v>
      </c>
      <c r="C267" s="67" t="s">
        <v>1624</v>
      </c>
    </row>
    <row r="268">
      <c r="A268" s="67" t="n">
        <f t="shared" si="5"/>
        <v>266</v>
      </c>
      <c r="B268" s="67" t="s">
        <v>1625</v>
      </c>
      <c r="C268" s="67" t="s">
        <v>1627</v>
      </c>
    </row>
    <row r="269">
      <c r="A269" s="67" t="n">
        <f t="shared" si="5"/>
        <v>267</v>
      </c>
    </row>
    <row r="270">
      <c r="A270" s="67" t="n">
        <f t="shared" si="5"/>
        <v>268</v>
      </c>
    </row>
    <row r="271">
      <c r="A271" s="67" t="n">
        <f t="shared" si="5"/>
        <v>269</v>
      </c>
    </row>
    <row r="272">
      <c r="A272" s="67" t="n">
        <f t="shared" si="5"/>
        <v>270</v>
      </c>
    </row>
    <row r="273">
      <c r="A273" s="67" t="n">
        <f t="shared" si="5"/>
        <v>271</v>
      </c>
    </row>
    <row r="274">
      <c r="A274" s="67" t="n">
        <f t="shared" si="5"/>
        <v>272</v>
      </c>
    </row>
    <row r="275">
      <c r="A275" s="67" t="n">
        <f t="shared" si="5"/>
        <v>273</v>
      </c>
    </row>
    <row r="276">
      <c r="A276" s="67" t="n">
        <f t="shared" si="5"/>
        <v>274</v>
      </c>
    </row>
    <row r="277">
      <c r="A277" s="67" t="n">
        <f t="shared" si="5"/>
        <v>275</v>
      </c>
    </row>
    <row r="278">
      <c r="A278" s="67" t="n">
        <f t="shared" si="5"/>
        <v>276</v>
      </c>
    </row>
    <row r="279">
      <c r="A279" s="67" t="n">
        <f t="shared" si="5"/>
        <v>277</v>
      </c>
    </row>
    <row r="280">
      <c r="A280" s="67" t="n">
        <f t="shared" si="5"/>
        <v>278</v>
      </c>
    </row>
    <row r="281">
      <c r="A281" s="67" t="n">
        <f t="shared" si="5"/>
        <v>279</v>
      </c>
    </row>
    <row r="282">
      <c r="A282" s="67" t="n">
        <f t="shared" si="5"/>
        <v>280</v>
      </c>
    </row>
    <row r="283">
      <c r="A283" s="67" t="n">
        <f t="shared" si="5"/>
        <v>281</v>
      </c>
    </row>
    <row r="284">
      <c r="A284" s="67" t="n">
        <f t="shared" si="5"/>
        <v>282</v>
      </c>
    </row>
    <row r="285">
      <c r="A285" s="67" t="n">
        <f t="shared" si="5"/>
        <v>283</v>
      </c>
    </row>
    <row r="286">
      <c r="A286" s="67" t="n">
        <f t="shared" si="5"/>
        <v>284</v>
      </c>
    </row>
    <row r="287">
      <c r="A287" s="67" t="n">
        <f t="shared" si="5"/>
        <v>285</v>
      </c>
    </row>
    <row r="288">
      <c r="A288" s="67" t="n">
        <f t="shared" si="5"/>
        <v>286</v>
      </c>
    </row>
    <row r="289">
      <c r="A289" s="67" t="n">
        <f t="shared" si="5"/>
        <v>287</v>
      </c>
    </row>
    <row r="290">
      <c r="A290" s="67" t="n">
        <f t="shared" si="5"/>
        <v>288</v>
      </c>
    </row>
    <row r="291">
      <c r="A291" s="67" t="n">
        <f t="shared" si="5"/>
        <v>289</v>
      </c>
    </row>
    <row r="292">
      <c r="A292" s="67" t="n">
        <f t="shared" si="5"/>
        <v>290</v>
      </c>
    </row>
    <row r="293">
      <c r="A293" s="67" t="n">
        <f t="shared" si="5"/>
        <v>291</v>
      </c>
    </row>
    <row r="294">
      <c r="A294" s="67" t="n">
        <f t="shared" si="5"/>
        <v>292</v>
      </c>
    </row>
    <row r="295">
      <c r="A295" s="67" t="n">
        <f t="shared" si="5"/>
        <v>293</v>
      </c>
    </row>
    <row r="296">
      <c r="A296" s="67" t="n">
        <f t="shared" si="5"/>
        <v>294</v>
      </c>
    </row>
    <row r="297">
      <c r="A297" s="67" t="n">
        <f t="shared" si="5"/>
        <v>295</v>
      </c>
    </row>
    <row r="298">
      <c r="A298" s="67" t="n">
        <f t="shared" si="5"/>
        <v>296</v>
      </c>
    </row>
    <row r="299">
      <c r="A299" s="67" t="n">
        <f t="shared" si="5"/>
        <v>297</v>
      </c>
    </row>
    <row r="300">
      <c r="A300" s="67" t="n">
        <f t="shared" si="5"/>
        <v>298</v>
      </c>
    </row>
    <row r="301">
      <c r="A301" s="67" t="n">
        <f t="shared" si="5"/>
        <v>299</v>
      </c>
    </row>
    <row r="302">
      <c r="A302" s="67" t="n">
        <f t="shared" si="5"/>
        <v>300</v>
      </c>
    </row>
    <row r="303">
      <c r="A303" s="67" t="n">
        <f t="shared" si="5"/>
        <v>301</v>
      </c>
    </row>
    <row r="304">
      <c r="A304" s="67" t="n">
        <f t="shared" si="5"/>
        <v>302</v>
      </c>
    </row>
    <row r="305">
      <c r="A305" s="67" t="n">
        <f t="shared" si="5"/>
        <v>303</v>
      </c>
    </row>
    <row r="306">
      <c r="A306" s="67" t="n">
        <f t="shared" si="5"/>
        <v>304</v>
      </c>
    </row>
    <row r="307">
      <c r="A307" s="67" t="n">
        <f t="shared" si="5"/>
        <v>305</v>
      </c>
    </row>
    <row r="308">
      <c r="A308" s="67" t="n">
        <f t="shared" si="5"/>
        <v>306</v>
      </c>
    </row>
    <row r="309">
      <c r="A309" s="67" t="n">
        <f t="shared" si="5"/>
        <v>307</v>
      </c>
    </row>
    <row r="310">
      <c r="A310" s="67" t="n">
        <f t="shared" si="5"/>
        <v>308</v>
      </c>
    </row>
    <row r="311">
      <c r="A311" s="67" t="n">
        <f t="shared" si="5"/>
        <v>309</v>
      </c>
    </row>
    <row r="312">
      <c r="A312" s="67" t="n">
        <f t="shared" si="5"/>
        <v>310</v>
      </c>
    </row>
    <row r="313">
      <c r="A313" s="67" t="n">
        <f t="shared" si="5"/>
        <v>311</v>
      </c>
    </row>
    <row r="314">
      <c r="A314" s="67" t="n">
        <f t="shared" si="5"/>
        <v>312</v>
      </c>
    </row>
    <row r="315">
      <c r="A315" s="67" t="n">
        <f t="shared" si="5"/>
        <v>313</v>
      </c>
    </row>
    <row r="316">
      <c r="A316" s="67" t="n">
        <f t="shared" si="5"/>
        <v>314</v>
      </c>
    </row>
    <row r="317">
      <c r="A317" s="67" t="n">
        <f t="shared" si="5"/>
        <v>315</v>
      </c>
    </row>
    <row r="318">
      <c r="A318" s="67" t="n">
        <f t="shared" si="5"/>
        <v>316</v>
      </c>
    </row>
    <row r="319">
      <c r="A319" s="67" t="n">
        <f t="shared" si="5"/>
        <v>317</v>
      </c>
    </row>
    <row r="320">
      <c r="A320" s="67" t="n">
        <f t="shared" si="5"/>
        <v>318</v>
      </c>
    </row>
    <row r="321">
      <c r="A321" s="67" t="n">
        <f t="shared" si="5"/>
        <v>319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opLeftCell="A281" zoomScaleNormal="100" workbookViewId="0">
      <selection activeCell="D300" sqref="D300"/>
    </sheetView>
  </sheetViews>
  <sheetFormatPr defaultRowHeight="15.0" baseColWidth="10"/>
  <cols>
    <col min="1" max="1" width="1.42578125" hidden="0" customWidth="1"/>
    <col min="2" max="2" width="1.42578125" hidden="0" customWidth="1"/>
    <col min="3" max="3" width="7.42578125" hidden="0" customWidth="1"/>
    <col min="4" max="4" width="43.7109375" hidden="0" customWidth="1"/>
    <col min="5" max="5" width="27.140625" hidden="0" customWidth="1"/>
    <col min="6" max="6" width="23.42578125" hidden="0" customWidth="1"/>
  </cols>
  <sheetData>
    <row r="1" ht="20.100000000000001" customHeight="1">
      <c r="A1" s="73"/>
      <c r="B1" s="74"/>
      <c r="C1" s="75" t="s">
        <v>1629</v>
      </c>
      <c r="D1" s="76" t="s">
        <v>1630</v>
      </c>
      <c r="E1" s="75" t="s">
        <v>1631</v>
      </c>
      <c r="F1" s="77" t="s">
        <v>1632</v>
      </c>
    </row>
    <row r="2" ht="20.100000000000001" customHeight="1">
      <c r="A2" s="78"/>
      <c r="B2" s="79" t="s">
        <v>1633</v>
      </c>
      <c r="C2" s="80" t="s">
        <v>1634</v>
      </c>
      <c r="D2" s="81" t="s">
        <v>1635</v>
      </c>
      <c r="E2" s="80" t="s">
        <v>1636</v>
      </c>
      <c r="F2" s="82" t="s">
        <v>1637</v>
      </c>
    </row>
    <row r="3" ht="20.100000000000001" customHeight="1">
      <c r="A3" s="83"/>
      <c r="B3" s="84" t="s">
        <v>1633</v>
      </c>
      <c r="C3" s="85" t="s">
        <v>1638</v>
      </c>
      <c r="D3" s="86" t="s">
        <v>1639</v>
      </c>
      <c r="E3" s="85" t="s">
        <v>1636</v>
      </c>
      <c r="F3" s="87"/>
    </row>
    <row r="4" ht="20.100000000000001" customHeight="1">
      <c r="A4" s="83"/>
      <c r="B4" s="84" t="s">
        <v>1633</v>
      </c>
      <c r="C4" s="85" t="s">
        <v>1640</v>
      </c>
      <c r="D4" s="86" t="s">
        <v>1641</v>
      </c>
      <c r="E4" s="85" t="s">
        <v>1636</v>
      </c>
      <c r="F4" s="87"/>
    </row>
    <row r="5" ht="20.100000000000001" customHeight="1">
      <c r="A5" s="83"/>
      <c r="B5" s="84" t="s">
        <v>1633</v>
      </c>
      <c r="C5" s="85" t="s">
        <v>1642</v>
      </c>
      <c r="D5" s="86" t="s">
        <v>1643</v>
      </c>
      <c r="E5" s="85" t="s">
        <v>1636</v>
      </c>
      <c r="F5" s="87" t="s">
        <v>1644</v>
      </c>
    </row>
    <row r="6" ht="20.100000000000001" customHeight="1">
      <c r="A6" s="83"/>
      <c r="B6" s="84" t="s">
        <v>1633</v>
      </c>
      <c r="C6" s="85" t="s">
        <v>1645</v>
      </c>
      <c r="D6" s="86" t="s">
        <v>1646</v>
      </c>
      <c r="E6" s="85" t="s">
        <v>1636</v>
      </c>
      <c r="F6" s="87" t="s">
        <v>1644</v>
      </c>
    </row>
    <row r="7" ht="20.100000000000001" customHeight="1">
      <c r="A7" s="83" t="s">
        <v>1647</v>
      </c>
      <c r="B7" s="84" t="s">
        <v>1633</v>
      </c>
      <c r="C7" s="85" t="s">
        <v>1648</v>
      </c>
      <c r="D7" s="86" t="s">
        <v>1649</v>
      </c>
      <c r="E7" s="85" t="s">
        <v>1650</v>
      </c>
      <c r="F7" s="87" t="s">
        <v>1644</v>
      </c>
    </row>
    <row r="8" ht="20.100000000000001" customHeight="1">
      <c r="A8" s="83"/>
      <c r="B8" s="84" t="s">
        <v>1633</v>
      </c>
      <c r="C8" s="85" t="s">
        <v>1651</v>
      </c>
      <c r="D8" s="86" t="s">
        <v>1652</v>
      </c>
      <c r="E8" s="85" t="s">
        <v>1636</v>
      </c>
      <c r="F8" s="87"/>
    </row>
    <row r="9" ht="20.100000000000001" customHeight="1">
      <c r="A9" s="83"/>
      <c r="B9" s="84" t="s">
        <v>1633</v>
      </c>
      <c r="C9" s="85" t="s">
        <v>1653</v>
      </c>
      <c r="D9" s="86" t="s">
        <v>1654</v>
      </c>
      <c r="E9" s="85" t="s">
        <v>1636</v>
      </c>
      <c r="F9" s="87"/>
    </row>
    <row r="10" ht="20.100000000000001" customHeight="1">
      <c r="A10" s="83"/>
      <c r="B10" s="84" t="s">
        <v>1633</v>
      </c>
      <c r="C10" s="85" t="s">
        <v>1655</v>
      </c>
      <c r="D10" s="86" t="s">
        <v>1656</v>
      </c>
      <c r="E10" s="85" t="s">
        <v>1636</v>
      </c>
      <c r="F10" s="87"/>
    </row>
    <row r="11" ht="20.100000000000001" customHeight="1">
      <c r="A11" s="83"/>
      <c r="B11" s="84" t="s">
        <v>1633</v>
      </c>
      <c r="C11" s="85" t="s">
        <v>1657</v>
      </c>
      <c r="D11" s="86" t="s">
        <v>1658</v>
      </c>
      <c r="E11" s="85" t="s">
        <v>1636</v>
      </c>
      <c r="F11" s="87"/>
    </row>
    <row r="12" ht="20.100000000000001" customHeight="1">
      <c r="A12" s="83"/>
      <c r="B12" s="84" t="s">
        <v>1633</v>
      </c>
      <c r="C12" s="85" t="s">
        <v>1659</v>
      </c>
      <c r="D12" s="86" t="s">
        <v>1660</v>
      </c>
      <c r="E12" s="85" t="s">
        <v>1636</v>
      </c>
      <c r="F12" s="87"/>
    </row>
    <row r="13" ht="20.100000000000001" customHeight="1">
      <c r="A13" s="83"/>
      <c r="B13" s="84" t="s">
        <v>1633</v>
      </c>
      <c r="C13" s="85" t="s">
        <v>1661</v>
      </c>
      <c r="D13" s="86" t="s">
        <v>1662</v>
      </c>
      <c r="E13" s="85" t="s">
        <v>1636</v>
      </c>
      <c r="F13" s="87"/>
    </row>
    <row r="14" ht="20.100000000000001" customHeight="1">
      <c r="A14" s="83"/>
      <c r="B14" s="84" t="s">
        <v>1633</v>
      </c>
      <c r="C14" s="85" t="s">
        <v>1663</v>
      </c>
      <c r="D14" s="86" t="s">
        <v>1664</v>
      </c>
      <c r="E14" s="85" t="s">
        <v>1636</v>
      </c>
      <c r="F14" s="87"/>
    </row>
    <row r="15" ht="20.100000000000001" customHeight="1">
      <c r="A15" s="83"/>
      <c r="B15" s="84" t="s">
        <v>1633</v>
      </c>
      <c r="C15" s="85" t="s">
        <v>1665</v>
      </c>
      <c r="D15" s="86" t="s">
        <v>1666</v>
      </c>
      <c r="E15" s="85" t="s">
        <v>1636</v>
      </c>
      <c r="F15" s="87"/>
    </row>
    <row r="16" ht="20.100000000000001" customHeight="1">
      <c r="A16" s="83"/>
      <c r="B16" s="84" t="s">
        <v>1633</v>
      </c>
      <c r="C16" s="85" t="s">
        <v>1667</v>
      </c>
      <c r="D16" s="86" t="s">
        <v>1668</v>
      </c>
      <c r="E16" s="85" t="s">
        <v>1636</v>
      </c>
      <c r="F16" s="87"/>
    </row>
    <row r="17" ht="20.100000000000001" customHeight="1">
      <c r="A17" s="83"/>
      <c r="B17" s="84" t="s">
        <v>1633</v>
      </c>
      <c r="C17" s="85" t="s">
        <v>1669</v>
      </c>
      <c r="D17" s="86" t="s">
        <v>1670</v>
      </c>
      <c r="E17" s="85" t="s">
        <v>1650</v>
      </c>
      <c r="F17" s="87"/>
    </row>
    <row r="18" ht="20.100000000000001" customHeight="1">
      <c r="A18" s="83"/>
      <c r="B18" s="84" t="s">
        <v>1633</v>
      </c>
      <c r="C18" s="85" t="s">
        <v>1671</v>
      </c>
      <c r="D18" s="86" t="s">
        <v>1672</v>
      </c>
      <c r="E18" s="85" t="s">
        <v>1650</v>
      </c>
      <c r="F18" s="87"/>
    </row>
    <row r="19" ht="20.100000000000001" customHeight="1">
      <c r="A19" s="83"/>
      <c r="B19" s="84" t="s">
        <v>1633</v>
      </c>
      <c r="C19" s="85" t="s">
        <v>1673</v>
      </c>
      <c r="D19" s="86" t="s">
        <v>1674</v>
      </c>
      <c r="E19" s="85" t="s">
        <v>1650</v>
      </c>
      <c r="F19" s="87"/>
    </row>
    <row r="20" ht="20.100000000000001" customHeight="1">
      <c r="A20" s="83"/>
      <c r="B20" s="84" t="s">
        <v>1633</v>
      </c>
      <c r="C20" s="85" t="s">
        <v>1675</v>
      </c>
      <c r="D20" s="86" t="s">
        <v>571</v>
      </c>
      <c r="E20" s="85" t="s">
        <v>1636</v>
      </c>
      <c r="F20" s="87"/>
    </row>
    <row r="21" ht="20.100000000000001" customHeight="1">
      <c r="A21" s="83"/>
      <c r="B21" s="84" t="s">
        <v>1633</v>
      </c>
      <c r="C21" s="85" t="s">
        <v>1676</v>
      </c>
      <c r="D21" s="86" t="s">
        <v>572</v>
      </c>
      <c r="E21" s="85" t="s">
        <v>1636</v>
      </c>
      <c r="F21" s="87"/>
    </row>
    <row r="22" ht="20.100000000000001" customHeight="1">
      <c r="A22" s="83"/>
      <c r="B22" s="84" t="s">
        <v>1677</v>
      </c>
      <c r="C22" s="85" t="s">
        <v>1678</v>
      </c>
      <c r="D22" s="86" t="s">
        <v>573</v>
      </c>
      <c r="E22" s="85" t="s">
        <v>1636</v>
      </c>
      <c r="F22" s="87"/>
    </row>
    <row r="23" ht="20.100000000000001" customHeight="1">
      <c r="A23" s="83"/>
      <c r="B23" s="84" t="s">
        <v>1677</v>
      </c>
      <c r="C23" s="85" t="s">
        <v>1679</v>
      </c>
      <c r="D23" s="86" t="s">
        <v>574</v>
      </c>
      <c r="E23" s="85" t="s">
        <v>1636</v>
      </c>
      <c r="F23" s="87"/>
    </row>
    <row r="24" ht="20.100000000000001" customHeight="1">
      <c r="A24" s="83"/>
      <c r="B24" s="84" t="s">
        <v>1633</v>
      </c>
      <c r="C24" s="85" t="s">
        <v>1680</v>
      </c>
      <c r="D24" s="86" t="s">
        <v>575</v>
      </c>
      <c r="E24" s="85" t="s">
        <v>1636</v>
      </c>
      <c r="F24" s="87"/>
    </row>
    <row r="25" ht="20.100000000000001" customHeight="1">
      <c r="A25" s="83"/>
      <c r="B25" s="84" t="s">
        <v>1633</v>
      </c>
      <c r="C25" s="85" t="s">
        <v>1681</v>
      </c>
      <c r="D25" s="86" t="s">
        <v>576</v>
      </c>
      <c r="E25" s="85" t="s">
        <v>1636</v>
      </c>
      <c r="F25" s="87"/>
    </row>
    <row r="26" ht="20.100000000000001" customHeight="1">
      <c r="A26" s="83"/>
      <c r="B26" s="84" t="s">
        <v>1633</v>
      </c>
      <c r="C26" s="85" t="s">
        <v>1682</v>
      </c>
      <c r="D26" s="86" t="s">
        <v>577</v>
      </c>
      <c r="E26" s="85" t="s">
        <v>1683</v>
      </c>
      <c r="F26" s="87"/>
    </row>
    <row r="27" ht="20.100000000000001" customHeight="1">
      <c r="A27" s="83" t="s">
        <v>1647</v>
      </c>
      <c r="B27" s="84" t="s">
        <v>1633</v>
      </c>
      <c r="C27" s="85" t="s">
        <v>1684</v>
      </c>
      <c r="D27" s="86" t="s">
        <v>578</v>
      </c>
      <c r="E27" s="85"/>
      <c r="F27" s="87"/>
    </row>
    <row r="28" ht="20.100000000000001" customHeight="1">
      <c r="A28" s="83"/>
      <c r="B28" s="84" t="s">
        <v>1677</v>
      </c>
      <c r="C28" s="85" t="s">
        <v>1685</v>
      </c>
      <c r="D28" s="86" t="s">
        <v>1686</v>
      </c>
      <c r="E28" s="85"/>
      <c r="F28" s="87" t="s">
        <v>1687</v>
      </c>
    </row>
    <row r="29" ht="20.100000000000001" customHeight="1">
      <c r="A29" s="83"/>
      <c r="B29" s="84" t="s">
        <v>1677</v>
      </c>
      <c r="C29" s="85" t="s">
        <v>1688</v>
      </c>
      <c r="D29" s="86" t="s">
        <v>1689</v>
      </c>
      <c r="E29" s="85"/>
      <c r="F29" s="87"/>
    </row>
    <row r="30" ht="20.100000000000001" customHeight="1">
      <c r="A30" s="83"/>
      <c r="B30" s="84" t="s">
        <v>1677</v>
      </c>
      <c r="C30" s="85" t="s">
        <v>1690</v>
      </c>
      <c r="D30" s="86" t="s">
        <v>1691</v>
      </c>
      <c r="E30" s="85"/>
      <c r="F30" s="87"/>
    </row>
    <row r="31" ht="20.100000000000001" customHeight="1">
      <c r="A31" s="83"/>
      <c r="B31" s="84" t="s">
        <v>1677</v>
      </c>
      <c r="C31" s="85" t="s">
        <v>1692</v>
      </c>
      <c r="D31" s="86" t="s">
        <v>1693</v>
      </c>
      <c r="E31" s="85"/>
      <c r="F31" s="87"/>
    </row>
    <row r="32" ht="20.100000000000001" customHeight="1">
      <c r="A32" s="83"/>
      <c r="B32" s="84" t="s">
        <v>1633</v>
      </c>
      <c r="C32" s="85" t="s">
        <v>1694</v>
      </c>
      <c r="D32" s="86" t="s">
        <v>1695</v>
      </c>
      <c r="E32" s="85"/>
      <c r="F32" s="87"/>
    </row>
    <row r="33" ht="20.100000000000001" customHeight="1">
      <c r="A33" s="83"/>
      <c r="B33" s="84" t="s">
        <v>1633</v>
      </c>
      <c r="C33" s="85" t="s">
        <v>1696</v>
      </c>
      <c r="D33" s="86" t="s">
        <v>1697</v>
      </c>
      <c r="E33" s="85" t="s">
        <v>1698</v>
      </c>
      <c r="F33" s="87"/>
    </row>
    <row r="34" ht="20.100000000000001" customHeight="1">
      <c r="A34" s="83"/>
      <c r="B34" s="84" t="s">
        <v>1633</v>
      </c>
      <c r="C34" s="85" t="s">
        <v>1699</v>
      </c>
      <c r="D34" s="86" t="s">
        <v>1700</v>
      </c>
      <c r="E34" s="85" t="s">
        <v>1701</v>
      </c>
      <c r="F34" s="87"/>
    </row>
    <row r="35" ht="20.100000000000001" customHeight="1">
      <c r="A35" s="83"/>
      <c r="B35" s="84" t="s">
        <v>1633</v>
      </c>
      <c r="C35" s="85" t="s">
        <v>1702</v>
      </c>
      <c r="D35" s="86" t="s">
        <v>1242</v>
      </c>
      <c r="E35" s="85" t="s">
        <v>1703</v>
      </c>
      <c r="F35" s="87"/>
    </row>
    <row r="36" ht="20.100000000000001" customHeight="1">
      <c r="A36" s="83"/>
      <c r="B36" s="84" t="s">
        <v>1633</v>
      </c>
      <c r="C36" s="85" t="s">
        <v>1704</v>
      </c>
      <c r="D36" s="86" t="s">
        <v>1705</v>
      </c>
      <c r="E36" s="85" t="s">
        <v>1706</v>
      </c>
      <c r="F36" s="87"/>
    </row>
    <row r="37" ht="20.100000000000001" customHeight="1">
      <c r="A37" s="83"/>
      <c r="B37" s="84" t="s">
        <v>1633</v>
      </c>
      <c r="C37" s="85" t="s">
        <v>1707</v>
      </c>
      <c r="D37" s="86" t="s">
        <v>1708</v>
      </c>
      <c r="E37" s="85" t="s">
        <v>1709</v>
      </c>
      <c r="F37" s="87"/>
    </row>
    <row r="38" ht="20.100000000000001" customHeight="1">
      <c r="A38" s="83"/>
      <c r="B38" s="84" t="s">
        <v>1677</v>
      </c>
      <c r="C38" s="85" t="s">
        <v>1710</v>
      </c>
      <c r="D38" s="86" t="s">
        <v>1711</v>
      </c>
      <c r="E38" s="85" t="s">
        <v>1712</v>
      </c>
      <c r="F38" s="87"/>
    </row>
    <row r="39" ht="20.100000000000001" customHeight="1">
      <c r="A39" s="83"/>
      <c r="B39" s="84" t="s">
        <v>1633</v>
      </c>
      <c r="C39" s="85" t="s">
        <v>1713</v>
      </c>
      <c r="D39" s="86" t="s">
        <v>1714</v>
      </c>
      <c r="E39" s="85" t="s">
        <v>1715</v>
      </c>
      <c r="F39" s="87"/>
    </row>
    <row r="40" ht="20.100000000000001" customHeight="1">
      <c r="A40" s="83"/>
      <c r="B40" s="84" t="s">
        <v>1633</v>
      </c>
      <c r="C40" s="85" t="s">
        <v>1716</v>
      </c>
      <c r="D40" s="86" t="s">
        <v>1717</v>
      </c>
      <c r="E40" s="85" t="s">
        <v>1718</v>
      </c>
      <c r="F40" s="87"/>
    </row>
    <row r="41" ht="20.100000000000001" customHeight="1">
      <c r="A41" s="83"/>
      <c r="B41" s="84" t="s">
        <v>1633</v>
      </c>
      <c r="C41" s="85" t="s">
        <v>1719</v>
      </c>
      <c r="D41" s="86" t="s">
        <v>1720</v>
      </c>
      <c r="E41" s="85" t="s">
        <v>1721</v>
      </c>
      <c r="F41" s="87"/>
    </row>
    <row r="42" ht="20.100000000000001" customHeight="1">
      <c r="A42" s="83"/>
      <c r="B42" s="84" t="s">
        <v>1633</v>
      </c>
      <c r="C42" s="85" t="s">
        <v>1722</v>
      </c>
      <c r="D42" s="86" t="s">
        <v>1723</v>
      </c>
      <c r="E42" s="85" t="s">
        <v>1724</v>
      </c>
      <c r="F42" s="87"/>
    </row>
    <row r="43" ht="20.100000000000001" customHeight="1">
      <c r="A43" s="83"/>
      <c r="B43" s="84" t="s">
        <v>1633</v>
      </c>
      <c r="C43" s="85" t="s">
        <v>1725</v>
      </c>
      <c r="D43" s="86" t="s">
        <v>1726</v>
      </c>
      <c r="E43" s="85" t="s">
        <v>1701</v>
      </c>
      <c r="F43" s="87"/>
    </row>
    <row r="44" ht="20.100000000000001" customHeight="1">
      <c r="A44" s="83"/>
      <c r="B44" s="84" t="s">
        <v>1677</v>
      </c>
      <c r="C44" s="85" t="s">
        <v>1727</v>
      </c>
      <c r="D44" s="86" t="s">
        <v>1728</v>
      </c>
      <c r="E44" s="85" t="s">
        <v>1712</v>
      </c>
      <c r="F44" s="87"/>
    </row>
    <row r="45" ht="20.100000000000001" customHeight="1">
      <c r="A45" s="83"/>
      <c r="B45" s="84" t="s">
        <v>1633</v>
      </c>
      <c r="C45" s="85" t="s">
        <v>1729</v>
      </c>
      <c r="D45" s="86" t="s">
        <v>1730</v>
      </c>
      <c r="E45" s="85" t="s">
        <v>1731</v>
      </c>
      <c r="F45" s="87"/>
    </row>
    <row r="46" ht="20.100000000000001" customHeight="1">
      <c r="A46" s="83"/>
      <c r="B46" s="84" t="s">
        <v>1677</v>
      </c>
      <c r="C46" s="85" t="s">
        <v>1732</v>
      </c>
      <c r="D46" s="86" t="s">
        <v>1733</v>
      </c>
      <c r="E46" s="85" t="s">
        <v>1734</v>
      </c>
      <c r="F46" s="87"/>
    </row>
    <row r="47" ht="20.100000000000001" customHeight="1">
      <c r="A47" s="83"/>
      <c r="B47" s="84" t="s">
        <v>1677</v>
      </c>
      <c r="C47" s="85" t="s">
        <v>1735</v>
      </c>
      <c r="D47" s="86" t="s">
        <v>1736</v>
      </c>
      <c r="E47" s="85" t="s">
        <v>1734</v>
      </c>
      <c r="F47" s="87"/>
    </row>
    <row r="48" ht="20.100000000000001" customHeight="1">
      <c r="A48" s="83"/>
      <c r="B48" s="84" t="s">
        <v>1633</v>
      </c>
      <c r="C48" s="85" t="s">
        <v>1737</v>
      </c>
      <c r="D48" s="86" t="s">
        <v>1738</v>
      </c>
      <c r="E48" s="85" t="s">
        <v>1636</v>
      </c>
      <c r="F48" s="87"/>
    </row>
    <row r="49" ht="20.100000000000001" customHeight="1">
      <c r="A49" s="83"/>
      <c r="B49" s="84" t="s">
        <v>1633</v>
      </c>
      <c r="C49" s="85" t="s">
        <v>1739</v>
      </c>
      <c r="D49" s="86" t="s">
        <v>1740</v>
      </c>
      <c r="E49" s="85" t="s">
        <v>1636</v>
      </c>
      <c r="F49" s="87"/>
    </row>
    <row r="50" ht="20.100000000000001" customHeight="1">
      <c r="A50" s="83"/>
      <c r="B50" s="84" t="s">
        <v>1633</v>
      </c>
      <c r="C50" s="85" t="s">
        <v>1741</v>
      </c>
      <c r="D50" s="86" t="s">
        <v>1742</v>
      </c>
      <c r="E50" s="85" t="s">
        <v>1743</v>
      </c>
      <c r="F50" s="87"/>
    </row>
    <row r="51" ht="20.100000000000001" customHeight="1">
      <c r="A51" s="83"/>
      <c r="B51" s="84"/>
      <c r="C51" s="85" t="s">
        <v>1744</v>
      </c>
      <c r="D51" s="86" t="s">
        <v>1745</v>
      </c>
      <c r="E51" s="85" t="s">
        <v>1746</v>
      </c>
      <c r="F51" s="87"/>
    </row>
    <row r="52" ht="20.100000000000001" customHeight="1">
      <c r="A52" s="83"/>
      <c r="B52" s="84"/>
      <c r="C52" s="85" t="s">
        <v>1747</v>
      </c>
      <c r="D52" s="86" t="s">
        <v>1748</v>
      </c>
      <c r="E52" s="85" t="s">
        <v>1746</v>
      </c>
      <c r="F52" s="87"/>
    </row>
    <row r="53" ht="20.100000000000001" customHeight="1">
      <c r="A53" s="83"/>
      <c r="B53" s="84"/>
      <c r="C53" s="85" t="s">
        <v>1749</v>
      </c>
      <c r="D53" s="86" t="s">
        <v>1750</v>
      </c>
      <c r="E53" s="85" t="s">
        <v>1746</v>
      </c>
      <c r="F53" s="87"/>
    </row>
    <row r="54" ht="20.100000000000001" customHeight="1">
      <c r="A54" s="83"/>
      <c r="B54" s="84" t="s">
        <v>1633</v>
      </c>
      <c r="C54" s="85" t="s">
        <v>1751</v>
      </c>
      <c r="D54" s="86" t="s">
        <v>1752</v>
      </c>
      <c r="E54" s="85" t="s">
        <v>1753</v>
      </c>
      <c r="F54" s="87"/>
    </row>
    <row r="55" ht="20.100000000000001" customHeight="1">
      <c r="A55" s="83"/>
      <c r="B55" s="84"/>
      <c r="C55" s="85" t="s">
        <v>1754</v>
      </c>
      <c r="D55" s="86" t="s">
        <v>1755</v>
      </c>
      <c r="E55" s="85" t="s">
        <v>1756</v>
      </c>
      <c r="F55" s="87"/>
    </row>
    <row r="56" ht="20.100000000000001" customHeight="1">
      <c r="A56" s="83"/>
      <c r="B56" s="84" t="s">
        <v>1633</v>
      </c>
      <c r="C56" s="85" t="s">
        <v>1757</v>
      </c>
      <c r="D56" s="86" t="s">
        <v>1758</v>
      </c>
      <c r="E56" s="85" t="s">
        <v>1701</v>
      </c>
      <c r="F56" s="87"/>
    </row>
    <row r="57" ht="20.100000000000001" customHeight="1">
      <c r="A57" s="83"/>
      <c r="B57" s="84" t="s">
        <v>1633</v>
      </c>
      <c r="C57" s="85" t="s">
        <v>1759</v>
      </c>
      <c r="D57" s="86" t="s">
        <v>1760</v>
      </c>
      <c r="E57" s="85" t="s">
        <v>1712</v>
      </c>
      <c r="F57" s="87"/>
    </row>
    <row r="58" ht="20.100000000000001" customHeight="1">
      <c r="A58" s="83"/>
      <c r="B58" s="84"/>
      <c r="C58" s="85" t="s">
        <v>1761</v>
      </c>
      <c r="D58" s="86" t="s">
        <v>1762</v>
      </c>
      <c r="E58" s="85" t="s">
        <v>1763</v>
      </c>
      <c r="F58" s="87"/>
    </row>
    <row r="59" ht="20.100000000000001" customHeight="1">
      <c r="A59" s="83"/>
      <c r="B59" s="84"/>
      <c r="C59" s="85" t="s">
        <v>1764</v>
      </c>
      <c r="D59" s="86" t="s">
        <v>1765</v>
      </c>
      <c r="E59" s="85" t="s">
        <v>1766</v>
      </c>
      <c r="F59" s="87"/>
    </row>
    <row r="60" ht="20.100000000000001" customHeight="1">
      <c r="A60" s="83"/>
      <c r="B60" s="84"/>
      <c r="C60" s="85" t="s">
        <v>1767</v>
      </c>
      <c r="D60" s="86" t="s">
        <v>1768</v>
      </c>
      <c r="E60" s="85" t="s">
        <v>1766</v>
      </c>
      <c r="F60" s="87"/>
    </row>
    <row r="61" ht="20.100000000000001" customHeight="1">
      <c r="A61" s="83"/>
      <c r="B61" s="84" t="s">
        <v>1633</v>
      </c>
      <c r="C61" s="85" t="s">
        <v>1769</v>
      </c>
      <c r="D61" s="86" t="s">
        <v>1770</v>
      </c>
      <c r="E61" s="85" t="s">
        <v>1712</v>
      </c>
      <c r="F61" s="87"/>
    </row>
    <row r="62" ht="20.100000000000001" customHeight="1">
      <c r="A62" s="83"/>
      <c r="B62" s="84" t="s">
        <v>1633</v>
      </c>
      <c r="C62" s="85" t="s">
        <v>1771</v>
      </c>
      <c r="D62" s="86" t="s">
        <v>1772</v>
      </c>
      <c r="E62" s="85" t="s">
        <v>1712</v>
      </c>
      <c r="F62" s="87"/>
    </row>
    <row r="63" ht="20.100000000000001" customHeight="1">
      <c r="A63" s="83"/>
      <c r="B63" s="84" t="s">
        <v>1633</v>
      </c>
      <c r="C63" s="85" t="s">
        <v>1773</v>
      </c>
      <c r="D63" s="86" t="s">
        <v>1774</v>
      </c>
      <c r="E63" s="85" t="s">
        <v>1775</v>
      </c>
      <c r="F63" s="87"/>
    </row>
    <row r="64" ht="20.100000000000001" customHeight="1">
      <c r="A64" s="83"/>
      <c r="B64" s="84" t="s">
        <v>1633</v>
      </c>
      <c r="C64" s="85" t="s">
        <v>1776</v>
      </c>
      <c r="D64" s="86" t="s">
        <v>1777</v>
      </c>
      <c r="E64" s="85" t="s">
        <v>1775</v>
      </c>
      <c r="F64" s="87"/>
    </row>
    <row r="65" ht="20.100000000000001" customHeight="1">
      <c r="A65" s="83"/>
      <c r="B65" s="84" t="s">
        <v>1633</v>
      </c>
      <c r="C65" s="85" t="s">
        <v>1778</v>
      </c>
      <c r="D65" s="86" t="s">
        <v>1779</v>
      </c>
      <c r="E65" s="85" t="s">
        <v>1780</v>
      </c>
      <c r="F65" s="87"/>
    </row>
    <row r="66" ht="20.100000000000001" customHeight="1">
      <c r="A66" s="83"/>
      <c r="B66" s="84" t="s">
        <v>1633</v>
      </c>
      <c r="C66" s="85" t="s">
        <v>1781</v>
      </c>
      <c r="D66" s="86" t="s">
        <v>1782</v>
      </c>
      <c r="E66" s="85" t="s">
        <v>1780</v>
      </c>
      <c r="F66" s="87"/>
    </row>
    <row r="67" ht="20.100000000000001" customHeight="1">
      <c r="A67" s="83"/>
      <c r="B67" s="84" t="s">
        <v>1633</v>
      </c>
      <c r="C67" s="85" t="s">
        <v>1783</v>
      </c>
      <c r="D67" s="86" t="s">
        <v>1784</v>
      </c>
      <c r="E67" s="85" t="s">
        <v>1785</v>
      </c>
      <c r="F67" s="87"/>
    </row>
    <row r="68" ht="20.100000000000001" customHeight="1">
      <c r="A68" s="83"/>
      <c r="B68" s="84" t="s">
        <v>1677</v>
      </c>
      <c r="C68" s="85" t="s">
        <v>1786</v>
      </c>
      <c r="D68" s="86" t="s">
        <v>1787</v>
      </c>
      <c r="E68" s="85" t="s">
        <v>1701</v>
      </c>
      <c r="F68" s="87"/>
    </row>
    <row r="69" ht="20.100000000000001" customHeight="1">
      <c r="A69" s="83"/>
      <c r="B69" s="84" t="s">
        <v>1677</v>
      </c>
      <c r="C69" s="85" t="s">
        <v>1788</v>
      </c>
      <c r="D69" s="86" t="s">
        <v>1789</v>
      </c>
      <c r="E69" s="85" t="s">
        <v>1763</v>
      </c>
      <c r="F69" s="87"/>
    </row>
    <row r="70" ht="20.100000000000001" customHeight="1">
      <c r="A70" s="83"/>
      <c r="B70" s="84" t="s">
        <v>1633</v>
      </c>
      <c r="C70" s="85" t="s">
        <v>1790</v>
      </c>
      <c r="D70" s="86" t="s">
        <v>1791</v>
      </c>
      <c r="E70" s="85" t="s">
        <v>1712</v>
      </c>
      <c r="F70" s="87"/>
    </row>
    <row r="71" ht="20.100000000000001" customHeight="1">
      <c r="A71" s="83"/>
      <c r="B71" s="84" t="s">
        <v>1633</v>
      </c>
      <c r="C71" s="85" t="s">
        <v>1792</v>
      </c>
      <c r="D71" s="86" t="s">
        <v>1793</v>
      </c>
      <c r="E71" s="85" t="s">
        <v>1712</v>
      </c>
      <c r="F71" s="87"/>
    </row>
    <row r="72" ht="20.100000000000001" customHeight="1">
      <c r="A72" s="83"/>
      <c r="B72" s="84" t="s">
        <v>1633</v>
      </c>
      <c r="C72" s="85" t="s">
        <v>1806</v>
      </c>
      <c r="D72" s="86" t="s">
        <v>1807</v>
      </c>
      <c r="E72" s="85" t="s">
        <v>1712</v>
      </c>
      <c r="F72" s="87"/>
    </row>
    <row r="73" ht="20.100000000000001" customHeight="1">
      <c r="A73" s="83"/>
      <c r="B73" s="84" t="s">
        <v>1633</v>
      </c>
      <c r="C73" s="85" t="s">
        <v>1808</v>
      </c>
      <c r="D73" s="86" t="s">
        <v>1809</v>
      </c>
      <c r="E73" s="85" t="s">
        <v>1763</v>
      </c>
      <c r="F73" s="87"/>
    </row>
    <row r="74" ht="20.100000000000001" customHeight="1">
      <c r="A74" s="83"/>
      <c r="B74" s="84" t="s">
        <v>1633</v>
      </c>
      <c r="C74" s="85" t="s">
        <v>1810</v>
      </c>
      <c r="D74" s="86" t="s">
        <v>1811</v>
      </c>
      <c r="E74" s="85"/>
      <c r="F74" s="87"/>
    </row>
    <row r="75" ht="20.100000000000001" customHeight="1">
      <c r="A75" s="83"/>
      <c r="B75" s="84" t="s">
        <v>1633</v>
      </c>
      <c r="C75" s="85" t="s">
        <v>1812</v>
      </c>
      <c r="D75" s="86" t="s">
        <v>1813</v>
      </c>
      <c r="E75" s="85" t="s">
        <v>1763</v>
      </c>
      <c r="F75" s="87"/>
    </row>
    <row r="76" ht="20.100000000000001" customHeight="1">
      <c r="A76" s="83"/>
      <c r="B76" s="84" t="s">
        <v>1633</v>
      </c>
      <c r="C76" s="85" t="s">
        <v>1814</v>
      </c>
      <c r="D76" s="86" t="s">
        <v>1815</v>
      </c>
      <c r="E76" s="85" t="s">
        <v>1763</v>
      </c>
      <c r="F76" s="87"/>
    </row>
    <row r="77" ht="20.100000000000001" customHeight="1">
      <c r="A77" s="83"/>
      <c r="B77" s="84" t="s">
        <v>1633</v>
      </c>
      <c r="C77" s="85" t="s">
        <v>1816</v>
      </c>
      <c r="D77" s="86" t="s">
        <v>1817</v>
      </c>
      <c r="E77" s="85"/>
      <c r="F77" s="87"/>
    </row>
    <row r="78" ht="20.100000000000001" customHeight="1">
      <c r="A78" s="83"/>
      <c r="B78" s="84" t="s">
        <v>1633</v>
      </c>
      <c r="C78" s="85" t="s">
        <v>1818</v>
      </c>
      <c r="D78" s="86" t="s">
        <v>1819</v>
      </c>
      <c r="E78" s="85"/>
      <c r="F78" s="87"/>
    </row>
    <row r="79" ht="20.100000000000001" customHeight="1">
      <c r="A79" s="83"/>
      <c r="B79" s="84" t="s">
        <v>1633</v>
      </c>
      <c r="C79" s="85" t="s">
        <v>1820</v>
      </c>
      <c r="D79" s="86" t="s">
        <v>1821</v>
      </c>
      <c r="E79" s="85"/>
      <c r="F79" s="87"/>
    </row>
    <row r="80" ht="20.100000000000001" customHeight="1">
      <c r="A80" s="83"/>
      <c r="B80" s="84" t="s">
        <v>1633</v>
      </c>
      <c r="C80" s="85" t="s">
        <v>1822</v>
      </c>
      <c r="D80" s="86" t="s">
        <v>1823</v>
      </c>
      <c r="E80" s="85" t="s">
        <v>1712</v>
      </c>
      <c r="F80" s="87"/>
    </row>
    <row r="81" ht="20.100000000000001" customHeight="1">
      <c r="A81" s="83"/>
      <c r="B81" s="84" t="s">
        <v>1633</v>
      </c>
      <c r="C81" s="85" t="s">
        <v>1824</v>
      </c>
      <c r="D81" s="86" t="s">
        <v>1827</v>
      </c>
      <c r="E81" s="85" t="s">
        <v>1712</v>
      </c>
      <c r="F81" s="87"/>
    </row>
    <row r="82" ht="20.100000000000001" customHeight="1">
      <c r="A82" s="83"/>
      <c r="B82" s="84" t="s">
        <v>1633</v>
      </c>
      <c r="C82" s="85" t="s">
        <v>1828</v>
      </c>
      <c r="D82" s="86" t="s">
        <v>1829</v>
      </c>
      <c r="E82" s="85" t="s">
        <v>1712</v>
      </c>
      <c r="F82" s="87"/>
    </row>
    <row r="83" ht="20.100000000000001" customHeight="1">
      <c r="A83" s="83"/>
      <c r="B83" s="84" t="s">
        <v>1633</v>
      </c>
      <c r="C83" s="85" t="s">
        <v>1830</v>
      </c>
      <c r="D83" s="86" t="s">
        <v>1831</v>
      </c>
      <c r="E83" s="85" t="s">
        <v>1712</v>
      </c>
      <c r="F83" s="87"/>
    </row>
    <row r="84" ht="20.100000000000001" customHeight="1">
      <c r="A84" s="83"/>
      <c r="B84" s="84" t="s">
        <v>1633</v>
      </c>
      <c r="C84" s="85" t="s">
        <v>1832</v>
      </c>
      <c r="D84" s="86" t="s">
        <v>1833</v>
      </c>
      <c r="E84" s="85" t="s">
        <v>1712</v>
      </c>
      <c r="F84" s="87"/>
    </row>
    <row r="85" ht="20.100000000000001" customHeight="1">
      <c r="A85" s="83"/>
      <c r="B85" s="84" t="s">
        <v>1633</v>
      </c>
      <c r="C85" s="85" t="s">
        <v>1834</v>
      </c>
      <c r="D85" s="86" t="s">
        <v>1835</v>
      </c>
      <c r="E85" s="85" t="s">
        <v>1712</v>
      </c>
      <c r="F85" s="87"/>
    </row>
    <row r="86" ht="20.100000000000001" customHeight="1">
      <c r="A86" s="83"/>
      <c r="B86" s="84" t="s">
        <v>1633</v>
      </c>
      <c r="C86" s="85" t="s">
        <v>1836</v>
      </c>
      <c r="D86" s="86" t="s">
        <v>1837</v>
      </c>
      <c r="E86" s="85" t="s">
        <v>1712</v>
      </c>
      <c r="F86" s="87"/>
    </row>
    <row r="87" ht="20.100000000000001" customHeight="1">
      <c r="A87" s="83"/>
      <c r="B87" s="84" t="s">
        <v>1633</v>
      </c>
      <c r="C87" s="85" t="s">
        <v>1838</v>
      </c>
      <c r="D87" s="86" t="s">
        <v>1839</v>
      </c>
      <c r="E87" s="85" t="s">
        <v>1712</v>
      </c>
      <c r="F87" s="87"/>
    </row>
    <row r="88" ht="20.100000000000001" customHeight="1">
      <c r="A88" s="83"/>
      <c r="B88" s="84" t="s">
        <v>1633</v>
      </c>
      <c r="C88" s="85" t="s">
        <v>1840</v>
      </c>
      <c r="D88" s="86" t="s">
        <v>1841</v>
      </c>
      <c r="E88" s="85" t="s">
        <v>1712</v>
      </c>
      <c r="F88" s="87"/>
    </row>
    <row r="89" ht="20.100000000000001" customHeight="1">
      <c r="A89" s="83"/>
      <c r="B89" s="84"/>
      <c r="C89" s="85" t="s">
        <v>1842</v>
      </c>
      <c r="D89" s="86" t="s">
        <v>1843</v>
      </c>
      <c r="E89" s="85" t="s">
        <v>1844</v>
      </c>
      <c r="F89" s="87"/>
    </row>
    <row r="90" ht="20.100000000000001" customHeight="1">
      <c r="A90" s="83"/>
      <c r="B90" s="84" t="s">
        <v>1633</v>
      </c>
      <c r="C90" s="85" t="s">
        <v>1845</v>
      </c>
      <c r="D90" s="86" t="s">
        <v>1846</v>
      </c>
      <c r="E90" s="85" t="s">
        <v>1847</v>
      </c>
      <c r="F90" s="87"/>
    </row>
    <row r="91" ht="20.100000000000001" customHeight="1">
      <c r="A91" s="83"/>
      <c r="B91" s="84" t="s">
        <v>1633</v>
      </c>
      <c r="C91" s="85" t="s">
        <v>1848</v>
      </c>
      <c r="D91" s="86" t="s">
        <v>1849</v>
      </c>
      <c r="E91" s="85" t="s">
        <v>1847</v>
      </c>
      <c r="F91" s="87"/>
    </row>
    <row r="92" ht="20.100000000000001" customHeight="1">
      <c r="A92" s="83"/>
      <c r="B92" s="84" t="s">
        <v>1633</v>
      </c>
      <c r="C92" s="85" t="s">
        <v>1850</v>
      </c>
      <c r="D92" s="86" t="s">
        <v>1851</v>
      </c>
      <c r="E92" s="85"/>
      <c r="F92" s="87"/>
    </row>
    <row r="93" ht="20.100000000000001" customHeight="1">
      <c r="A93" s="83"/>
      <c r="B93" s="84"/>
      <c r="C93" s="85" t="s">
        <v>1852</v>
      </c>
      <c r="D93" s="86" t="s">
        <v>1853</v>
      </c>
      <c r="E93" s="85" t="s">
        <v>1756</v>
      </c>
      <c r="F93" s="87"/>
    </row>
    <row r="94" ht="20.100000000000001" customHeight="1">
      <c r="A94" s="83"/>
      <c r="B94" s="84"/>
      <c r="C94" s="85" t="s">
        <v>1854</v>
      </c>
      <c r="D94" s="86" t="s">
        <v>1855</v>
      </c>
      <c r="E94" s="85" t="s">
        <v>1756</v>
      </c>
      <c r="F94" s="87"/>
    </row>
    <row r="95" ht="20.100000000000001" customHeight="1">
      <c r="A95" s="83"/>
      <c r="B95" s="84"/>
      <c r="C95" s="85" t="s">
        <v>1856</v>
      </c>
      <c r="D95" s="86" t="s">
        <v>1857</v>
      </c>
      <c r="E95" s="85"/>
      <c r="F95" s="87"/>
    </row>
    <row r="96" ht="20.100000000000001" customHeight="1">
      <c r="A96" s="83"/>
      <c r="B96" s="84"/>
      <c r="C96" s="85" t="s">
        <v>1858</v>
      </c>
      <c r="D96" s="86" t="s">
        <v>1859</v>
      </c>
      <c r="E96" s="85" t="s">
        <v>1860</v>
      </c>
      <c r="F96" s="87"/>
    </row>
    <row r="97" ht="20.100000000000001" customHeight="1">
      <c r="A97" s="83"/>
      <c r="B97" s="84"/>
      <c r="C97" s="85" t="s">
        <v>1861</v>
      </c>
      <c r="D97" s="86" t="s">
        <v>1862</v>
      </c>
      <c r="E97" s="85" t="s">
        <v>1860</v>
      </c>
      <c r="F97" s="87"/>
    </row>
    <row r="98" ht="20.100000000000001" customHeight="1">
      <c r="A98" s="83"/>
      <c r="B98" s="84"/>
      <c r="C98" s="85" t="s">
        <v>1863</v>
      </c>
      <c r="D98" s="86" t="s">
        <v>1864</v>
      </c>
      <c r="E98" s="85"/>
      <c r="F98" s="87"/>
    </row>
    <row r="99" ht="20.100000000000001" customHeight="1">
      <c r="A99" s="83"/>
      <c r="B99" s="84"/>
      <c r="C99" s="85" t="s">
        <v>1865</v>
      </c>
      <c r="D99" s="86" t="s">
        <v>1866</v>
      </c>
      <c r="E99" s="85" t="s">
        <v>1867</v>
      </c>
      <c r="F99" s="87"/>
    </row>
    <row r="100" ht="20.100000000000001" customHeight="1">
      <c r="A100" s="83"/>
      <c r="B100" s="84" t="s">
        <v>1633</v>
      </c>
      <c r="C100" s="85" t="s">
        <v>1868</v>
      </c>
      <c r="D100" s="86" t="s">
        <v>1869</v>
      </c>
      <c r="E100" s="85" t="s">
        <v>1870</v>
      </c>
      <c r="F100" s="87"/>
    </row>
    <row r="101" ht="20.100000000000001" customHeight="1">
      <c r="A101" s="83"/>
      <c r="B101" s="84" t="s">
        <v>1633</v>
      </c>
      <c r="C101" s="85" t="s">
        <v>1871</v>
      </c>
      <c r="D101" s="86" t="s">
        <v>1872</v>
      </c>
      <c r="E101" s="85" t="s">
        <v>1873</v>
      </c>
      <c r="F101" s="87"/>
    </row>
    <row r="102" ht="20.100000000000001" customHeight="1">
      <c r="A102" s="83"/>
      <c r="B102" s="84" t="s">
        <v>1633</v>
      </c>
      <c r="C102" s="85" t="s">
        <v>1874</v>
      </c>
      <c r="D102" s="86" t="s">
        <v>1875</v>
      </c>
      <c r="E102" s="85"/>
      <c r="F102" s="87"/>
    </row>
    <row r="103" ht="20.100000000000001" customHeight="1">
      <c r="A103" s="83"/>
      <c r="B103" s="84" t="s">
        <v>1633</v>
      </c>
      <c r="C103" s="85" t="s">
        <v>1876</v>
      </c>
      <c r="D103" s="86" t="s">
        <v>1877</v>
      </c>
      <c r="E103" s="85"/>
      <c r="F103" s="87"/>
    </row>
    <row r="104" ht="20.100000000000001" customHeight="1">
      <c r="A104" s="83"/>
      <c r="B104" s="84" t="s">
        <v>1633</v>
      </c>
      <c r="C104" s="85" t="s">
        <v>1878</v>
      </c>
      <c r="D104" s="86" t="s">
        <v>1879</v>
      </c>
      <c r="E104" s="85" t="s">
        <v>1880</v>
      </c>
      <c r="F104" s="87"/>
    </row>
    <row r="105" ht="20.100000000000001" customHeight="1">
      <c r="A105" s="83"/>
      <c r="B105" s="84" t="s">
        <v>1633</v>
      </c>
      <c r="C105" s="85" t="s">
        <v>1881</v>
      </c>
      <c r="D105" s="86" t="s">
        <v>0</v>
      </c>
      <c r="E105" s="85" t="s">
        <v>1880</v>
      </c>
      <c r="F105" s="87"/>
    </row>
    <row r="106" ht="20.100000000000001" customHeight="1">
      <c r="A106" s="83"/>
      <c r="B106" s="84" t="s">
        <v>1633</v>
      </c>
      <c r="C106" s="85" t="s">
        <v>1</v>
      </c>
      <c r="D106" s="86" t="s">
        <v>2</v>
      </c>
      <c r="E106" s="85" t="s">
        <v>1880</v>
      </c>
      <c r="F106" s="87"/>
    </row>
    <row r="107" ht="20.100000000000001" customHeight="1">
      <c r="A107" s="83"/>
      <c r="B107" s="84" t="s">
        <v>1633</v>
      </c>
      <c r="C107" s="85" t="s">
        <v>3</v>
      </c>
      <c r="D107" s="86" t="s">
        <v>4</v>
      </c>
      <c r="E107" s="85" t="s">
        <v>1880</v>
      </c>
      <c r="F107" s="87"/>
    </row>
    <row r="108" ht="20.100000000000001" customHeight="1">
      <c r="A108" s="83"/>
      <c r="B108" s="84" t="s">
        <v>1633</v>
      </c>
      <c r="C108" s="85" t="s">
        <v>5</v>
      </c>
      <c r="D108" s="86" t="s">
        <v>6</v>
      </c>
      <c r="E108" s="85" t="s">
        <v>1880</v>
      </c>
      <c r="F108" s="87"/>
    </row>
    <row r="109" ht="20.100000000000001" customHeight="1">
      <c r="A109" s="83"/>
      <c r="B109" s="84" t="s">
        <v>1633</v>
      </c>
      <c r="C109" s="85" t="s">
        <v>7</v>
      </c>
      <c r="D109" s="86" t="s">
        <v>8</v>
      </c>
      <c r="E109" s="85" t="s">
        <v>1880</v>
      </c>
      <c r="F109" s="87"/>
    </row>
    <row r="110" ht="20.100000000000001" customHeight="1">
      <c r="A110" s="83"/>
      <c r="B110" s="84" t="s">
        <v>1633</v>
      </c>
      <c r="C110" s="85" t="s">
        <v>9</v>
      </c>
      <c r="D110" s="86" t="s">
        <v>10</v>
      </c>
      <c r="E110" s="85" t="s">
        <v>1880</v>
      </c>
      <c r="F110" s="87"/>
    </row>
    <row r="111" ht="20.100000000000001" customHeight="1">
      <c r="A111" s="83"/>
      <c r="B111" s="84" t="s">
        <v>1633</v>
      </c>
      <c r="C111" s="85" t="s">
        <v>11</v>
      </c>
      <c r="D111" s="86" t="s">
        <v>12</v>
      </c>
      <c r="E111" s="85" t="s">
        <v>1880</v>
      </c>
      <c r="F111" s="87"/>
    </row>
    <row r="112" ht="20.100000000000001" customHeight="1">
      <c r="A112" s="83"/>
      <c r="B112" s="84" t="s">
        <v>1633</v>
      </c>
      <c r="C112" s="85" t="s">
        <v>13</v>
      </c>
      <c r="D112" s="86" t="s">
        <v>14</v>
      </c>
      <c r="E112" s="85" t="s">
        <v>15</v>
      </c>
      <c r="F112" s="87"/>
    </row>
    <row r="113" ht="20.100000000000001" customHeight="1">
      <c r="A113" s="83"/>
      <c r="B113" s="84" t="s">
        <v>1633</v>
      </c>
      <c r="C113" s="85" t="s">
        <v>16</v>
      </c>
      <c r="D113" s="86" t="s">
        <v>28</v>
      </c>
      <c r="E113" s="85"/>
      <c r="F113" s="87"/>
    </row>
    <row r="114" ht="20.100000000000001" customHeight="1">
      <c r="A114" s="83"/>
      <c r="B114" s="84" t="s">
        <v>1633</v>
      </c>
      <c r="C114" s="85" t="s">
        <v>29</v>
      </c>
      <c r="D114" s="86" t="s">
        <v>30</v>
      </c>
      <c r="E114" s="85" t="s">
        <v>15</v>
      </c>
      <c r="F114" s="87"/>
    </row>
    <row r="115" ht="20.100000000000001" customHeight="1">
      <c r="A115" s="83"/>
      <c r="B115" s="84" t="s">
        <v>1633</v>
      </c>
      <c r="C115" s="85" t="s">
        <v>31</v>
      </c>
      <c r="D115" s="86" t="s">
        <v>32</v>
      </c>
      <c r="E115" s="85" t="s">
        <v>15</v>
      </c>
      <c r="F115" s="87"/>
    </row>
    <row r="116" ht="20.100000000000001" customHeight="1">
      <c r="A116" s="83"/>
      <c r="B116" s="84" t="s">
        <v>1633</v>
      </c>
      <c r="C116" s="85" t="s">
        <v>33</v>
      </c>
      <c r="D116" s="86" t="s">
        <v>34</v>
      </c>
      <c r="E116" s="85" t="s">
        <v>1880</v>
      </c>
      <c r="F116" s="87"/>
    </row>
    <row r="117" ht="20.100000000000001" customHeight="1">
      <c r="A117" s="83"/>
      <c r="B117" s="84" t="s">
        <v>1633</v>
      </c>
      <c r="C117" s="85" t="s">
        <v>35</v>
      </c>
      <c r="D117" s="86" t="s">
        <v>579</v>
      </c>
      <c r="E117" s="85" t="s">
        <v>1880</v>
      </c>
      <c r="F117" s="87"/>
    </row>
    <row r="118" ht="20.100000000000001" customHeight="1">
      <c r="A118" s="83"/>
      <c r="B118" s="84" t="s">
        <v>1677</v>
      </c>
      <c r="C118" s="85" t="s">
        <v>36</v>
      </c>
      <c r="D118" s="86" t="s">
        <v>580</v>
      </c>
      <c r="E118" s="85" t="s">
        <v>15</v>
      </c>
      <c r="F118" s="87"/>
    </row>
    <row r="119" ht="20.100000000000001" customHeight="1">
      <c r="A119" s="83"/>
      <c r="B119" s="84" t="s">
        <v>1677</v>
      </c>
      <c r="C119" s="85" t="s">
        <v>37</v>
      </c>
      <c r="D119" s="86" t="s">
        <v>38</v>
      </c>
      <c r="E119" s="85" t="s">
        <v>15</v>
      </c>
      <c r="F119" s="87"/>
    </row>
    <row r="120" ht="20.100000000000001" customHeight="1">
      <c r="A120" s="83"/>
      <c r="B120" s="84" t="s">
        <v>1677</v>
      </c>
      <c r="C120" s="85" t="s">
        <v>39</v>
      </c>
      <c r="D120" s="86" t="s">
        <v>52</v>
      </c>
      <c r="E120" s="85" t="s">
        <v>1880</v>
      </c>
      <c r="F120" s="87"/>
    </row>
    <row r="121" ht="20.100000000000001" customHeight="1">
      <c r="A121" s="83"/>
      <c r="B121" s="84" t="s">
        <v>1677</v>
      </c>
      <c r="C121" s="85" t="s">
        <v>53</v>
      </c>
      <c r="D121" s="86" t="s">
        <v>54</v>
      </c>
      <c r="E121" s="85" t="s">
        <v>15</v>
      </c>
      <c r="F121" s="87"/>
    </row>
    <row r="122" ht="20.100000000000001" customHeight="1">
      <c r="A122" s="83"/>
      <c r="B122" s="84"/>
      <c r="C122" s="85" t="s">
        <v>55</v>
      </c>
      <c r="D122" s="86" t="s">
        <v>581</v>
      </c>
      <c r="E122" s="85" t="s">
        <v>15</v>
      </c>
      <c r="F122" s="87"/>
    </row>
    <row r="123" ht="20.100000000000001" customHeight="1">
      <c r="A123" s="83"/>
      <c r="B123" s="84" t="s">
        <v>1633</v>
      </c>
      <c r="C123" s="85" t="s">
        <v>56</v>
      </c>
      <c r="D123" s="86" t="s">
        <v>57</v>
      </c>
      <c r="E123" s="85" t="s">
        <v>58</v>
      </c>
      <c r="F123" s="87"/>
    </row>
    <row r="124" ht="20.100000000000001" customHeight="1">
      <c r="A124" s="83"/>
      <c r="B124" s="84"/>
      <c r="C124" s="85" t="s">
        <v>59</v>
      </c>
      <c r="D124" s="86" t="s">
        <v>60</v>
      </c>
      <c r="E124" s="85" t="s">
        <v>61</v>
      </c>
      <c r="F124" s="87"/>
    </row>
    <row r="125" ht="20.100000000000001" customHeight="1">
      <c r="A125" s="83"/>
      <c r="B125" s="84"/>
      <c r="C125" s="85" t="s">
        <v>62</v>
      </c>
      <c r="D125" s="86" t="s">
        <v>63</v>
      </c>
      <c r="E125" s="85"/>
      <c r="F125" s="87"/>
    </row>
    <row r="126" ht="20.100000000000001" customHeight="1">
      <c r="A126" s="83"/>
      <c r="B126" s="84" t="s">
        <v>1633</v>
      </c>
      <c r="C126" s="85" t="s">
        <v>64</v>
      </c>
      <c r="D126" s="86" t="s">
        <v>65</v>
      </c>
      <c r="E126" s="85" t="s">
        <v>58</v>
      </c>
      <c r="F126" s="87"/>
    </row>
    <row r="127" ht="20.100000000000001" customHeight="1">
      <c r="A127" s="83"/>
      <c r="B127" s="84" t="s">
        <v>1633</v>
      </c>
      <c r="C127" s="85" t="s">
        <v>66</v>
      </c>
      <c r="D127" s="86" t="s">
        <v>67</v>
      </c>
      <c r="E127" s="85" t="s">
        <v>58</v>
      </c>
      <c r="F127" s="87"/>
    </row>
    <row r="128" ht="20.100000000000001" customHeight="1">
      <c r="A128" s="83"/>
      <c r="B128" s="84" t="s">
        <v>1633</v>
      </c>
      <c r="C128" s="85" t="s">
        <v>68</v>
      </c>
      <c r="D128" s="86" t="s">
        <v>69</v>
      </c>
      <c r="E128" s="85" t="s">
        <v>58</v>
      </c>
      <c r="F128" s="87"/>
    </row>
    <row r="129" ht="20.100000000000001" customHeight="1">
      <c r="A129" s="83"/>
      <c r="B129" s="84" t="s">
        <v>1633</v>
      </c>
      <c r="C129" s="85" t="s">
        <v>70</v>
      </c>
      <c r="D129" s="86" t="s">
        <v>71</v>
      </c>
      <c r="E129" s="85" t="s">
        <v>58</v>
      </c>
      <c r="F129" s="87"/>
    </row>
    <row r="130" ht="20.100000000000001" customHeight="1">
      <c r="A130" s="83"/>
      <c r="B130" s="84" t="s">
        <v>1633</v>
      </c>
      <c r="C130" s="85" t="s">
        <v>72</v>
      </c>
      <c r="D130" s="86" t="s">
        <v>582</v>
      </c>
      <c r="E130" s="85" t="s">
        <v>58</v>
      </c>
      <c r="F130" s="87"/>
    </row>
    <row r="131" ht="20.100000000000001" customHeight="1">
      <c r="A131" s="83"/>
      <c r="B131" s="84" t="s">
        <v>1633</v>
      </c>
      <c r="C131" s="85" t="s">
        <v>73</v>
      </c>
      <c r="D131" s="86" t="s">
        <v>583</v>
      </c>
      <c r="E131" s="85" t="s">
        <v>58</v>
      </c>
      <c r="F131" s="87"/>
    </row>
    <row r="132" ht="20.100000000000001" customHeight="1">
      <c r="A132" s="83"/>
      <c r="B132" s="84" t="s">
        <v>1633</v>
      </c>
      <c r="C132" s="85" t="s">
        <v>74</v>
      </c>
      <c r="D132" s="86" t="s">
        <v>584</v>
      </c>
      <c r="E132" s="85" t="s">
        <v>58</v>
      </c>
      <c r="F132" s="87"/>
    </row>
    <row r="133" ht="20.100000000000001" customHeight="1">
      <c r="A133" s="83"/>
      <c r="B133" s="84" t="s">
        <v>1633</v>
      </c>
      <c r="C133" s="85" t="s">
        <v>75</v>
      </c>
      <c r="D133" s="86" t="s">
        <v>585</v>
      </c>
      <c r="E133" s="85" t="s">
        <v>58</v>
      </c>
      <c r="F133" s="87"/>
    </row>
    <row r="134" ht="20.100000000000001" customHeight="1">
      <c r="A134" s="83"/>
      <c r="B134" s="84" t="s">
        <v>1633</v>
      </c>
      <c r="C134" s="85" t="s">
        <v>76</v>
      </c>
      <c r="D134" s="86" t="s">
        <v>586</v>
      </c>
      <c r="E134" s="85" t="s">
        <v>58</v>
      </c>
      <c r="F134" s="87"/>
    </row>
    <row r="135" ht="20.100000000000001" customHeight="1">
      <c r="A135" s="83"/>
      <c r="B135" s="84" t="s">
        <v>1633</v>
      </c>
      <c r="C135" s="85" t="s">
        <v>77</v>
      </c>
      <c r="D135" s="86" t="s">
        <v>587</v>
      </c>
      <c r="E135" s="85" t="s">
        <v>58</v>
      </c>
      <c r="F135" s="87"/>
    </row>
    <row r="136" ht="20.100000000000001" customHeight="1">
      <c r="A136" s="83"/>
      <c r="B136" s="84" t="s">
        <v>1633</v>
      </c>
      <c r="C136" s="85" t="s">
        <v>78</v>
      </c>
      <c r="D136" s="86" t="s">
        <v>79</v>
      </c>
      <c r="E136" s="85" t="s">
        <v>58</v>
      </c>
      <c r="F136" s="87"/>
    </row>
    <row r="137" ht="20.100000000000001" customHeight="1">
      <c r="A137" s="83"/>
      <c r="B137" s="84" t="s">
        <v>723</v>
      </c>
      <c r="C137" s="85" t="s">
        <v>80</v>
      </c>
      <c r="D137" s="86" t="s">
        <v>588</v>
      </c>
      <c r="E137" s="85" t="s">
        <v>58</v>
      </c>
      <c r="F137" s="87"/>
    </row>
    <row r="138" ht="20.100000000000001" customHeight="1">
      <c r="A138" s="83"/>
      <c r="B138" s="84" t="s">
        <v>723</v>
      </c>
      <c r="C138" s="85" t="s">
        <v>81</v>
      </c>
      <c r="D138" s="86" t="s">
        <v>589</v>
      </c>
      <c r="E138" s="85" t="s">
        <v>58</v>
      </c>
      <c r="F138" s="87"/>
    </row>
    <row r="139" ht="20.100000000000001" customHeight="1">
      <c r="A139" s="83"/>
      <c r="B139" s="84" t="s">
        <v>723</v>
      </c>
      <c r="C139" s="85" t="s">
        <v>82</v>
      </c>
      <c r="D139" s="86" t="s">
        <v>590</v>
      </c>
      <c r="E139" s="85" t="s">
        <v>58</v>
      </c>
      <c r="F139" s="87"/>
    </row>
    <row r="140" ht="20.100000000000001" customHeight="1">
      <c r="A140" s="83"/>
      <c r="B140" s="84" t="s">
        <v>723</v>
      </c>
      <c r="C140" s="85" t="s">
        <v>83</v>
      </c>
      <c r="D140" s="86" t="s">
        <v>591</v>
      </c>
      <c r="E140" s="85" t="s">
        <v>58</v>
      </c>
      <c r="F140" s="87"/>
    </row>
    <row r="141" ht="20.100000000000001" customHeight="1">
      <c r="A141" s="83"/>
      <c r="B141" s="84" t="s">
        <v>1633</v>
      </c>
      <c r="C141" s="85" t="s">
        <v>84</v>
      </c>
      <c r="D141" s="86" t="s">
        <v>85</v>
      </c>
      <c r="E141" s="85" t="s">
        <v>58</v>
      </c>
      <c r="F141" s="87"/>
    </row>
    <row r="142" ht="20.100000000000001" customHeight="1">
      <c r="A142" s="83"/>
      <c r="B142" s="84" t="s">
        <v>1633</v>
      </c>
      <c r="C142" s="85" t="s">
        <v>86</v>
      </c>
      <c r="D142" s="86" t="s">
        <v>87</v>
      </c>
      <c r="E142" s="85" t="s">
        <v>58</v>
      </c>
      <c r="F142" s="87"/>
    </row>
    <row r="143" ht="20.100000000000001" customHeight="1">
      <c r="A143" s="83"/>
      <c r="B143" s="84" t="s">
        <v>1677</v>
      </c>
      <c r="C143" s="85" t="s">
        <v>88</v>
      </c>
      <c r="D143" s="86" t="s">
        <v>89</v>
      </c>
      <c r="E143" s="85"/>
      <c r="F143" s="87"/>
    </row>
    <row r="144" ht="20.100000000000001" customHeight="1">
      <c r="A144" s="83"/>
      <c r="B144" s="84" t="s">
        <v>1677</v>
      </c>
      <c r="C144" s="85" t="s">
        <v>90</v>
      </c>
      <c r="D144" s="86" t="s">
        <v>91</v>
      </c>
      <c r="E144" s="85"/>
      <c r="F144" s="87"/>
    </row>
    <row r="145" ht="20.100000000000001" customHeight="1">
      <c r="A145" s="83"/>
      <c r="B145" s="84" t="s">
        <v>1677</v>
      </c>
      <c r="C145" s="85" t="s">
        <v>92</v>
      </c>
      <c r="D145" s="86" t="s">
        <v>93</v>
      </c>
      <c r="E145" s="85"/>
      <c r="F145" s="87"/>
    </row>
    <row r="146" ht="20.100000000000001" customHeight="1">
      <c r="A146" s="83"/>
      <c r="B146" s="84" t="s">
        <v>1677</v>
      </c>
      <c r="C146" s="85" t="s">
        <v>94</v>
      </c>
      <c r="D146" s="86" t="s">
        <v>616</v>
      </c>
      <c r="E146" s="85"/>
      <c r="F146" s="87"/>
    </row>
    <row r="147" ht="20.100000000000001" customHeight="1">
      <c r="A147" s="83"/>
      <c r="B147" s="84" t="s">
        <v>1677</v>
      </c>
      <c r="C147" s="85" t="s">
        <v>95</v>
      </c>
      <c r="D147" s="86" t="s">
        <v>617</v>
      </c>
      <c r="E147" s="85"/>
      <c r="F147" s="87"/>
    </row>
    <row r="148" ht="20.100000000000001" customHeight="1">
      <c r="A148" s="83"/>
      <c r="B148" s="84" t="s">
        <v>1677</v>
      </c>
      <c r="C148" s="85" t="s">
        <v>96</v>
      </c>
      <c r="D148" s="86" t="s">
        <v>618</v>
      </c>
      <c r="E148" s="85"/>
      <c r="F148" s="87"/>
    </row>
    <row r="149" ht="20.100000000000001" customHeight="1">
      <c r="A149" s="83"/>
      <c r="B149" s="84" t="s">
        <v>1677</v>
      </c>
      <c r="C149" s="85" t="s">
        <v>97</v>
      </c>
      <c r="D149" s="86" t="s">
        <v>98</v>
      </c>
      <c r="E149" s="85"/>
      <c r="F149" s="87"/>
    </row>
    <row r="150" ht="20.100000000000001" customHeight="1">
      <c r="A150" s="83"/>
      <c r="B150" s="84" t="s">
        <v>1677</v>
      </c>
      <c r="C150" s="85" t="s">
        <v>99</v>
      </c>
      <c r="D150" s="86" t="s">
        <v>100</v>
      </c>
      <c r="E150" s="85"/>
      <c r="F150" s="87"/>
    </row>
    <row r="151" ht="20.100000000000001" customHeight="1">
      <c r="A151" s="83"/>
      <c r="B151" s="84" t="s">
        <v>1633</v>
      </c>
      <c r="C151" s="85" t="s">
        <v>101</v>
      </c>
      <c r="D151" s="86" t="s">
        <v>102</v>
      </c>
      <c r="E151" s="85"/>
      <c r="F151" s="87"/>
    </row>
    <row r="152" ht="20.100000000000001" customHeight="1">
      <c r="A152" s="83"/>
      <c r="B152" s="84" t="s">
        <v>1633</v>
      </c>
      <c r="C152" s="85" t="s">
        <v>103</v>
      </c>
      <c r="D152" s="86" t="s">
        <v>104</v>
      </c>
      <c r="E152" s="85"/>
      <c r="F152" s="87"/>
    </row>
    <row r="153" ht="20.100000000000001" customHeight="1">
      <c r="A153" s="83"/>
      <c r="B153" s="84" t="s">
        <v>1677</v>
      </c>
      <c r="C153" s="85" t="s">
        <v>105</v>
      </c>
      <c r="D153" s="86" t="s">
        <v>106</v>
      </c>
      <c r="E153" s="85"/>
      <c r="F153" s="87"/>
    </row>
    <row r="154" ht="20.100000000000001" customHeight="1">
      <c r="A154" s="83"/>
      <c r="B154" s="84" t="s">
        <v>1677</v>
      </c>
      <c r="C154" s="85" t="s">
        <v>107</v>
      </c>
      <c r="D154" s="86" t="s">
        <v>108</v>
      </c>
      <c r="E154" s="85"/>
      <c r="F154" s="87"/>
    </row>
    <row r="155" ht="20.100000000000001" customHeight="1">
      <c r="A155" s="83"/>
      <c r="B155" s="84" t="s">
        <v>1677</v>
      </c>
      <c r="C155" s="85" t="s">
        <v>112</v>
      </c>
      <c r="D155" s="86" t="s">
        <v>619</v>
      </c>
      <c r="E155" s="85"/>
      <c r="F155" s="87"/>
    </row>
    <row r="156" ht="20.100000000000001" customHeight="1">
      <c r="A156" s="83"/>
      <c r="B156" s="84" t="s">
        <v>1677</v>
      </c>
      <c r="C156" s="85" t="s">
        <v>113</v>
      </c>
      <c r="D156" s="86" t="s">
        <v>620</v>
      </c>
      <c r="E156" s="85"/>
      <c r="F156" s="87"/>
    </row>
    <row r="157" ht="20.100000000000001" customHeight="1">
      <c r="A157" s="83"/>
      <c r="B157" s="84" t="s">
        <v>1677</v>
      </c>
      <c r="C157" s="85" t="s">
        <v>114</v>
      </c>
      <c r="D157" s="86" t="s">
        <v>115</v>
      </c>
      <c r="E157" s="85"/>
      <c r="F157" s="87"/>
    </row>
    <row r="158" ht="20.100000000000001" customHeight="1">
      <c r="A158" s="83"/>
      <c r="B158" s="84" t="s">
        <v>1633</v>
      </c>
      <c r="C158" s="85" t="s">
        <v>116</v>
      </c>
      <c r="D158" s="86" t="s">
        <v>117</v>
      </c>
      <c r="E158" s="85"/>
      <c r="F158" s="87"/>
    </row>
    <row r="159" ht="20.100000000000001" customHeight="1">
      <c r="A159" s="83"/>
      <c r="B159" s="84"/>
      <c r="C159" s="85" t="s">
        <v>118</v>
      </c>
      <c r="D159" s="86" t="s">
        <v>119</v>
      </c>
      <c r="E159" s="85"/>
      <c r="F159" s="87"/>
    </row>
    <row r="160" ht="20.100000000000001" customHeight="1">
      <c r="A160" s="83"/>
      <c r="B160" s="84" t="s">
        <v>1633</v>
      </c>
      <c r="C160" s="85" t="s">
        <v>120</v>
      </c>
      <c r="D160" s="86" t="s">
        <v>121</v>
      </c>
      <c r="E160" s="85"/>
      <c r="F160" s="87"/>
    </row>
    <row r="161" ht="20.100000000000001" customHeight="1">
      <c r="A161" s="83"/>
      <c r="B161" s="84" t="s">
        <v>1633</v>
      </c>
      <c r="C161" s="85" t="s">
        <v>122</v>
      </c>
      <c r="D161" s="86" t="s">
        <v>123</v>
      </c>
      <c r="E161" s="85"/>
      <c r="F161" s="87"/>
    </row>
    <row r="162" ht="20.100000000000001" customHeight="1">
      <c r="A162" s="83"/>
      <c r="B162" s="84" t="s">
        <v>1633</v>
      </c>
      <c r="C162" s="85" t="s">
        <v>124</v>
      </c>
      <c r="D162" s="86" t="s">
        <v>125</v>
      </c>
      <c r="E162" s="85" t="s">
        <v>126</v>
      </c>
      <c r="F162" s="87"/>
    </row>
    <row r="163" ht="20.100000000000001" customHeight="1">
      <c r="A163" s="83"/>
      <c r="B163" s="84" t="s">
        <v>1633</v>
      </c>
      <c r="C163" s="85" t="s">
        <v>127</v>
      </c>
      <c r="D163" s="86" t="s">
        <v>128</v>
      </c>
      <c r="E163" s="85" t="s">
        <v>1847</v>
      </c>
      <c r="F163" s="87"/>
    </row>
    <row r="164" ht="20.100000000000001" customHeight="1">
      <c r="A164" s="83"/>
      <c r="B164" s="84" t="s">
        <v>1633</v>
      </c>
      <c r="C164" s="85" t="s">
        <v>129</v>
      </c>
      <c r="D164" s="86" t="s">
        <v>130</v>
      </c>
      <c r="E164" s="85" t="s">
        <v>1847</v>
      </c>
      <c r="F164" s="87"/>
    </row>
    <row r="165" ht="20.100000000000001" customHeight="1">
      <c r="A165" s="83"/>
      <c r="B165" s="84" t="s">
        <v>1633</v>
      </c>
      <c r="C165" s="85" t="s">
        <v>131</v>
      </c>
      <c r="D165" s="86" t="s">
        <v>132</v>
      </c>
      <c r="E165" s="85" t="s">
        <v>1847</v>
      </c>
      <c r="F165" s="87"/>
    </row>
    <row r="166" ht="20.100000000000001" customHeight="1">
      <c r="A166" s="83"/>
      <c r="B166" s="84" t="s">
        <v>1633</v>
      </c>
      <c r="C166" s="85" t="s">
        <v>133</v>
      </c>
      <c r="D166" s="86" t="s">
        <v>134</v>
      </c>
      <c r="E166" s="85" t="s">
        <v>1847</v>
      </c>
      <c r="F166" s="87"/>
    </row>
    <row r="167" ht="20.100000000000001" customHeight="1">
      <c r="A167" s="83"/>
      <c r="B167" s="84" t="s">
        <v>1633</v>
      </c>
      <c r="C167" s="85" t="s">
        <v>135</v>
      </c>
      <c r="D167" s="86" t="s">
        <v>136</v>
      </c>
      <c r="E167" s="85"/>
      <c r="F167" s="87"/>
    </row>
    <row r="168" ht="20.100000000000001" customHeight="1">
      <c r="A168" s="83"/>
      <c r="B168" s="84" t="s">
        <v>1633</v>
      </c>
      <c r="C168" s="85" t="s">
        <v>137</v>
      </c>
      <c r="D168" s="86" t="s">
        <v>138</v>
      </c>
      <c r="E168" s="85"/>
      <c r="F168" s="87"/>
    </row>
    <row r="169" ht="20.100000000000001" customHeight="1">
      <c r="A169" s="83"/>
      <c r="B169" s="84" t="s">
        <v>1633</v>
      </c>
      <c r="C169" s="85" t="s">
        <v>139</v>
      </c>
      <c r="D169" s="86" t="s">
        <v>140</v>
      </c>
      <c r="E169" s="85"/>
      <c r="F169" s="87"/>
    </row>
    <row r="170" ht="20.100000000000001" customHeight="1">
      <c r="A170" s="83"/>
      <c r="B170" s="84" t="s">
        <v>1633</v>
      </c>
      <c r="C170" s="85" t="s">
        <v>141</v>
      </c>
      <c r="D170" s="86" t="s">
        <v>621</v>
      </c>
      <c r="E170" s="85"/>
      <c r="F170" s="87"/>
    </row>
    <row r="171" ht="20.100000000000001" customHeight="1">
      <c r="A171" s="83"/>
      <c r="B171" s="84" t="s">
        <v>1633</v>
      </c>
      <c r="C171" s="85" t="s">
        <v>142</v>
      </c>
      <c r="D171" s="86" t="s">
        <v>143</v>
      </c>
      <c r="E171" s="85"/>
      <c r="F171" s="87"/>
    </row>
    <row r="172" ht="20.100000000000001" customHeight="1">
      <c r="A172" s="83"/>
      <c r="B172" s="84" t="s">
        <v>1633</v>
      </c>
      <c r="C172" s="85" t="s">
        <v>144</v>
      </c>
      <c r="D172" s="86" t="s">
        <v>145</v>
      </c>
      <c r="E172" s="85"/>
      <c r="F172" s="87"/>
    </row>
    <row r="173" ht="20.100000000000001" customHeight="1">
      <c r="A173" s="83"/>
      <c r="B173" s="84" t="s">
        <v>1633</v>
      </c>
      <c r="C173" s="85" t="s">
        <v>146</v>
      </c>
      <c r="D173" s="86" t="s">
        <v>147</v>
      </c>
      <c r="E173" s="85"/>
      <c r="F173" s="87"/>
    </row>
    <row r="174" ht="20.100000000000001" customHeight="1">
      <c r="A174" s="83"/>
      <c r="B174" s="84" t="s">
        <v>1633</v>
      </c>
      <c r="C174" s="85" t="s">
        <v>148</v>
      </c>
      <c r="D174" s="86" t="s">
        <v>149</v>
      </c>
      <c r="E174" s="85"/>
      <c r="F174" s="87"/>
    </row>
    <row r="175" ht="20.100000000000001" customHeight="1">
      <c r="A175" s="83"/>
      <c r="B175" s="84" t="s">
        <v>1633</v>
      </c>
      <c r="C175" s="85" t="s">
        <v>150</v>
      </c>
      <c r="D175" s="86" t="s">
        <v>151</v>
      </c>
      <c r="E175" s="85"/>
      <c r="F175" s="87"/>
    </row>
    <row r="176" ht="20.100000000000001" customHeight="1">
      <c r="A176" s="83"/>
      <c r="B176" s="84" t="s">
        <v>1633</v>
      </c>
      <c r="C176" s="85" t="s">
        <v>152</v>
      </c>
      <c r="D176" s="86" t="s">
        <v>153</v>
      </c>
      <c r="E176" s="85"/>
      <c r="F176" s="87"/>
    </row>
    <row r="177" ht="20.100000000000001" customHeight="1">
      <c r="A177" s="83"/>
      <c r="B177" s="84" t="s">
        <v>1633</v>
      </c>
      <c r="C177" s="85" t="s">
        <v>154</v>
      </c>
      <c r="D177" s="86" t="s">
        <v>155</v>
      </c>
      <c r="E177" s="85"/>
      <c r="F177" s="87"/>
    </row>
    <row r="178" ht="20.100000000000001" customHeight="1">
      <c r="A178" s="83"/>
      <c r="B178" s="84" t="s">
        <v>1633</v>
      </c>
      <c r="C178" s="85" t="s">
        <v>156</v>
      </c>
      <c r="D178" s="86" t="s">
        <v>157</v>
      </c>
      <c r="E178" s="85"/>
      <c r="F178" s="87"/>
    </row>
    <row r="179" ht="20.100000000000001" customHeight="1">
      <c r="A179" s="83"/>
      <c r="B179" s="84" t="s">
        <v>1633</v>
      </c>
      <c r="C179" s="85" t="s">
        <v>158</v>
      </c>
      <c r="D179" s="86" t="s">
        <v>159</v>
      </c>
      <c r="E179" s="85"/>
      <c r="F179" s="87"/>
    </row>
    <row r="180" ht="20.100000000000001" customHeight="1">
      <c r="A180" s="83"/>
      <c r="B180" s="84" t="s">
        <v>1633</v>
      </c>
      <c r="C180" s="85" t="s">
        <v>160</v>
      </c>
      <c r="D180" s="86" t="s">
        <v>161</v>
      </c>
      <c r="E180" s="85"/>
      <c r="F180" s="87"/>
    </row>
    <row r="181" ht="20.100000000000001" customHeight="1">
      <c r="A181" s="83"/>
      <c r="B181" s="84"/>
      <c r="C181" s="85" t="s">
        <v>162</v>
      </c>
      <c r="D181" s="86" t="s">
        <v>622</v>
      </c>
      <c r="E181" s="85"/>
      <c r="F181" s="87"/>
    </row>
    <row r="182" ht="20.100000000000001" customHeight="1">
      <c r="A182" s="83"/>
      <c r="B182" s="84"/>
      <c r="C182" s="85" t="s">
        <v>163</v>
      </c>
      <c r="D182" s="86" t="s">
        <v>164</v>
      </c>
      <c r="E182" s="85"/>
      <c r="F182" s="87"/>
    </row>
    <row r="183" ht="20.100000000000001" customHeight="1">
      <c r="A183" s="83"/>
      <c r="B183" s="84" t="s">
        <v>1633</v>
      </c>
      <c r="C183" s="85" t="s">
        <v>165</v>
      </c>
      <c r="D183" s="86" t="s">
        <v>166</v>
      </c>
      <c r="E183" s="85" t="s">
        <v>167</v>
      </c>
      <c r="F183" s="87"/>
    </row>
    <row r="184" ht="20.100000000000001" customHeight="1">
      <c r="A184" s="83"/>
      <c r="B184" s="84" t="s">
        <v>1633</v>
      </c>
      <c r="C184" s="85" t="s">
        <v>168</v>
      </c>
      <c r="D184" s="86" t="s">
        <v>169</v>
      </c>
      <c r="E184" s="85" t="s">
        <v>170</v>
      </c>
      <c r="F184" s="87"/>
    </row>
    <row r="185" ht="20.100000000000001" customHeight="1">
      <c r="A185" s="83"/>
      <c r="B185" s="84" t="s">
        <v>1633</v>
      </c>
      <c r="C185" s="85" t="s">
        <v>171</v>
      </c>
      <c r="D185" s="86" t="s">
        <v>623</v>
      </c>
      <c r="E185" s="85"/>
      <c r="F185" s="87"/>
    </row>
    <row r="186" ht="20.100000000000001" customHeight="1">
      <c r="A186" s="83"/>
      <c r="B186" s="84" t="s">
        <v>1633</v>
      </c>
      <c r="C186" s="85" t="s">
        <v>172</v>
      </c>
      <c r="D186" s="86" t="s">
        <v>624</v>
      </c>
      <c r="E186" s="85"/>
      <c r="F186" s="87"/>
    </row>
    <row r="187" ht="20.100000000000001" customHeight="1">
      <c r="A187" s="83"/>
      <c r="B187" s="84" t="s">
        <v>1633</v>
      </c>
      <c r="C187" s="85" t="s">
        <v>173</v>
      </c>
      <c r="D187" s="86" t="s">
        <v>625</v>
      </c>
      <c r="E187" s="85"/>
      <c r="F187" s="87"/>
    </row>
    <row r="188" ht="20.100000000000001" customHeight="1">
      <c r="A188" s="83"/>
      <c r="B188" s="84" t="s">
        <v>1633</v>
      </c>
      <c r="C188" s="85" t="s">
        <v>174</v>
      </c>
      <c r="D188" s="86" t="s">
        <v>626</v>
      </c>
      <c r="E188" s="85"/>
      <c r="F188" s="87"/>
    </row>
    <row r="189" ht="20.100000000000001" customHeight="1">
      <c r="A189" s="83"/>
      <c r="B189" s="84" t="s">
        <v>1633</v>
      </c>
      <c r="C189" s="85" t="s">
        <v>175</v>
      </c>
      <c r="D189" s="86" t="s">
        <v>627</v>
      </c>
      <c r="E189" s="85"/>
      <c r="F189" s="87"/>
    </row>
    <row r="190" ht="20.100000000000001" customHeight="1">
      <c r="A190" s="83"/>
      <c r="B190" s="84" t="s">
        <v>1633</v>
      </c>
      <c r="C190" s="85" t="s">
        <v>176</v>
      </c>
      <c r="D190" s="86" t="s">
        <v>628</v>
      </c>
      <c r="E190" s="85"/>
      <c r="F190" s="87"/>
    </row>
    <row r="191" ht="20.100000000000001" customHeight="1">
      <c r="A191" s="83"/>
      <c r="B191" s="84"/>
      <c r="C191" s="85" t="s">
        <v>177</v>
      </c>
      <c r="D191" s="86" t="s">
        <v>629</v>
      </c>
      <c r="E191" s="85"/>
      <c r="F191" s="87"/>
    </row>
    <row r="192" ht="20.100000000000001" customHeight="1">
      <c r="A192" s="83"/>
      <c r="B192" s="84"/>
      <c r="C192" s="85" t="s">
        <v>178</v>
      </c>
      <c r="D192" s="86" t="s">
        <v>630</v>
      </c>
      <c r="E192" s="85" t="s">
        <v>179</v>
      </c>
      <c r="F192" s="87"/>
    </row>
    <row r="193" ht="20.100000000000001" customHeight="1">
      <c r="A193" s="83"/>
      <c r="B193" s="84"/>
      <c r="C193" s="85" t="s">
        <v>180</v>
      </c>
      <c r="D193" s="86" t="s">
        <v>631</v>
      </c>
      <c r="E193" s="85" t="s">
        <v>181</v>
      </c>
      <c r="F193" s="87"/>
    </row>
    <row r="194" ht="20.100000000000001" customHeight="1">
      <c r="A194" s="83"/>
      <c r="B194" s="84"/>
      <c r="C194" s="85" t="s">
        <v>182</v>
      </c>
      <c r="D194" s="86" t="s">
        <v>632</v>
      </c>
      <c r="E194" s="85" t="s">
        <v>183</v>
      </c>
      <c r="F194" s="87"/>
    </row>
    <row r="195" ht="20.100000000000001" customHeight="1">
      <c r="A195" s="83"/>
      <c r="B195" s="84"/>
      <c r="C195" s="85" t="s">
        <v>184</v>
      </c>
      <c r="D195" s="86" t="s">
        <v>633</v>
      </c>
      <c r="E195" s="85" t="s">
        <v>185</v>
      </c>
      <c r="F195" s="87"/>
    </row>
    <row r="196" ht="20.100000000000001" customHeight="1">
      <c r="A196" s="83"/>
      <c r="B196" s="84"/>
      <c r="C196" s="85" t="s">
        <v>186</v>
      </c>
      <c r="D196" s="86" t="s">
        <v>634</v>
      </c>
      <c r="E196" s="85" t="s">
        <v>187</v>
      </c>
      <c r="F196" s="87"/>
    </row>
    <row r="197" ht="20.100000000000001" customHeight="1">
      <c r="A197" s="83"/>
      <c r="B197" s="84"/>
      <c r="C197" s="85" t="s">
        <v>188</v>
      </c>
      <c r="D197" s="86" t="s">
        <v>634</v>
      </c>
      <c r="E197" s="85" t="s">
        <v>189</v>
      </c>
      <c r="F197" s="87"/>
    </row>
    <row r="198" ht="20.100000000000001" customHeight="1">
      <c r="A198" s="83"/>
      <c r="B198" s="84" t="s">
        <v>1633</v>
      </c>
      <c r="C198" s="85" t="s">
        <v>190</v>
      </c>
      <c r="D198" s="86" t="s">
        <v>191</v>
      </c>
      <c r="E198" s="85"/>
      <c r="F198" s="87"/>
    </row>
    <row r="199" ht="20.100000000000001" customHeight="1">
      <c r="A199" s="83"/>
      <c r="B199" s="84" t="s">
        <v>1633</v>
      </c>
      <c r="C199" s="85" t="s">
        <v>192</v>
      </c>
      <c r="D199" s="86" t="s">
        <v>193</v>
      </c>
      <c r="E199" s="85"/>
      <c r="F199" s="87"/>
    </row>
    <row r="200" ht="20.100000000000001" customHeight="1">
      <c r="A200" s="83"/>
      <c r="B200" s="84" t="s">
        <v>1633</v>
      </c>
      <c r="C200" s="85" t="s">
        <v>194</v>
      </c>
      <c r="D200" s="86" t="s">
        <v>195</v>
      </c>
      <c r="E200" s="85"/>
      <c r="F200" s="87"/>
    </row>
    <row r="201" ht="20.100000000000001" customHeight="1">
      <c r="A201" s="83"/>
      <c r="B201" s="84"/>
      <c r="C201" s="85" t="s">
        <v>196</v>
      </c>
      <c r="D201" s="86" t="s">
        <v>197</v>
      </c>
      <c r="E201" s="85"/>
      <c r="F201" s="87"/>
    </row>
    <row r="202" ht="20.100000000000001" customHeight="1">
      <c r="A202" s="83"/>
      <c r="B202" s="84"/>
      <c r="C202" s="85" t="s">
        <v>198</v>
      </c>
      <c r="D202" s="86" t="s">
        <v>199</v>
      </c>
      <c r="E202" s="85"/>
      <c r="F202" s="87"/>
    </row>
    <row r="203" ht="20.100000000000001" customHeight="1">
      <c r="A203" s="83"/>
      <c r="B203" s="84" t="s">
        <v>1633</v>
      </c>
      <c r="C203" s="85" t="s">
        <v>200</v>
      </c>
      <c r="D203" s="86" t="s">
        <v>201</v>
      </c>
      <c r="E203" s="85" t="s">
        <v>202</v>
      </c>
      <c r="F203" s="87"/>
    </row>
    <row r="204" ht="20.100000000000001" customHeight="1">
      <c r="A204" s="83"/>
      <c r="B204" s="84" t="s">
        <v>1633</v>
      </c>
      <c r="C204" s="85" t="s">
        <v>203</v>
      </c>
      <c r="D204" s="86" t="s">
        <v>635</v>
      </c>
      <c r="E204" s="85" t="s">
        <v>202</v>
      </c>
      <c r="F204" s="87"/>
    </row>
    <row r="205" ht="20.100000000000001" customHeight="1">
      <c r="A205" s="83"/>
      <c r="B205" s="84"/>
      <c r="C205" s="85" t="s">
        <v>204</v>
      </c>
      <c r="D205" s="86" t="s">
        <v>636</v>
      </c>
      <c r="E205" s="85"/>
      <c r="F205" s="87"/>
    </row>
    <row r="206" ht="20.100000000000001" customHeight="1">
      <c r="A206" s="83"/>
      <c r="B206" s="84" t="s">
        <v>1633</v>
      </c>
      <c r="C206" s="85" t="s">
        <v>205</v>
      </c>
      <c r="D206" s="86" t="s">
        <v>206</v>
      </c>
      <c r="E206" s="85" t="s">
        <v>207</v>
      </c>
      <c r="F206" s="87"/>
    </row>
    <row r="207" ht="20.100000000000001" customHeight="1">
      <c r="A207" s="83"/>
      <c r="B207" s="84" t="s">
        <v>1633</v>
      </c>
      <c r="C207" s="85" t="s">
        <v>208</v>
      </c>
      <c r="D207" s="86" t="s">
        <v>637</v>
      </c>
      <c r="E207" s="85"/>
      <c r="F207" s="87"/>
    </row>
    <row r="208" ht="20.100000000000001" customHeight="1">
      <c r="A208" s="83"/>
      <c r="B208" s="84"/>
      <c r="C208" s="85" t="s">
        <v>209</v>
      </c>
      <c r="D208" s="86" t="s">
        <v>638</v>
      </c>
      <c r="E208" s="85"/>
      <c r="F208" s="87"/>
    </row>
    <row r="209" ht="20.100000000000001" customHeight="1">
      <c r="A209" s="83"/>
      <c r="B209" s="84" t="s">
        <v>1633</v>
      </c>
      <c r="C209" s="85" t="s">
        <v>210</v>
      </c>
      <c r="D209" s="86" t="s">
        <v>639</v>
      </c>
      <c r="E209" s="85"/>
      <c r="F209" s="87"/>
    </row>
    <row r="210" ht="20.100000000000001" customHeight="1">
      <c r="A210" s="83"/>
      <c r="B210" s="84" t="s">
        <v>1633</v>
      </c>
      <c r="C210" s="85" t="s">
        <v>211</v>
      </c>
      <c r="D210" s="86" t="s">
        <v>640</v>
      </c>
      <c r="E210" s="85"/>
      <c r="F210" s="87"/>
    </row>
    <row r="211" ht="20.100000000000001" customHeight="1">
      <c r="A211" s="83"/>
      <c r="B211" s="84"/>
      <c r="C211" s="85" t="s">
        <v>212</v>
      </c>
      <c r="D211" s="86" t="s">
        <v>213</v>
      </c>
      <c r="E211" s="85"/>
      <c r="F211" s="87"/>
    </row>
    <row r="212" ht="20.100000000000001" customHeight="1">
      <c r="A212" s="83"/>
      <c r="B212" s="84"/>
      <c r="C212" s="85" t="s">
        <v>214</v>
      </c>
      <c r="D212" s="86" t="s">
        <v>215</v>
      </c>
      <c r="E212" s="85"/>
      <c r="F212" s="87"/>
    </row>
    <row r="213" ht="20.100000000000001" customHeight="1">
      <c r="A213" s="83"/>
      <c r="B213" s="84"/>
      <c r="C213" s="85" t="s">
        <v>216</v>
      </c>
      <c r="D213" s="86" t="s">
        <v>217</v>
      </c>
      <c r="E213" s="85"/>
      <c r="F213" s="87"/>
    </row>
    <row r="214" ht="20.100000000000001" customHeight="1">
      <c r="A214" s="83"/>
      <c r="B214" s="84"/>
      <c r="C214" s="85" t="s">
        <v>218</v>
      </c>
      <c r="D214" s="86" t="s">
        <v>219</v>
      </c>
      <c r="E214" s="85"/>
      <c r="F214" s="87"/>
    </row>
    <row r="215" ht="20.100000000000001" customHeight="1">
      <c r="A215" s="83"/>
      <c r="B215" s="84"/>
      <c r="C215" s="85" t="s">
        <v>220</v>
      </c>
      <c r="D215" s="86" t="s">
        <v>641</v>
      </c>
      <c r="E215" s="85"/>
      <c r="F215" s="87"/>
    </row>
    <row r="216" ht="20.100000000000001" customHeight="1">
      <c r="A216" s="83"/>
      <c r="B216" s="84" t="s">
        <v>1633</v>
      </c>
      <c r="C216" s="85" t="s">
        <v>221</v>
      </c>
      <c r="D216" s="86" t="s">
        <v>222</v>
      </c>
      <c r="E216" s="85"/>
      <c r="F216" s="87"/>
    </row>
    <row r="217" ht="20.100000000000001" customHeight="1">
      <c r="A217" s="83"/>
      <c r="B217" s="84" t="s">
        <v>1633</v>
      </c>
      <c r="C217" s="85" t="s">
        <v>223</v>
      </c>
      <c r="D217" s="86" t="s">
        <v>224</v>
      </c>
      <c r="E217" s="85"/>
      <c r="F217" s="87"/>
    </row>
    <row r="218" ht="20.100000000000001" customHeight="1">
      <c r="A218" s="83"/>
      <c r="B218" s="84" t="s">
        <v>1633</v>
      </c>
      <c r="C218" s="85" t="s">
        <v>225</v>
      </c>
      <c r="D218" s="86" t="s">
        <v>226</v>
      </c>
      <c r="E218" s="85"/>
      <c r="F218" s="87"/>
    </row>
    <row r="219" ht="20.100000000000001" customHeight="1">
      <c r="A219" s="83"/>
      <c r="B219" s="84" t="s">
        <v>1633</v>
      </c>
      <c r="C219" s="85" t="s">
        <v>227</v>
      </c>
      <c r="D219" s="86" t="s">
        <v>228</v>
      </c>
      <c r="E219" s="85"/>
      <c r="F219" s="87"/>
    </row>
    <row r="220" ht="20.100000000000001" customHeight="1">
      <c r="A220" s="83"/>
      <c r="B220" s="84" t="s">
        <v>1633</v>
      </c>
      <c r="C220" s="85" t="s">
        <v>229</v>
      </c>
      <c r="D220" s="86" t="s">
        <v>230</v>
      </c>
      <c r="E220" s="85"/>
      <c r="F220" s="87"/>
    </row>
    <row r="221" ht="20.100000000000001" customHeight="1">
      <c r="A221" s="83"/>
      <c r="B221" s="84" t="s">
        <v>1633</v>
      </c>
      <c r="C221" s="85" t="s">
        <v>231</v>
      </c>
      <c r="D221" s="86" t="s">
        <v>232</v>
      </c>
      <c r="E221" s="85"/>
      <c r="F221" s="87"/>
    </row>
    <row r="222" ht="20.100000000000001" customHeight="1">
      <c r="A222" s="83"/>
      <c r="B222" s="84" t="s">
        <v>1633</v>
      </c>
      <c r="C222" s="85" t="s">
        <v>233</v>
      </c>
      <c r="D222" s="86" t="s">
        <v>234</v>
      </c>
      <c r="E222" s="85"/>
      <c r="F222" s="87"/>
    </row>
    <row r="223" ht="20.100000000000001" customHeight="1">
      <c r="A223" s="83"/>
      <c r="B223" s="84"/>
      <c r="C223" s="85" t="s">
        <v>235</v>
      </c>
      <c r="D223" s="86" t="s">
        <v>236</v>
      </c>
      <c r="E223" s="85"/>
      <c r="F223" s="87" t="s">
        <v>237</v>
      </c>
    </row>
    <row r="224" ht="20.100000000000001" customHeight="1">
      <c r="A224" s="83"/>
      <c r="B224" s="84" t="s">
        <v>1633</v>
      </c>
      <c r="C224" s="85" t="s">
        <v>238</v>
      </c>
      <c r="D224" s="86" t="s">
        <v>642</v>
      </c>
      <c r="E224" s="85" t="s">
        <v>239</v>
      </c>
      <c r="F224" s="87"/>
    </row>
    <row r="225" ht="20.100000000000001" customHeight="1">
      <c r="A225" s="83"/>
      <c r="B225" s="84" t="s">
        <v>1633</v>
      </c>
      <c r="C225" s="85" t="s">
        <v>240</v>
      </c>
      <c r="D225" s="86" t="s">
        <v>241</v>
      </c>
      <c r="E225" s="85"/>
      <c r="F225" s="87"/>
    </row>
    <row r="226" ht="20.100000000000001" customHeight="1">
      <c r="A226" s="83"/>
      <c r="B226" s="84" t="s">
        <v>1633</v>
      </c>
      <c r="C226" s="85" t="s">
        <v>242</v>
      </c>
      <c r="D226" s="86" t="s">
        <v>243</v>
      </c>
      <c r="E226" s="85"/>
      <c r="F226" s="87"/>
    </row>
    <row r="227" ht="20.100000000000001" customHeight="1">
      <c r="A227" s="83"/>
      <c r="B227" s="84" t="s">
        <v>1633</v>
      </c>
      <c r="C227" s="85" t="s">
        <v>244</v>
      </c>
      <c r="D227" s="86" t="s">
        <v>245</v>
      </c>
      <c r="E227" s="85"/>
      <c r="F227" s="87"/>
    </row>
    <row r="228" ht="20.100000000000001" customHeight="1">
      <c r="A228" s="83"/>
      <c r="B228" s="84" t="s">
        <v>1633</v>
      </c>
      <c r="C228" s="85" t="s">
        <v>246</v>
      </c>
      <c r="D228" s="86" t="s">
        <v>247</v>
      </c>
      <c r="E228" s="85"/>
      <c r="F228" s="87"/>
    </row>
    <row r="229" ht="20.100000000000001" customHeight="1">
      <c r="A229" s="83"/>
      <c r="B229" s="84" t="s">
        <v>1633</v>
      </c>
      <c r="C229" s="85" t="s">
        <v>248</v>
      </c>
      <c r="D229" s="86" t="s">
        <v>251</v>
      </c>
      <c r="E229" s="85"/>
      <c r="F229" s="87"/>
    </row>
    <row r="230" ht="20.100000000000001" customHeight="1">
      <c r="A230" s="83"/>
      <c r="B230" s="84" t="s">
        <v>1633</v>
      </c>
      <c r="C230" s="85" t="s">
        <v>252</v>
      </c>
      <c r="D230" s="86" t="s">
        <v>253</v>
      </c>
      <c r="E230" s="85"/>
      <c r="F230" s="87"/>
    </row>
    <row r="231" ht="20.100000000000001" customHeight="1">
      <c r="A231" s="83"/>
      <c r="B231" s="84" t="s">
        <v>1633</v>
      </c>
      <c r="C231" s="85" t="s">
        <v>254</v>
      </c>
      <c r="D231" s="86" t="s">
        <v>255</v>
      </c>
      <c r="E231" s="85"/>
      <c r="F231" s="87"/>
    </row>
    <row r="232" ht="20.100000000000001" customHeight="1">
      <c r="A232" s="83"/>
      <c r="B232" s="84" t="s">
        <v>1633</v>
      </c>
      <c r="C232" s="85" t="s">
        <v>256</v>
      </c>
      <c r="D232" s="86" t="s">
        <v>257</v>
      </c>
      <c r="E232" s="85"/>
      <c r="F232" s="87"/>
    </row>
    <row r="233" ht="20.100000000000001" customHeight="1">
      <c r="A233" s="83"/>
      <c r="B233" s="84" t="s">
        <v>1633</v>
      </c>
      <c r="C233" s="85" t="s">
        <v>258</v>
      </c>
      <c r="D233" s="86" t="s">
        <v>259</v>
      </c>
      <c r="E233" s="85"/>
      <c r="F233" s="87"/>
    </row>
    <row r="234" ht="20.100000000000001" customHeight="1">
      <c r="A234" s="83"/>
      <c r="B234" s="84" t="s">
        <v>1633</v>
      </c>
      <c r="C234" s="85" t="s">
        <v>260</v>
      </c>
      <c r="D234" s="86" t="s">
        <v>261</v>
      </c>
      <c r="E234" s="85"/>
      <c r="F234" s="87"/>
    </row>
    <row r="235" ht="20.100000000000001" customHeight="1">
      <c r="A235" s="83"/>
      <c r="B235" s="84" t="s">
        <v>1633</v>
      </c>
      <c r="C235" s="85" t="s">
        <v>262</v>
      </c>
      <c r="D235" s="86" t="s">
        <v>263</v>
      </c>
      <c r="E235" s="85"/>
      <c r="F235" s="87"/>
    </row>
    <row r="236" ht="20.100000000000001" customHeight="1">
      <c r="A236" s="83"/>
      <c r="B236" s="84" t="s">
        <v>1633</v>
      </c>
      <c r="C236" s="85" t="s">
        <v>264</v>
      </c>
      <c r="D236" s="86" t="s">
        <v>265</v>
      </c>
      <c r="E236" s="85"/>
      <c r="F236" s="87"/>
    </row>
    <row r="237" ht="20.100000000000001" customHeight="1">
      <c r="A237" s="83"/>
      <c r="B237" s="84" t="s">
        <v>1633</v>
      </c>
      <c r="C237" s="85" t="s">
        <v>266</v>
      </c>
      <c r="D237" s="86" t="s">
        <v>267</v>
      </c>
      <c r="E237" s="85"/>
      <c r="F237" s="87"/>
    </row>
    <row r="238" ht="20.100000000000001" customHeight="1">
      <c r="A238" s="83"/>
      <c r="B238" s="84" t="s">
        <v>1633</v>
      </c>
      <c r="C238" s="85" t="s">
        <v>268</v>
      </c>
      <c r="D238" s="86" t="s">
        <v>269</v>
      </c>
      <c r="E238" s="85"/>
      <c r="F238" s="87"/>
    </row>
    <row r="239" ht="20.100000000000001" customHeight="1">
      <c r="A239" s="83"/>
      <c r="B239" s="84" t="s">
        <v>1633</v>
      </c>
      <c r="C239" s="85" t="s">
        <v>270</v>
      </c>
      <c r="D239" s="86" t="s">
        <v>271</v>
      </c>
      <c r="E239" s="85"/>
      <c r="F239" s="87"/>
    </row>
    <row r="240" ht="20.100000000000001" customHeight="1">
      <c r="A240" s="83"/>
      <c r="B240" s="84" t="s">
        <v>1633</v>
      </c>
      <c r="C240" s="85" t="s">
        <v>272</v>
      </c>
      <c r="D240" s="86" t="s">
        <v>277</v>
      </c>
      <c r="E240" s="85"/>
      <c r="F240" s="87"/>
    </row>
    <row r="241" ht="20.100000000000001" customHeight="1">
      <c r="A241" s="83"/>
      <c r="B241" s="84" t="s">
        <v>1633</v>
      </c>
      <c r="C241" s="85" t="s">
        <v>278</v>
      </c>
      <c r="D241" s="86" t="s">
        <v>279</v>
      </c>
      <c r="E241" s="85"/>
      <c r="F241" s="87"/>
    </row>
    <row r="242" ht="20.100000000000001" customHeight="1">
      <c r="A242" s="83"/>
      <c r="B242" s="84" t="s">
        <v>1633</v>
      </c>
      <c r="C242" s="85" t="s">
        <v>280</v>
      </c>
      <c r="D242" s="86" t="s">
        <v>281</v>
      </c>
      <c r="E242" s="85"/>
      <c r="F242" s="87"/>
    </row>
    <row r="243" ht="20.100000000000001" customHeight="1">
      <c r="A243" s="83"/>
      <c r="B243" s="84" t="s">
        <v>1633</v>
      </c>
      <c r="C243" s="85" t="s">
        <v>282</v>
      </c>
      <c r="D243" s="86" t="s">
        <v>283</v>
      </c>
      <c r="E243" s="85"/>
      <c r="F243" s="87"/>
    </row>
    <row r="244" ht="20.100000000000001" customHeight="1">
      <c r="A244" s="83"/>
      <c r="B244" s="84"/>
      <c r="C244" s="85" t="s">
        <v>284</v>
      </c>
      <c r="D244" s="86" t="s">
        <v>285</v>
      </c>
      <c r="E244" s="85"/>
      <c r="F244" s="87"/>
    </row>
    <row r="245" ht="20.100000000000001" customHeight="1">
      <c r="A245" s="83"/>
      <c r="B245" s="84"/>
      <c r="C245" s="85" t="s">
        <v>286</v>
      </c>
      <c r="D245" s="86" t="s">
        <v>287</v>
      </c>
      <c r="E245" s="85"/>
      <c r="F245" s="87"/>
    </row>
    <row r="246" ht="20.100000000000001" customHeight="1">
      <c r="A246" s="83"/>
      <c r="B246" s="84" t="s">
        <v>1633</v>
      </c>
      <c r="C246" s="85" t="s">
        <v>288</v>
      </c>
      <c r="D246" s="86" t="s">
        <v>289</v>
      </c>
      <c r="E246" s="85"/>
      <c r="F246" s="87"/>
    </row>
    <row r="247" ht="20.100000000000001" customHeight="1">
      <c r="A247" s="83"/>
      <c r="B247" s="84"/>
      <c r="C247" s="85" t="s">
        <v>290</v>
      </c>
      <c r="D247" s="86" t="s">
        <v>291</v>
      </c>
      <c r="E247" s="85"/>
      <c r="F247" s="87"/>
    </row>
    <row r="248" ht="20.100000000000001" customHeight="1">
      <c r="A248" s="83"/>
      <c r="B248" s="84"/>
      <c r="C248" s="85" t="s">
        <v>292</v>
      </c>
      <c r="D248" s="86" t="s">
        <v>293</v>
      </c>
      <c r="E248" s="85"/>
      <c r="F248" s="87"/>
    </row>
    <row r="249" ht="20.100000000000001" customHeight="1">
      <c r="A249" s="83"/>
      <c r="B249" s="84"/>
      <c r="C249" s="85" t="s">
        <v>294</v>
      </c>
      <c r="D249" s="86" t="s">
        <v>295</v>
      </c>
      <c r="E249" s="85"/>
      <c r="F249" s="87"/>
    </row>
    <row r="250" ht="20.100000000000001" customHeight="1">
      <c r="A250" s="83"/>
      <c r="B250" s="84"/>
      <c r="C250" s="85" t="s">
        <v>296</v>
      </c>
      <c r="D250" s="86" t="s">
        <v>297</v>
      </c>
      <c r="E250" s="85"/>
      <c r="F250" s="87"/>
    </row>
    <row r="251" ht="20.100000000000001" customHeight="1">
      <c r="A251" s="83"/>
      <c r="B251" s="84"/>
      <c r="C251" s="85" t="s">
        <v>298</v>
      </c>
      <c r="D251" s="86" t="s">
        <v>299</v>
      </c>
      <c r="E251" s="85"/>
      <c r="F251" s="87"/>
    </row>
    <row r="252" ht="20.100000000000001" customHeight="1">
      <c r="A252" s="83"/>
      <c r="B252" s="84"/>
      <c r="C252" s="85" t="s">
        <v>300</v>
      </c>
      <c r="D252" s="86" t="s">
        <v>301</v>
      </c>
      <c r="E252" s="85"/>
      <c r="F252" s="87"/>
    </row>
    <row r="253" ht="20.100000000000001" customHeight="1">
      <c r="A253" s="83"/>
      <c r="B253" s="84"/>
      <c r="C253" s="85" t="s">
        <v>302</v>
      </c>
      <c r="D253" s="86" t="s">
        <v>303</v>
      </c>
      <c r="E253" s="85"/>
      <c r="F253" s="87"/>
    </row>
    <row r="254" ht="20.100000000000001" customHeight="1">
      <c r="A254" s="83"/>
      <c r="B254" s="84"/>
      <c r="C254" s="85" t="s">
        <v>304</v>
      </c>
      <c r="D254" s="86" t="s">
        <v>305</v>
      </c>
      <c r="E254" s="85"/>
      <c r="F254" s="87"/>
    </row>
    <row r="255" ht="20.100000000000001" customHeight="1">
      <c r="A255" s="83"/>
      <c r="B255" s="84"/>
      <c r="C255" s="85" t="s">
        <v>306</v>
      </c>
      <c r="D255" s="86" t="s">
        <v>307</v>
      </c>
      <c r="E255" s="85"/>
      <c r="F255" s="87"/>
    </row>
    <row r="256" ht="20.100000000000001" customHeight="1">
      <c r="A256" s="83"/>
      <c r="B256" s="84" t="s">
        <v>1633</v>
      </c>
      <c r="C256" s="85" t="s">
        <v>308</v>
      </c>
      <c r="D256" s="86" t="s">
        <v>643</v>
      </c>
      <c r="E256" s="85"/>
      <c r="F256" s="87"/>
    </row>
    <row r="257" ht="20.100000000000001" customHeight="1">
      <c r="A257" s="83"/>
      <c r="B257" s="84"/>
      <c r="C257" s="85" t="s">
        <v>309</v>
      </c>
      <c r="D257" s="86" t="s">
        <v>1826</v>
      </c>
      <c r="E257" s="85"/>
      <c r="F257" s="87"/>
    </row>
    <row r="258" ht="20.100000000000001" customHeight="1">
      <c r="A258" s="83"/>
      <c r="B258" s="84"/>
      <c r="C258" s="85" t="s">
        <v>324</v>
      </c>
      <c r="D258" s="86" t="s">
        <v>325</v>
      </c>
      <c r="E258" s="85"/>
      <c r="F258" s="87"/>
    </row>
    <row r="259" ht="20.100000000000001" customHeight="1">
      <c r="A259" s="83"/>
      <c r="B259" s="84"/>
      <c r="C259" s="85" t="s">
        <v>326</v>
      </c>
      <c r="D259" s="86" t="s">
        <v>327</v>
      </c>
      <c r="E259" s="85"/>
      <c r="F259" s="87"/>
    </row>
    <row r="260" ht="20.100000000000001" customHeight="1">
      <c r="A260" s="83"/>
      <c r="B260" s="84" t="s">
        <v>1633</v>
      </c>
      <c r="C260" s="85" t="s">
        <v>328</v>
      </c>
      <c r="D260" s="86" t="s">
        <v>1825</v>
      </c>
      <c r="E260" s="85"/>
      <c r="F260" s="87"/>
    </row>
    <row r="261" ht="20.100000000000001" customHeight="1">
      <c r="A261" s="83"/>
      <c r="B261" s="84" t="s">
        <v>1633</v>
      </c>
      <c r="C261" s="85" t="s">
        <v>329</v>
      </c>
      <c r="D261" s="86" t="s">
        <v>330</v>
      </c>
      <c r="E261" s="85"/>
      <c r="F261" s="87"/>
    </row>
    <row r="262" ht="20.100000000000001" customHeight="1">
      <c r="A262" s="83"/>
      <c r="B262" s="84" t="s">
        <v>1633</v>
      </c>
      <c r="C262" s="85" t="s">
        <v>331</v>
      </c>
      <c r="D262" s="86" t="s">
        <v>332</v>
      </c>
      <c r="E262" s="85"/>
      <c r="F262" s="87"/>
    </row>
    <row r="263" ht="20.100000000000001" customHeight="1">
      <c r="A263" s="83"/>
      <c r="B263" s="84" t="s">
        <v>1633</v>
      </c>
      <c r="C263" s="85" t="s">
        <v>333</v>
      </c>
      <c r="D263" s="86" t="s">
        <v>334</v>
      </c>
      <c r="E263" s="85"/>
      <c r="F263" s="87"/>
    </row>
    <row r="264" ht="20.100000000000001" customHeight="1">
      <c r="A264" s="83"/>
      <c r="B264" s="84"/>
      <c r="C264" s="85" t="s">
        <v>335</v>
      </c>
      <c r="D264" s="86" t="s">
        <v>336</v>
      </c>
      <c r="E264" s="85"/>
      <c r="F264" s="87"/>
    </row>
    <row r="265" ht="20.100000000000001" customHeight="1">
      <c r="A265" s="83"/>
      <c r="B265" s="84" t="s">
        <v>1633</v>
      </c>
      <c r="C265" s="85" t="s">
        <v>337</v>
      </c>
      <c r="D265" s="86" t="s">
        <v>338</v>
      </c>
      <c r="E265" s="85"/>
      <c r="F265" s="87"/>
    </row>
    <row r="266" ht="20.100000000000001" customHeight="1">
      <c r="A266" s="83"/>
      <c r="B266" s="84" t="s">
        <v>1633</v>
      </c>
      <c r="C266" s="85" t="s">
        <v>339</v>
      </c>
      <c r="D266" s="86" t="s">
        <v>340</v>
      </c>
      <c r="E266" s="85"/>
      <c r="F266" s="87"/>
    </row>
    <row r="267" ht="20.100000000000001" customHeight="1">
      <c r="A267" s="83"/>
      <c r="B267" s="84" t="s">
        <v>1633</v>
      </c>
      <c r="C267" s="85" t="s">
        <v>341</v>
      </c>
      <c r="D267" s="86" t="s">
        <v>342</v>
      </c>
      <c r="E267" s="85"/>
      <c r="F267" s="87"/>
    </row>
    <row r="268" ht="20.100000000000001" customHeight="1">
      <c r="A268" s="83"/>
      <c r="B268" s="84"/>
      <c r="C268" s="85" t="s">
        <v>343</v>
      </c>
      <c r="D268" s="86" t="s">
        <v>344</v>
      </c>
      <c r="E268" s="85"/>
      <c r="F268" s="87"/>
    </row>
    <row r="269" ht="20.100000000000001" customHeight="1">
      <c r="A269" s="83"/>
      <c r="B269" s="84" t="s">
        <v>1633</v>
      </c>
      <c r="C269" s="85" t="s">
        <v>345</v>
      </c>
      <c r="D269" s="86" t="s">
        <v>346</v>
      </c>
      <c r="E269" s="85"/>
      <c r="F269" s="87"/>
    </row>
    <row r="270" ht="20.100000000000001" customHeight="1">
      <c r="A270" s="83"/>
      <c r="B270" s="84" t="s">
        <v>1633</v>
      </c>
      <c r="C270" s="85" t="s">
        <v>347</v>
      </c>
      <c r="D270" s="86" t="s">
        <v>348</v>
      </c>
      <c r="E270" s="85"/>
      <c r="F270" s="87"/>
    </row>
    <row r="271" ht="20.100000000000001" customHeight="1">
      <c r="A271" s="83"/>
      <c r="B271" s="84" t="s">
        <v>1633</v>
      </c>
      <c r="C271" s="85" t="s">
        <v>349</v>
      </c>
      <c r="D271" s="86" t="s">
        <v>350</v>
      </c>
      <c r="E271" s="85"/>
      <c r="F271" s="87"/>
    </row>
    <row r="272" ht="20.100000000000001" customHeight="1">
      <c r="A272" s="83"/>
      <c r="B272" s="84"/>
      <c r="C272" s="85" t="s">
        <v>351</v>
      </c>
      <c r="D272" s="86" t="s">
        <v>352</v>
      </c>
      <c r="E272" s="85"/>
      <c r="F272" s="87"/>
    </row>
    <row r="273" ht="20.100000000000001" customHeight="1">
      <c r="A273" s="83"/>
      <c r="B273" s="84" t="s">
        <v>1633</v>
      </c>
      <c r="C273" s="85" t="s">
        <v>353</v>
      </c>
      <c r="D273" s="86" t="s">
        <v>354</v>
      </c>
      <c r="E273" s="85"/>
      <c r="F273" s="87"/>
    </row>
    <row r="274" ht="20.100000000000001" customHeight="1">
      <c r="A274" s="83"/>
      <c r="B274" s="84"/>
      <c r="C274" s="85" t="s">
        <v>355</v>
      </c>
      <c r="D274" s="86" t="s">
        <v>356</v>
      </c>
      <c r="E274" s="85"/>
      <c r="F274" s="87"/>
    </row>
    <row r="275" ht="20.100000000000001" customHeight="1">
      <c r="A275" s="83"/>
      <c r="B275" s="84"/>
      <c r="C275" s="85" t="s">
        <v>357</v>
      </c>
      <c r="D275" s="86" t="s">
        <v>358</v>
      </c>
      <c r="E275" s="85"/>
      <c r="F275" s="87"/>
    </row>
    <row r="276" ht="20.100000000000001" customHeight="1">
      <c r="A276" s="83"/>
      <c r="B276" s="84"/>
      <c r="C276" s="85" t="s">
        <v>359</v>
      </c>
      <c r="D276" s="86" t="s">
        <v>360</v>
      </c>
      <c r="E276" s="85"/>
      <c r="F276" s="87"/>
    </row>
    <row r="277" ht="20.100000000000001" customHeight="1">
      <c r="A277" s="83"/>
      <c r="B277" s="84"/>
      <c r="C277" s="85" t="s">
        <v>361</v>
      </c>
      <c r="D277" s="86" t="s">
        <v>362</v>
      </c>
      <c r="E277" s="85"/>
      <c r="F277" s="87"/>
    </row>
    <row r="278" ht="20.100000000000001" customHeight="1">
      <c r="A278" s="83"/>
      <c r="B278" s="84"/>
      <c r="C278" s="85" t="s">
        <v>363</v>
      </c>
      <c r="D278" s="86" t="s">
        <v>364</v>
      </c>
      <c r="E278" s="85"/>
      <c r="F278" s="87"/>
    </row>
    <row r="279" ht="20.100000000000001" customHeight="1">
      <c r="A279" s="83"/>
      <c r="B279" s="84" t="s">
        <v>1633</v>
      </c>
      <c r="C279" s="85" t="s">
        <v>365</v>
      </c>
      <c r="D279" s="86" t="s">
        <v>366</v>
      </c>
      <c r="E279" s="85"/>
      <c r="F279" s="87"/>
    </row>
    <row r="280" ht="20.100000000000001" customHeight="1">
      <c r="A280" s="83"/>
      <c r="B280" s="84"/>
      <c r="C280" s="85" t="s">
        <v>367</v>
      </c>
      <c r="D280" s="86" t="s">
        <v>368</v>
      </c>
      <c r="E280" s="85"/>
      <c r="F280" s="87"/>
    </row>
    <row r="281" ht="20.100000000000001" customHeight="1">
      <c r="A281" s="83"/>
      <c r="B281" s="84"/>
      <c r="C281" s="85" t="s">
        <v>369</v>
      </c>
      <c r="D281" s="86" t="s">
        <v>370</v>
      </c>
      <c r="E281" s="85"/>
      <c r="F281" s="87"/>
    </row>
    <row r="282" ht="20.100000000000001" customHeight="1">
      <c r="A282" s="83"/>
      <c r="B282" s="84"/>
      <c r="C282" s="85" t="s">
        <v>371</v>
      </c>
      <c r="D282" s="86" t="s">
        <v>372</v>
      </c>
      <c r="E282" s="85"/>
      <c r="F282" s="87"/>
    </row>
    <row r="283" ht="20.100000000000001" customHeight="1">
      <c r="A283" s="83"/>
      <c r="B283" s="84"/>
      <c r="C283" s="85" t="s">
        <v>373</v>
      </c>
      <c r="D283" s="86" t="s">
        <v>374</v>
      </c>
      <c r="E283" s="85"/>
      <c r="F283" s="87"/>
    </row>
    <row r="284" ht="20.100000000000001" customHeight="1">
      <c r="A284" s="83"/>
      <c r="B284" s="84"/>
      <c r="C284" s="85" t="s">
        <v>375</v>
      </c>
      <c r="D284" s="86" t="s">
        <v>376</v>
      </c>
      <c r="E284" s="85"/>
      <c r="F284" s="87"/>
    </row>
    <row r="285" ht="20.100000000000001" customHeight="1">
      <c r="A285" s="83"/>
      <c r="B285" s="84"/>
      <c r="C285" s="85" t="s">
        <v>377</v>
      </c>
      <c r="D285" s="86" t="s">
        <v>378</v>
      </c>
      <c r="E285" s="85"/>
      <c r="F285" s="87"/>
    </row>
    <row r="286" ht="20.100000000000001" customHeight="1">
      <c r="A286" s="83"/>
      <c r="B286" s="84" t="s">
        <v>1633</v>
      </c>
      <c r="C286" s="85" t="s">
        <v>379</v>
      </c>
      <c r="D286" s="86" t="s">
        <v>380</v>
      </c>
      <c r="E286" s="85"/>
      <c r="F286" s="87"/>
    </row>
    <row r="287" ht="20.100000000000001" customHeight="1">
      <c r="A287" s="83"/>
      <c r="B287" s="84"/>
      <c r="C287" s="85" t="s">
        <v>381</v>
      </c>
      <c r="D287" s="86" t="s">
        <v>382</v>
      </c>
      <c r="E287" s="85"/>
      <c r="F287" s="87"/>
    </row>
    <row r="288" ht="20.100000000000001" customHeight="1">
      <c r="A288" s="83"/>
      <c r="B288" s="84" t="s">
        <v>1633</v>
      </c>
      <c r="C288" s="85" t="s">
        <v>383</v>
      </c>
      <c r="D288" s="86" t="s">
        <v>384</v>
      </c>
      <c r="E288" s="85"/>
      <c r="F288" s="87"/>
    </row>
    <row r="289" ht="20.100000000000001" customHeight="1">
      <c r="A289" s="83"/>
      <c r="B289" s="84" t="s">
        <v>1633</v>
      </c>
      <c r="C289" s="85" t="s">
        <v>385</v>
      </c>
      <c r="D289" s="86" t="s">
        <v>386</v>
      </c>
      <c r="E289" s="85"/>
      <c r="F289" s="87"/>
    </row>
    <row r="290" ht="20.100000000000001" customHeight="1">
      <c r="A290" s="83"/>
      <c r="B290" s="84" t="s">
        <v>1633</v>
      </c>
      <c r="C290" s="85" t="s">
        <v>387</v>
      </c>
      <c r="D290" s="86" t="s">
        <v>388</v>
      </c>
      <c r="E290" s="85"/>
      <c r="F290" s="87"/>
    </row>
    <row r="291" ht="20.100000000000001" customHeight="1">
      <c r="A291" s="83"/>
      <c r="B291" s="84"/>
      <c r="C291" s="85" t="s">
        <v>389</v>
      </c>
      <c r="D291" s="86" t="s">
        <v>390</v>
      </c>
      <c r="E291" s="85"/>
      <c r="F291" s="87"/>
    </row>
    <row r="292" ht="20.100000000000001" customHeight="1">
      <c r="A292" s="83"/>
      <c r="B292" s="84"/>
      <c r="C292" s="85" t="s">
        <v>391</v>
      </c>
      <c r="D292" s="86" t="s">
        <v>392</v>
      </c>
      <c r="E292" s="85"/>
      <c r="F292" s="87"/>
    </row>
    <row r="293" ht="20.100000000000001" customHeight="1">
      <c r="A293" s="83"/>
      <c r="B293" s="84"/>
      <c r="C293" s="85" t="s">
        <v>393</v>
      </c>
      <c r="D293" s="86" t="s">
        <v>394</v>
      </c>
      <c r="E293" s="85"/>
      <c r="F293" s="87"/>
    </row>
    <row r="294" ht="20.100000000000001" customHeight="1">
      <c r="A294" s="83"/>
      <c r="B294" s="84" t="s">
        <v>1633</v>
      </c>
      <c r="C294" s="85" t="s">
        <v>395</v>
      </c>
      <c r="D294" s="86" t="s">
        <v>396</v>
      </c>
      <c r="E294" s="85"/>
      <c r="F294" s="87"/>
    </row>
    <row r="295" ht="20.100000000000001" customHeight="1">
      <c r="A295" s="83"/>
      <c r="B295" s="84" t="s">
        <v>1633</v>
      </c>
      <c r="C295" s="85" t="s">
        <v>397</v>
      </c>
      <c r="D295" s="86" t="s">
        <v>398</v>
      </c>
      <c r="E295" s="85"/>
      <c r="F295" s="87"/>
    </row>
    <row r="296" ht="20.100000000000001" customHeight="1">
      <c r="A296" s="83"/>
      <c r="B296" s="84" t="s">
        <v>1633</v>
      </c>
      <c r="C296" s="85" t="s">
        <v>399</v>
      </c>
      <c r="D296" s="86" t="s">
        <v>400</v>
      </c>
      <c r="E296" s="85"/>
      <c r="F296" s="87"/>
    </row>
    <row r="297" ht="20.100000000000001" customHeight="1">
      <c r="A297" s="83"/>
      <c r="B297" s="84" t="s">
        <v>1633</v>
      </c>
      <c r="C297" s="85" t="s">
        <v>401</v>
      </c>
      <c r="D297" s="86" t="s">
        <v>402</v>
      </c>
      <c r="E297" s="85"/>
      <c r="F297" s="87"/>
    </row>
    <row r="298" ht="20.100000000000001" customHeight="1">
      <c r="A298" s="83"/>
      <c r="B298" s="84" t="s">
        <v>1633</v>
      </c>
      <c r="C298" s="85" t="s">
        <v>403</v>
      </c>
      <c r="D298" s="86" t="s">
        <v>404</v>
      </c>
      <c r="E298" s="85"/>
      <c r="F298" s="87"/>
    </row>
    <row r="299" ht="20.100000000000001" customHeight="1">
      <c r="A299" s="83"/>
      <c r="B299" s="84" t="s">
        <v>1633</v>
      </c>
      <c r="C299" s="85" t="s">
        <v>405</v>
      </c>
      <c r="D299" s="86" t="s">
        <v>406</v>
      </c>
      <c r="E299" s="85"/>
      <c r="F299" s="87"/>
    </row>
    <row r="300" ht="20.100000000000001" customHeight="1">
      <c r="A300" s="83"/>
      <c r="B300" s="84" t="s">
        <v>1633</v>
      </c>
      <c r="C300" s="85" t="s">
        <v>407</v>
      </c>
      <c r="D300" s="86" t="s">
        <v>408</v>
      </c>
      <c r="E300" s="85"/>
      <c r="F300" s="87"/>
    </row>
    <row r="301" ht="20.100000000000001" customHeight="1">
      <c r="A301" s="83"/>
      <c r="B301" s="84" t="s">
        <v>1633</v>
      </c>
      <c r="C301" s="85" t="s">
        <v>409</v>
      </c>
      <c r="D301" s="86" t="s">
        <v>410</v>
      </c>
      <c r="E301" s="85"/>
      <c r="F301" s="87"/>
    </row>
    <row r="302" ht="20.100000000000001" customHeight="1">
      <c r="A302" s="83"/>
      <c r="B302" s="84"/>
      <c r="C302" s="85" t="s">
        <v>411</v>
      </c>
      <c r="D302" s="86" t="s">
        <v>412</v>
      </c>
      <c r="E302" s="85"/>
      <c r="F302" s="87"/>
    </row>
    <row r="303" ht="20.100000000000001" customHeight="1">
      <c r="A303" s="83"/>
      <c r="B303" s="84"/>
      <c r="C303" s="85" t="s">
        <v>413</v>
      </c>
      <c r="D303" s="86" t="s">
        <v>414</v>
      </c>
      <c r="E303" s="85"/>
      <c r="F303" s="87"/>
    </row>
    <row r="304" ht="20.100000000000001" customHeight="1">
      <c r="A304" s="83"/>
      <c r="B304" s="84"/>
      <c r="C304" s="85" t="s">
        <v>415</v>
      </c>
      <c r="D304" s="86" t="s">
        <v>416</v>
      </c>
      <c r="E304" s="85"/>
      <c r="F304" s="87"/>
    </row>
    <row r="305" ht="20.100000000000001" customHeight="1">
      <c r="A305" s="83"/>
      <c r="B305" s="84"/>
      <c r="C305" s="85" t="s">
        <v>417</v>
      </c>
      <c r="D305" s="86" t="s">
        <v>418</v>
      </c>
      <c r="E305" s="85"/>
      <c r="F305" s="87"/>
    </row>
    <row r="306" ht="20.100000000000001" customHeight="1">
      <c r="A306" s="83"/>
      <c r="B306" s="84"/>
      <c r="C306" s="85" t="s">
        <v>419</v>
      </c>
      <c r="D306" s="86" t="s">
        <v>420</v>
      </c>
      <c r="E306" s="85"/>
      <c r="F306" s="87"/>
    </row>
    <row r="307" ht="20.100000000000001" customHeight="1">
      <c r="A307" s="83"/>
      <c r="B307" s="84"/>
      <c r="C307" s="85" t="s">
        <v>421</v>
      </c>
      <c r="D307" s="86" t="s">
        <v>806</v>
      </c>
      <c r="E307" s="85"/>
      <c r="F307" s="87"/>
    </row>
    <row r="308" ht="20.100000000000001" customHeight="1">
      <c r="A308" s="83"/>
      <c r="B308" s="84"/>
      <c r="C308" s="85" t="s">
        <v>422</v>
      </c>
      <c r="D308" s="86" t="s">
        <v>423</v>
      </c>
      <c r="E308" s="85"/>
      <c r="F308" s="87"/>
    </row>
    <row r="309" ht="20.100000000000001" customHeight="1">
      <c r="A309" s="83"/>
      <c r="B309" s="84"/>
      <c r="C309" s="85" t="s">
        <v>424</v>
      </c>
      <c r="D309" s="86" t="s">
        <v>425</v>
      </c>
      <c r="E309" s="85"/>
      <c r="F309" s="87"/>
    </row>
    <row r="310" ht="20.100000000000001" customHeight="1">
      <c r="A310" s="83"/>
      <c r="B310" s="84"/>
      <c r="C310" s="85" t="s">
        <v>426</v>
      </c>
      <c r="D310" s="86" t="s">
        <v>427</v>
      </c>
      <c r="E310" s="85"/>
      <c r="F310" s="87"/>
    </row>
    <row r="311" ht="20.100000000000001" customHeight="1">
      <c r="A311" s="83"/>
      <c r="B311" s="84"/>
      <c r="C311" s="85" t="s">
        <v>428</v>
      </c>
      <c r="D311" s="86" t="s">
        <v>429</v>
      </c>
      <c r="E311" s="85"/>
      <c r="F311" s="87"/>
    </row>
    <row r="312" ht="20.100000000000001" customHeight="1">
      <c r="A312" s="83"/>
      <c r="B312" s="84"/>
      <c r="C312" s="85" t="s">
        <v>430</v>
      </c>
      <c r="D312" s="86" t="s">
        <v>431</v>
      </c>
      <c r="E312" s="85"/>
      <c r="F312" s="87"/>
    </row>
    <row r="313" ht="20.100000000000001" customHeight="1">
      <c r="A313" s="83"/>
      <c r="B313" s="84"/>
      <c r="C313" s="85" t="s">
        <v>432</v>
      </c>
      <c r="D313" s="86" t="s">
        <v>433</v>
      </c>
      <c r="E313" s="85"/>
      <c r="F313" s="87"/>
    </row>
    <row r="314" ht="20.100000000000001" customHeight="1">
      <c r="A314" s="83"/>
      <c r="B314" s="84"/>
      <c r="C314" s="85" t="s">
        <v>434</v>
      </c>
      <c r="D314" s="86" t="s">
        <v>435</v>
      </c>
      <c r="E314" s="85"/>
      <c r="F314" s="87"/>
    </row>
    <row r="315" ht="20.100000000000001" customHeight="1">
      <c r="A315" s="83"/>
      <c r="B315" s="84"/>
      <c r="C315" s="85" t="s">
        <v>436</v>
      </c>
      <c r="D315" s="86" t="s">
        <v>437</v>
      </c>
      <c r="E315" s="85"/>
      <c r="F315" s="87"/>
    </row>
    <row r="316" ht="20.100000000000001" customHeight="1">
      <c r="A316" s="83"/>
      <c r="B316" s="84"/>
      <c r="C316" s="85" t="s">
        <v>438</v>
      </c>
      <c r="D316" s="86" t="s">
        <v>439</v>
      </c>
      <c r="E316" s="85"/>
      <c r="F316" s="87"/>
    </row>
    <row r="317" ht="20.100000000000001" customHeight="1">
      <c r="A317" s="83"/>
      <c r="B317" s="84"/>
      <c r="C317" s="85" t="s">
        <v>440</v>
      </c>
      <c r="D317" s="86" t="s">
        <v>644</v>
      </c>
      <c r="E317" s="85"/>
      <c r="F317" s="87"/>
    </row>
    <row r="318" ht="20.100000000000001" customHeight="1">
      <c r="A318" s="83"/>
      <c r="B318" s="84"/>
      <c r="C318" s="85" t="s">
        <v>441</v>
      </c>
      <c r="D318" s="86" t="s">
        <v>645</v>
      </c>
      <c r="E318" s="85"/>
      <c r="F318" s="87"/>
    </row>
    <row r="319" ht="20.100000000000001" customHeight="1">
      <c r="A319" s="83"/>
      <c r="B319" s="84"/>
      <c r="C319" s="85" t="s">
        <v>442</v>
      </c>
      <c r="D319" s="86" t="s">
        <v>443</v>
      </c>
      <c r="E319" s="85"/>
      <c r="F319" s="87"/>
    </row>
    <row r="320" ht="20.100000000000001" customHeight="1">
      <c r="A320" s="83"/>
      <c r="B320" s="84"/>
      <c r="C320" s="85" t="s">
        <v>444</v>
      </c>
      <c r="D320" s="86" t="s">
        <v>445</v>
      </c>
      <c r="E320" s="85"/>
      <c r="F320" s="87"/>
    </row>
    <row r="321" ht="20.100000000000001" customHeight="1">
      <c r="A321" s="83"/>
      <c r="B321" s="84"/>
      <c r="C321" s="85" t="s">
        <v>446</v>
      </c>
      <c r="D321" s="86" t="s">
        <v>447</v>
      </c>
      <c r="E321" s="85"/>
      <c r="F321" s="87"/>
    </row>
    <row r="322" ht="20.100000000000001" customHeight="1">
      <c r="A322" s="83"/>
      <c r="B322" s="84"/>
      <c r="C322" s="85" t="s">
        <v>448</v>
      </c>
      <c r="D322" s="86" t="s">
        <v>449</v>
      </c>
      <c r="E322" s="85"/>
      <c r="F322" s="87"/>
    </row>
    <row r="323" ht="20.100000000000001" customHeight="1">
      <c r="A323" s="83"/>
      <c r="B323" s="84"/>
      <c r="C323" s="85" t="s">
        <v>450</v>
      </c>
      <c r="D323" s="86" t="s">
        <v>451</v>
      </c>
      <c r="E323" s="85"/>
      <c r="F323" s="87"/>
    </row>
    <row r="324" ht="20.100000000000001" customHeight="1">
      <c r="A324" s="83"/>
      <c r="B324" s="84"/>
      <c r="C324" s="85" t="s">
        <v>452</v>
      </c>
      <c r="D324" s="86" t="s">
        <v>646</v>
      </c>
      <c r="E324" s="85"/>
      <c r="F324" s="87"/>
    </row>
    <row r="325" ht="20.100000000000001" customHeight="1">
      <c r="A325" s="83"/>
      <c r="B325" s="84"/>
      <c r="C325" s="85" t="s">
        <v>453</v>
      </c>
      <c r="D325" s="86" t="s">
        <v>647</v>
      </c>
      <c r="E325" s="85"/>
      <c r="F325" s="87"/>
    </row>
    <row r="326" ht="20.100000000000001" customHeight="1">
      <c r="A326" s="83"/>
      <c r="B326" s="84"/>
      <c r="C326" s="85" t="s">
        <v>454</v>
      </c>
      <c r="D326" s="86" t="s">
        <v>455</v>
      </c>
      <c r="E326" s="85" t="s">
        <v>456</v>
      </c>
      <c r="F326" s="87" t="s">
        <v>457</v>
      </c>
    </row>
    <row r="327" ht="20.100000000000001" customHeight="1">
      <c r="A327" s="83"/>
      <c r="B327" s="84"/>
      <c r="C327" s="85" t="s">
        <v>458</v>
      </c>
      <c r="D327" s="86" t="s">
        <v>459</v>
      </c>
      <c r="E327" s="85" t="s">
        <v>456</v>
      </c>
      <c r="F327" s="87" t="s">
        <v>457</v>
      </c>
    </row>
    <row r="328" ht="20.100000000000001" customHeight="1">
      <c r="A328" s="83"/>
      <c r="B328" s="84"/>
      <c r="C328" s="85" t="s">
        <v>460</v>
      </c>
      <c r="D328" s="86" t="s">
        <v>461</v>
      </c>
      <c r="E328" s="85"/>
      <c r="F328" s="87"/>
    </row>
    <row r="329" ht="20.100000000000001" customHeight="1">
      <c r="A329" s="83"/>
      <c r="B329" s="84"/>
      <c r="C329" s="85" t="s">
        <v>462</v>
      </c>
      <c r="D329" s="86" t="s">
        <v>463</v>
      </c>
      <c r="E329" s="85"/>
      <c r="F329" s="87"/>
    </row>
    <row r="330" ht="20.100000000000001" customHeight="1">
      <c r="A330" s="83"/>
      <c r="B330" s="84"/>
      <c r="C330" s="85" t="s">
        <v>464</v>
      </c>
      <c r="D330" s="86" t="s">
        <v>465</v>
      </c>
      <c r="E330" s="85"/>
      <c r="F330" s="87"/>
    </row>
    <row r="331" ht="20.100000000000001" customHeight="1">
      <c r="A331" s="83"/>
      <c r="B331" s="84"/>
      <c r="C331" s="85" t="s">
        <v>466</v>
      </c>
      <c r="D331" s="86" t="s">
        <v>467</v>
      </c>
      <c r="E331" s="85"/>
      <c r="F331" s="87"/>
    </row>
    <row r="332" ht="20.100000000000001" customHeight="1">
      <c r="A332" s="83"/>
      <c r="B332" s="84" t="s">
        <v>1633</v>
      </c>
      <c r="C332" s="85" t="s">
        <v>468</v>
      </c>
      <c r="D332" s="86" t="s">
        <v>469</v>
      </c>
      <c r="E332" s="85"/>
      <c r="F332" s="87"/>
    </row>
    <row r="333" ht="20.100000000000001" customHeight="1">
      <c r="A333" s="83"/>
      <c r="B333" s="84"/>
      <c r="C333" s="85" t="s">
        <v>470</v>
      </c>
      <c r="D333" s="86" t="s">
        <v>471</v>
      </c>
      <c r="E333" s="85"/>
      <c r="F333" s="87"/>
    </row>
    <row r="334" ht="20.100000000000001" customHeight="1">
      <c r="A334" s="83"/>
      <c r="B334" s="84"/>
      <c r="C334" s="85" t="s">
        <v>472</v>
      </c>
      <c r="D334" s="86" t="s">
        <v>473</v>
      </c>
      <c r="E334" s="85"/>
      <c r="F334" s="87"/>
    </row>
    <row r="335" ht="20.100000000000001" customHeight="1">
      <c r="A335" s="83"/>
      <c r="B335" s="84"/>
      <c r="C335" s="85" t="s">
        <v>474</v>
      </c>
      <c r="D335" s="86" t="s">
        <v>475</v>
      </c>
      <c r="E335" s="85"/>
      <c r="F335" s="87"/>
    </row>
    <row r="336" ht="20.100000000000001" customHeight="1">
      <c r="A336" s="83"/>
      <c r="B336" s="84" t="s">
        <v>1633</v>
      </c>
      <c r="C336" s="85" t="s">
        <v>476</v>
      </c>
      <c r="D336" s="86" t="s">
        <v>477</v>
      </c>
      <c r="E336" s="85"/>
      <c r="F336" s="87"/>
    </row>
    <row r="337" ht="20.100000000000001" customHeight="1">
      <c r="A337" s="83"/>
      <c r="B337" s="84"/>
      <c r="C337" s="85" t="s">
        <v>478</v>
      </c>
      <c r="D337" s="86" t="s">
        <v>479</v>
      </c>
      <c r="E337" s="85"/>
      <c r="F337" s="87"/>
    </row>
    <row r="338" ht="20.100000000000001" customHeight="1">
      <c r="A338" s="83"/>
      <c r="B338" s="84"/>
      <c r="C338" s="85" t="s">
        <v>480</v>
      </c>
      <c r="D338" s="86" t="s">
        <v>648</v>
      </c>
      <c r="E338" s="85"/>
      <c r="F338" s="87"/>
    </row>
    <row r="339" ht="20.100000000000001" customHeight="1">
      <c r="A339" s="83"/>
      <c r="B339" s="84" t="s">
        <v>1633</v>
      </c>
      <c r="C339" s="85" t="s">
        <v>481</v>
      </c>
      <c r="D339" s="86" t="s">
        <v>482</v>
      </c>
      <c r="E339" s="85" t="s">
        <v>483</v>
      </c>
      <c r="F339" s="87"/>
    </row>
    <row r="340" ht="20.100000000000001" customHeight="1">
      <c r="A340" s="83"/>
      <c r="B340" s="84" t="s">
        <v>1633</v>
      </c>
      <c r="C340" s="85" t="s">
        <v>484</v>
      </c>
      <c r="D340" s="86" t="s">
        <v>485</v>
      </c>
      <c r="E340" s="85" t="s">
        <v>483</v>
      </c>
      <c r="F340" s="87"/>
    </row>
    <row r="341" ht="20.100000000000001" customHeight="1">
      <c r="A341" s="83"/>
      <c r="B341" s="84" t="s">
        <v>1633</v>
      </c>
      <c r="C341" s="85" t="s">
        <v>486</v>
      </c>
      <c r="D341" s="86" t="s">
        <v>487</v>
      </c>
      <c r="E341" s="85"/>
      <c r="F341" s="87"/>
    </row>
    <row r="342" ht="20.100000000000001" customHeight="1">
      <c r="A342" s="83"/>
      <c r="B342" s="84" t="s">
        <v>1633</v>
      </c>
      <c r="C342" s="85" t="s">
        <v>488</v>
      </c>
      <c r="D342" s="86" t="s">
        <v>489</v>
      </c>
      <c r="E342" s="85"/>
      <c r="F342" s="87"/>
    </row>
    <row r="343" ht="20.100000000000001" customHeight="1">
      <c r="A343" s="83"/>
      <c r="B343" s="84" t="s">
        <v>1633</v>
      </c>
      <c r="C343" s="85" t="s">
        <v>490</v>
      </c>
      <c r="D343" s="86" t="s">
        <v>491</v>
      </c>
      <c r="E343" s="85" t="s">
        <v>456</v>
      </c>
      <c r="F343" s="87"/>
    </row>
    <row r="344" ht="20.100000000000001" customHeight="1">
      <c r="A344" s="83"/>
      <c r="B344" s="84" t="s">
        <v>1633</v>
      </c>
      <c r="C344" s="85" t="s">
        <v>492</v>
      </c>
      <c r="D344" s="86" t="s">
        <v>493</v>
      </c>
      <c r="E344" s="85" t="s">
        <v>456</v>
      </c>
      <c r="F344" s="87"/>
    </row>
    <row r="345" ht="20.100000000000001" customHeight="1">
      <c r="A345" s="83"/>
      <c r="B345" s="84" t="s">
        <v>1633</v>
      </c>
      <c r="C345" s="85" t="s">
        <v>494</v>
      </c>
      <c r="D345" s="86" t="s">
        <v>495</v>
      </c>
      <c r="E345" s="85" t="s">
        <v>456</v>
      </c>
      <c r="F345" s="87"/>
    </row>
    <row r="346" ht="20.100000000000001" customHeight="1">
      <c r="A346" s="83"/>
      <c r="B346" s="84" t="s">
        <v>1633</v>
      </c>
      <c r="C346" s="85" t="s">
        <v>496</v>
      </c>
      <c r="D346" s="86" t="s">
        <v>497</v>
      </c>
      <c r="E346" s="85" t="s">
        <v>456</v>
      </c>
      <c r="F346" s="87"/>
    </row>
    <row r="347" ht="20.100000000000001" customHeight="1">
      <c r="A347" s="83"/>
      <c r="B347" s="84"/>
      <c r="C347" s="85" t="s">
        <v>498</v>
      </c>
      <c r="D347" s="86" t="s">
        <v>499</v>
      </c>
      <c r="E347" s="85"/>
      <c r="F347" s="87"/>
    </row>
    <row r="348" ht="20.100000000000001" customHeight="1">
      <c r="A348" s="83"/>
      <c r="B348" s="84" t="s">
        <v>1633</v>
      </c>
      <c r="C348" s="85" t="s">
        <v>500</v>
      </c>
      <c r="D348" s="86" t="s">
        <v>501</v>
      </c>
      <c r="E348" s="85"/>
      <c r="F348" s="87"/>
    </row>
    <row r="349" ht="20.100000000000001" customHeight="1">
      <c r="A349" s="83"/>
      <c r="B349" s="84" t="s">
        <v>1633</v>
      </c>
      <c r="C349" s="85" t="s">
        <v>502</v>
      </c>
      <c r="D349" s="86" t="s">
        <v>503</v>
      </c>
      <c r="E349" s="85"/>
      <c r="F349" s="87"/>
    </row>
    <row r="350" ht="20.100000000000001" customHeight="1">
      <c r="A350" s="83"/>
      <c r="B350" s="84"/>
      <c r="C350" s="85" t="s">
        <v>504</v>
      </c>
      <c r="D350" s="86" t="s">
        <v>505</v>
      </c>
      <c r="E350" s="85"/>
      <c r="F350" s="87"/>
    </row>
    <row r="351" ht="20.100000000000001" customHeight="1">
      <c r="A351" s="83"/>
      <c r="B351" s="84"/>
      <c r="C351" s="85" t="s">
        <v>506</v>
      </c>
      <c r="D351" s="86" t="s">
        <v>507</v>
      </c>
      <c r="E351" s="85"/>
      <c r="F351" s="87"/>
    </row>
    <row r="352" ht="20.100000000000001" customHeight="1">
      <c r="A352" s="83"/>
      <c r="B352" s="84" t="s">
        <v>1633</v>
      </c>
      <c r="C352" s="85" t="s">
        <v>508</v>
      </c>
      <c r="D352" s="86" t="s">
        <v>509</v>
      </c>
      <c r="E352" s="85"/>
      <c r="F352" s="87"/>
    </row>
    <row r="353" ht="20.100000000000001" customHeight="1">
      <c r="A353" s="83"/>
      <c r="B353" s="84" t="s">
        <v>1633</v>
      </c>
      <c r="C353" s="85" t="s">
        <v>510</v>
      </c>
      <c r="D353" s="86" t="s">
        <v>511</v>
      </c>
      <c r="E353" s="85"/>
      <c r="F353" s="87"/>
    </row>
    <row r="354" ht="20.100000000000001" customHeight="1">
      <c r="A354" s="83"/>
      <c r="B354" s="84"/>
      <c r="C354" s="85" t="s">
        <v>512</v>
      </c>
      <c r="D354" s="86" t="s">
        <v>513</v>
      </c>
      <c r="E354" s="85"/>
      <c r="F354" s="87"/>
    </row>
    <row r="355" ht="20.100000000000001" customHeight="1">
      <c r="A355" s="83"/>
      <c r="B355" s="84"/>
      <c r="C355" s="85" t="s">
        <v>514</v>
      </c>
      <c r="D355" s="86" t="s">
        <v>515</v>
      </c>
      <c r="E355" s="85"/>
      <c r="F355" s="87"/>
    </row>
    <row r="356" ht="20.100000000000001" customHeight="1">
      <c r="A356" s="83"/>
      <c r="B356" s="84"/>
      <c r="C356" s="85" t="s">
        <v>516</v>
      </c>
      <c r="D356" s="86" t="s">
        <v>517</v>
      </c>
      <c r="E356" s="85"/>
      <c r="F356" s="87"/>
    </row>
    <row r="357" ht="20.100000000000001" customHeight="1">
      <c r="A357" s="83"/>
      <c r="B357" s="84"/>
      <c r="C357" s="85" t="s">
        <v>518</v>
      </c>
      <c r="D357" s="86" t="s">
        <v>519</v>
      </c>
      <c r="E357" s="85"/>
      <c r="F357" s="87"/>
    </row>
    <row r="358" ht="20.100000000000001" customHeight="1">
      <c r="A358" s="83"/>
      <c r="B358" s="84"/>
      <c r="C358" s="85" t="s">
        <v>520</v>
      </c>
      <c r="D358" s="86" t="s">
        <v>521</v>
      </c>
      <c r="E358" s="85"/>
      <c r="F358" s="87"/>
    </row>
    <row r="359" ht="20.100000000000001" customHeight="1">
      <c r="A359" s="83"/>
      <c r="B359" s="84"/>
      <c r="C359" s="85" t="s">
        <v>522</v>
      </c>
      <c r="D359" s="86" t="s">
        <v>523</v>
      </c>
      <c r="E359" s="85"/>
      <c r="F359" s="87"/>
    </row>
    <row r="360" ht="20.100000000000001" customHeight="1">
      <c r="A360" s="83"/>
      <c r="B360" s="84"/>
      <c r="C360" s="85" t="s">
        <v>524</v>
      </c>
      <c r="D360" s="86" t="s">
        <v>525</v>
      </c>
      <c r="E360" s="85"/>
      <c r="F360" s="87"/>
    </row>
    <row r="361" ht="20.100000000000001" customHeight="1">
      <c r="A361" s="83"/>
      <c r="B361" s="84"/>
      <c r="C361" s="85" t="s">
        <v>526</v>
      </c>
      <c r="D361" s="86" t="s">
        <v>527</v>
      </c>
      <c r="E361" s="85"/>
      <c r="F361" s="87"/>
    </row>
    <row r="362" ht="20.100000000000001" customHeight="1">
      <c r="A362" s="83"/>
      <c r="B362" s="84"/>
      <c r="C362" s="85" t="s">
        <v>528</v>
      </c>
      <c r="D362" s="86" t="s">
        <v>529</v>
      </c>
      <c r="E362" s="85"/>
      <c r="F362" s="87"/>
    </row>
    <row r="363" ht="20.100000000000001" customHeight="1">
      <c r="A363" s="83"/>
      <c r="B363" s="84"/>
      <c r="C363" s="85" t="s">
        <v>530</v>
      </c>
      <c r="D363" s="86" t="s">
        <v>649</v>
      </c>
      <c r="E363" s="85"/>
      <c r="F363" s="87"/>
    </row>
    <row r="364" ht="20.100000000000001" customHeight="1">
      <c r="A364" s="83"/>
      <c r="B364" s="84"/>
      <c r="C364" s="85" t="s">
        <v>531</v>
      </c>
      <c r="D364" s="86" t="s">
        <v>532</v>
      </c>
      <c r="E364" s="85"/>
      <c r="F364" s="87"/>
    </row>
    <row r="365" ht="20.100000000000001" customHeight="1">
      <c r="A365" s="83"/>
      <c r="B365" s="84"/>
      <c r="C365" s="85" t="s">
        <v>533</v>
      </c>
      <c r="D365" s="86" t="s">
        <v>534</v>
      </c>
      <c r="E365" s="85"/>
      <c r="F365" s="87"/>
    </row>
    <row r="366" ht="20.100000000000001" customHeight="1">
      <c r="A366" s="83"/>
      <c r="B366" s="84"/>
      <c r="C366" s="85" t="s">
        <v>535</v>
      </c>
      <c r="D366" s="86" t="s">
        <v>536</v>
      </c>
      <c r="E366" s="85"/>
      <c r="F366" s="87"/>
    </row>
    <row r="367" ht="20.100000000000001" customHeight="1">
      <c r="A367" s="83"/>
      <c r="B367" s="84"/>
      <c r="C367" s="85" t="s">
        <v>537</v>
      </c>
      <c r="D367" s="86" t="s">
        <v>538</v>
      </c>
      <c r="E367" s="85"/>
      <c r="F367" s="87"/>
    </row>
    <row r="368" ht="20.100000000000001" customHeight="1">
      <c r="A368" s="83"/>
      <c r="B368" s="84"/>
      <c r="C368" s="85" t="s">
        <v>539</v>
      </c>
      <c r="D368" s="86" t="s">
        <v>540</v>
      </c>
      <c r="E368" s="85"/>
      <c r="F368" s="87"/>
    </row>
    <row r="369" ht="20.100000000000001" customHeight="1">
      <c r="A369" s="83"/>
      <c r="B369" s="84"/>
      <c r="C369" s="85" t="s">
        <v>544</v>
      </c>
      <c r="D369" s="86" t="s">
        <v>532</v>
      </c>
      <c r="E369" s="85"/>
      <c r="F369" s="87"/>
    </row>
    <row r="370" ht="20.100000000000001" customHeight="1">
      <c r="A370" s="83"/>
      <c r="B370" s="84" t="s">
        <v>1633</v>
      </c>
      <c r="C370" s="85" t="s">
        <v>545</v>
      </c>
      <c r="D370" s="86" t="s">
        <v>546</v>
      </c>
      <c r="E370" s="85"/>
      <c r="F370" s="87"/>
    </row>
    <row r="371" ht="20.100000000000001" customHeight="1">
      <c r="A371" s="83"/>
      <c r="B371" s="84" t="s">
        <v>1633</v>
      </c>
      <c r="C371" s="85" t="s">
        <v>547</v>
      </c>
      <c r="D371" s="86" t="s">
        <v>554</v>
      </c>
      <c r="E371" s="85"/>
      <c r="F371" s="87"/>
    </row>
    <row r="372" ht="20.100000000000001" customHeight="1">
      <c r="A372" s="83"/>
      <c r="B372" s="84" t="s">
        <v>1633</v>
      </c>
      <c r="C372" s="85" t="s">
        <v>555</v>
      </c>
      <c r="D372" s="86" t="s">
        <v>556</v>
      </c>
      <c r="E372" s="85"/>
      <c r="F372" s="87"/>
    </row>
    <row r="373" ht="20.100000000000001" customHeight="1">
      <c r="A373" s="83"/>
      <c r="B373" s="84" t="s">
        <v>1633</v>
      </c>
      <c r="C373" s="85" t="s">
        <v>557</v>
      </c>
      <c r="D373" s="86" t="s">
        <v>558</v>
      </c>
      <c r="E373" s="85"/>
      <c r="F373" s="87"/>
    </row>
    <row r="374" ht="20.100000000000001" customHeight="1">
      <c r="A374" s="83"/>
      <c r="B374" s="84" t="s">
        <v>1633</v>
      </c>
      <c r="C374" s="85" t="s">
        <v>559</v>
      </c>
      <c r="D374" s="86" t="s">
        <v>560</v>
      </c>
      <c r="E374" s="85"/>
      <c r="F374" s="87"/>
    </row>
    <row r="375" ht="20.100000000000001" customHeight="1">
      <c r="A375" s="83"/>
      <c r="B375" s="84" t="s">
        <v>1633</v>
      </c>
      <c r="C375" s="85" t="s">
        <v>561</v>
      </c>
      <c r="D375" s="86" t="s">
        <v>562</v>
      </c>
      <c r="E375" s="85"/>
      <c r="F375" s="87"/>
    </row>
    <row r="376" ht="20.100000000000001" customHeight="1">
      <c r="A376" s="83"/>
      <c r="B376" s="84" t="s">
        <v>1633</v>
      </c>
      <c r="C376" s="85" t="s">
        <v>563</v>
      </c>
      <c r="D376" s="86" t="s">
        <v>565</v>
      </c>
      <c r="E376" s="85"/>
      <c r="F376" s="87"/>
    </row>
    <row r="377" ht="20.100000000000001" customHeight="1">
      <c r="A377" s="83"/>
      <c r="B377" s="84" t="s">
        <v>1633</v>
      </c>
      <c r="C377" s="85" t="s">
        <v>566</v>
      </c>
      <c r="D377" s="86" t="s">
        <v>567</v>
      </c>
      <c r="E377" s="85"/>
      <c r="F377" s="87"/>
    </row>
    <row r="378" ht="20.100000000000001" customHeight="1">
      <c r="A378" s="83"/>
      <c r="B378" s="84"/>
      <c r="C378" s="85" t="s">
        <v>568</v>
      </c>
      <c r="D378" s="86" t="s">
        <v>569</v>
      </c>
      <c r="E378" s="85"/>
      <c r="F378" s="87"/>
    </row>
    <row r="379" ht="20.100000000000001" customHeight="1">
      <c r="A379" s="83"/>
      <c r="B379" s="84"/>
      <c r="C379" s="85" t="s">
        <v>570</v>
      </c>
      <c r="D379" s="86" t="s">
        <v>650</v>
      </c>
      <c r="E379" s="85"/>
      <c r="F379" s="87"/>
    </row>
    <row r="380" ht="20.100000000000001" customHeight="1">
      <c r="A380" s="88"/>
      <c r="B380" s="89"/>
      <c r="C380" s="90"/>
      <c r="D380" s="90"/>
      <c r="E380" s="91"/>
      <c r="F380" s="92"/>
    </row>
  </sheetData>
  <pageMargins left="0.25" right="0.25" top="0.6" bottom="0.25" header="0.3" footer="0.25"/>
  <pageSetup scale="99" orientation="portrait"/>
  <headerFooter differentOddEven="0" differentFirst="0" scaleWithDoc="0" alignWithMargins="0">
    <oddHeader>&amp;L&amp;"Trebuchet MS,Bold"&amp;C&amp;"Trebuchet MS,Bold"&amp;R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2921E31622BA47A5BEE7A2CE318F26" ma:contentTypeVersion="10" ma:contentTypeDescription="Create a new document." ma:contentTypeScope="" ma:versionID="72c5dd4de6ee2a9f5337ff02160f23b1">
  <xsd:schema xmlns:xsd="http://www.w3.org/2001/XMLSchema" xmlns:xs="http://www.w3.org/2001/XMLSchema" xmlns:p="http://schemas.microsoft.com/office/2006/metadata/properties" xmlns:ns2="98fb7176-381e-4eb6-825b-93e64c92b6ea" xmlns:ns3="fe56dbcb-f404-42a8-8006-471f9c1a2fc9" targetNamespace="http://schemas.microsoft.com/office/2006/metadata/properties" ma:root="true" ma:fieldsID="c7858ab809dd018e06c72c2e5abe05b4" ns2:_="" ns3:_="">
    <xsd:import namespace="98fb7176-381e-4eb6-825b-93e64c92b6ea"/>
    <xsd:import namespace="fe56dbcb-f404-42a8-8006-471f9c1a2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b7176-381e-4eb6-825b-93e64c92b6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573f668-f3c2-41a3-9de5-80cf810034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56dbcb-f404-42a8-8006-471f9c1a2fc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4dca289-5305-4332-8e1d-5ed49a3557f2}" ma:internalName="TaxCatchAll" ma:showField="CatchAllData" ma:web="fe56dbcb-f404-42a8-8006-471f9c1a2f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8fb7176-381e-4eb6-825b-93e64c92b6ea">
      <Terms xmlns="http://schemas.microsoft.com/office/infopath/2007/PartnerControls"/>
    </lcf76f155ced4ddcb4097134ff3c332f>
    <TaxCatchAll xmlns="fe56dbcb-f404-42a8-8006-471f9c1a2fc9" xsi:nil="true"/>
  </documentManagement>
</p:properties>
</file>

<file path=customXml/itemProps1.xml><?xml version="1.0" encoding="utf-8"?>
<ds:datastoreItem xmlns:ds="http://schemas.openxmlformats.org/officeDocument/2006/customXml" ds:itemID="{9421B952-C436-47F0-9FBD-DCFB5101D594}"/>
</file>

<file path=customXml/itemProps2.xml><?xml version="1.0" encoding="utf-8"?>
<ds:datastoreItem xmlns:ds="http://schemas.openxmlformats.org/officeDocument/2006/customXml" ds:itemID="{C1BC07F6-AC71-4F22-9B4D-D65E6FC03638}"/>
</file>

<file path=customXml/itemProps3.xml><?xml version="1.0" encoding="utf-8"?>
<ds:datastoreItem xmlns:ds="http://schemas.openxmlformats.org/officeDocument/2006/customXml" ds:itemID="{3D1ACAAF-545E-49CE-B02D-8C5A6B4A0D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nevada cancer Instiute</dc:creator>
  <cp:lastModifiedBy>GARRETT OTRIMSKI</cp:lastModifiedBy>
  <cp:lastPrinted>2022-05-26T18:00:14Z</cp:lastPrinted>
  <dcterms:created xsi:type="dcterms:W3CDTF">2010-06-24T18:49:09Z</dcterms:created>
  <dcterms:modified xsi:type="dcterms:W3CDTF">2023-06-14T00:18:04Z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0x010100A52921E31622BA47A5BEE7A2CE318F26</vt:lpwstr>
  </property>
</Properties>
</file>