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X:\Holmen Lab\Lab Personnel\MiKaela\FAK\In vivo data\"/>
    </mc:Choice>
  </mc:AlternateContent>
  <bookViews>
    <workbookView xWindow="0" yWindow="0" windowWidth="2160" windowHeight="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13" i="1" l="1"/>
  <c r="Z3" i="1"/>
  <c r="AB3" i="1"/>
  <c r="AE3" i="1"/>
  <c r="X3" i="1"/>
  <c r="AN11" i="1"/>
  <c r="BJ11" i="1" l="1"/>
  <c r="BK11" i="1"/>
  <c r="BM11" i="1"/>
  <c r="BO11" i="1"/>
  <c r="BJ12" i="1"/>
  <c r="BJ13" i="1" s="1"/>
  <c r="BK12" i="1"/>
  <c r="BK13" i="1" s="1"/>
  <c r="BM12" i="1"/>
  <c r="BM13" i="1" s="1"/>
  <c r="BO12" i="1"/>
  <c r="BO13" i="1" s="1"/>
  <c r="BH12" i="1"/>
  <c r="BH13" i="1" s="1"/>
  <c r="BH11" i="1"/>
  <c r="X4" i="1" l="1"/>
  <c r="Z4" i="1"/>
  <c r="AB4" i="1"/>
  <c r="AB11" i="1" s="1"/>
  <c r="AD4" i="1"/>
  <c r="X5" i="1"/>
  <c r="AA5" i="1"/>
  <c r="AC5" i="1"/>
  <c r="AC11" i="1" s="1"/>
  <c r="X6" i="1"/>
  <c r="AA6" i="1"/>
  <c r="AA11" i="1" s="1"/>
  <c r="AC6" i="1"/>
  <c r="X7" i="1"/>
  <c r="Z7" i="1"/>
  <c r="X8" i="1"/>
  <c r="Z8" i="1"/>
  <c r="X9" i="1"/>
  <c r="AC9" i="1"/>
  <c r="X10" i="1"/>
  <c r="Z10" i="1"/>
  <c r="AB10" i="1"/>
  <c r="X11" i="1"/>
  <c r="Z11" i="1"/>
  <c r="AD11" i="1"/>
  <c r="X12" i="1"/>
  <c r="X13" i="1" s="1"/>
  <c r="Z12" i="1"/>
  <c r="AC12" i="1"/>
  <c r="AC13" i="1" s="1"/>
  <c r="AD13" i="1"/>
  <c r="AB12" i="1" l="1"/>
  <c r="AB13" i="1" s="1"/>
  <c r="AA12" i="1"/>
  <c r="AA13" i="1" s="1"/>
  <c r="AQ43" i="1"/>
  <c r="AR43" i="1"/>
  <c r="AS43" i="1"/>
  <c r="AT43" i="1"/>
  <c r="AU43" i="1"/>
  <c r="AV43" i="1"/>
  <c r="AW43" i="1"/>
  <c r="AX43" i="1"/>
  <c r="AY43" i="1"/>
  <c r="AZ43" i="1"/>
  <c r="BA43" i="1"/>
  <c r="BB43" i="1"/>
  <c r="AQ44" i="1"/>
  <c r="AR44" i="1"/>
  <c r="AS44" i="1"/>
  <c r="AT44" i="1"/>
  <c r="AT45" i="1" s="1"/>
  <c r="AU44" i="1"/>
  <c r="AU45" i="1" s="1"/>
  <c r="AV44" i="1"/>
  <c r="AW44" i="1"/>
  <c r="AX44" i="1"/>
  <c r="AY44" i="1"/>
  <c r="AZ44" i="1"/>
  <c r="BA44" i="1"/>
  <c r="BA45" i="1" s="1"/>
  <c r="BB44" i="1"/>
  <c r="AQ45" i="1"/>
  <c r="AR45" i="1"/>
  <c r="AS45" i="1"/>
  <c r="AV45" i="1"/>
  <c r="AW45" i="1"/>
  <c r="AX45" i="1"/>
  <c r="AY45" i="1"/>
  <c r="AZ45" i="1"/>
  <c r="BB45" i="1"/>
  <c r="AP45" i="1"/>
  <c r="AP44" i="1"/>
  <c r="AP43" i="1"/>
  <c r="AR27" i="1"/>
  <c r="AT27" i="1"/>
  <c r="AU27" i="1"/>
  <c r="AW27" i="1"/>
  <c r="AZ27" i="1"/>
  <c r="BB27" i="1"/>
  <c r="AR28" i="1"/>
  <c r="AR30" i="1" s="1"/>
  <c r="AT28" i="1"/>
  <c r="AT29" i="1" s="1"/>
  <c r="AU28" i="1"/>
  <c r="AU29" i="1" s="1"/>
  <c r="AW28" i="1"/>
  <c r="AW29" i="1"/>
  <c r="AP28" i="1"/>
  <c r="AP29" i="1" s="1"/>
  <c r="AP27" i="1"/>
  <c r="AE49" i="1"/>
  <c r="AE54" i="1" s="1"/>
  <c r="AE55" i="1" s="1"/>
  <c r="H45" i="1"/>
  <c r="Q43" i="1"/>
  <c r="O43" i="1"/>
  <c r="N43" i="1"/>
  <c r="L43" i="1"/>
  <c r="J43" i="1"/>
  <c r="H43" i="1"/>
  <c r="O27" i="1"/>
  <c r="H27" i="1"/>
  <c r="I11" i="1"/>
  <c r="H11" i="1"/>
  <c r="AD48" i="1"/>
  <c r="AD54" i="1" s="1"/>
  <c r="AD55" i="1" s="1"/>
  <c r="AE53" i="1"/>
  <c r="AF48" i="1"/>
  <c r="AF53" i="1" s="1"/>
  <c r="AI48" i="1"/>
  <c r="AJ54" i="1"/>
  <c r="AJ55" i="1" s="1"/>
  <c r="AK48" i="1"/>
  <c r="AK54" i="1" s="1"/>
  <c r="AK55" i="1" s="1"/>
  <c r="AL53" i="1"/>
  <c r="AM48" i="1"/>
  <c r="AM54" i="1" s="1"/>
  <c r="AM55" i="1" s="1"/>
  <c r="AN48" i="1"/>
  <c r="AP48" i="1"/>
  <c r="AP54" i="1" s="1"/>
  <c r="AP55" i="1" s="1"/>
  <c r="AR53" i="1"/>
  <c r="AC49" i="1"/>
  <c r="AC54" i="1" s="1"/>
  <c r="AC55" i="1" s="1"/>
  <c r="AH49" i="1"/>
  <c r="AI54" i="1"/>
  <c r="AI55" i="1" s="1"/>
  <c r="AJ49" i="1"/>
  <c r="AL49" i="1"/>
  <c r="AO49" i="1"/>
  <c r="AO54" i="1" s="1"/>
  <c r="AO55" i="1" s="1"/>
  <c r="AD50" i="1"/>
  <c r="AD53" i="1" s="1"/>
  <c r="AH50" i="1"/>
  <c r="AI50" i="1"/>
  <c r="AK50" i="1"/>
  <c r="AK53" i="1" s="1"/>
  <c r="AN50" i="1"/>
  <c r="AP50" i="1"/>
  <c r="AC51" i="1"/>
  <c r="AE51" i="1"/>
  <c r="AH51" i="1"/>
  <c r="AJ51" i="1"/>
  <c r="AL51" i="1"/>
  <c r="AO51" i="1"/>
  <c r="AD52" i="1"/>
  <c r="AF52" i="1"/>
  <c r="AI52" i="1"/>
  <c r="AK52" i="1"/>
  <c r="AM52" i="1"/>
  <c r="AN54" i="1"/>
  <c r="AN55" i="1" s="1"/>
  <c r="AP52" i="1"/>
  <c r="AR52" i="1"/>
  <c r="AB53" i="1"/>
  <c r="AB52" i="1"/>
  <c r="AB51" i="1"/>
  <c r="AB50" i="1"/>
  <c r="AB49" i="1"/>
  <c r="AB48" i="1"/>
  <c r="AH55" i="1"/>
  <c r="AL54" i="1"/>
  <c r="AL55" i="1" s="1"/>
  <c r="AH54" i="1"/>
  <c r="AF54" i="1"/>
  <c r="AF55" i="1" s="1"/>
  <c r="AP53" i="1"/>
  <c r="AN53" i="1"/>
  <c r="AJ53" i="1"/>
  <c r="AH53" i="1"/>
  <c r="AI34" i="1"/>
  <c r="Z33" i="1"/>
  <c r="Z44" i="1" s="1"/>
  <c r="Z45" i="1" s="1"/>
  <c r="AB33" i="1"/>
  <c r="AB43" i="1" s="1"/>
  <c r="AD33" i="1"/>
  <c r="AE43" i="1"/>
  <c r="AF44" i="1"/>
  <c r="AF45" i="1" s="1"/>
  <c r="AH43" i="1"/>
  <c r="Z34" i="1"/>
  <c r="AB34" i="1"/>
  <c r="AE34" i="1"/>
  <c r="Z35" i="1"/>
  <c r="AB35" i="1"/>
  <c r="AE35" i="1"/>
  <c r="AG35" i="1"/>
  <c r="Z36" i="1"/>
  <c r="AB36" i="1"/>
  <c r="AE36" i="1"/>
  <c r="AH36" i="1"/>
  <c r="AH44" i="1" s="1"/>
  <c r="AH45" i="1" s="1"/>
  <c r="AI36" i="1"/>
  <c r="Z37" i="1"/>
  <c r="AC37" i="1"/>
  <c r="AF37" i="1"/>
  <c r="AG37" i="1"/>
  <c r="AA38" i="1"/>
  <c r="AB38" i="1"/>
  <c r="AE38" i="1"/>
  <c r="AG38" i="1"/>
  <c r="AI38" i="1"/>
  <c r="AA39" i="1"/>
  <c r="AB44" i="1"/>
  <c r="AB45" i="1" s="1"/>
  <c r="AC39" i="1"/>
  <c r="AE39" i="1"/>
  <c r="AH39" i="1"/>
  <c r="AJ39" i="1"/>
  <c r="Z40" i="1"/>
  <c r="AA40" i="1"/>
  <c r="AD40" i="1"/>
  <c r="AF40" i="1"/>
  <c r="AG43" i="1"/>
  <c r="AH40" i="1"/>
  <c r="AA41" i="1"/>
  <c r="AC41" i="1"/>
  <c r="AE41" i="1"/>
  <c r="AA42" i="1"/>
  <c r="AC42" i="1"/>
  <c r="AE42" i="1"/>
  <c r="X42" i="1"/>
  <c r="X41" i="1"/>
  <c r="X40" i="1"/>
  <c r="X39" i="1"/>
  <c r="X38" i="1"/>
  <c r="X44" i="1" s="1"/>
  <c r="X45" i="1" s="1"/>
  <c r="X37" i="1"/>
  <c r="X36" i="1"/>
  <c r="X35" i="1"/>
  <c r="X34" i="1"/>
  <c r="X33" i="1"/>
  <c r="AI44" i="1"/>
  <c r="AI45" i="1" s="1"/>
  <c r="AG44" i="1"/>
  <c r="AG45" i="1" s="1"/>
  <c r="AD44" i="1"/>
  <c r="AD45" i="1" s="1"/>
  <c r="AC44" i="1"/>
  <c r="AC45" i="1" s="1"/>
  <c r="AA44" i="1"/>
  <c r="AA45" i="1" s="1"/>
  <c r="AJ43" i="1"/>
  <c r="AI43" i="1"/>
  <c r="AF43" i="1"/>
  <c r="AD43" i="1"/>
  <c r="AC43" i="1"/>
  <c r="AA43" i="1"/>
  <c r="Z43" i="1"/>
  <c r="Z26" i="1"/>
  <c r="AB26" i="1"/>
  <c r="Z25" i="1"/>
  <c r="Z24" i="1"/>
  <c r="AB24" i="1"/>
  <c r="Z23" i="1"/>
  <c r="AB23" i="1"/>
  <c r="AE23" i="1"/>
  <c r="Z22" i="1"/>
  <c r="Z21" i="1"/>
  <c r="AB21" i="1"/>
  <c r="AE21" i="1"/>
  <c r="AE28" i="1" s="1"/>
  <c r="AE29" i="1" s="1"/>
  <c r="AG21" i="1"/>
  <c r="AC20" i="1"/>
  <c r="AE20" i="1"/>
  <c r="AG27" i="1"/>
  <c r="AH20" i="1"/>
  <c r="AJ20" i="1"/>
  <c r="Z19" i="1"/>
  <c r="AE19" i="1"/>
  <c r="Z18" i="1"/>
  <c r="Z28" i="1" s="1"/>
  <c r="Z29" i="1" s="1"/>
  <c r="AA27" i="1"/>
  <c r="AB28" i="1"/>
  <c r="AB29" i="1" s="1"/>
  <c r="AC18" i="1"/>
  <c r="AE18" i="1"/>
  <c r="AH27" i="1"/>
  <c r="Z27" i="1"/>
  <c r="AA17" i="1"/>
  <c r="AC17" i="1"/>
  <c r="X26" i="1"/>
  <c r="X25" i="1"/>
  <c r="X24" i="1"/>
  <c r="X23" i="1"/>
  <c r="X22" i="1"/>
  <c r="X21" i="1"/>
  <c r="X20" i="1"/>
  <c r="X19" i="1"/>
  <c r="X18" i="1"/>
  <c r="X17" i="1"/>
  <c r="AJ27" i="1"/>
  <c r="AE11" i="1"/>
  <c r="AE12" i="1"/>
  <c r="AE13" i="1" s="1"/>
  <c r="AE6" i="1"/>
  <c r="AE5" i="1"/>
  <c r="AG4" i="1"/>
  <c r="AG13" i="1"/>
  <c r="R27" i="1"/>
  <c r="T55" i="1"/>
  <c r="S55" i="1"/>
  <c r="R55" i="1"/>
  <c r="Q55" i="1"/>
  <c r="P55" i="1"/>
  <c r="O55" i="1"/>
  <c r="N55" i="1"/>
  <c r="M55" i="1"/>
  <c r="L55" i="1"/>
  <c r="G54" i="1"/>
  <c r="H54" i="1"/>
  <c r="H55" i="1" s="1"/>
  <c r="I54" i="1"/>
  <c r="I55" i="1" s="1"/>
  <c r="J54" i="1"/>
  <c r="L54" i="1"/>
  <c r="M54" i="1"/>
  <c r="N54" i="1"/>
  <c r="O54" i="1"/>
  <c r="P54" i="1"/>
  <c r="Q54" i="1"/>
  <c r="R54" i="1"/>
  <c r="S54" i="1"/>
  <c r="T54" i="1"/>
  <c r="F54" i="1"/>
  <c r="G53" i="1"/>
  <c r="H53" i="1"/>
  <c r="I53" i="1"/>
  <c r="J53" i="1"/>
  <c r="L53" i="1"/>
  <c r="M53" i="1"/>
  <c r="N53" i="1"/>
  <c r="O53" i="1"/>
  <c r="P53" i="1"/>
  <c r="Q53" i="1"/>
  <c r="R53" i="1"/>
  <c r="S53" i="1"/>
  <c r="T53" i="1"/>
  <c r="V53" i="1"/>
  <c r="F53" i="1"/>
  <c r="J55" i="1"/>
  <c r="G55" i="1"/>
  <c r="F55" i="1"/>
  <c r="Q45" i="1"/>
  <c r="P45" i="1"/>
  <c r="O45" i="1"/>
  <c r="N45" i="1"/>
  <c r="M45" i="1"/>
  <c r="L45" i="1"/>
  <c r="K45" i="1"/>
  <c r="J45" i="1"/>
  <c r="I45" i="1"/>
  <c r="I43" i="1"/>
  <c r="K43" i="1"/>
  <c r="M43" i="1"/>
  <c r="P43" i="1"/>
  <c r="R43" i="1"/>
  <c r="H44" i="1"/>
  <c r="I44" i="1"/>
  <c r="J44" i="1"/>
  <c r="K44" i="1"/>
  <c r="L44" i="1"/>
  <c r="M44" i="1"/>
  <c r="N44" i="1"/>
  <c r="O44" i="1"/>
  <c r="P44" i="1"/>
  <c r="Q44" i="1"/>
  <c r="F43" i="1"/>
  <c r="F44" i="1"/>
  <c r="F45" i="1" s="1"/>
  <c r="M29" i="1"/>
  <c r="K29" i="1"/>
  <c r="J29" i="1"/>
  <c r="H29" i="1"/>
  <c r="H28" i="1"/>
  <c r="J28" i="1"/>
  <c r="K28" i="1"/>
  <c r="M28" i="1"/>
  <c r="I27" i="1"/>
  <c r="J27" i="1"/>
  <c r="K27" i="1"/>
  <c r="M27" i="1"/>
  <c r="P27" i="1"/>
  <c r="F29" i="1"/>
  <c r="F28" i="1"/>
  <c r="F27" i="1"/>
  <c r="AR29" i="1" l="1"/>
  <c r="AI53" i="1"/>
  <c r="AM53" i="1"/>
  <c r="AC53" i="1"/>
  <c r="AO53" i="1"/>
  <c r="AB54" i="1"/>
  <c r="AB55" i="1" s="1"/>
  <c r="AE44" i="1"/>
  <c r="AE45" i="1" s="1"/>
  <c r="X43" i="1"/>
  <c r="AE27" i="1"/>
  <c r="AC28" i="1"/>
  <c r="AC29" i="1" s="1"/>
  <c r="AB27" i="1"/>
  <c r="AC27" i="1"/>
  <c r="X28" i="1"/>
  <c r="X29" i="1" s="1"/>
  <c r="X27" i="1"/>
  <c r="AG11" i="1"/>
  <c r="O13" i="1"/>
  <c r="L13" i="1"/>
  <c r="K13" i="1"/>
  <c r="M12" i="1"/>
  <c r="M13" i="1" s="1"/>
  <c r="K12" i="1"/>
  <c r="M11" i="1"/>
  <c r="O11" i="1"/>
  <c r="L11" i="1"/>
  <c r="K11" i="1"/>
  <c r="J13" i="1"/>
  <c r="J12" i="1"/>
  <c r="J11" i="1"/>
  <c r="I13" i="1"/>
  <c r="I12" i="1"/>
  <c r="H13" i="1"/>
  <c r="H12" i="1"/>
  <c r="F13" i="1"/>
  <c r="F12" i="1"/>
  <c r="F11" i="1"/>
</calcChain>
</file>

<file path=xl/sharedStrings.xml><?xml version="1.0" encoding="utf-8"?>
<sst xmlns="http://schemas.openxmlformats.org/spreadsheetml/2006/main" count="137" uniqueCount="33">
  <si>
    <t>Cohort</t>
  </si>
  <si>
    <t>Mouse Number</t>
  </si>
  <si>
    <t>DOB</t>
  </si>
  <si>
    <t>DOD</t>
  </si>
  <si>
    <t>35693-10</t>
  </si>
  <si>
    <t>35694-00</t>
  </si>
  <si>
    <t>35753-03</t>
  </si>
  <si>
    <t>35754-30</t>
  </si>
  <si>
    <t>35854-01</t>
  </si>
  <si>
    <t>35926-00</t>
  </si>
  <si>
    <t>35930-00</t>
  </si>
  <si>
    <t>35931-01</t>
  </si>
  <si>
    <t>FAK Y397E</t>
  </si>
  <si>
    <t>MEAN</t>
  </si>
  <si>
    <t>SD</t>
  </si>
  <si>
    <t>SEM</t>
  </si>
  <si>
    <t>DELN FAK</t>
  </si>
  <si>
    <t>36333-01</t>
  </si>
  <si>
    <t>36335-01</t>
  </si>
  <si>
    <t>36337-11</t>
  </si>
  <si>
    <t>36313-01</t>
  </si>
  <si>
    <t>36369-10</t>
  </si>
  <si>
    <t>35975-00</t>
  </si>
  <si>
    <t>35976-01</t>
  </si>
  <si>
    <t>36019-01</t>
  </si>
  <si>
    <t>36020-00</t>
  </si>
  <si>
    <t>36021-01</t>
  </si>
  <si>
    <t>myrAKT1</t>
  </si>
  <si>
    <t>AKT1-E17K</t>
  </si>
  <si>
    <t>FAK Y397E (NORMALIZED)</t>
  </si>
  <si>
    <t>DELN FAK (NORMAlIZED)</t>
  </si>
  <si>
    <t>myrAKT1 (NORMALIZED)</t>
  </si>
  <si>
    <t>AKT1-E17K (NORMALIZED)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</si>
</sst>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7">
    <xf numFmtId="0" fontId="0" fillId="0" borderId="0" xfId="0"/>
    <xf numFmtId="14" fontId="0" fillId="0" borderId="0" xfId="0" applyNumberFormat="1" applyBorder="1" applyAlignment="1">
      <alignment horizontal="center" vertical="center"/>
    </xf>
    <xf numFmtId="0" fontId="0" fillId="0" borderId="0" xfId="0" applyBorder="1"/>
    <xf numFmtId="14" fontId="0" fillId="0" borderId="0" xfId="0" applyNumberFormat="1" applyBorder="1"/>
    <xf numFmtId="14" fontId="0" fillId="0" borderId="0" xfId="0" applyNumberFormat="1"/>
    <xf numFmtId="0" fontId="0" fillId="0" borderId="0" xfId="0" applyAlignment="1">
      <alignment vertical="center" textRotation="135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4" xfId="0" applyBorder="1" applyAlignment="1">
      <alignment vertical="center" textRotation="135"/>
    </xf>
    <xf numFmtId="0" fontId="0" fillId="0" borderId="6" xfId="0" applyBorder="1" applyAlignment="1">
      <alignment vertical="center" textRotation="135"/>
    </xf>
    <xf numFmtId="0" fontId="0" fillId="0" borderId="7" xfId="0" applyBorder="1"/>
    <xf numFmtId="0" fontId="0" fillId="0" borderId="8" xfId="0" applyBorder="1"/>
    <xf numFmtId="0" fontId="0" fillId="0" borderId="0" xfId="0" applyFill="1" applyBorder="1"/>
    <xf numFmtId="0" fontId="0" fillId="0" borderId="3" xfId="0" applyFill="1" applyBorder="1"/>
    <xf numFmtId="0" fontId="0" fillId="0" borderId="2" xfId="0" applyFill="1" applyBorder="1"/>
    <xf numFmtId="0" fontId="0" fillId="0" borderId="0" xfId="0" applyBorder="1" applyAlignment="1">
      <alignment vertical="center" textRotation="135"/>
    </xf>
    <xf numFmtId="0" fontId="0" fillId="0" borderId="7" xfId="0" applyFill="1" applyBorder="1"/>
    <xf numFmtId="14" fontId="0" fillId="0" borderId="7" xfId="0" applyNumberFormat="1" applyBorder="1"/>
    <xf numFmtId="9" fontId="0" fillId="0" borderId="0" xfId="1" applyFont="1" applyBorder="1"/>
    <xf numFmtId="9" fontId="0" fillId="0" borderId="7" xfId="1" applyFont="1" applyBorder="1"/>
    <xf numFmtId="9" fontId="0" fillId="0" borderId="5" xfId="1" applyFont="1" applyBorder="1"/>
    <xf numFmtId="9" fontId="0" fillId="0" borderId="8" xfId="1" applyFont="1" applyBorder="1"/>
    <xf numFmtId="9" fontId="0" fillId="0" borderId="0" xfId="0" applyNumberFormat="1"/>
    <xf numFmtId="0" fontId="0" fillId="0" borderId="4" xfId="0" applyBorder="1"/>
    <xf numFmtId="9" fontId="0" fillId="0" borderId="0" xfId="0" applyNumberFormat="1" applyBorder="1"/>
    <xf numFmtId="0" fontId="0" fillId="0" borderId="6" xfId="0" applyBorder="1"/>
    <xf numFmtId="14" fontId="0" fillId="0" borderId="0" xfId="1" applyNumberFormat="1" applyFont="1" applyBorder="1"/>
    <xf numFmtId="10" fontId="0" fillId="0" borderId="0" xfId="1" applyNumberFormat="1" applyFont="1" applyBorder="1"/>
    <xf numFmtId="10" fontId="0" fillId="0" borderId="0" xfId="0" applyNumberFormat="1" applyBorder="1"/>
    <xf numFmtId="10" fontId="0" fillId="0" borderId="5" xfId="0" applyNumberFormat="1" applyBorder="1"/>
    <xf numFmtId="10" fontId="0" fillId="0" borderId="7" xfId="1" applyNumberFormat="1" applyFont="1" applyBorder="1"/>
    <xf numFmtId="0" fontId="0" fillId="0" borderId="4" xfId="0" applyBorder="1" applyAlignment="1">
      <alignment horizontal="center" vertical="center" textRotation="135"/>
    </xf>
    <xf numFmtId="0" fontId="0" fillId="0" borderId="4" xfId="0" applyBorder="1" applyAlignment="1">
      <alignment horizontal="center" textRotation="135"/>
    </xf>
    <xf numFmtId="0" fontId="0" fillId="0" borderId="6" xfId="0" applyBorder="1" applyAlignment="1">
      <alignment horizontal="center" textRotation="135"/>
    </xf>
    <xf numFmtId="0" fontId="0" fillId="0" borderId="6" xfId="0" applyBorder="1" applyAlignment="1">
      <alignment horizontal="center" vertical="center" textRotation="135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Q61"/>
  <sheetViews>
    <sheetView tabSelected="1" topLeftCell="I1" workbookViewId="0">
      <selection activeCell="Z13" sqref="Z13"/>
    </sheetView>
  </sheetViews>
  <sheetFormatPr defaultRowHeight="15" x14ac:dyDescent="0.25"/>
  <cols>
    <col min="3" max="3" width="14.85546875" customWidth="1"/>
    <col min="4" max="5" width="10.7109375" bestFit="1" customWidth="1"/>
    <col min="20" max="20" width="19.140625" bestFit="1" customWidth="1"/>
    <col min="22" max="23" width="10.7109375" bestFit="1" customWidth="1"/>
    <col min="38" max="38" width="12" bestFit="1" customWidth="1"/>
    <col min="39" max="39" width="14.85546875" bestFit="1" customWidth="1"/>
    <col min="56" max="56" width="19.140625" bestFit="1" customWidth="1"/>
    <col min="58" max="58" width="9.7109375" bestFit="1" customWidth="1"/>
    <col min="59" max="59" width="10.7109375" bestFit="1" customWidth="1"/>
  </cols>
  <sheetData>
    <row r="1" spans="2:69" ht="15.75" thickBot="1" x14ac:dyDescent="0.3"/>
    <row r="2" spans="2:69" x14ac:dyDescent="0.25">
      <c r="B2" s="6" t="s">
        <v>0</v>
      </c>
      <c r="C2" s="7" t="s">
        <v>1</v>
      </c>
      <c r="D2" s="7" t="s">
        <v>2</v>
      </c>
      <c r="E2" s="7" t="s">
        <v>3</v>
      </c>
      <c r="F2" s="7">
        <v>0</v>
      </c>
      <c r="G2" s="7">
        <v>1</v>
      </c>
      <c r="H2" s="7">
        <v>2</v>
      </c>
      <c r="I2" s="7">
        <v>3</v>
      </c>
      <c r="J2" s="7">
        <v>4</v>
      </c>
      <c r="K2" s="7">
        <v>5</v>
      </c>
      <c r="L2" s="7">
        <v>6</v>
      </c>
      <c r="M2" s="7">
        <v>7</v>
      </c>
      <c r="N2" s="7">
        <v>8</v>
      </c>
      <c r="O2" s="8">
        <v>9</v>
      </c>
      <c r="T2" s="6" t="s">
        <v>0</v>
      </c>
      <c r="U2" s="7" t="s">
        <v>1</v>
      </c>
      <c r="V2" s="7" t="s">
        <v>2</v>
      </c>
      <c r="W2" s="7" t="s">
        <v>3</v>
      </c>
      <c r="X2" s="7">
        <v>0</v>
      </c>
      <c r="Y2" s="7">
        <v>1</v>
      </c>
      <c r="Z2" s="7">
        <v>2</v>
      </c>
      <c r="AA2" s="7">
        <v>3</v>
      </c>
      <c r="AB2" s="7">
        <v>4</v>
      </c>
      <c r="AC2" s="7">
        <v>5</v>
      </c>
      <c r="AD2" s="7">
        <v>6</v>
      </c>
      <c r="AE2" s="7">
        <v>7</v>
      </c>
      <c r="AF2" s="7">
        <v>8</v>
      </c>
      <c r="AG2" s="8">
        <v>9</v>
      </c>
      <c r="AJ2" s="6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8"/>
      <c r="BD2" s="6" t="s">
        <v>0</v>
      </c>
      <c r="BE2" s="7" t="s">
        <v>1</v>
      </c>
      <c r="BF2" s="7" t="s">
        <v>2</v>
      </c>
      <c r="BG2" s="7" t="s">
        <v>3</v>
      </c>
      <c r="BH2" s="7">
        <v>0</v>
      </c>
      <c r="BI2" s="7">
        <v>1</v>
      </c>
      <c r="BJ2" s="7">
        <v>2</v>
      </c>
      <c r="BK2" s="7">
        <v>3</v>
      </c>
      <c r="BL2" s="7">
        <v>4</v>
      </c>
      <c r="BM2" s="7">
        <v>5</v>
      </c>
      <c r="BN2" s="7">
        <v>6</v>
      </c>
      <c r="BO2" s="7">
        <v>7</v>
      </c>
      <c r="BP2" s="7">
        <v>8</v>
      </c>
      <c r="BQ2" s="8">
        <v>9</v>
      </c>
    </row>
    <row r="3" spans="2:69" ht="15" customHeight="1" x14ac:dyDescent="0.25">
      <c r="B3" s="33" t="s">
        <v>12</v>
      </c>
      <c r="C3" s="2" t="s">
        <v>4</v>
      </c>
      <c r="D3" s="1">
        <v>45167</v>
      </c>
      <c r="E3" s="1">
        <v>45215</v>
      </c>
      <c r="F3" s="2">
        <v>60.636478499999996</v>
      </c>
      <c r="G3" s="2"/>
      <c r="H3" s="2">
        <v>101.05229600000001</v>
      </c>
      <c r="I3" s="2"/>
      <c r="J3" s="2">
        <v>234.34092000000001</v>
      </c>
      <c r="K3" s="2"/>
      <c r="L3" s="2"/>
      <c r="M3" s="2">
        <v>360.41133599999995</v>
      </c>
      <c r="N3" s="2"/>
      <c r="O3" s="9"/>
      <c r="T3" s="33" t="s">
        <v>29</v>
      </c>
      <c r="U3" s="2" t="s">
        <v>4</v>
      </c>
      <c r="V3" s="1">
        <v>45167</v>
      </c>
      <c r="W3" s="1">
        <v>45215</v>
      </c>
      <c r="X3" s="20">
        <f>F3/$F$3</f>
        <v>1</v>
      </c>
      <c r="Y3" s="20"/>
      <c r="Z3" s="20">
        <f t="shared" ref="Y3:AG3" si="0">H3/$F$3</f>
        <v>1.6665264622845803</v>
      </c>
      <c r="AA3" s="20"/>
      <c r="AB3" s="20">
        <f t="shared" si="0"/>
        <v>3.8646855126984332</v>
      </c>
      <c r="AC3" s="20"/>
      <c r="AD3" s="20"/>
      <c r="AE3" s="20">
        <f t="shared" si="0"/>
        <v>5.9438038770671682</v>
      </c>
      <c r="AF3" s="20"/>
      <c r="AG3" s="20"/>
      <c r="AJ3" s="33"/>
      <c r="AK3" s="2"/>
      <c r="AL3" s="1">
        <v>6</v>
      </c>
      <c r="AM3" s="1"/>
      <c r="AN3" s="20">
        <v>0.06</v>
      </c>
      <c r="AO3" s="20"/>
      <c r="AP3" s="20"/>
      <c r="AQ3" s="20"/>
      <c r="AR3" s="20"/>
      <c r="AS3" s="20"/>
      <c r="AT3" s="20"/>
      <c r="AU3" s="20"/>
      <c r="AV3" s="20"/>
      <c r="AW3" s="20"/>
      <c r="BD3" s="34" t="s">
        <v>29</v>
      </c>
      <c r="BE3" s="2"/>
      <c r="BF3" s="28"/>
      <c r="BG3" s="28"/>
      <c r="BH3" s="29"/>
      <c r="BI3" s="29"/>
      <c r="BJ3" s="29"/>
      <c r="BK3" s="29"/>
      <c r="BL3" s="29"/>
      <c r="BM3" s="29"/>
      <c r="BN3" s="29"/>
      <c r="BO3" s="29"/>
      <c r="BP3" s="30"/>
      <c r="BQ3" s="31"/>
    </row>
    <row r="4" spans="2:69" x14ac:dyDescent="0.25">
      <c r="B4" s="33"/>
      <c r="C4" s="2" t="s">
        <v>5</v>
      </c>
      <c r="D4" s="3">
        <v>45167</v>
      </c>
      <c r="E4" s="3">
        <v>45209</v>
      </c>
      <c r="F4" s="2">
        <v>167.09156200000001</v>
      </c>
      <c r="G4" s="2"/>
      <c r="H4" s="2">
        <v>217.19389950000004</v>
      </c>
      <c r="I4" s="2"/>
      <c r="J4" s="2">
        <v>478.70902999999998</v>
      </c>
      <c r="K4" s="2"/>
      <c r="L4" s="2">
        <v>1255.336</v>
      </c>
      <c r="M4" s="2"/>
      <c r="N4" s="2"/>
      <c r="O4" s="9">
        <v>1228.7438</v>
      </c>
      <c r="T4" s="33"/>
      <c r="U4" s="2" t="s">
        <v>5</v>
      </c>
      <c r="V4" s="3">
        <v>45167</v>
      </c>
      <c r="W4" s="3">
        <v>45209</v>
      </c>
      <c r="X4" s="20">
        <f>F4/$F$4</f>
        <v>1</v>
      </c>
      <c r="Y4" s="20"/>
      <c r="Z4" s="20">
        <f t="shared" ref="Z4:AG4" si="1">H4/$F$4</f>
        <v>1.2998495968336212</v>
      </c>
      <c r="AA4" s="20"/>
      <c r="AB4" s="20">
        <f t="shared" si="1"/>
        <v>2.8649503557815801</v>
      </c>
      <c r="AC4" s="20"/>
      <c r="AD4" s="20">
        <f t="shared" si="1"/>
        <v>7.5128629176379356</v>
      </c>
      <c r="AE4" s="20"/>
      <c r="AF4" s="20"/>
      <c r="AG4" s="20">
        <f t="shared" si="1"/>
        <v>7.3537154437517307</v>
      </c>
      <c r="AJ4" s="33"/>
      <c r="AK4" s="2"/>
      <c r="AL4" s="3">
        <v>4</v>
      </c>
      <c r="AM4" s="3"/>
      <c r="AN4" s="20">
        <v>0.03</v>
      </c>
      <c r="AO4" s="20"/>
      <c r="AP4" s="20"/>
      <c r="AQ4" s="20"/>
      <c r="AR4" s="20"/>
      <c r="AS4" s="20"/>
      <c r="AT4" s="20"/>
      <c r="AU4" s="20"/>
      <c r="AV4" s="20"/>
      <c r="AW4" s="20"/>
      <c r="BD4" s="34"/>
      <c r="BE4" s="2"/>
      <c r="BF4" s="28"/>
      <c r="BG4" s="28"/>
      <c r="BH4" s="29"/>
      <c r="BI4" s="29"/>
      <c r="BJ4" s="29"/>
      <c r="BK4" s="29"/>
      <c r="BL4" s="29"/>
      <c r="BM4" s="29"/>
      <c r="BN4" s="29"/>
      <c r="BO4" s="29"/>
      <c r="BP4" s="30"/>
      <c r="BQ4" s="31"/>
    </row>
    <row r="5" spans="2:69" x14ac:dyDescent="0.25">
      <c r="B5" s="33"/>
      <c r="C5" s="2" t="s">
        <v>6</v>
      </c>
      <c r="D5" s="3">
        <v>45173</v>
      </c>
      <c r="E5" s="3">
        <v>45219</v>
      </c>
      <c r="F5" s="2">
        <v>43.827385499999998</v>
      </c>
      <c r="G5" s="2"/>
      <c r="H5" s="2"/>
      <c r="I5" s="2">
        <v>504.00528800000001</v>
      </c>
      <c r="J5" s="2"/>
      <c r="K5" s="2">
        <v>1001.24726</v>
      </c>
      <c r="L5" s="2"/>
      <c r="M5" s="2">
        <v>2250.4229999999998</v>
      </c>
      <c r="N5" s="2"/>
      <c r="O5" s="9"/>
      <c r="T5" s="33"/>
      <c r="U5" s="2" t="s">
        <v>6</v>
      </c>
      <c r="V5" s="3">
        <v>45173</v>
      </c>
      <c r="W5" s="3">
        <v>45219</v>
      </c>
      <c r="X5" s="20">
        <f>F5/$F$5</f>
        <v>1</v>
      </c>
      <c r="Y5" s="20"/>
      <c r="Z5" s="20"/>
      <c r="AA5" s="20">
        <f t="shared" ref="AA5:AE5" si="2">I5/$F$5</f>
        <v>11.499779926411536</v>
      </c>
      <c r="AB5" s="20"/>
      <c r="AC5" s="20">
        <f t="shared" si="2"/>
        <v>22.845242730712286</v>
      </c>
      <c r="AD5" s="20"/>
      <c r="AE5" s="20">
        <f t="shared" si="2"/>
        <v>51.347416103568392</v>
      </c>
      <c r="AF5" s="20"/>
      <c r="AG5" s="20"/>
      <c r="AJ5" s="33"/>
      <c r="AK5" s="2"/>
      <c r="AL5" s="3">
        <v>5</v>
      </c>
      <c r="AM5" s="3"/>
      <c r="AN5" s="20">
        <v>0.02</v>
      </c>
      <c r="AO5" s="20"/>
      <c r="AP5" s="20"/>
      <c r="AQ5" s="20"/>
      <c r="AR5" s="20"/>
      <c r="AS5" s="20"/>
      <c r="AT5" s="20"/>
      <c r="AU5" s="20"/>
      <c r="AV5" s="20"/>
      <c r="AW5" s="20"/>
      <c r="BD5" s="34"/>
      <c r="BE5" s="2" t="s">
        <v>6</v>
      </c>
      <c r="BF5" s="28">
        <v>45173</v>
      </c>
      <c r="BG5" s="28">
        <v>45219</v>
      </c>
      <c r="BH5" s="29">
        <v>1</v>
      </c>
      <c r="BI5" s="29"/>
      <c r="BJ5" s="29"/>
      <c r="BK5" s="29">
        <v>11.499779926411536</v>
      </c>
      <c r="BL5" s="29"/>
      <c r="BM5" s="29">
        <v>22.845242730712286</v>
      </c>
      <c r="BN5" s="29"/>
      <c r="BO5" s="29">
        <v>51.347416103568392</v>
      </c>
      <c r="BP5" s="30"/>
      <c r="BQ5" s="31"/>
    </row>
    <row r="6" spans="2:69" x14ac:dyDescent="0.25">
      <c r="B6" s="33"/>
      <c r="C6" s="2" t="s">
        <v>7</v>
      </c>
      <c r="D6" s="3">
        <v>45173</v>
      </c>
      <c r="E6" s="3">
        <v>45219</v>
      </c>
      <c r="F6" s="2">
        <v>30.388779</v>
      </c>
      <c r="G6" s="2"/>
      <c r="H6" s="2"/>
      <c r="I6" s="2">
        <v>500.8</v>
      </c>
      <c r="J6" s="2"/>
      <c r="K6" s="2">
        <v>1660.46606</v>
      </c>
      <c r="L6" s="2"/>
      <c r="M6" s="2">
        <v>2222.9333900000001</v>
      </c>
      <c r="N6" s="2"/>
      <c r="O6" s="9"/>
      <c r="T6" s="33"/>
      <c r="U6" s="2" t="s">
        <v>7</v>
      </c>
      <c r="V6" s="3">
        <v>45173</v>
      </c>
      <c r="W6" s="3">
        <v>45219</v>
      </c>
      <c r="X6" s="20">
        <f>F6/$F$6</f>
        <v>1</v>
      </c>
      <c r="Y6" s="20"/>
      <c r="Z6" s="20"/>
      <c r="AA6" s="20">
        <f t="shared" ref="AA6:AE6" si="3">I6/$F$6</f>
        <v>16.47976708771353</v>
      </c>
      <c r="AB6" s="20"/>
      <c r="AC6" s="20">
        <f t="shared" si="3"/>
        <v>54.640762631496315</v>
      </c>
      <c r="AD6" s="20"/>
      <c r="AE6" s="20">
        <f t="shared" si="3"/>
        <v>73.149809342455001</v>
      </c>
      <c r="AF6" s="20"/>
      <c r="AG6" s="20"/>
      <c r="AJ6" s="33"/>
      <c r="AK6" s="2"/>
      <c r="AL6" s="3"/>
      <c r="AM6" s="3"/>
      <c r="AN6" s="20">
        <v>0.04</v>
      </c>
      <c r="AO6" s="20"/>
      <c r="AP6" s="20"/>
      <c r="AQ6" s="20"/>
      <c r="AR6" s="20"/>
      <c r="AS6" s="20"/>
      <c r="AT6" s="20"/>
      <c r="AU6" s="20"/>
      <c r="AV6" s="20"/>
      <c r="AW6" s="20"/>
      <c r="BD6" s="34"/>
      <c r="BE6" s="2" t="s">
        <v>7</v>
      </c>
      <c r="BF6" s="28">
        <v>45173</v>
      </c>
      <c r="BG6" s="28">
        <v>45219</v>
      </c>
      <c r="BH6" s="29">
        <v>1</v>
      </c>
      <c r="BI6" s="29"/>
      <c r="BJ6" s="29"/>
      <c r="BK6" s="29">
        <v>16.47976708771353</v>
      </c>
      <c r="BL6" s="29"/>
      <c r="BM6" s="29">
        <v>54.640762631496315</v>
      </c>
      <c r="BN6" s="29"/>
      <c r="BO6" s="29">
        <v>73.149809342455001</v>
      </c>
      <c r="BP6" s="30"/>
      <c r="BQ6" s="31"/>
    </row>
    <row r="7" spans="2:69" x14ac:dyDescent="0.25">
      <c r="B7" s="33"/>
      <c r="C7" s="2" t="s">
        <v>8</v>
      </c>
      <c r="D7" s="3">
        <v>45183</v>
      </c>
      <c r="E7" s="3">
        <v>45226</v>
      </c>
      <c r="F7" s="2">
        <v>98.189114000000004</v>
      </c>
      <c r="G7" s="2"/>
      <c r="H7" s="2">
        <v>437.268236</v>
      </c>
      <c r="I7" s="2"/>
      <c r="J7" s="2"/>
      <c r="K7" s="2"/>
      <c r="L7" s="2"/>
      <c r="M7" s="2"/>
      <c r="N7" s="2"/>
      <c r="O7" s="9"/>
      <c r="T7" s="33"/>
      <c r="U7" s="2" t="s">
        <v>8</v>
      </c>
      <c r="V7" s="3">
        <v>45183</v>
      </c>
      <c r="W7" s="3">
        <v>45226</v>
      </c>
      <c r="X7" s="20">
        <f>F7/$F$7</f>
        <v>1</v>
      </c>
      <c r="Y7" s="20"/>
      <c r="Z7" s="20">
        <f t="shared" ref="Z7" si="4">H7/$F$7</f>
        <v>4.4533270358259873</v>
      </c>
      <c r="AA7" s="20"/>
      <c r="AB7" s="20"/>
      <c r="AC7" s="20"/>
      <c r="AD7" s="20"/>
      <c r="AE7" s="20"/>
      <c r="AF7" s="20"/>
      <c r="AG7" s="20"/>
      <c r="AJ7" s="33"/>
      <c r="AK7" s="2"/>
      <c r="AL7" s="3"/>
      <c r="AM7" s="3"/>
      <c r="AN7" s="20"/>
      <c r="AO7" s="20"/>
      <c r="AP7" s="20"/>
      <c r="AQ7" s="20"/>
      <c r="AR7" s="20"/>
      <c r="AS7" s="20"/>
      <c r="AT7" s="20"/>
      <c r="AU7" s="20"/>
      <c r="AV7" s="20"/>
      <c r="AW7" s="20"/>
      <c r="BD7" s="34"/>
      <c r="BE7" s="2" t="s">
        <v>8</v>
      </c>
      <c r="BF7" s="28">
        <v>45183</v>
      </c>
      <c r="BG7" s="28">
        <v>45226</v>
      </c>
      <c r="BH7" s="29">
        <v>1</v>
      </c>
      <c r="BI7" s="29"/>
      <c r="BJ7" s="29">
        <v>4.4533270358259873</v>
      </c>
      <c r="BK7" s="29"/>
      <c r="BL7" s="29"/>
      <c r="BM7" s="29"/>
      <c r="BN7" s="29"/>
      <c r="BO7" s="29"/>
      <c r="BP7" s="30"/>
      <c r="BQ7" s="31"/>
    </row>
    <row r="8" spans="2:69" x14ac:dyDescent="0.25">
      <c r="B8" s="33"/>
      <c r="C8" s="2" t="s">
        <v>9</v>
      </c>
      <c r="D8" s="3">
        <v>45191</v>
      </c>
      <c r="E8" s="3">
        <v>45233</v>
      </c>
      <c r="F8" s="2">
        <v>89.541774000000004</v>
      </c>
      <c r="G8" s="2"/>
      <c r="H8" s="2">
        <v>231.66385</v>
      </c>
      <c r="I8" s="2"/>
      <c r="J8" s="2"/>
      <c r="K8" s="2"/>
      <c r="L8" s="2"/>
      <c r="M8" s="2"/>
      <c r="N8" s="2"/>
      <c r="O8" s="9"/>
      <c r="T8" s="33"/>
      <c r="U8" s="2" t="s">
        <v>9</v>
      </c>
      <c r="V8" s="3">
        <v>45191</v>
      </c>
      <c r="W8" s="3">
        <v>45233</v>
      </c>
      <c r="X8" s="20">
        <f>F8/$F$8</f>
        <v>1</v>
      </c>
      <c r="Y8" s="20"/>
      <c r="Z8" s="20">
        <f t="shared" ref="Z8" si="5">H8/$F$8</f>
        <v>2.5872153258880037</v>
      </c>
      <c r="AA8" s="20"/>
      <c r="AB8" s="20"/>
      <c r="AC8" s="20"/>
      <c r="AD8" s="20"/>
      <c r="AE8" s="20"/>
      <c r="AF8" s="20"/>
      <c r="AG8" s="20"/>
      <c r="AJ8" s="33"/>
      <c r="AK8" s="2"/>
      <c r="AL8" s="3"/>
      <c r="AM8" s="3"/>
      <c r="AN8" s="20"/>
      <c r="AO8" s="20"/>
      <c r="AP8" s="20"/>
      <c r="AQ8" s="20"/>
      <c r="AR8" s="20"/>
      <c r="AS8" s="20"/>
      <c r="AT8" s="20"/>
      <c r="AU8" s="20"/>
      <c r="AV8" s="20"/>
      <c r="AW8" s="20"/>
      <c r="BD8" s="34"/>
      <c r="BE8" s="2" t="s">
        <v>9</v>
      </c>
      <c r="BF8" s="28">
        <v>45191</v>
      </c>
      <c r="BG8" s="28">
        <v>45233</v>
      </c>
      <c r="BH8" s="29">
        <v>1</v>
      </c>
      <c r="BI8" s="29"/>
      <c r="BJ8" s="29">
        <v>2.5872153258880037</v>
      </c>
      <c r="BK8" s="29"/>
      <c r="BL8" s="29"/>
      <c r="BM8" s="29"/>
      <c r="BN8" s="29"/>
      <c r="BO8" s="29"/>
      <c r="BP8" s="30"/>
      <c r="BQ8" s="31"/>
    </row>
    <row r="9" spans="2:69" x14ac:dyDescent="0.25">
      <c r="B9" s="33"/>
      <c r="C9" s="2" t="s">
        <v>10</v>
      </c>
      <c r="D9" s="3">
        <v>45191</v>
      </c>
      <c r="E9" s="3">
        <v>45243</v>
      </c>
      <c r="F9" s="2">
        <v>160.18905000000001</v>
      </c>
      <c r="G9" s="2"/>
      <c r="H9" s="2"/>
      <c r="I9" s="2"/>
      <c r="J9" s="2"/>
      <c r="K9" s="2">
        <v>3083.6197400000001</v>
      </c>
      <c r="L9" s="2"/>
      <c r="M9" s="2"/>
      <c r="N9" s="2"/>
      <c r="O9" s="9"/>
      <c r="T9" s="33"/>
      <c r="U9" s="2" t="s">
        <v>10</v>
      </c>
      <c r="V9" s="3">
        <v>45191</v>
      </c>
      <c r="W9" s="3">
        <v>45243</v>
      </c>
      <c r="X9" s="20">
        <f>F9/$F$9</f>
        <v>1</v>
      </c>
      <c r="Y9" s="20"/>
      <c r="Z9" s="20"/>
      <c r="AA9" s="20"/>
      <c r="AB9" s="20"/>
      <c r="AC9" s="20">
        <f t="shared" ref="AC9" si="6">K9/$F$9</f>
        <v>19.249878440505139</v>
      </c>
      <c r="AD9" s="20"/>
      <c r="AE9" s="20"/>
      <c r="AF9" s="20"/>
      <c r="AG9" s="22"/>
      <c r="AJ9" s="33"/>
      <c r="AK9" s="2"/>
      <c r="AL9" s="3"/>
      <c r="AM9" s="3"/>
      <c r="AN9" s="20"/>
      <c r="AO9" s="20"/>
      <c r="AP9" s="20"/>
      <c r="AQ9" s="20"/>
      <c r="AR9" s="20"/>
      <c r="AS9" s="20"/>
      <c r="AT9" s="20"/>
      <c r="AU9" s="20"/>
      <c r="AV9" s="20"/>
      <c r="AW9" s="22"/>
      <c r="BD9" s="34"/>
      <c r="BE9" s="2" t="s">
        <v>10</v>
      </c>
      <c r="BF9" s="28">
        <v>45191</v>
      </c>
      <c r="BG9" s="28">
        <v>45243</v>
      </c>
      <c r="BH9" s="29">
        <v>1</v>
      </c>
      <c r="BI9" s="29"/>
      <c r="BJ9" s="29"/>
      <c r="BK9" s="29"/>
      <c r="BL9" s="29"/>
      <c r="BM9" s="29">
        <v>19.249878440505139</v>
      </c>
      <c r="BN9" s="29"/>
      <c r="BO9" s="29"/>
      <c r="BP9" s="30"/>
      <c r="BQ9" s="31"/>
    </row>
    <row r="10" spans="2:69" x14ac:dyDescent="0.25">
      <c r="B10" s="33"/>
      <c r="C10" s="2" t="s">
        <v>11</v>
      </c>
      <c r="D10" s="3">
        <v>45191</v>
      </c>
      <c r="E10" s="3">
        <v>45238</v>
      </c>
      <c r="F10" s="2">
        <v>49.514400000000002</v>
      </c>
      <c r="G10" s="2"/>
      <c r="H10" s="2">
        <v>49.514400000000002</v>
      </c>
      <c r="I10" s="2"/>
      <c r="J10" s="2">
        <v>178.35739000000001</v>
      </c>
      <c r="K10" s="2"/>
      <c r="L10" s="2"/>
      <c r="M10" s="2"/>
      <c r="N10" s="2"/>
      <c r="O10" s="9"/>
      <c r="T10" s="33"/>
      <c r="U10" s="2" t="s">
        <v>11</v>
      </c>
      <c r="V10" s="3">
        <v>45191</v>
      </c>
      <c r="W10" s="3">
        <v>45238</v>
      </c>
      <c r="X10" s="20">
        <f>F10/$F$10</f>
        <v>1</v>
      </c>
      <c r="Y10" s="20"/>
      <c r="Z10" s="20">
        <f t="shared" ref="Z10:AB10" si="7">H10/$F$10</f>
        <v>1</v>
      </c>
      <c r="AA10" s="20"/>
      <c r="AB10" s="20">
        <f t="shared" si="7"/>
        <v>3.602131703100512</v>
      </c>
      <c r="AC10" s="20"/>
      <c r="AD10" s="20"/>
      <c r="AE10" s="20"/>
      <c r="AF10" s="20"/>
      <c r="AG10" s="20"/>
      <c r="AJ10" s="33"/>
      <c r="AK10" s="2"/>
      <c r="AL10" s="3"/>
      <c r="AM10" s="3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BD10" s="34"/>
      <c r="BE10" s="2"/>
      <c r="BF10" s="28"/>
      <c r="BG10" s="28"/>
      <c r="BH10" s="29"/>
      <c r="BI10" s="29"/>
      <c r="BJ10" s="29"/>
      <c r="BK10" s="29"/>
      <c r="BL10" s="29"/>
      <c r="BM10" s="29"/>
      <c r="BN10" s="29"/>
      <c r="BO10" s="29"/>
      <c r="BP10" s="30"/>
      <c r="BQ10" s="31"/>
    </row>
    <row r="11" spans="2:69" x14ac:dyDescent="0.25">
      <c r="B11" s="10"/>
      <c r="C11" s="2"/>
      <c r="D11" s="2"/>
      <c r="E11" s="2" t="s">
        <v>13</v>
      </c>
      <c r="F11" s="2">
        <f>AVERAGE(F3:F10)</f>
        <v>87.422317875000005</v>
      </c>
      <c r="G11" s="2"/>
      <c r="H11" s="2">
        <f>AVERAGE(H3:H4,H7:H8,H10)</f>
        <v>207.33853629999999</v>
      </c>
      <c r="I11" s="2">
        <f>AVERAGE(I5:I6)</f>
        <v>502.40264400000001</v>
      </c>
      <c r="J11" s="2">
        <f>AVERAGE(J3:J4,J10)</f>
        <v>297.13578000000001</v>
      </c>
      <c r="K11" s="2">
        <f>AVERAGE(K5:K6,K9)</f>
        <v>1915.1110200000001</v>
      </c>
      <c r="L11" s="2">
        <f>AVERAGE(L3:L10)</f>
        <v>1255.336</v>
      </c>
      <c r="M11" s="2">
        <f t="shared" ref="M11:O11" si="8">AVERAGE(M3:M10)</f>
        <v>1611.2559086666668</v>
      </c>
      <c r="N11" s="2"/>
      <c r="O11" s="9">
        <f t="shared" si="8"/>
        <v>1228.7438</v>
      </c>
      <c r="T11" s="10"/>
      <c r="U11" s="2"/>
      <c r="V11" s="2"/>
      <c r="W11" s="2" t="s">
        <v>13</v>
      </c>
      <c r="X11" s="20">
        <f>AVERAGE(X3:X10)</f>
        <v>1</v>
      </c>
      <c r="Y11" s="20"/>
      <c r="Z11" s="20">
        <f>AVERAGE(Z3:Z4,Z7:Z8,Z10)</f>
        <v>2.2013836841664385</v>
      </c>
      <c r="AA11" s="20">
        <f>AVERAGE(AA5:AA6)</f>
        <v>13.989773507062534</v>
      </c>
      <c r="AB11" s="20">
        <f>AVERAGE(AB3:AB4,AB10)</f>
        <v>3.4439225238601749</v>
      </c>
      <c r="AC11" s="20">
        <f>AVERAGE(AC5:AC6,AC9)</f>
        <v>32.245294600904579</v>
      </c>
      <c r="AD11" s="20">
        <f>AVERAGE(AD3:AD10)</f>
        <v>7.5128629176379356</v>
      </c>
      <c r="AE11" s="20">
        <f t="shared" ref="AE11" si="9">AVERAGE(AE3:AE10)</f>
        <v>43.480343107696854</v>
      </c>
      <c r="AF11" s="20"/>
      <c r="AG11" s="22">
        <f t="shared" ref="AG11" si="10">AVERAGE(AG3:AG10)</f>
        <v>7.3537154437517307</v>
      </c>
      <c r="AJ11" s="10"/>
      <c r="AK11" s="2"/>
      <c r="AL11" s="2"/>
      <c r="AM11" s="2"/>
      <c r="AN11" s="20">
        <f>COUNT(AN3:AN10)</f>
        <v>4</v>
      </c>
      <c r="AO11" s="20"/>
      <c r="AP11" s="20"/>
      <c r="AQ11" s="20"/>
      <c r="AR11" s="20"/>
      <c r="AS11" s="20"/>
      <c r="AT11" s="20"/>
      <c r="AU11" s="20"/>
      <c r="AV11" s="20"/>
      <c r="AW11" s="22"/>
      <c r="BD11" s="34"/>
      <c r="BE11" s="2"/>
      <c r="BF11" s="20"/>
      <c r="BG11" s="20" t="s">
        <v>13</v>
      </c>
      <c r="BH11" s="29">
        <f>AVERAGE(BH3:BH10)</f>
        <v>1</v>
      </c>
      <c r="BI11" s="29"/>
      <c r="BJ11" s="29">
        <f t="shared" ref="BJ11:BO11" si="11">AVERAGE(BJ3:BJ10)</f>
        <v>3.5202711808569953</v>
      </c>
      <c r="BK11" s="29">
        <f t="shared" si="11"/>
        <v>13.989773507062534</v>
      </c>
      <c r="BL11" s="29"/>
      <c r="BM11" s="29">
        <f t="shared" si="11"/>
        <v>32.245294600904579</v>
      </c>
      <c r="BN11" s="29"/>
      <c r="BO11" s="29">
        <f t="shared" si="11"/>
        <v>62.248612723011696</v>
      </c>
      <c r="BP11" s="29"/>
      <c r="BQ11" s="29"/>
    </row>
    <row r="12" spans="2:69" x14ac:dyDescent="0.25">
      <c r="B12" s="10"/>
      <c r="C12" s="2"/>
      <c r="D12" s="2"/>
      <c r="E12" s="2" t="s">
        <v>14</v>
      </c>
      <c r="F12" s="2">
        <f>STDEV(F3:F10)</f>
        <v>52.19528696661564</v>
      </c>
      <c r="G12" s="2"/>
      <c r="H12" s="2">
        <f>STDEV(H3:H4,H7:H8,H10)</f>
        <v>149.80131737612476</v>
      </c>
      <c r="I12" s="2">
        <f>STDEV(I5:I6)</f>
        <v>2.2664808804558638</v>
      </c>
      <c r="J12" s="2">
        <f>STDEV(J3:J4,J10)</f>
        <v>159.71904314917217</v>
      </c>
      <c r="K12" s="2">
        <f>STDEV(K3:K10)</f>
        <v>1064.2846555811041</v>
      </c>
      <c r="L12" s="2"/>
      <c r="M12" s="2">
        <f t="shared" ref="M12" si="12">STDEV(M3:M10)</f>
        <v>1083.3503719442431</v>
      </c>
      <c r="N12" s="2"/>
      <c r="O12" s="9"/>
      <c r="T12" s="10"/>
      <c r="U12" s="2"/>
      <c r="V12" s="2"/>
      <c r="W12" s="2" t="s">
        <v>14</v>
      </c>
      <c r="X12" s="20">
        <f>STDEV(X3:X10)</f>
        <v>0</v>
      </c>
      <c r="Y12" s="20"/>
      <c r="Z12" s="20">
        <f>STDEV(Z3:Z4,Z7:Z8,Z10)</f>
        <v>1.3930428591612605</v>
      </c>
      <c r="AA12" s="20">
        <f>STDEV(AA5:AA6)</f>
        <v>3.5213826919785771</v>
      </c>
      <c r="AB12" s="20">
        <f>STDEV(AB3:AB4,AB10)</f>
        <v>0.51830512662988582</v>
      </c>
      <c r="AC12" s="20">
        <f>STDEV(AC3:AC10)</f>
        <v>19.478177592546132</v>
      </c>
      <c r="AD12" s="20"/>
      <c r="AE12" s="20">
        <f t="shared" ref="AE12" si="13">STDEV(AE3:AE10)</f>
        <v>34.286730972713237</v>
      </c>
      <c r="AF12" s="20"/>
      <c r="AG12" s="22"/>
      <c r="AJ12" s="10"/>
      <c r="AK12" s="2"/>
      <c r="AL12" s="2"/>
      <c r="AM12" s="2"/>
      <c r="AN12" s="20"/>
      <c r="AO12" s="20"/>
      <c r="AP12" s="20"/>
      <c r="AQ12" s="20"/>
      <c r="AR12" s="20"/>
      <c r="AS12" s="20"/>
      <c r="AT12" s="20"/>
      <c r="AU12" s="20"/>
      <c r="AV12" s="20"/>
      <c r="AW12" s="22"/>
      <c r="BD12" s="34"/>
      <c r="BE12" s="2"/>
      <c r="BF12" s="20"/>
      <c r="BG12" s="20" t="s">
        <v>14</v>
      </c>
      <c r="BH12" s="29">
        <f>STDEV(BH4:BH10)</f>
        <v>0</v>
      </c>
      <c r="BI12" s="29"/>
      <c r="BJ12" s="29">
        <f t="shared" ref="BJ12:BO12" si="14">STDEV(BJ4:BJ10)</f>
        <v>1.3195402445487734</v>
      </c>
      <c r="BK12" s="29">
        <f t="shared" si="14"/>
        <v>3.5213826919785771</v>
      </c>
      <c r="BL12" s="29"/>
      <c r="BM12" s="29">
        <f t="shared" si="14"/>
        <v>19.478177592546132</v>
      </c>
      <c r="BN12" s="29"/>
      <c r="BO12" s="29">
        <f t="shared" si="14"/>
        <v>15.416620105312434</v>
      </c>
      <c r="BP12" s="29"/>
      <c r="BQ12" s="29"/>
    </row>
    <row r="13" spans="2:69" ht="15.75" thickBot="1" x14ac:dyDescent="0.3">
      <c r="B13" s="11"/>
      <c r="C13" s="12"/>
      <c r="D13" s="12"/>
      <c r="E13" s="12" t="s">
        <v>15</v>
      </c>
      <c r="F13" s="12">
        <f>F12/SQRT(8)</f>
        <v>18.453820680035868</v>
      </c>
      <c r="G13" s="12"/>
      <c r="H13" s="12">
        <f>H12/SQRT(5)</f>
        <v>66.993185754407079</v>
      </c>
      <c r="I13" s="12">
        <f>I12/SQRT(2)</f>
        <v>1.602643999999998</v>
      </c>
      <c r="J13" s="12">
        <f>J12/SQRT(3)</f>
        <v>92.213832556884014</v>
      </c>
      <c r="K13" s="12">
        <f>K12/SQRT(3)</f>
        <v>614.46503239413858</v>
      </c>
      <c r="L13" s="12">
        <f>L12/SQRT(1)</f>
        <v>0</v>
      </c>
      <c r="M13" s="12">
        <f t="shared" ref="M13" si="15">M12/SQRT(3)</f>
        <v>625.47262886868998</v>
      </c>
      <c r="N13" s="12"/>
      <c r="O13" s="13">
        <f>O12/SQRT(1)</f>
        <v>0</v>
      </c>
      <c r="T13" s="11"/>
      <c r="U13" s="12"/>
      <c r="V13" s="12"/>
      <c r="W13" s="12" t="s">
        <v>15</v>
      </c>
      <c r="X13" s="21">
        <f>X12/SQRT(8)</f>
        <v>0</v>
      </c>
      <c r="Y13" s="21"/>
      <c r="Z13" s="21" t="e">
        <f>Z12/SQRT(X135)</f>
        <v>#DIV/0!</v>
      </c>
      <c r="AA13" s="21">
        <f>AA12/SQRT(2)</f>
        <v>2.4899935806509914</v>
      </c>
      <c r="AB13" s="21">
        <f>AB12/SQRT(3)</f>
        <v>0.29924360438212766</v>
      </c>
      <c r="AC13" s="21">
        <f>AC12/SQRT(3)</f>
        <v>11.245731076379846</v>
      </c>
      <c r="AD13" s="21">
        <f>AD12/SQRT(1)</f>
        <v>0</v>
      </c>
      <c r="AE13" s="21">
        <f t="shared" ref="AE13" si="16">AE12/SQRT(3)</f>
        <v>19.795453356728267</v>
      </c>
      <c r="AF13" s="21"/>
      <c r="AG13" s="23">
        <f>AG12/SQRT(1)</f>
        <v>0</v>
      </c>
      <c r="AJ13" s="11"/>
      <c r="AK13" s="12"/>
      <c r="AL13" s="12"/>
      <c r="AM13" s="12"/>
      <c r="AN13" s="21"/>
      <c r="AO13" s="21"/>
      <c r="AP13" s="21"/>
      <c r="AQ13" s="21"/>
      <c r="AR13" s="21"/>
      <c r="AS13" s="21"/>
      <c r="AT13" s="21"/>
      <c r="AU13" s="21"/>
      <c r="AV13" s="21"/>
      <c r="AW13" s="23"/>
      <c r="BD13" s="35"/>
      <c r="BE13" s="12"/>
      <c r="BF13" s="21"/>
      <c r="BG13" s="21" t="s">
        <v>15</v>
      </c>
      <c r="BH13" s="32">
        <f>BH12/SQRT(COUNT(BH3:BH10))</f>
        <v>0</v>
      </c>
      <c r="BI13" s="32"/>
      <c r="BJ13" s="32">
        <f t="shared" ref="BJ13:BO13" si="17">BJ12/SQRT(COUNT(BJ3:BJ10))</f>
        <v>0.9330558549689929</v>
      </c>
      <c r="BK13" s="32">
        <f t="shared" si="17"/>
        <v>2.4899935806509914</v>
      </c>
      <c r="BL13" s="32"/>
      <c r="BM13" s="32">
        <f t="shared" si="17"/>
        <v>11.245731076379846</v>
      </c>
      <c r="BN13" s="32"/>
      <c r="BO13" s="32">
        <f t="shared" si="17"/>
        <v>10.901196619443288</v>
      </c>
      <c r="BP13" s="32"/>
      <c r="BQ13" s="32"/>
    </row>
    <row r="14" spans="2:69" x14ac:dyDescent="0.25">
      <c r="B14" s="5"/>
    </row>
    <row r="15" spans="2:69" ht="15.75" thickBot="1" x14ac:dyDescent="0.3">
      <c r="B15" s="5"/>
    </row>
    <row r="16" spans="2:69" x14ac:dyDescent="0.25">
      <c r="B16" s="6" t="s">
        <v>0</v>
      </c>
      <c r="C16" s="7" t="s">
        <v>1</v>
      </c>
      <c r="D16" s="7" t="s">
        <v>2</v>
      </c>
      <c r="E16" s="7" t="s">
        <v>3</v>
      </c>
      <c r="F16" s="7">
        <v>0</v>
      </c>
      <c r="G16" s="7">
        <v>1</v>
      </c>
      <c r="H16" s="7">
        <v>2</v>
      </c>
      <c r="I16" s="7">
        <v>3</v>
      </c>
      <c r="J16" s="7">
        <v>4</v>
      </c>
      <c r="K16" s="7">
        <v>5</v>
      </c>
      <c r="L16" s="7">
        <v>6</v>
      </c>
      <c r="M16" s="7">
        <v>7</v>
      </c>
      <c r="N16" s="7">
        <v>8</v>
      </c>
      <c r="O16" s="7">
        <v>9</v>
      </c>
      <c r="P16" s="16">
        <v>10</v>
      </c>
      <c r="Q16" s="16">
        <v>11</v>
      </c>
      <c r="R16" s="15">
        <v>12</v>
      </c>
      <c r="T16" s="6" t="s">
        <v>0</v>
      </c>
      <c r="U16" s="7" t="s">
        <v>1</v>
      </c>
      <c r="V16" s="7" t="s">
        <v>2</v>
      </c>
      <c r="W16" s="7" t="s">
        <v>3</v>
      </c>
      <c r="X16" s="7">
        <v>0</v>
      </c>
      <c r="Y16" s="7">
        <v>1</v>
      </c>
      <c r="Z16" s="7">
        <v>2</v>
      </c>
      <c r="AA16" s="7">
        <v>3</v>
      </c>
      <c r="AB16" s="7">
        <v>4</v>
      </c>
      <c r="AC16" s="7">
        <v>5</v>
      </c>
      <c r="AD16" s="7">
        <v>6</v>
      </c>
      <c r="AE16" s="7">
        <v>7</v>
      </c>
      <c r="AF16" s="7">
        <v>8</v>
      </c>
      <c r="AG16" s="7">
        <v>9</v>
      </c>
      <c r="AH16" s="16">
        <v>10</v>
      </c>
      <c r="AI16" s="16">
        <v>11</v>
      </c>
      <c r="AJ16" s="15">
        <v>12</v>
      </c>
      <c r="AL16" s="6" t="s">
        <v>0</v>
      </c>
      <c r="AM16" s="7" t="s">
        <v>1</v>
      </c>
      <c r="AN16" s="7" t="s">
        <v>2</v>
      </c>
      <c r="AO16" s="7" t="s">
        <v>3</v>
      </c>
      <c r="AP16" s="7">
        <v>0</v>
      </c>
      <c r="AQ16" s="7">
        <v>1</v>
      </c>
      <c r="AR16" s="7">
        <v>2</v>
      </c>
      <c r="AS16" s="7">
        <v>3</v>
      </c>
      <c r="AT16" s="7">
        <v>4</v>
      </c>
      <c r="AU16" s="7">
        <v>5</v>
      </c>
      <c r="AV16" s="7">
        <v>6</v>
      </c>
      <c r="AW16" s="7">
        <v>7</v>
      </c>
      <c r="AX16" s="7">
        <v>8</v>
      </c>
      <c r="AY16" s="7">
        <v>9</v>
      </c>
      <c r="AZ16" s="7">
        <v>10</v>
      </c>
      <c r="BA16" s="7">
        <v>11</v>
      </c>
      <c r="BB16" s="8">
        <v>12</v>
      </c>
    </row>
    <row r="17" spans="2:54" ht="15" customHeight="1" x14ac:dyDescent="0.25">
      <c r="B17" s="33" t="s">
        <v>16</v>
      </c>
      <c r="C17" s="2" t="s">
        <v>17</v>
      </c>
      <c r="D17" s="1">
        <v>45246</v>
      </c>
      <c r="E17" s="1">
        <v>45282</v>
      </c>
      <c r="F17" s="2">
        <v>167.06</v>
      </c>
      <c r="G17" s="2"/>
      <c r="H17" s="2"/>
      <c r="I17" s="14">
        <v>201.93</v>
      </c>
      <c r="J17" s="2"/>
      <c r="K17" s="2">
        <v>591.32000000000005</v>
      </c>
      <c r="L17" s="2"/>
      <c r="M17" s="2"/>
      <c r="N17" s="2"/>
      <c r="O17" s="2"/>
      <c r="P17" s="2"/>
      <c r="Q17" s="2"/>
      <c r="R17" s="9"/>
      <c r="T17" s="33" t="s">
        <v>30</v>
      </c>
      <c r="U17" s="2" t="s">
        <v>17</v>
      </c>
      <c r="V17" s="1">
        <v>45246</v>
      </c>
      <c r="W17" s="1">
        <v>45282</v>
      </c>
      <c r="X17" s="20">
        <f>F17/$F$17</f>
        <v>1</v>
      </c>
      <c r="Y17" s="20"/>
      <c r="Z17" s="20"/>
      <c r="AA17" s="20">
        <f t="shared" ref="AA17:AC17" si="18">I17/$F$17</f>
        <v>1.2087274033281457</v>
      </c>
      <c r="AB17" s="20"/>
      <c r="AC17" s="20">
        <f t="shared" si="18"/>
        <v>3.5395666227702622</v>
      </c>
      <c r="AD17" s="20"/>
      <c r="AE17" s="20"/>
      <c r="AF17" s="20"/>
      <c r="AG17" s="20"/>
      <c r="AH17" s="20"/>
      <c r="AI17" s="20"/>
      <c r="AJ17" s="20"/>
      <c r="AL17" s="25" t="s">
        <v>16</v>
      </c>
      <c r="AM17" s="2"/>
      <c r="AN17" s="2"/>
      <c r="AO17" s="2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  <c r="BA17" s="20"/>
      <c r="BB17" s="22"/>
    </row>
    <row r="18" spans="2:54" x14ac:dyDescent="0.25">
      <c r="B18" s="33"/>
      <c r="C18" s="2" t="s">
        <v>18</v>
      </c>
      <c r="D18" s="1">
        <v>45246</v>
      </c>
      <c r="E18" s="3">
        <v>45294</v>
      </c>
      <c r="F18" s="2">
        <v>160.39858000000001</v>
      </c>
      <c r="G18" s="2"/>
      <c r="H18" s="14">
        <v>204.62567999999999</v>
      </c>
      <c r="I18" s="2"/>
      <c r="J18" s="2"/>
      <c r="K18" s="2">
        <v>1303.6949999999999</v>
      </c>
      <c r="L18" s="2"/>
      <c r="M18" s="2">
        <v>2671.7240000000002</v>
      </c>
      <c r="N18" s="2"/>
      <c r="O18" s="2"/>
      <c r="P18" s="2"/>
      <c r="Q18" s="2"/>
      <c r="R18" s="9"/>
      <c r="T18" s="33"/>
      <c r="U18" s="2" t="s">
        <v>18</v>
      </c>
      <c r="V18" s="1">
        <v>45246</v>
      </c>
      <c r="W18" s="3">
        <v>45294</v>
      </c>
      <c r="X18" s="20">
        <f>F18/$F$18</f>
        <v>1</v>
      </c>
      <c r="Y18" s="20"/>
      <c r="Z18" s="20">
        <f t="shared" ref="Z18:AE18" si="19">H18/$F$18</f>
        <v>1.2757324908986101</v>
      </c>
      <c r="AA18" s="20"/>
      <c r="AB18" s="20"/>
      <c r="AC18" s="20">
        <f t="shared" si="19"/>
        <v>8.1278462689632285</v>
      </c>
      <c r="AD18" s="20"/>
      <c r="AE18" s="20">
        <f t="shared" si="19"/>
        <v>16.656780876738434</v>
      </c>
      <c r="AF18" s="20"/>
      <c r="AG18" s="20"/>
      <c r="AH18" s="20"/>
      <c r="AI18" s="20"/>
      <c r="AJ18" s="20"/>
      <c r="AL18" s="25"/>
      <c r="AM18" s="2" t="s">
        <v>18</v>
      </c>
      <c r="AN18" s="2">
        <v>45246</v>
      </c>
      <c r="AO18" s="2">
        <v>45294</v>
      </c>
      <c r="AP18" s="20">
        <v>1</v>
      </c>
      <c r="AQ18" s="20"/>
      <c r="AR18" s="20">
        <v>1.2757324908986101</v>
      </c>
      <c r="AS18" s="20"/>
      <c r="AT18" s="20"/>
      <c r="AU18" s="20">
        <v>8.1278462689632285</v>
      </c>
      <c r="AV18" s="20"/>
      <c r="AW18" s="20">
        <v>16.656780876738434</v>
      </c>
      <c r="AX18" s="20"/>
      <c r="AY18" s="20"/>
      <c r="AZ18" s="20"/>
      <c r="BA18" s="20"/>
      <c r="BB18" s="22"/>
    </row>
    <row r="19" spans="2:54" x14ac:dyDescent="0.25">
      <c r="B19" s="33"/>
      <c r="C19" s="2" t="s">
        <v>19</v>
      </c>
      <c r="D19" s="3">
        <v>45246</v>
      </c>
      <c r="E19" s="3">
        <v>45287</v>
      </c>
      <c r="F19" s="14">
        <v>146.27972</v>
      </c>
      <c r="G19" s="2"/>
      <c r="H19" s="14">
        <v>448.57650999999998</v>
      </c>
      <c r="I19" s="2"/>
      <c r="J19" s="2"/>
      <c r="K19" s="2"/>
      <c r="L19" s="2"/>
      <c r="M19" s="2">
        <v>781.94988000000001</v>
      </c>
      <c r="N19" s="2"/>
      <c r="O19" s="2"/>
      <c r="P19" s="2"/>
      <c r="Q19" s="2"/>
      <c r="R19" s="9"/>
      <c r="T19" s="33"/>
      <c r="U19" s="2" t="s">
        <v>19</v>
      </c>
      <c r="V19" s="3">
        <v>45246</v>
      </c>
      <c r="W19" s="3">
        <v>45287</v>
      </c>
      <c r="X19" s="20">
        <f>F19/$F$19</f>
        <v>1</v>
      </c>
      <c r="Y19" s="20"/>
      <c r="Z19" s="20">
        <f t="shared" ref="Z19:AE19" si="20">H19/$F$19</f>
        <v>3.0665666436878602</v>
      </c>
      <c r="AA19" s="20"/>
      <c r="AB19" s="20"/>
      <c r="AC19" s="20"/>
      <c r="AD19" s="20"/>
      <c r="AE19" s="20">
        <f t="shared" si="20"/>
        <v>5.3455795512870825</v>
      </c>
      <c r="AF19" s="20"/>
      <c r="AG19" s="20"/>
      <c r="AH19" s="20"/>
      <c r="AI19" s="20"/>
      <c r="AJ19" s="20"/>
      <c r="AL19" s="25"/>
      <c r="AM19" s="2" t="s">
        <v>19</v>
      </c>
      <c r="AN19" s="2">
        <v>45246</v>
      </c>
      <c r="AO19" s="2">
        <v>45287</v>
      </c>
      <c r="AP19" s="20">
        <v>1</v>
      </c>
      <c r="AQ19" s="20"/>
      <c r="AR19" s="20">
        <v>3.0665666436878602</v>
      </c>
      <c r="AS19" s="20"/>
      <c r="AT19" s="20"/>
      <c r="AU19" s="20"/>
      <c r="AV19" s="20"/>
      <c r="AW19" s="20">
        <v>5.3455795512870825</v>
      </c>
      <c r="AX19" s="20"/>
      <c r="AY19" s="20"/>
      <c r="AZ19" s="20"/>
      <c r="BA19" s="20"/>
      <c r="BB19" s="22"/>
    </row>
    <row r="20" spans="2:54" x14ac:dyDescent="0.25">
      <c r="B20" s="33"/>
      <c r="C20" s="2" t="s">
        <v>20</v>
      </c>
      <c r="D20" s="3">
        <v>45251</v>
      </c>
      <c r="E20" s="3">
        <v>45294</v>
      </c>
      <c r="F20" s="14">
        <v>13.574688</v>
      </c>
      <c r="G20" s="2"/>
      <c r="H20" s="2"/>
      <c r="I20" s="2"/>
      <c r="J20" s="2"/>
      <c r="K20" s="14">
        <v>170.31505999999999</v>
      </c>
      <c r="L20" s="2"/>
      <c r="M20" s="14">
        <v>507.24743000000001</v>
      </c>
      <c r="N20" s="2"/>
      <c r="O20" s="2"/>
      <c r="P20" s="2">
        <v>883.11530000000005</v>
      </c>
      <c r="Q20" s="2"/>
      <c r="R20" s="9">
        <v>1364.7760000000001</v>
      </c>
      <c r="T20" s="33"/>
      <c r="U20" s="2" t="s">
        <v>20</v>
      </c>
      <c r="V20" s="3">
        <v>45251</v>
      </c>
      <c r="W20" s="3">
        <v>45294</v>
      </c>
      <c r="X20" s="20">
        <f>F20/$F$20</f>
        <v>1</v>
      </c>
      <c r="Y20" s="20"/>
      <c r="Z20" s="20"/>
      <c r="AA20" s="20"/>
      <c r="AB20" s="20"/>
      <c r="AC20" s="20">
        <f t="shared" ref="AC20:AJ20" si="21">K20/$F$20</f>
        <v>12.546517459554133</v>
      </c>
      <c r="AD20" s="20"/>
      <c r="AE20" s="20">
        <f t="shared" si="21"/>
        <v>37.367152011154879</v>
      </c>
      <c r="AF20" s="20"/>
      <c r="AG20" s="20"/>
      <c r="AH20" s="20">
        <f t="shared" si="21"/>
        <v>65.056029280378311</v>
      </c>
      <c r="AI20" s="20"/>
      <c r="AJ20" s="20">
        <f t="shared" si="21"/>
        <v>100.53829598146197</v>
      </c>
      <c r="AL20" s="25"/>
      <c r="AM20" s="2" t="s">
        <v>20</v>
      </c>
      <c r="AN20" s="2">
        <v>45251</v>
      </c>
      <c r="AO20" s="2">
        <v>45294</v>
      </c>
      <c r="AP20" s="20">
        <v>1</v>
      </c>
      <c r="AQ20" s="20"/>
      <c r="AR20" s="20"/>
      <c r="AS20" s="20"/>
      <c r="AT20" s="20"/>
      <c r="AU20" s="20">
        <v>12.546517459554133</v>
      </c>
      <c r="AV20" s="20"/>
      <c r="AW20" s="20">
        <v>37.367152011154879</v>
      </c>
      <c r="AX20" s="20"/>
      <c r="AY20" s="20"/>
      <c r="AZ20" s="20">
        <v>65.056029280378311</v>
      </c>
      <c r="BA20" s="20"/>
      <c r="BB20" s="22">
        <v>100.53829598146197</v>
      </c>
    </row>
    <row r="21" spans="2:54" x14ac:dyDescent="0.25">
      <c r="B21" s="33"/>
      <c r="C21" s="2" t="s">
        <v>21</v>
      </c>
      <c r="D21" s="3">
        <v>45259</v>
      </c>
      <c r="E21" s="3">
        <v>45306</v>
      </c>
      <c r="F21" s="14">
        <v>17.538466</v>
      </c>
      <c r="G21" s="2"/>
      <c r="H21" s="14">
        <v>296.84649999999999</v>
      </c>
      <c r="I21" s="2"/>
      <c r="J21" s="14">
        <v>1284.816</v>
      </c>
      <c r="K21" s="2"/>
      <c r="L21" s="2"/>
      <c r="M21" s="14">
        <v>1985.1503</v>
      </c>
      <c r="N21" s="2"/>
      <c r="O21" s="2">
        <v>3147.6397000000002</v>
      </c>
      <c r="P21" s="2"/>
      <c r="Q21" s="2"/>
      <c r="R21" s="9"/>
      <c r="T21" s="33"/>
      <c r="U21" s="2" t="s">
        <v>21</v>
      </c>
      <c r="V21" s="3">
        <v>45259</v>
      </c>
      <c r="W21" s="3">
        <v>45306</v>
      </c>
      <c r="X21" s="20">
        <f>F21/$F$21</f>
        <v>1</v>
      </c>
      <c r="Y21" s="20"/>
      <c r="Z21" s="20">
        <f t="shared" ref="Z21:AG21" si="22">H21/$F$21</f>
        <v>16.92545402773538</v>
      </c>
      <c r="AA21" s="20"/>
      <c r="AB21" s="20">
        <f t="shared" si="22"/>
        <v>73.257033996017668</v>
      </c>
      <c r="AC21" s="20"/>
      <c r="AD21" s="20"/>
      <c r="AE21" s="20">
        <f t="shared" si="22"/>
        <v>113.18836550471404</v>
      </c>
      <c r="AF21" s="20"/>
      <c r="AG21" s="20">
        <f t="shared" si="22"/>
        <v>179.47063899431114</v>
      </c>
      <c r="AH21" s="20"/>
      <c r="AI21" s="20"/>
      <c r="AJ21" s="20"/>
      <c r="AL21" s="25"/>
      <c r="AM21" s="2"/>
      <c r="AN21" s="2"/>
      <c r="AO21" s="2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  <c r="BA21" s="20"/>
      <c r="BB21" s="22"/>
    </row>
    <row r="22" spans="2:54" x14ac:dyDescent="0.25">
      <c r="B22" s="33"/>
      <c r="C22" s="14" t="s">
        <v>22</v>
      </c>
      <c r="D22" s="3">
        <v>45197</v>
      </c>
      <c r="E22" s="3">
        <v>45238</v>
      </c>
      <c r="F22" s="14">
        <v>63.66451</v>
      </c>
      <c r="G22" s="2"/>
      <c r="H22" s="14">
        <v>466.04719999999998</v>
      </c>
      <c r="I22" s="2"/>
      <c r="J22" s="2"/>
      <c r="K22" s="2"/>
      <c r="L22" s="2"/>
      <c r="M22" s="2"/>
      <c r="N22" s="2"/>
      <c r="O22" s="2"/>
      <c r="P22" s="2"/>
      <c r="Q22" s="2"/>
      <c r="R22" s="9"/>
      <c r="T22" s="33"/>
      <c r="U22" s="14" t="s">
        <v>22</v>
      </c>
      <c r="V22" s="3">
        <v>45197</v>
      </c>
      <c r="W22" s="3">
        <v>45238</v>
      </c>
      <c r="X22" s="20">
        <f>F22/$F$22</f>
        <v>1</v>
      </c>
      <c r="Y22" s="20"/>
      <c r="Z22" s="20">
        <f t="shared" ref="Z22" si="23">H22/$F$22</f>
        <v>7.3203610614453796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L22" s="25"/>
      <c r="AM22" s="2" t="s">
        <v>22</v>
      </c>
      <c r="AN22" s="2">
        <v>45197</v>
      </c>
      <c r="AO22" s="2">
        <v>45238</v>
      </c>
      <c r="AP22" s="20">
        <v>1</v>
      </c>
      <c r="AQ22" s="20"/>
      <c r="AR22" s="20">
        <v>7.3203610614453796</v>
      </c>
      <c r="AS22" s="20"/>
      <c r="AT22" s="20"/>
      <c r="AU22" s="20"/>
      <c r="AV22" s="20"/>
      <c r="AW22" s="20"/>
      <c r="AX22" s="20"/>
      <c r="AY22" s="20"/>
      <c r="AZ22" s="20"/>
      <c r="BA22" s="20"/>
      <c r="BB22" s="22"/>
    </row>
    <row r="23" spans="2:54" x14ac:dyDescent="0.25">
      <c r="B23" s="33"/>
      <c r="C23" s="14" t="s">
        <v>23</v>
      </c>
      <c r="D23" s="3">
        <v>45197</v>
      </c>
      <c r="E23" s="3">
        <v>45250</v>
      </c>
      <c r="F23" s="14">
        <v>139.91382999999999</v>
      </c>
      <c r="G23" s="2"/>
      <c r="H23" s="14">
        <v>630.03314999999998</v>
      </c>
      <c r="I23" s="2"/>
      <c r="J23" s="14">
        <v>886.66690000000006</v>
      </c>
      <c r="K23" s="2"/>
      <c r="L23" s="2"/>
      <c r="M23" s="14">
        <v>4466.6468000000004</v>
      </c>
      <c r="N23" s="2"/>
      <c r="O23" s="2"/>
      <c r="P23" s="2"/>
      <c r="Q23" s="2"/>
      <c r="R23" s="9"/>
      <c r="T23" s="33"/>
      <c r="U23" s="14" t="s">
        <v>23</v>
      </c>
      <c r="V23" s="3">
        <v>45197</v>
      </c>
      <c r="W23" s="3">
        <v>45250</v>
      </c>
      <c r="X23" s="20">
        <f>F23/$F$23</f>
        <v>1</v>
      </c>
      <c r="Y23" s="20"/>
      <c r="Z23" s="20">
        <f t="shared" ref="Z23:AE23" si="24">H23/$F$23</f>
        <v>4.5030083873767159</v>
      </c>
      <c r="AA23" s="20"/>
      <c r="AB23" s="20">
        <f t="shared" si="24"/>
        <v>6.3372355684924075</v>
      </c>
      <c r="AC23" s="20"/>
      <c r="AD23" s="20"/>
      <c r="AE23" s="20">
        <f t="shared" si="24"/>
        <v>31.924269387808202</v>
      </c>
      <c r="AF23" s="20"/>
      <c r="AG23" s="20"/>
      <c r="AH23" s="20"/>
      <c r="AI23" s="20"/>
      <c r="AJ23" s="20"/>
      <c r="AL23" s="25"/>
      <c r="AM23" s="2" t="s">
        <v>23</v>
      </c>
      <c r="AN23" s="2">
        <v>45197</v>
      </c>
      <c r="AO23" s="2">
        <v>45250</v>
      </c>
      <c r="AP23" s="20">
        <v>1</v>
      </c>
      <c r="AQ23" s="20"/>
      <c r="AR23" s="20">
        <v>4.5030083873767159</v>
      </c>
      <c r="AS23" s="20"/>
      <c r="AT23" s="20">
        <v>6.3372355684924075</v>
      </c>
      <c r="AU23" s="20"/>
      <c r="AV23" s="20"/>
      <c r="AW23" s="20">
        <v>31.924269387808202</v>
      </c>
      <c r="AX23" s="20"/>
      <c r="AY23" s="20"/>
      <c r="AZ23" s="20"/>
      <c r="BA23" s="20"/>
      <c r="BB23" s="22"/>
    </row>
    <row r="24" spans="2:54" x14ac:dyDescent="0.25">
      <c r="B24" s="33"/>
      <c r="C24" s="14" t="s">
        <v>24</v>
      </c>
      <c r="D24" s="3">
        <v>45201</v>
      </c>
      <c r="E24" s="3">
        <v>45254</v>
      </c>
      <c r="F24" s="14">
        <v>126.91431</v>
      </c>
      <c r="G24" s="2"/>
      <c r="H24" s="14">
        <v>245.17769000000001</v>
      </c>
      <c r="I24" s="2"/>
      <c r="J24" s="14">
        <v>190.68752000000001</v>
      </c>
      <c r="K24" s="2"/>
      <c r="L24" s="2"/>
      <c r="M24" s="2"/>
      <c r="N24" s="2"/>
      <c r="O24" s="2"/>
      <c r="P24" s="2"/>
      <c r="Q24" s="2"/>
      <c r="R24" s="9"/>
      <c r="T24" s="33"/>
      <c r="U24" s="14" t="s">
        <v>24</v>
      </c>
      <c r="V24" s="3">
        <v>45201</v>
      </c>
      <c r="W24" s="3">
        <v>45254</v>
      </c>
      <c r="X24" s="20">
        <f>F24/$F$24</f>
        <v>1</v>
      </c>
      <c r="Y24" s="20"/>
      <c r="Z24" s="20">
        <f t="shared" ref="Z24:AB24" si="25">H24/$F$24</f>
        <v>1.9318364493334126</v>
      </c>
      <c r="AA24" s="20"/>
      <c r="AB24" s="20">
        <f t="shared" si="25"/>
        <v>1.5024903023150029</v>
      </c>
      <c r="AC24" s="20"/>
      <c r="AD24" s="20"/>
      <c r="AE24" s="20"/>
      <c r="AF24" s="20"/>
      <c r="AG24" s="20"/>
      <c r="AH24" s="20"/>
      <c r="AI24" s="20"/>
      <c r="AJ24" s="20"/>
      <c r="AL24" s="25"/>
      <c r="AM24" s="2" t="s">
        <v>24</v>
      </c>
      <c r="AN24" s="2">
        <v>45201</v>
      </c>
      <c r="AO24" s="2">
        <v>45254</v>
      </c>
      <c r="AP24" s="20">
        <v>1</v>
      </c>
      <c r="AQ24" s="20"/>
      <c r="AR24" s="20">
        <v>1.9318364493334126</v>
      </c>
      <c r="AS24" s="20"/>
      <c r="AT24" s="20">
        <v>1.5024903023150029</v>
      </c>
      <c r="AU24" s="20"/>
      <c r="AV24" s="20"/>
      <c r="AW24" s="20"/>
      <c r="AX24" s="20"/>
      <c r="AY24" s="20"/>
      <c r="AZ24" s="20"/>
      <c r="BA24" s="20"/>
      <c r="BB24" s="22"/>
    </row>
    <row r="25" spans="2:54" x14ac:dyDescent="0.25">
      <c r="B25" s="33"/>
      <c r="C25" s="14" t="s">
        <v>25</v>
      </c>
      <c r="D25" s="3">
        <v>45201</v>
      </c>
      <c r="E25" s="3">
        <v>45247</v>
      </c>
      <c r="F25" s="14">
        <v>43.763527000000003</v>
      </c>
      <c r="G25" s="2"/>
      <c r="H25" s="14">
        <v>200.90974</v>
      </c>
      <c r="I25" s="2"/>
      <c r="J25" s="2"/>
      <c r="K25" s="2"/>
      <c r="L25" s="2"/>
      <c r="M25" s="2"/>
      <c r="N25" s="2"/>
      <c r="O25" s="2"/>
      <c r="P25" s="2"/>
      <c r="Q25" s="2"/>
      <c r="R25" s="9"/>
      <c r="T25" s="33"/>
      <c r="U25" s="14" t="s">
        <v>25</v>
      </c>
      <c r="V25" s="3">
        <v>45201</v>
      </c>
      <c r="W25" s="3">
        <v>45247</v>
      </c>
      <c r="X25" s="20">
        <f>F25/$F$25</f>
        <v>1</v>
      </c>
      <c r="Y25" s="20"/>
      <c r="Z25" s="20">
        <f t="shared" ref="Z25" si="26">H25/$F$25</f>
        <v>4.5908032046868614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L25" s="25"/>
      <c r="AM25" s="2" t="s">
        <v>25</v>
      </c>
      <c r="AN25" s="2">
        <v>45201</v>
      </c>
      <c r="AO25" s="2">
        <v>45247</v>
      </c>
      <c r="AP25" s="20">
        <v>1</v>
      </c>
      <c r="AQ25" s="20"/>
      <c r="AR25" s="20">
        <v>4.5908032046868614</v>
      </c>
      <c r="AS25" s="20"/>
      <c r="AT25" s="20"/>
      <c r="AU25" s="20"/>
      <c r="AV25" s="20"/>
      <c r="AW25" s="20"/>
      <c r="AX25" s="20"/>
      <c r="AY25" s="20"/>
      <c r="AZ25" s="20"/>
      <c r="BA25" s="20"/>
      <c r="BB25" s="22"/>
    </row>
    <row r="26" spans="2:54" x14ac:dyDescent="0.25">
      <c r="B26" s="33"/>
      <c r="C26" s="14" t="s">
        <v>26</v>
      </c>
      <c r="D26" s="3">
        <v>45201</v>
      </c>
      <c r="E26" s="3">
        <v>45261</v>
      </c>
      <c r="F26" s="14">
        <v>159.00915000000001</v>
      </c>
      <c r="G26" s="2"/>
      <c r="H26" s="14">
        <v>337.11309</v>
      </c>
      <c r="I26" s="2"/>
      <c r="J26" s="14">
        <v>2687.1181999999999</v>
      </c>
      <c r="K26" s="2"/>
      <c r="L26" s="2"/>
      <c r="M26" s="2"/>
      <c r="N26" s="2"/>
      <c r="O26" s="2"/>
      <c r="P26" s="2"/>
      <c r="Q26" s="2"/>
      <c r="R26" s="9"/>
      <c r="T26" s="33"/>
      <c r="U26" s="14" t="s">
        <v>26</v>
      </c>
      <c r="V26" s="3">
        <v>45201</v>
      </c>
      <c r="W26" s="3">
        <v>45261</v>
      </c>
      <c r="X26" s="20">
        <f>F26/$F$26</f>
        <v>1</v>
      </c>
      <c r="Y26" s="20"/>
      <c r="Z26" s="20">
        <f t="shared" ref="Z26:AB26" si="27">H26/$F$26</f>
        <v>2.1200861082522611</v>
      </c>
      <c r="AA26" s="20"/>
      <c r="AB26" s="20">
        <f t="shared" si="27"/>
        <v>16.899141967616327</v>
      </c>
      <c r="AC26" s="20"/>
      <c r="AD26" s="20"/>
      <c r="AE26" s="20"/>
      <c r="AF26" s="20"/>
      <c r="AG26" s="20"/>
      <c r="AH26" s="20"/>
      <c r="AI26" s="20"/>
      <c r="AJ26" s="20"/>
      <c r="AL26" s="25"/>
      <c r="AM26" s="2" t="s">
        <v>26</v>
      </c>
      <c r="AN26" s="2">
        <v>45201</v>
      </c>
      <c r="AO26" s="2">
        <v>45261</v>
      </c>
      <c r="AP26" s="20">
        <v>1</v>
      </c>
      <c r="AQ26" s="20"/>
      <c r="AR26" s="20">
        <v>2.1200861082522611</v>
      </c>
      <c r="AS26" s="20"/>
      <c r="AT26" s="20">
        <v>16.899141967616327</v>
      </c>
      <c r="AU26" s="20"/>
      <c r="AV26" s="20"/>
      <c r="AW26" s="20"/>
      <c r="AX26" s="20"/>
      <c r="AY26" s="20"/>
      <c r="AZ26" s="20"/>
      <c r="BA26" s="20"/>
      <c r="BB26" s="22"/>
    </row>
    <row r="27" spans="2:54" x14ac:dyDescent="0.25">
      <c r="B27" s="33"/>
      <c r="C27" s="2"/>
      <c r="D27" s="2"/>
      <c r="E27" s="2" t="s">
        <v>13</v>
      </c>
      <c r="F27" s="2">
        <f>AVERAGE(F17:F26)</f>
        <v>103.81167809999999</v>
      </c>
      <c r="G27" s="2"/>
      <c r="H27" s="2">
        <f>AVERAGE(H17:H26)</f>
        <v>353.66619500000002</v>
      </c>
      <c r="I27" s="2">
        <f t="shared" ref="I27:P27" si="28">AVERAGE(I17:I26)</f>
        <v>201.93</v>
      </c>
      <c r="J27" s="2">
        <f t="shared" si="28"/>
        <v>1262.3221549999998</v>
      </c>
      <c r="K27" s="2">
        <f t="shared" si="28"/>
        <v>688.44335333333322</v>
      </c>
      <c r="L27" s="2"/>
      <c r="M27" s="2">
        <f t="shared" si="28"/>
        <v>2082.5436820000004</v>
      </c>
      <c r="N27" s="2"/>
      <c r="O27" s="2">
        <f>AVERAGE(O17:O26)</f>
        <v>3147.6397000000002</v>
      </c>
      <c r="P27" s="2">
        <f t="shared" si="28"/>
        <v>883.11530000000005</v>
      </c>
      <c r="Q27" s="2"/>
      <c r="R27" s="9">
        <f t="shared" ref="R27" si="29">AVERAGE(R17:R26)</f>
        <v>1364.7760000000001</v>
      </c>
      <c r="T27" s="33"/>
      <c r="U27" s="2"/>
      <c r="V27" s="2"/>
      <c r="W27" s="2" t="s">
        <v>13</v>
      </c>
      <c r="X27" s="20">
        <f>AVERAGE(X17:X26)</f>
        <v>1</v>
      </c>
      <c r="Y27" s="20"/>
      <c r="Z27" s="20">
        <f t="shared" ref="Z27" si="30">AVERAGE(Z17:Z26)</f>
        <v>5.2167310466770598</v>
      </c>
      <c r="AA27" s="20">
        <f t="shared" ref="AA27" si="31">AVERAGE(AA17:AA26)</f>
        <v>1.2087274033281457</v>
      </c>
      <c r="AB27" s="20">
        <f t="shared" ref="AB27" si="32">AVERAGE(AB17:AB26)</f>
        <v>24.498975458610349</v>
      </c>
      <c r="AC27" s="20">
        <f t="shared" ref="AC27" si="33">AVERAGE(AC17:AC26)</f>
        <v>8.0713101170958748</v>
      </c>
      <c r="AD27" s="20"/>
      <c r="AE27" s="20">
        <f t="shared" ref="AE27" si="34">AVERAGE(AE17:AE26)</f>
        <v>40.896429466340528</v>
      </c>
      <c r="AF27" s="20"/>
      <c r="AG27" s="20">
        <f t="shared" ref="AG27" si="35">AVERAGE(AG17:AG26)</f>
        <v>179.47063899431114</v>
      </c>
      <c r="AH27" s="20">
        <f t="shared" ref="AH27" si="36">AVERAGE(AH17:AH26)</f>
        <v>65.056029280378311</v>
      </c>
      <c r="AI27" s="20"/>
      <c r="AJ27" s="22">
        <f t="shared" ref="AJ27" si="37">AVERAGE(AJ17:AJ26)</f>
        <v>100.53829598146197</v>
      </c>
      <c r="AL27" s="25"/>
      <c r="AM27" s="2"/>
      <c r="AN27" s="2"/>
      <c r="AO27" s="2" t="s">
        <v>13</v>
      </c>
      <c r="AP27" s="26">
        <f>AVERAGE(AP17:AP26)</f>
        <v>1</v>
      </c>
      <c r="AQ27" s="26"/>
      <c r="AR27" s="20">
        <f t="shared" ref="AR27:BB27" si="38">AVERAGE(AR17:AR26)</f>
        <v>3.5440563350973</v>
      </c>
      <c r="AS27" s="20"/>
      <c r="AT27" s="20">
        <f t="shared" si="38"/>
        <v>8.2462892794745795</v>
      </c>
      <c r="AU27" s="20">
        <f t="shared" si="38"/>
        <v>10.337181864258682</v>
      </c>
      <c r="AV27" s="20"/>
      <c r="AW27" s="20">
        <f t="shared" si="38"/>
        <v>22.823445456747152</v>
      </c>
      <c r="AX27" s="20"/>
      <c r="AY27" s="20"/>
      <c r="AZ27" s="20">
        <f t="shared" si="38"/>
        <v>65.056029280378311</v>
      </c>
      <c r="BA27" s="20"/>
      <c r="BB27" s="22">
        <f t="shared" si="38"/>
        <v>100.53829598146197</v>
      </c>
    </row>
    <row r="28" spans="2:54" x14ac:dyDescent="0.25">
      <c r="B28" s="33"/>
      <c r="C28" s="2"/>
      <c r="D28" s="2"/>
      <c r="E28" s="2" t="s">
        <v>14</v>
      </c>
      <c r="F28" s="2">
        <f>STDEV(F17:F26)</f>
        <v>62.087015295410133</v>
      </c>
      <c r="G28" s="2"/>
      <c r="H28" s="2">
        <f t="shared" ref="H28:M28" si="39">STDEV(H17:H26)</f>
        <v>150.63484722618017</v>
      </c>
      <c r="I28" s="2"/>
      <c r="J28" s="2">
        <f t="shared" si="39"/>
        <v>1051.9929347752652</v>
      </c>
      <c r="K28" s="2">
        <f t="shared" si="39"/>
        <v>572.8980986359046</v>
      </c>
      <c r="L28" s="2"/>
      <c r="M28" s="2">
        <f t="shared" si="39"/>
        <v>1597.941575480731</v>
      </c>
      <c r="N28" s="2"/>
      <c r="O28" s="2"/>
      <c r="P28" s="2"/>
      <c r="Q28" s="2"/>
      <c r="R28" s="9"/>
      <c r="T28" s="33"/>
      <c r="U28" s="2"/>
      <c r="V28" s="2"/>
      <c r="W28" s="2" t="s">
        <v>14</v>
      </c>
      <c r="X28" s="20">
        <f>STDEV(X17:X26)</f>
        <v>0</v>
      </c>
      <c r="Y28" s="20"/>
      <c r="Z28" s="20">
        <f t="shared" ref="Z28" si="40">STDEV(Z17:Z26)</f>
        <v>5.112380739102643</v>
      </c>
      <c r="AA28" s="20"/>
      <c r="AB28" s="20">
        <f t="shared" ref="AB28:AC28" si="41">STDEV(AB17:AB26)</f>
        <v>33.135041204179842</v>
      </c>
      <c r="AC28" s="20">
        <f t="shared" si="41"/>
        <v>4.503741566343634</v>
      </c>
      <c r="AD28" s="20"/>
      <c r="AE28" s="20">
        <f t="shared" ref="AE28" si="42">STDEV(AE17:AE26)</f>
        <v>42.339411207044535</v>
      </c>
      <c r="AF28" s="20"/>
      <c r="AG28" s="20"/>
      <c r="AH28" s="20"/>
      <c r="AI28" s="20"/>
      <c r="AJ28" s="22"/>
      <c r="AL28" s="25"/>
      <c r="AM28" s="2"/>
      <c r="AN28" s="2"/>
      <c r="AO28" s="2" t="s">
        <v>14</v>
      </c>
      <c r="AP28" s="2">
        <f>STDEV(AP17:AP26)</f>
        <v>0</v>
      </c>
      <c r="AQ28" s="2"/>
      <c r="AR28" s="20">
        <f t="shared" ref="AR28:AW28" si="43">STDEV(AR17:AR26)</f>
        <v>2.0926848412331278</v>
      </c>
      <c r="AS28" s="20"/>
      <c r="AT28" s="20">
        <f t="shared" si="43"/>
        <v>7.8738545312456472</v>
      </c>
      <c r="AU28" s="20">
        <f t="shared" si="43"/>
        <v>3.1244723627004598</v>
      </c>
      <c r="AV28" s="20"/>
      <c r="AW28" s="20">
        <f t="shared" si="43"/>
        <v>14.581357335269727</v>
      </c>
      <c r="AX28" s="20"/>
      <c r="AY28" s="20"/>
      <c r="AZ28" s="20"/>
      <c r="BA28" s="20"/>
      <c r="BB28" s="22"/>
    </row>
    <row r="29" spans="2:54" ht="15.75" thickBot="1" x14ac:dyDescent="0.3">
      <c r="B29" s="36"/>
      <c r="C29" s="12"/>
      <c r="D29" s="12"/>
      <c r="E29" s="12" t="s">
        <v>15</v>
      </c>
      <c r="F29" s="12">
        <f>F28/SQRT(10)</f>
        <v>19.633638145520791</v>
      </c>
      <c r="G29" s="12"/>
      <c r="H29" s="12">
        <f t="shared" ref="H29" si="44">H28/SQRT(10)</f>
        <v>47.63492122262263</v>
      </c>
      <c r="I29" s="12"/>
      <c r="J29" s="12">
        <f>J28/SQRT(4)</f>
        <v>525.99646738763261</v>
      </c>
      <c r="K29" s="12">
        <f>K28/SQRT(3)</f>
        <v>330.76287146566432</v>
      </c>
      <c r="L29" s="12"/>
      <c r="M29" s="12">
        <f>M28/SQRT(5)</f>
        <v>714.62119736960506</v>
      </c>
      <c r="N29" s="12"/>
      <c r="O29" s="12"/>
      <c r="P29" s="12"/>
      <c r="Q29" s="12"/>
      <c r="R29" s="13"/>
      <c r="T29" s="36"/>
      <c r="U29" s="12"/>
      <c r="V29" s="12"/>
      <c r="W29" s="12" t="s">
        <v>15</v>
      </c>
      <c r="X29" s="21">
        <f>X28/SQRT(10)</f>
        <v>0</v>
      </c>
      <c r="Y29" s="21"/>
      <c r="Z29" s="21">
        <f t="shared" ref="Z29" si="45">Z28/SQRT(10)</f>
        <v>1.6166767401539395</v>
      </c>
      <c r="AA29" s="21"/>
      <c r="AB29" s="21">
        <f>AB28/SQRT(4)</f>
        <v>16.567520602089921</v>
      </c>
      <c r="AC29" s="21">
        <f>AC28/SQRT(3)</f>
        <v>2.6002364056890039</v>
      </c>
      <c r="AD29" s="21"/>
      <c r="AE29" s="21">
        <f>AE28/SQRT(5)</f>
        <v>18.934760317253598</v>
      </c>
      <c r="AF29" s="21"/>
      <c r="AG29" s="21"/>
      <c r="AH29" s="21"/>
      <c r="AI29" s="21"/>
      <c r="AJ29" s="23"/>
      <c r="AL29" s="27"/>
      <c r="AM29" s="12"/>
      <c r="AN29" s="12"/>
      <c r="AO29" s="12" t="s">
        <v>15</v>
      </c>
      <c r="AP29" s="12">
        <f>AP28/SQRT(COUNT(AP17:AP26))</f>
        <v>0</v>
      </c>
      <c r="AQ29" s="12"/>
      <c r="AR29" s="21">
        <f t="shared" ref="AR29:AW29" si="46">AR28/SQRT(COUNT(AR17:AR26))</f>
        <v>0.79096052319107746</v>
      </c>
      <c r="AS29" s="21"/>
      <c r="AT29" s="21">
        <f t="shared" si="46"/>
        <v>4.5459720331746292</v>
      </c>
      <c r="AU29" s="21">
        <f t="shared" si="46"/>
        <v>2.2093355952954492</v>
      </c>
      <c r="AV29" s="21"/>
      <c r="AW29" s="21">
        <f t="shared" si="46"/>
        <v>7.2906786676348636</v>
      </c>
      <c r="AX29" s="21"/>
      <c r="AY29" s="21"/>
      <c r="AZ29" s="21"/>
      <c r="BA29" s="21"/>
      <c r="BB29" s="23"/>
    </row>
    <row r="30" spans="2:54" x14ac:dyDescent="0.25">
      <c r="AR30">
        <f>AR28/SQRT(7)</f>
        <v>0.79096052319107746</v>
      </c>
    </row>
    <row r="31" spans="2:54" ht="15.75" thickBot="1" x14ac:dyDescent="0.3"/>
    <row r="32" spans="2:54" x14ac:dyDescent="0.25">
      <c r="B32" s="6" t="s">
        <v>0</v>
      </c>
      <c r="C32" s="7" t="s">
        <v>1</v>
      </c>
      <c r="D32" s="7" t="s">
        <v>2</v>
      </c>
      <c r="E32" s="7" t="s">
        <v>3</v>
      </c>
      <c r="F32" s="7">
        <v>0</v>
      </c>
      <c r="G32" s="7">
        <v>1</v>
      </c>
      <c r="H32" s="7">
        <v>2</v>
      </c>
      <c r="I32" s="7">
        <v>3</v>
      </c>
      <c r="J32" s="7">
        <v>4</v>
      </c>
      <c r="K32" s="7">
        <v>5</v>
      </c>
      <c r="L32" s="7">
        <v>6</v>
      </c>
      <c r="M32" s="7">
        <v>7</v>
      </c>
      <c r="N32" s="7">
        <v>8</v>
      </c>
      <c r="O32" s="7">
        <v>9</v>
      </c>
      <c r="P32" s="16">
        <v>10</v>
      </c>
      <c r="Q32" s="16">
        <v>11</v>
      </c>
      <c r="R32" s="15">
        <v>12</v>
      </c>
      <c r="T32" s="6" t="s">
        <v>0</v>
      </c>
      <c r="U32" s="7" t="s">
        <v>1</v>
      </c>
      <c r="V32" s="7" t="s">
        <v>2</v>
      </c>
      <c r="W32" s="7" t="s">
        <v>3</v>
      </c>
      <c r="X32" s="7">
        <v>0</v>
      </c>
      <c r="Y32" s="7">
        <v>1</v>
      </c>
      <c r="Z32" s="7">
        <v>2</v>
      </c>
      <c r="AA32" s="7">
        <v>3</v>
      </c>
      <c r="AB32" s="7">
        <v>4</v>
      </c>
      <c r="AC32" s="7">
        <v>5</v>
      </c>
      <c r="AD32" s="7">
        <v>6</v>
      </c>
      <c r="AE32" s="7">
        <v>7</v>
      </c>
      <c r="AF32" s="7">
        <v>8</v>
      </c>
      <c r="AG32" s="7">
        <v>9</v>
      </c>
      <c r="AH32" s="16">
        <v>10</v>
      </c>
      <c r="AI32" s="16">
        <v>11</v>
      </c>
      <c r="AJ32" s="15">
        <v>12</v>
      </c>
      <c r="AL32" t="s">
        <v>0</v>
      </c>
      <c r="AM32" t="s">
        <v>1</v>
      </c>
      <c r="AN32" t="s">
        <v>2</v>
      </c>
      <c r="AO32" t="s">
        <v>3</v>
      </c>
      <c r="AP32">
        <v>0</v>
      </c>
      <c r="AQ32">
        <v>1</v>
      </c>
      <c r="AR32">
        <v>2</v>
      </c>
      <c r="AS32">
        <v>3</v>
      </c>
      <c r="AT32">
        <v>4</v>
      </c>
      <c r="AU32">
        <v>5</v>
      </c>
      <c r="AV32">
        <v>6</v>
      </c>
      <c r="AW32">
        <v>7</v>
      </c>
      <c r="AX32">
        <v>8</v>
      </c>
      <c r="AY32">
        <v>9</v>
      </c>
      <c r="AZ32">
        <v>10</v>
      </c>
      <c r="BA32">
        <v>11</v>
      </c>
      <c r="BB32">
        <v>12</v>
      </c>
    </row>
    <row r="33" spans="2:54" ht="15" customHeight="1" x14ac:dyDescent="0.25">
      <c r="B33" s="33" t="s">
        <v>27</v>
      </c>
      <c r="C33" s="2">
        <v>24072</v>
      </c>
      <c r="D33" s="1"/>
      <c r="E33" s="1"/>
      <c r="F33" s="2">
        <v>25.3</v>
      </c>
      <c r="G33" s="2"/>
      <c r="H33" s="2">
        <v>39.700000000000003</v>
      </c>
      <c r="I33" s="14"/>
      <c r="J33" s="2">
        <v>482.2</v>
      </c>
      <c r="K33" s="2"/>
      <c r="L33" s="2">
        <v>2749.9</v>
      </c>
      <c r="M33" s="2"/>
      <c r="N33" s="2"/>
      <c r="O33" s="2"/>
      <c r="P33" s="2"/>
      <c r="Q33" s="2"/>
      <c r="R33" s="9"/>
      <c r="T33" s="33" t="s">
        <v>31</v>
      </c>
      <c r="U33" s="2">
        <v>24072</v>
      </c>
      <c r="V33" s="1"/>
      <c r="W33" s="1"/>
      <c r="X33" s="20">
        <f>F33/$F$33</f>
        <v>1</v>
      </c>
      <c r="Y33" s="20"/>
      <c r="Z33" s="20">
        <f t="shared" ref="Z33:AD33" si="47">H33/$F$33</f>
        <v>1.5691699604743083</v>
      </c>
      <c r="AA33" s="20"/>
      <c r="AB33" s="20">
        <f t="shared" si="47"/>
        <v>19.059288537549406</v>
      </c>
      <c r="AC33" s="20"/>
      <c r="AD33" s="20">
        <f t="shared" si="47"/>
        <v>108.69169960474308</v>
      </c>
      <c r="AE33" s="20"/>
      <c r="AF33" s="20"/>
      <c r="AG33" s="20"/>
      <c r="AH33" s="20"/>
      <c r="AI33" s="20"/>
      <c r="AJ33" s="20"/>
      <c r="AL33" t="s">
        <v>27</v>
      </c>
      <c r="AN33" s="4"/>
      <c r="AO33" s="4"/>
      <c r="AP33" s="24"/>
      <c r="AQ33" s="24"/>
      <c r="AR33" s="24"/>
      <c r="AS33" s="24"/>
      <c r="AT33" s="24"/>
      <c r="AU33" s="24"/>
      <c r="AV33" s="24"/>
      <c r="AW33" s="24"/>
      <c r="AX33" s="24"/>
      <c r="AY33" s="24"/>
      <c r="AZ33" s="24"/>
      <c r="BA33" s="24"/>
      <c r="BB33" s="24"/>
    </row>
    <row r="34" spans="2:54" x14ac:dyDescent="0.25">
      <c r="B34" s="33"/>
      <c r="C34" s="2">
        <v>24111</v>
      </c>
      <c r="D34" s="1"/>
      <c r="E34" s="3"/>
      <c r="F34" s="2">
        <v>44.5</v>
      </c>
      <c r="G34" s="2"/>
      <c r="H34" s="14">
        <v>68.5</v>
      </c>
      <c r="I34" s="2"/>
      <c r="J34" s="2">
        <v>238.3</v>
      </c>
      <c r="K34" s="2"/>
      <c r="L34" s="2"/>
      <c r="M34" s="2">
        <v>627.79999999999995</v>
      </c>
      <c r="N34" s="2"/>
      <c r="O34" s="2"/>
      <c r="P34" s="2"/>
      <c r="Q34" s="2">
        <v>2388.6999999999998</v>
      </c>
      <c r="R34" s="9"/>
      <c r="T34" s="33"/>
      <c r="U34" s="2">
        <v>24111</v>
      </c>
      <c r="V34" s="1"/>
      <c r="W34" s="3"/>
      <c r="X34" s="20">
        <f>F34/$F$34</f>
        <v>1</v>
      </c>
      <c r="Y34" s="20"/>
      <c r="Z34" s="20">
        <f t="shared" ref="Z34:AI34" si="48">H34/$F$34</f>
        <v>1.5393258426966292</v>
      </c>
      <c r="AA34" s="20"/>
      <c r="AB34" s="20">
        <f t="shared" si="48"/>
        <v>5.3550561797752811</v>
      </c>
      <c r="AC34" s="20"/>
      <c r="AD34" s="20"/>
      <c r="AE34" s="20">
        <f t="shared" si="48"/>
        <v>14.107865168539325</v>
      </c>
      <c r="AF34" s="20"/>
      <c r="AG34" s="20"/>
      <c r="AH34" s="20"/>
      <c r="AI34" s="20">
        <f t="shared" si="48"/>
        <v>53.678651685393255</v>
      </c>
      <c r="AJ34" s="20"/>
      <c r="AM34">
        <v>24111</v>
      </c>
      <c r="AN34" s="4"/>
      <c r="AO34" s="4"/>
      <c r="AP34" s="24">
        <v>1</v>
      </c>
      <c r="AQ34" s="24"/>
      <c r="AR34" s="24">
        <v>1.5393258426966292</v>
      </c>
      <c r="AS34" s="24"/>
      <c r="AT34" s="24">
        <v>5.3550561797752811</v>
      </c>
      <c r="AU34" s="24"/>
      <c r="AV34" s="24"/>
      <c r="AW34" s="24">
        <v>14.107865168539325</v>
      </c>
      <c r="AX34" s="24"/>
      <c r="AY34" s="24"/>
      <c r="AZ34" s="24"/>
      <c r="BA34" s="24">
        <v>53.678651685393255</v>
      </c>
      <c r="BB34" s="24"/>
    </row>
    <row r="35" spans="2:54" x14ac:dyDescent="0.25">
      <c r="B35" s="33"/>
      <c r="C35" s="2">
        <v>24114</v>
      </c>
      <c r="D35" s="3"/>
      <c r="E35" s="3"/>
      <c r="F35" s="14">
        <v>81.599999999999994</v>
      </c>
      <c r="G35" s="2"/>
      <c r="H35" s="14">
        <v>239.7</v>
      </c>
      <c r="I35" s="2"/>
      <c r="J35" s="14">
        <v>910.2</v>
      </c>
      <c r="K35" s="2"/>
      <c r="L35" s="2"/>
      <c r="M35" s="2">
        <v>938.6</v>
      </c>
      <c r="N35" s="2"/>
      <c r="O35" s="2">
        <v>3454.3</v>
      </c>
      <c r="P35" s="2"/>
      <c r="Q35" s="2"/>
      <c r="R35" s="9"/>
      <c r="T35" s="33"/>
      <c r="U35" s="2">
        <v>24114</v>
      </c>
      <c r="V35" s="3"/>
      <c r="W35" s="3"/>
      <c r="X35" s="20">
        <f>F35/$F$35</f>
        <v>1</v>
      </c>
      <c r="Y35" s="20"/>
      <c r="Z35" s="20">
        <f t="shared" ref="Z35:AG35" si="49">H35/$F$35</f>
        <v>2.9375</v>
      </c>
      <c r="AA35" s="20"/>
      <c r="AB35" s="20">
        <f t="shared" si="49"/>
        <v>11.154411764705884</v>
      </c>
      <c r="AC35" s="20"/>
      <c r="AD35" s="20"/>
      <c r="AE35" s="20">
        <f t="shared" si="49"/>
        <v>11.502450980392158</v>
      </c>
      <c r="AF35" s="20"/>
      <c r="AG35" s="20">
        <f t="shared" si="49"/>
        <v>42.332107843137258</v>
      </c>
      <c r="AH35" s="20"/>
      <c r="AI35" s="20"/>
      <c r="AJ35" s="20"/>
      <c r="AM35">
        <v>24114</v>
      </c>
      <c r="AN35" s="4"/>
      <c r="AO35" s="4"/>
      <c r="AP35" s="24">
        <v>1</v>
      </c>
      <c r="AQ35" s="24"/>
      <c r="AR35" s="24">
        <v>2.9375</v>
      </c>
      <c r="AS35" s="24"/>
      <c r="AT35" s="24">
        <v>11.154411764705884</v>
      </c>
      <c r="AU35" s="24"/>
      <c r="AV35" s="24"/>
      <c r="AW35" s="24">
        <v>11.502450980392158</v>
      </c>
      <c r="AX35" s="24"/>
      <c r="AY35" s="24">
        <v>42.332107843137258</v>
      </c>
      <c r="AZ35" s="24"/>
      <c r="BA35" s="24"/>
      <c r="BB35" s="24"/>
    </row>
    <row r="36" spans="2:54" x14ac:dyDescent="0.25">
      <c r="B36" s="33"/>
      <c r="C36" s="14">
        <v>24073</v>
      </c>
      <c r="D36" s="3"/>
      <c r="E36" s="3"/>
      <c r="F36" s="14">
        <v>62.5</v>
      </c>
      <c r="G36" s="2"/>
      <c r="H36" s="14">
        <v>111</v>
      </c>
      <c r="I36" s="2"/>
      <c r="J36" s="14">
        <v>345.7</v>
      </c>
      <c r="K36" s="14"/>
      <c r="L36" s="2"/>
      <c r="M36" s="14">
        <v>893.1</v>
      </c>
      <c r="N36" s="2"/>
      <c r="O36" s="2"/>
      <c r="P36" s="2">
        <v>1675.8</v>
      </c>
      <c r="Q36" s="2">
        <v>2322</v>
      </c>
      <c r="R36" s="9"/>
      <c r="T36" s="33"/>
      <c r="U36" s="14">
        <v>24073</v>
      </c>
      <c r="V36" s="3"/>
      <c r="W36" s="3"/>
      <c r="X36" s="20">
        <f>F36/$F$36</f>
        <v>1</v>
      </c>
      <c r="Y36" s="20"/>
      <c r="Z36" s="20">
        <f t="shared" ref="Z36:AI36" si="50">H36/$F$36</f>
        <v>1.776</v>
      </c>
      <c r="AA36" s="20"/>
      <c r="AB36" s="20">
        <f t="shared" si="50"/>
        <v>5.5312000000000001</v>
      </c>
      <c r="AC36" s="20"/>
      <c r="AD36" s="20"/>
      <c r="AE36" s="20">
        <f t="shared" si="50"/>
        <v>14.2896</v>
      </c>
      <c r="AF36" s="20"/>
      <c r="AG36" s="20"/>
      <c r="AH36" s="20">
        <f t="shared" si="50"/>
        <v>26.812799999999999</v>
      </c>
      <c r="AI36" s="20">
        <f t="shared" si="50"/>
        <v>37.152000000000001</v>
      </c>
      <c r="AJ36" s="20"/>
      <c r="AM36">
        <v>24073</v>
      </c>
      <c r="AN36" s="4"/>
      <c r="AO36" s="4"/>
      <c r="AP36" s="24">
        <v>1</v>
      </c>
      <c r="AQ36" s="24"/>
      <c r="AR36" s="24">
        <v>1.776</v>
      </c>
      <c r="AS36" s="24"/>
      <c r="AT36" s="24">
        <v>5.5312000000000001</v>
      </c>
      <c r="AU36" s="24"/>
      <c r="AV36" s="24"/>
      <c r="AW36" s="24">
        <v>14.2896</v>
      </c>
      <c r="AX36" s="24"/>
      <c r="AY36" s="24"/>
      <c r="AZ36" s="24">
        <v>26.812799999999999</v>
      </c>
      <c r="BA36" s="24">
        <v>37.152000000000001</v>
      </c>
      <c r="BB36" s="24"/>
    </row>
    <row r="37" spans="2:54" x14ac:dyDescent="0.25">
      <c r="B37" s="33"/>
      <c r="C37" s="14">
        <v>24076</v>
      </c>
      <c r="D37" s="3"/>
      <c r="E37" s="3"/>
      <c r="F37" s="14">
        <v>68</v>
      </c>
      <c r="G37" s="2"/>
      <c r="H37" s="14">
        <v>224.5</v>
      </c>
      <c r="I37" s="2"/>
      <c r="J37" s="14"/>
      <c r="K37" s="2">
        <v>1060.9000000000001</v>
      </c>
      <c r="L37" s="2"/>
      <c r="M37" s="14"/>
      <c r="N37" s="2">
        <v>2588.6</v>
      </c>
      <c r="O37" s="2">
        <v>3073.3</v>
      </c>
      <c r="P37" s="2"/>
      <c r="Q37" s="2"/>
      <c r="R37" s="9"/>
      <c r="T37" s="33"/>
      <c r="U37" s="14">
        <v>24076</v>
      </c>
      <c r="V37" s="3"/>
      <c r="W37" s="3"/>
      <c r="X37" s="20">
        <f>F37/$F$37</f>
        <v>1</v>
      </c>
      <c r="Y37" s="20"/>
      <c r="Z37" s="20">
        <f t="shared" ref="Z37:AG37" si="51">H37/$F$37</f>
        <v>3.3014705882352939</v>
      </c>
      <c r="AA37" s="20"/>
      <c r="AB37" s="20"/>
      <c r="AC37" s="20">
        <f t="shared" si="51"/>
        <v>15.601470588235296</v>
      </c>
      <c r="AD37" s="20"/>
      <c r="AE37" s="20"/>
      <c r="AF37" s="20">
        <f t="shared" si="51"/>
        <v>38.067647058823525</v>
      </c>
      <c r="AG37" s="20">
        <f t="shared" si="51"/>
        <v>45.195588235294117</v>
      </c>
      <c r="AH37" s="20"/>
      <c r="AI37" s="20"/>
      <c r="AJ37" s="20"/>
      <c r="AM37">
        <v>24076</v>
      </c>
      <c r="AN37" s="4"/>
      <c r="AO37" s="4"/>
      <c r="AP37" s="24">
        <v>1</v>
      </c>
      <c r="AQ37" s="24"/>
      <c r="AR37" s="24">
        <v>3.3014705882352939</v>
      </c>
      <c r="AS37" s="24"/>
      <c r="AT37" s="24"/>
      <c r="AU37" s="24">
        <v>15.601470588235296</v>
      </c>
      <c r="AV37" s="24"/>
      <c r="AW37" s="24"/>
      <c r="AX37" s="24">
        <v>38.067647058823525</v>
      </c>
      <c r="AY37" s="24">
        <v>45.195588235294117</v>
      </c>
      <c r="AZ37" s="24"/>
      <c r="BA37" s="24"/>
      <c r="BB37" s="24"/>
    </row>
    <row r="38" spans="2:54" x14ac:dyDescent="0.25">
      <c r="B38" s="33"/>
      <c r="C38" s="14">
        <v>24283</v>
      </c>
      <c r="D38" s="3"/>
      <c r="E38" s="3"/>
      <c r="F38" s="14">
        <v>32</v>
      </c>
      <c r="G38" s="2"/>
      <c r="H38" s="14"/>
      <c r="I38" s="2">
        <v>79.5</v>
      </c>
      <c r="J38" s="14">
        <v>158.1</v>
      </c>
      <c r="K38" s="2"/>
      <c r="L38" s="2"/>
      <c r="M38" s="14">
        <v>614.1</v>
      </c>
      <c r="N38" s="2"/>
      <c r="O38" s="2">
        <v>877.3</v>
      </c>
      <c r="P38" s="2"/>
      <c r="Q38" s="2">
        <v>1405.5</v>
      </c>
      <c r="R38" s="9"/>
      <c r="T38" s="33"/>
      <c r="U38" s="14">
        <v>24283</v>
      </c>
      <c r="V38" s="3"/>
      <c r="W38" s="3"/>
      <c r="X38" s="20">
        <f>F38/$F$38</f>
        <v>1</v>
      </c>
      <c r="Y38" s="20"/>
      <c r="Z38" s="20"/>
      <c r="AA38" s="20">
        <f t="shared" ref="AA38:AI38" si="52">I38/$F$38</f>
        <v>2.484375</v>
      </c>
      <c r="AB38" s="20">
        <f t="shared" si="52"/>
        <v>4.9406249999999998</v>
      </c>
      <c r="AC38" s="20"/>
      <c r="AD38" s="20"/>
      <c r="AE38" s="20">
        <f t="shared" si="52"/>
        <v>19.190625000000001</v>
      </c>
      <c r="AF38" s="20"/>
      <c r="AG38" s="20">
        <f t="shared" si="52"/>
        <v>27.415624999999999</v>
      </c>
      <c r="AH38" s="20"/>
      <c r="AI38" s="20">
        <f t="shared" si="52"/>
        <v>43.921875</v>
      </c>
      <c r="AJ38" s="20"/>
      <c r="AM38">
        <v>24283</v>
      </c>
      <c r="AN38" s="4"/>
      <c r="AO38" s="4"/>
      <c r="AP38" s="24">
        <v>1</v>
      </c>
      <c r="AQ38" s="24"/>
      <c r="AR38" s="24"/>
      <c r="AS38" s="24">
        <v>2.484375</v>
      </c>
      <c r="AT38" s="24">
        <v>4.9406249999999998</v>
      </c>
      <c r="AU38" s="24"/>
      <c r="AV38" s="24"/>
      <c r="AW38" s="24">
        <v>19.190625000000001</v>
      </c>
      <c r="AX38" s="24"/>
      <c r="AY38" s="24">
        <v>27.415624999999999</v>
      </c>
      <c r="AZ38" s="24"/>
      <c r="BA38" s="24">
        <v>43.921875</v>
      </c>
      <c r="BB38" s="24"/>
    </row>
    <row r="39" spans="2:54" x14ac:dyDescent="0.25">
      <c r="B39" s="33"/>
      <c r="C39" s="14">
        <v>24170</v>
      </c>
      <c r="D39" s="3"/>
      <c r="E39" s="3"/>
      <c r="F39" s="14">
        <v>45.3</v>
      </c>
      <c r="G39" s="2"/>
      <c r="H39" s="14"/>
      <c r="I39" s="2">
        <v>141.5</v>
      </c>
      <c r="J39" s="14"/>
      <c r="K39" s="2">
        <v>193.8</v>
      </c>
      <c r="L39" s="2"/>
      <c r="M39" s="14">
        <v>421.6</v>
      </c>
      <c r="N39" s="2"/>
      <c r="O39" s="2"/>
      <c r="P39" s="2">
        <v>943.2</v>
      </c>
      <c r="Q39" s="2"/>
      <c r="R39" s="9">
        <v>1183</v>
      </c>
      <c r="T39" s="33"/>
      <c r="U39" s="14">
        <v>24170</v>
      </c>
      <c r="V39" s="3"/>
      <c r="W39" s="3"/>
      <c r="X39" s="20">
        <f>F39/$F$39</f>
        <v>1</v>
      </c>
      <c r="Y39" s="20"/>
      <c r="Z39" s="20"/>
      <c r="AA39" s="20">
        <f t="shared" ref="AA39:AJ39" si="53">I39/$F$39</f>
        <v>3.1236203090507728</v>
      </c>
      <c r="AB39" s="20"/>
      <c r="AC39" s="20">
        <f t="shared" si="53"/>
        <v>4.2781456953642385</v>
      </c>
      <c r="AD39" s="20"/>
      <c r="AE39" s="20">
        <f t="shared" si="53"/>
        <v>9.3068432671081691</v>
      </c>
      <c r="AF39" s="20"/>
      <c r="AG39" s="20"/>
      <c r="AH39" s="20">
        <f t="shared" si="53"/>
        <v>20.821192052980134</v>
      </c>
      <c r="AI39" s="20"/>
      <c r="AJ39" s="20">
        <f t="shared" si="53"/>
        <v>26.114790286975719</v>
      </c>
      <c r="AM39">
        <v>24170</v>
      </c>
      <c r="AN39" s="4"/>
      <c r="AO39" s="4"/>
      <c r="AP39" s="24">
        <v>1</v>
      </c>
      <c r="AQ39" s="24"/>
      <c r="AR39" s="24"/>
      <c r="AS39" s="24">
        <v>3.1236203090507728</v>
      </c>
      <c r="AT39" s="24"/>
      <c r="AU39" s="24">
        <v>4.2781456953642385</v>
      </c>
      <c r="AV39" s="24"/>
      <c r="AW39" s="24">
        <v>9.3068432671081691</v>
      </c>
      <c r="AX39" s="24"/>
      <c r="AY39" s="24"/>
      <c r="AZ39" s="24">
        <v>20.821192052980134</v>
      </c>
      <c r="BA39" s="24"/>
      <c r="BB39" s="24">
        <v>26.114790286975719</v>
      </c>
    </row>
    <row r="40" spans="2:54" x14ac:dyDescent="0.25">
      <c r="B40" s="33"/>
      <c r="C40" s="14">
        <v>24281</v>
      </c>
      <c r="D40" s="3"/>
      <c r="E40" s="3"/>
      <c r="F40" s="14">
        <v>31.5</v>
      </c>
      <c r="G40" s="2"/>
      <c r="H40" s="14">
        <v>54.1</v>
      </c>
      <c r="I40" s="2">
        <v>231.2</v>
      </c>
      <c r="J40" s="14"/>
      <c r="K40" s="2"/>
      <c r="L40" s="2">
        <v>270.7</v>
      </c>
      <c r="M40" s="2"/>
      <c r="N40" s="2">
        <v>1804.6</v>
      </c>
      <c r="O40" s="2"/>
      <c r="P40" s="2">
        <v>2198.3000000000002</v>
      </c>
      <c r="Q40" s="2"/>
      <c r="R40" s="9"/>
      <c r="T40" s="33"/>
      <c r="U40" s="14">
        <v>24281</v>
      </c>
      <c r="V40" s="3"/>
      <c r="W40" s="3"/>
      <c r="X40" s="20">
        <f>F40/$F$40</f>
        <v>1</v>
      </c>
      <c r="Y40" s="20"/>
      <c r="Z40" s="20">
        <f t="shared" ref="Z40:AH40" si="54">H40/$F$40</f>
        <v>1.7174603174603176</v>
      </c>
      <c r="AA40" s="20">
        <f t="shared" si="54"/>
        <v>7.3396825396825394</v>
      </c>
      <c r="AB40" s="20"/>
      <c r="AC40" s="20"/>
      <c r="AD40" s="20">
        <f t="shared" si="54"/>
        <v>8.5936507936507933</v>
      </c>
      <c r="AE40" s="20"/>
      <c r="AF40" s="20">
        <f t="shared" si="54"/>
        <v>57.288888888888884</v>
      </c>
      <c r="AG40" s="20"/>
      <c r="AH40" s="20">
        <f t="shared" si="54"/>
        <v>69.787301587301599</v>
      </c>
      <c r="AI40" s="20"/>
      <c r="AJ40" s="20"/>
      <c r="AM40">
        <v>24281</v>
      </c>
      <c r="AN40" s="4"/>
      <c r="AO40" s="4"/>
      <c r="AP40" s="24">
        <v>1</v>
      </c>
      <c r="AQ40" s="24"/>
      <c r="AR40" s="24">
        <v>1.7174603174603176</v>
      </c>
      <c r="AS40" s="24">
        <v>7.3396825396825394</v>
      </c>
      <c r="AT40" s="24"/>
      <c r="AU40" s="24"/>
      <c r="AV40" s="24">
        <v>8.5936507936507933</v>
      </c>
      <c r="AW40" s="24"/>
      <c r="AX40" s="24">
        <v>57.288888888888884</v>
      </c>
      <c r="AY40" s="24"/>
      <c r="AZ40" s="24">
        <v>69.787301587301599</v>
      </c>
      <c r="BA40" s="24"/>
      <c r="BB40" s="24"/>
    </row>
    <row r="41" spans="2:54" x14ac:dyDescent="0.25">
      <c r="B41" s="33"/>
      <c r="C41" s="14">
        <v>24168</v>
      </c>
      <c r="D41" s="3"/>
      <c r="E41" s="3"/>
      <c r="F41" s="14">
        <v>129</v>
      </c>
      <c r="G41" s="2"/>
      <c r="H41" s="14"/>
      <c r="I41" s="14">
        <v>994.3</v>
      </c>
      <c r="J41" s="2"/>
      <c r="K41" s="2">
        <v>2091.1999999999998</v>
      </c>
      <c r="L41" s="2"/>
      <c r="M41" s="14">
        <v>2216.6999999999998</v>
      </c>
      <c r="N41" s="2"/>
      <c r="O41" s="2"/>
      <c r="P41" s="2"/>
      <c r="Q41" s="2"/>
      <c r="R41" s="9"/>
      <c r="T41" s="33"/>
      <c r="U41" s="14">
        <v>24168</v>
      </c>
      <c r="V41" s="3"/>
      <c r="W41" s="3"/>
      <c r="X41" s="20">
        <f>F41/$F$41</f>
        <v>1</v>
      </c>
      <c r="Y41" s="20"/>
      <c r="Z41" s="20"/>
      <c r="AA41" s="20">
        <f t="shared" ref="AA41:AE41" si="55">I41/$F$41</f>
        <v>7.7077519379844954</v>
      </c>
      <c r="AB41" s="20"/>
      <c r="AC41" s="20">
        <f t="shared" si="55"/>
        <v>16.210852713178294</v>
      </c>
      <c r="AD41" s="20"/>
      <c r="AE41" s="20">
        <f t="shared" si="55"/>
        <v>17.183720930232557</v>
      </c>
      <c r="AF41" s="20"/>
      <c r="AG41" s="20"/>
      <c r="AH41" s="20"/>
      <c r="AI41" s="20"/>
      <c r="AJ41" s="20"/>
      <c r="AM41">
        <v>24168</v>
      </c>
      <c r="AN41" s="4"/>
      <c r="AO41" s="4"/>
      <c r="AP41" s="24">
        <v>1</v>
      </c>
      <c r="AQ41" s="24"/>
      <c r="AR41" s="24"/>
      <c r="AS41" s="24">
        <v>7.7077519379844954</v>
      </c>
      <c r="AT41" s="24"/>
      <c r="AU41" s="24">
        <v>16.210852713178294</v>
      </c>
      <c r="AV41" s="24"/>
      <c r="AW41" s="24">
        <v>17.183720930232557</v>
      </c>
      <c r="AX41" s="24"/>
      <c r="AY41" s="24"/>
      <c r="AZ41" s="24"/>
      <c r="BA41" s="24"/>
      <c r="BB41" s="24"/>
    </row>
    <row r="42" spans="2:54" x14ac:dyDescent="0.25">
      <c r="B42" s="33"/>
      <c r="C42" s="14">
        <v>24172</v>
      </c>
      <c r="D42" s="3"/>
      <c r="E42" s="3"/>
      <c r="F42" s="14">
        <v>157.1</v>
      </c>
      <c r="G42" s="2"/>
      <c r="H42" s="14"/>
      <c r="I42" s="14">
        <v>541.20000000000005</v>
      </c>
      <c r="J42" s="14"/>
      <c r="K42" s="14">
        <v>1505.7</v>
      </c>
      <c r="L42" s="2"/>
      <c r="M42" s="14">
        <v>1874.7</v>
      </c>
      <c r="N42" s="2"/>
      <c r="O42" s="2"/>
      <c r="P42" s="2"/>
      <c r="Q42" s="2"/>
      <c r="R42" s="9"/>
      <c r="T42" s="33"/>
      <c r="U42" s="14">
        <v>24172</v>
      </c>
      <c r="V42" s="3"/>
      <c r="W42" s="3"/>
      <c r="X42" s="20">
        <f>F42/$F$42</f>
        <v>1</v>
      </c>
      <c r="Y42" s="20"/>
      <c r="Z42" s="20"/>
      <c r="AA42" s="20">
        <f t="shared" ref="AA42:AE42" si="56">I42/$F$42</f>
        <v>3.4449395289624447</v>
      </c>
      <c r="AB42" s="20"/>
      <c r="AC42" s="20">
        <f t="shared" si="56"/>
        <v>9.5843411839592623</v>
      </c>
      <c r="AD42" s="20"/>
      <c r="AE42" s="20">
        <f t="shared" si="56"/>
        <v>11.93316359007002</v>
      </c>
      <c r="AF42" s="20"/>
      <c r="AG42" s="20"/>
      <c r="AH42" s="20"/>
      <c r="AI42" s="20"/>
      <c r="AJ42" s="20"/>
      <c r="AM42">
        <v>24172</v>
      </c>
      <c r="AN42" s="4"/>
      <c r="AO42" s="4"/>
      <c r="AP42" s="24">
        <v>1</v>
      </c>
      <c r="AQ42" s="24"/>
      <c r="AR42" s="24"/>
      <c r="AS42" s="24">
        <v>3.4449395289624447</v>
      </c>
      <c r="AT42" s="24"/>
      <c r="AU42" s="24">
        <v>9.5843411839592623</v>
      </c>
      <c r="AV42" s="24"/>
      <c r="AW42" s="24">
        <v>11.93316359007002</v>
      </c>
      <c r="AX42" s="24"/>
      <c r="AY42" s="24"/>
      <c r="AZ42" s="24"/>
      <c r="BA42" s="24"/>
      <c r="BB42" s="24"/>
    </row>
    <row r="43" spans="2:54" x14ac:dyDescent="0.25">
      <c r="B43" s="33"/>
      <c r="C43" s="2"/>
      <c r="D43" s="2"/>
      <c r="E43" s="2" t="s">
        <v>13</v>
      </c>
      <c r="F43" s="2">
        <f>AVERAGE(F33:F42)</f>
        <v>67.680000000000007</v>
      </c>
      <c r="G43" s="2"/>
      <c r="H43" s="2">
        <f>AVERAGE(H33:H42)</f>
        <v>122.91666666666667</v>
      </c>
      <c r="I43" s="2">
        <f t="shared" ref="I43:R43" si="57">AVERAGE(I33:I42)</f>
        <v>397.54</v>
      </c>
      <c r="J43" s="2">
        <f>AVERAGE(J33:J42)</f>
        <v>426.9</v>
      </c>
      <c r="K43" s="2">
        <f t="shared" si="57"/>
        <v>1212.8999999999999</v>
      </c>
      <c r="L43" s="2">
        <f>AVERAGE(L33:L42)</f>
        <v>1510.3</v>
      </c>
      <c r="M43" s="2">
        <f t="shared" si="57"/>
        <v>1083.8</v>
      </c>
      <c r="N43" s="2">
        <f>AVERAGE(N33:N42)</f>
        <v>2196.6</v>
      </c>
      <c r="O43" s="2">
        <f>AVERAGE(O33:O42)</f>
        <v>2468.3000000000002</v>
      </c>
      <c r="P43" s="2">
        <f t="shared" si="57"/>
        <v>1605.7666666666667</v>
      </c>
      <c r="Q43" s="2">
        <f>AVERAGE(Q33:Q42)</f>
        <v>2038.7333333333333</v>
      </c>
      <c r="R43" s="9">
        <f t="shared" si="57"/>
        <v>1183</v>
      </c>
      <c r="T43" s="33"/>
      <c r="U43" s="2"/>
      <c r="V43" s="2"/>
      <c r="W43" s="2" t="s">
        <v>13</v>
      </c>
      <c r="X43" s="20">
        <f>AVERAGE(X33:X42)</f>
        <v>1</v>
      </c>
      <c r="Y43" s="20"/>
      <c r="Z43" s="20">
        <f t="shared" ref="Z43" si="58">AVERAGE(Z33:Z42)</f>
        <v>2.1401544514777577</v>
      </c>
      <c r="AA43" s="20">
        <f t="shared" ref="AA43" si="59">AVERAGE(AA33:AA42)</f>
        <v>4.8200738631360505</v>
      </c>
      <c r="AB43" s="20">
        <f t="shared" ref="AB43" si="60">AVERAGE(AB33:AB42)</f>
        <v>9.2081162964061143</v>
      </c>
      <c r="AC43" s="20">
        <f t="shared" ref="AC43" si="61">AVERAGE(AC33:AC42)</f>
        <v>11.418702545184273</v>
      </c>
      <c r="AD43" s="20">
        <f t="shared" ref="AD43" si="62">AVERAGE(AD33:AD42)</f>
        <v>58.642675199196937</v>
      </c>
      <c r="AE43" s="20">
        <f t="shared" ref="AE43" si="63">AVERAGE(AE33:AE42)</f>
        <v>13.930609848048888</v>
      </c>
      <c r="AF43" s="20">
        <f t="shared" ref="AF43" si="64">AVERAGE(AF33:AF42)</f>
        <v>47.678267973856208</v>
      </c>
      <c r="AG43" s="20">
        <f t="shared" ref="AG43" si="65">AVERAGE(AG33:AG42)</f>
        <v>38.314440359477125</v>
      </c>
      <c r="AH43" s="20">
        <f t="shared" ref="AH43" si="66">AVERAGE(AH33:AH42)</f>
        <v>39.140431213427242</v>
      </c>
      <c r="AI43" s="20">
        <f t="shared" ref="AI43" si="67">AVERAGE(AI33:AI42)</f>
        <v>44.917508895131085</v>
      </c>
      <c r="AJ43" s="22">
        <f t="shared" ref="AJ43" si="68">AVERAGE(AJ33:AJ42)</f>
        <v>26.114790286975719</v>
      </c>
      <c r="AO43" t="s">
        <v>13</v>
      </c>
      <c r="AP43" s="24">
        <f>AVERAGE(AP33:AP42)</f>
        <v>1</v>
      </c>
      <c r="AQ43" s="24" t="e">
        <f t="shared" ref="AQ43:BB43" si="69">AVERAGE(AQ33:AQ42)</f>
        <v>#DIV/0!</v>
      </c>
      <c r="AR43" s="24">
        <f t="shared" si="69"/>
        <v>2.2543513496784477</v>
      </c>
      <c r="AS43" s="24">
        <f t="shared" si="69"/>
        <v>4.8200738631360505</v>
      </c>
      <c r="AT43" s="24">
        <f t="shared" si="69"/>
        <v>6.7453232361202913</v>
      </c>
      <c r="AU43" s="24">
        <f t="shared" si="69"/>
        <v>11.418702545184273</v>
      </c>
      <c r="AV43" s="24">
        <f t="shared" si="69"/>
        <v>8.5936507936507933</v>
      </c>
      <c r="AW43" s="24">
        <f t="shared" si="69"/>
        <v>13.930609848048888</v>
      </c>
      <c r="AX43" s="24">
        <f t="shared" si="69"/>
        <v>47.678267973856208</v>
      </c>
      <c r="AY43" s="24">
        <f t="shared" si="69"/>
        <v>38.314440359477125</v>
      </c>
      <c r="AZ43" s="24">
        <f t="shared" si="69"/>
        <v>39.140431213427242</v>
      </c>
      <c r="BA43" s="24">
        <f t="shared" si="69"/>
        <v>44.917508895131085</v>
      </c>
      <c r="BB43" s="24">
        <f t="shared" si="69"/>
        <v>26.114790286975719</v>
      </c>
    </row>
    <row r="44" spans="2:54" x14ac:dyDescent="0.25">
      <c r="B44" s="33"/>
      <c r="C44" s="2"/>
      <c r="D44" s="2"/>
      <c r="E44" s="2" t="s">
        <v>14</v>
      </c>
      <c r="F44" s="2">
        <f>STDEV(F33:F42)</f>
        <v>43.960937205660208</v>
      </c>
      <c r="G44" s="2"/>
      <c r="H44" s="2">
        <f t="shared" ref="H44:Q44" si="70">STDEV(H33:H42)</f>
        <v>88.001645817942887</v>
      </c>
      <c r="I44" s="2">
        <f t="shared" si="70"/>
        <v>377.86757336400279</v>
      </c>
      <c r="J44" s="2">
        <f t="shared" si="70"/>
        <v>296.24897468177005</v>
      </c>
      <c r="K44" s="2">
        <f t="shared" si="70"/>
        <v>799.75236583999367</v>
      </c>
      <c r="L44" s="2">
        <f t="shared" si="70"/>
        <v>1753.059131917689</v>
      </c>
      <c r="M44" s="2">
        <f t="shared" si="70"/>
        <v>687.20420060803872</v>
      </c>
      <c r="N44" s="2">
        <f t="shared" si="70"/>
        <v>554.3717164502533</v>
      </c>
      <c r="O44" s="2">
        <f t="shared" si="70"/>
        <v>1390.9532702431093</v>
      </c>
      <c r="P44" s="2">
        <f t="shared" si="70"/>
        <v>630.4740306573558</v>
      </c>
      <c r="Q44" s="2">
        <f t="shared" si="70"/>
        <v>549.40928580916204</v>
      </c>
      <c r="R44" s="9"/>
      <c r="T44" s="33"/>
      <c r="U44" s="2"/>
      <c r="V44" s="2"/>
      <c r="W44" s="2" t="s">
        <v>14</v>
      </c>
      <c r="X44" s="20">
        <f>STDEV(X33:X42)</f>
        <v>0</v>
      </c>
      <c r="Y44" s="20"/>
      <c r="Z44" s="20">
        <f t="shared" ref="Z44:AI44" si="71">STDEV(Z33:Z42)</f>
        <v>0.77236159857955766</v>
      </c>
      <c r="AA44" s="20">
        <f t="shared" si="71"/>
        <v>2.4955736226534904</v>
      </c>
      <c r="AB44" s="20">
        <f t="shared" si="71"/>
        <v>6.070645110954981</v>
      </c>
      <c r="AC44" s="20">
        <f t="shared" si="71"/>
        <v>5.6217638235593279</v>
      </c>
      <c r="AD44" s="20">
        <f t="shared" si="71"/>
        <v>70.780009097865388</v>
      </c>
      <c r="AE44" s="20">
        <f t="shared" si="71"/>
        <v>3.4077301566864118</v>
      </c>
      <c r="AF44" s="20">
        <f t="shared" si="71"/>
        <v>13.591470440865717</v>
      </c>
      <c r="AG44" s="20">
        <f t="shared" si="71"/>
        <v>9.5466230767244422</v>
      </c>
      <c r="AH44" s="20">
        <f t="shared" si="71"/>
        <v>26.70950840491999</v>
      </c>
      <c r="AI44" s="20">
        <f t="shared" si="71"/>
        <v>8.3081898824249532</v>
      </c>
      <c r="AJ44" s="22"/>
      <c r="AO44" t="s">
        <v>14</v>
      </c>
      <c r="AP44" s="24">
        <f>STDEV(AP33:AP42)</f>
        <v>0</v>
      </c>
      <c r="AQ44" s="24" t="e">
        <f t="shared" ref="AQ44:BB44" si="72">STDEV(AQ33:AQ42)</f>
        <v>#DIV/0!</v>
      </c>
      <c r="AR44" s="24">
        <f t="shared" si="72"/>
        <v>0.80490438066302106</v>
      </c>
      <c r="AS44" s="24">
        <f t="shared" si="72"/>
        <v>2.4955736226534904</v>
      </c>
      <c r="AT44" s="24">
        <f t="shared" si="72"/>
        <v>2.9497985861640434</v>
      </c>
      <c r="AU44" s="24">
        <f t="shared" si="72"/>
        <v>5.6217638235593279</v>
      </c>
      <c r="AV44" s="24" t="e">
        <f t="shared" si="72"/>
        <v>#DIV/0!</v>
      </c>
      <c r="AW44" s="24">
        <f t="shared" si="72"/>
        <v>3.4077301566864118</v>
      </c>
      <c r="AX44" s="24">
        <f t="shared" si="72"/>
        <v>13.591470440865717</v>
      </c>
      <c r="AY44" s="24">
        <f t="shared" si="72"/>
        <v>9.5466230767244422</v>
      </c>
      <c r="AZ44" s="24">
        <f t="shared" si="72"/>
        <v>26.70950840491999</v>
      </c>
      <c r="BA44" s="24">
        <f t="shared" si="72"/>
        <v>8.3081898824249532</v>
      </c>
      <c r="BB44" s="24" t="e">
        <f t="shared" si="72"/>
        <v>#DIV/0!</v>
      </c>
    </row>
    <row r="45" spans="2:54" ht="15.75" thickBot="1" x14ac:dyDescent="0.3">
      <c r="B45" s="36"/>
      <c r="C45" s="12"/>
      <c r="D45" s="12"/>
      <c r="E45" s="12" t="s">
        <v>15</v>
      </c>
      <c r="F45" s="12">
        <f>F44/SQRT(10)</f>
        <v>13.901668964552421</v>
      </c>
      <c r="G45" s="12"/>
      <c r="H45" s="12">
        <f>H44/SQRT(6)</f>
        <v>35.926521463181544</v>
      </c>
      <c r="I45" s="12">
        <f>I44/SQRT(5)</f>
        <v>168.98751610695982</v>
      </c>
      <c r="J45" s="12">
        <f>J44/SQRT(5)</f>
        <v>132.48656913061038</v>
      </c>
      <c r="K45" s="12">
        <f>K44/SQRT(4)</f>
        <v>399.87618291999684</v>
      </c>
      <c r="L45" s="12">
        <f>L44/SQRT(2)</f>
        <v>1239.6000000000001</v>
      </c>
      <c r="M45" s="12">
        <f>M44/SQRT(7)</f>
        <v>259.7387735325446</v>
      </c>
      <c r="N45" s="12">
        <f>N44/SQRT(2)</f>
        <v>392</v>
      </c>
      <c r="O45" s="12">
        <f>O44/SQRT(3)</f>
        <v>803.06724500504947</v>
      </c>
      <c r="P45" s="12">
        <f>P44/SQRT(3)</f>
        <v>364.00435131709276</v>
      </c>
      <c r="Q45" s="12">
        <f>Q44/SQRT(3)</f>
        <v>317.20159905719976</v>
      </c>
      <c r="R45" s="13"/>
      <c r="T45" s="36"/>
      <c r="U45" s="12"/>
      <c r="V45" s="12"/>
      <c r="W45" s="12" t="s">
        <v>15</v>
      </c>
      <c r="X45" s="21">
        <f>X44/SQRT(10)</f>
        <v>0</v>
      </c>
      <c r="Y45" s="21"/>
      <c r="Z45" s="21">
        <f>Z44/SQRT(6)</f>
        <v>0.31531530224004084</v>
      </c>
      <c r="AA45" s="21">
        <f>AA44/SQRT(5)</f>
        <v>1.1160544526217226</v>
      </c>
      <c r="AB45" s="21">
        <f>AB44/SQRT(5)</f>
        <v>2.714875027074418</v>
      </c>
      <c r="AC45" s="21">
        <f>AC44/SQRT(4)</f>
        <v>2.810881911779664</v>
      </c>
      <c r="AD45" s="21">
        <f>AD44/SQRT(2)</f>
        <v>50.049024405546142</v>
      </c>
      <c r="AE45" s="21">
        <f>AE44/SQRT(7)</f>
        <v>1.2880009328296309</v>
      </c>
      <c r="AF45" s="21">
        <f>AF44/SQRT(2)</f>
        <v>9.610620915032662</v>
      </c>
      <c r="AG45" s="21">
        <f>AG44/SQRT(3)</f>
        <v>5.5117454031987503</v>
      </c>
      <c r="AH45" s="21">
        <f>AH44/SQRT(3)</f>
        <v>15.420741867503128</v>
      </c>
      <c r="AI45" s="21">
        <f>AI44/SQRT(3)</f>
        <v>4.7967356650965725</v>
      </c>
      <c r="AJ45" s="23"/>
      <c r="AO45" t="s">
        <v>15</v>
      </c>
      <c r="AP45" s="24">
        <f>AP44/SQRT(COUNT(AP33:AP42))</f>
        <v>0</v>
      </c>
      <c r="AQ45" s="24" t="e">
        <f t="shared" ref="AQ45:BB45" si="73">AQ44/SQRT(COUNT(AQ33:AQ42))</f>
        <v>#DIV/0!</v>
      </c>
      <c r="AR45" s="24">
        <f t="shared" si="73"/>
        <v>0.35996418210997644</v>
      </c>
      <c r="AS45" s="24">
        <f t="shared" si="73"/>
        <v>1.1160544526217226</v>
      </c>
      <c r="AT45" s="24">
        <f t="shared" si="73"/>
        <v>1.4748992930820217</v>
      </c>
      <c r="AU45" s="24">
        <f t="shared" si="73"/>
        <v>2.810881911779664</v>
      </c>
      <c r="AV45" s="24" t="e">
        <f t="shared" si="73"/>
        <v>#DIV/0!</v>
      </c>
      <c r="AW45" s="24">
        <f t="shared" si="73"/>
        <v>1.2880009328296309</v>
      </c>
      <c r="AX45" s="24">
        <f t="shared" si="73"/>
        <v>9.610620915032662</v>
      </c>
      <c r="AY45" s="24">
        <f t="shared" si="73"/>
        <v>5.5117454031987503</v>
      </c>
      <c r="AZ45" s="24">
        <f t="shared" si="73"/>
        <v>15.420741867503128</v>
      </c>
      <c r="BA45" s="24">
        <f t="shared" si="73"/>
        <v>4.7967356650965725</v>
      </c>
      <c r="BB45" s="24" t="e">
        <f t="shared" si="73"/>
        <v>#DIV/0!</v>
      </c>
    </row>
    <row r="46" spans="2:54" ht="15.75" thickBot="1" x14ac:dyDescent="0.3"/>
    <row r="47" spans="2:54" x14ac:dyDescent="0.25">
      <c r="B47" s="6" t="s">
        <v>0</v>
      </c>
      <c r="C47" s="7" t="s">
        <v>1</v>
      </c>
      <c r="D47" s="7" t="s">
        <v>2</v>
      </c>
      <c r="E47" s="7" t="s">
        <v>3</v>
      </c>
      <c r="F47" s="7">
        <v>0</v>
      </c>
      <c r="G47" s="7">
        <v>1</v>
      </c>
      <c r="H47" s="7">
        <v>2</v>
      </c>
      <c r="I47" s="7">
        <v>3</v>
      </c>
      <c r="J47" s="7">
        <v>4</v>
      </c>
      <c r="K47" s="7">
        <v>5</v>
      </c>
      <c r="L47" s="7">
        <v>6</v>
      </c>
      <c r="M47" s="7">
        <v>7</v>
      </c>
      <c r="N47" s="7">
        <v>8</v>
      </c>
      <c r="O47" s="7">
        <v>9</v>
      </c>
      <c r="P47" s="16">
        <v>10</v>
      </c>
      <c r="Q47" s="16">
        <v>11</v>
      </c>
      <c r="R47" s="16">
        <v>12</v>
      </c>
      <c r="S47" s="16">
        <v>13</v>
      </c>
      <c r="T47" s="16">
        <v>14</v>
      </c>
      <c r="U47" s="16">
        <v>15</v>
      </c>
      <c r="V47" s="15">
        <v>16</v>
      </c>
      <c r="X47" s="6" t="s">
        <v>0</v>
      </c>
      <c r="Y47" s="7" t="s">
        <v>1</v>
      </c>
      <c r="Z47" s="7" t="s">
        <v>2</v>
      </c>
      <c r="AA47" s="7" t="s">
        <v>3</v>
      </c>
      <c r="AB47" s="7">
        <v>0</v>
      </c>
      <c r="AC47" s="7">
        <v>1</v>
      </c>
      <c r="AD47" s="7">
        <v>2</v>
      </c>
      <c r="AE47" s="7">
        <v>3</v>
      </c>
      <c r="AF47" s="7">
        <v>4</v>
      </c>
      <c r="AG47" s="7">
        <v>5</v>
      </c>
      <c r="AH47" s="7">
        <v>6</v>
      </c>
      <c r="AI47" s="7">
        <v>7</v>
      </c>
      <c r="AJ47" s="7">
        <v>8</v>
      </c>
      <c r="AK47" s="7">
        <v>9</v>
      </c>
      <c r="AL47" s="16">
        <v>10</v>
      </c>
      <c r="AM47" s="16">
        <v>11</v>
      </c>
      <c r="AN47" s="16">
        <v>12</v>
      </c>
      <c r="AO47" s="16">
        <v>13</v>
      </c>
      <c r="AP47" s="16">
        <v>14</v>
      </c>
      <c r="AQ47" s="16">
        <v>15</v>
      </c>
      <c r="AR47" s="15">
        <v>16</v>
      </c>
    </row>
    <row r="48" spans="2:54" ht="15" customHeight="1" x14ac:dyDescent="0.25">
      <c r="B48" s="33" t="s">
        <v>28</v>
      </c>
      <c r="C48" s="2">
        <v>11444</v>
      </c>
      <c r="D48" s="1"/>
      <c r="E48" s="1"/>
      <c r="F48" s="2">
        <v>91.125</v>
      </c>
      <c r="G48" s="2"/>
      <c r="H48" s="2">
        <v>117.649</v>
      </c>
      <c r="I48" s="14"/>
      <c r="J48" s="2">
        <v>250.047</v>
      </c>
      <c r="K48" s="2"/>
      <c r="L48" s="2"/>
      <c r="M48" s="2">
        <v>314.43200000000002</v>
      </c>
      <c r="N48" s="2"/>
      <c r="O48" s="2">
        <v>512</v>
      </c>
      <c r="P48" s="2"/>
      <c r="Q48" s="2">
        <v>1225.0429999999999</v>
      </c>
      <c r="R48" s="2">
        <v>1442.8969999999999</v>
      </c>
      <c r="S48" s="2"/>
      <c r="T48" s="2">
        <v>2081.04</v>
      </c>
      <c r="U48" s="2"/>
      <c r="V48" s="9"/>
      <c r="X48" s="33" t="s">
        <v>32</v>
      </c>
      <c r="Y48" s="2">
        <v>11444</v>
      </c>
      <c r="Z48" s="1"/>
      <c r="AA48" s="1"/>
      <c r="AB48" s="20">
        <f>F48/$F$48</f>
        <v>1</v>
      </c>
      <c r="AC48" s="20"/>
      <c r="AD48" s="20">
        <f t="shared" ref="AD48:AP48" si="74">H48/$F$48</f>
        <v>1.2910727023319617</v>
      </c>
      <c r="AE48" s="20"/>
      <c r="AF48" s="20">
        <f t="shared" si="74"/>
        <v>2.7439999999999998</v>
      </c>
      <c r="AG48" s="20"/>
      <c r="AH48" s="20"/>
      <c r="AI48" s="20">
        <f t="shared" si="74"/>
        <v>3.4505569272976682</v>
      </c>
      <c r="AJ48" s="20"/>
      <c r="AK48" s="20">
        <f t="shared" si="74"/>
        <v>5.6186556927297664</v>
      </c>
      <c r="AL48" s="20"/>
      <c r="AM48" s="20">
        <f t="shared" si="74"/>
        <v>13.443544581618655</v>
      </c>
      <c r="AN48" s="20">
        <f t="shared" si="74"/>
        <v>15.834260631001371</v>
      </c>
      <c r="AO48" s="20"/>
      <c r="AP48" s="20">
        <f t="shared" si="74"/>
        <v>22.837201646090534</v>
      </c>
      <c r="AQ48" s="20"/>
      <c r="AR48" s="20"/>
    </row>
    <row r="49" spans="2:44" x14ac:dyDescent="0.25">
      <c r="B49" s="33"/>
      <c r="C49" s="2">
        <v>11449</v>
      </c>
      <c r="D49" s="1"/>
      <c r="E49" s="3"/>
      <c r="F49" s="2">
        <v>185.19300000000001</v>
      </c>
      <c r="G49" s="2">
        <v>421.875</v>
      </c>
      <c r="H49" s="14"/>
      <c r="I49" s="2">
        <v>636.05600000000004</v>
      </c>
      <c r="J49" s="2"/>
      <c r="K49" s="2"/>
      <c r="L49" s="2">
        <v>778.68799999999999</v>
      </c>
      <c r="M49" s="2"/>
      <c r="N49" s="2">
        <v>884.73599999999999</v>
      </c>
      <c r="O49" s="2"/>
      <c r="P49" s="2">
        <v>912.673</v>
      </c>
      <c r="Q49" s="2"/>
      <c r="R49" s="2"/>
      <c r="S49" s="2">
        <v>970.29899999999998</v>
      </c>
      <c r="T49" s="2"/>
      <c r="U49" s="2"/>
      <c r="V49" s="9"/>
      <c r="X49" s="33"/>
      <c r="Y49" s="2">
        <v>11449</v>
      </c>
      <c r="Z49" s="1"/>
      <c r="AA49" s="3"/>
      <c r="AB49" s="20">
        <f>F49/$F$49</f>
        <v>1</v>
      </c>
      <c r="AC49" s="20">
        <f t="shared" ref="AC49:AO49" si="75">G49/$F$49</f>
        <v>2.278028867181805</v>
      </c>
      <c r="AD49" s="20"/>
      <c r="AE49" s="20">
        <f t="shared" si="75"/>
        <v>3.4345574616751171</v>
      </c>
      <c r="AF49" s="20"/>
      <c r="AG49" s="20"/>
      <c r="AH49" s="20">
        <f t="shared" si="75"/>
        <v>4.204737760066525</v>
      </c>
      <c r="AI49" s="20"/>
      <c r="AJ49" s="20">
        <f t="shared" si="75"/>
        <v>4.7773727948680564</v>
      </c>
      <c r="AK49" s="20"/>
      <c r="AL49" s="20">
        <f t="shared" si="75"/>
        <v>4.9282262288531422</v>
      </c>
      <c r="AM49" s="20"/>
      <c r="AN49" s="20"/>
      <c r="AO49" s="20">
        <f t="shared" si="75"/>
        <v>5.239393497594401</v>
      </c>
      <c r="AP49" s="20"/>
      <c r="AQ49" s="20"/>
      <c r="AR49" s="20"/>
    </row>
    <row r="50" spans="2:44" x14ac:dyDescent="0.25">
      <c r="B50" s="33"/>
      <c r="C50" s="2">
        <v>11447</v>
      </c>
      <c r="D50" s="3"/>
      <c r="E50" s="3"/>
      <c r="F50" s="14">
        <v>185.19300000000001</v>
      </c>
      <c r="G50" s="2"/>
      <c r="H50" s="14">
        <v>262.14400000000001</v>
      </c>
      <c r="I50" s="2"/>
      <c r="J50" s="14"/>
      <c r="K50" s="2"/>
      <c r="L50" s="2">
        <v>912.673</v>
      </c>
      <c r="M50" s="2">
        <v>912.673</v>
      </c>
      <c r="N50" s="2"/>
      <c r="O50" s="2">
        <v>2173.5</v>
      </c>
      <c r="P50" s="2"/>
      <c r="Q50" s="2"/>
      <c r="R50" s="2">
        <v>3146.5</v>
      </c>
      <c r="S50" s="2"/>
      <c r="T50" s="2">
        <v>4798.0249999999996</v>
      </c>
      <c r="U50" s="2"/>
      <c r="V50" s="9"/>
      <c r="X50" s="33"/>
      <c r="Y50" s="2">
        <v>11447</v>
      </c>
      <c r="Z50" s="3"/>
      <c r="AA50" s="3"/>
      <c r="AB50" s="20">
        <f>F50/$F$50</f>
        <v>1</v>
      </c>
      <c r="AC50" s="20"/>
      <c r="AD50" s="20">
        <f t="shared" ref="AD50:AP50" si="76">H50/$F$50</f>
        <v>1.4155178651460907</v>
      </c>
      <c r="AE50" s="20"/>
      <c r="AF50" s="20"/>
      <c r="AG50" s="20"/>
      <c r="AH50" s="20">
        <f t="shared" si="76"/>
        <v>4.9282262288531422</v>
      </c>
      <c r="AI50" s="20">
        <f t="shared" si="76"/>
        <v>4.9282262288531422</v>
      </c>
      <c r="AJ50" s="20"/>
      <c r="AK50" s="20">
        <f t="shared" si="76"/>
        <v>11.736404723720659</v>
      </c>
      <c r="AL50" s="20"/>
      <c r="AM50" s="20"/>
      <c r="AN50" s="20">
        <f t="shared" si="76"/>
        <v>16.990383005837153</v>
      </c>
      <c r="AO50" s="20"/>
      <c r="AP50" s="20">
        <f t="shared" si="76"/>
        <v>25.908241672201431</v>
      </c>
      <c r="AQ50" s="20"/>
      <c r="AR50" s="20"/>
    </row>
    <row r="51" spans="2:44" x14ac:dyDescent="0.25">
      <c r="B51" s="33"/>
      <c r="C51" s="14">
        <v>11450</v>
      </c>
      <c r="D51" s="3"/>
      <c r="E51" s="3"/>
      <c r="F51" s="14">
        <v>64</v>
      </c>
      <c r="G51" s="2">
        <v>103.82299999999999</v>
      </c>
      <c r="H51" s="14"/>
      <c r="I51" s="2">
        <v>140.608</v>
      </c>
      <c r="J51" s="14"/>
      <c r="K51" s="14"/>
      <c r="L51" s="14">
        <v>421.875</v>
      </c>
      <c r="M51" s="14"/>
      <c r="N51" s="2">
        <v>917.62</v>
      </c>
      <c r="O51" s="2"/>
      <c r="P51" s="2">
        <v>1224.72</v>
      </c>
      <c r="Q51" s="2"/>
      <c r="R51" s="2"/>
      <c r="S51" s="2">
        <v>2660.8139999999999</v>
      </c>
      <c r="T51" s="2"/>
      <c r="U51" s="2"/>
      <c r="V51" s="9"/>
      <c r="X51" s="33"/>
      <c r="Y51" s="14">
        <v>11450</v>
      </c>
      <c r="Z51" s="3"/>
      <c r="AA51" s="3"/>
      <c r="AB51" s="20">
        <f>F51/$F$51</f>
        <v>1</v>
      </c>
      <c r="AC51" s="20">
        <f t="shared" ref="AC51:AO51" si="77">G51/$F$51</f>
        <v>1.6222343749999999</v>
      </c>
      <c r="AD51" s="20"/>
      <c r="AE51" s="20">
        <f t="shared" si="77"/>
        <v>2.1970000000000001</v>
      </c>
      <c r="AF51" s="20"/>
      <c r="AG51" s="20"/>
      <c r="AH51" s="20">
        <f t="shared" si="77"/>
        <v>6.591796875</v>
      </c>
      <c r="AI51" s="20"/>
      <c r="AJ51" s="20">
        <f t="shared" si="77"/>
        <v>14.3378125</v>
      </c>
      <c r="AK51" s="20"/>
      <c r="AL51" s="20">
        <f t="shared" si="77"/>
        <v>19.13625</v>
      </c>
      <c r="AM51" s="20"/>
      <c r="AN51" s="20"/>
      <c r="AO51" s="20">
        <f t="shared" si="77"/>
        <v>41.575218749999998</v>
      </c>
      <c r="AP51" s="20"/>
      <c r="AQ51" s="20"/>
      <c r="AR51" s="20"/>
    </row>
    <row r="52" spans="2:44" x14ac:dyDescent="0.25">
      <c r="B52" s="33"/>
      <c r="C52" s="14">
        <v>11589</v>
      </c>
      <c r="D52" s="3"/>
      <c r="E52" s="3"/>
      <c r="F52" s="14">
        <v>74.087999999999994</v>
      </c>
      <c r="G52" s="2"/>
      <c r="H52" s="14">
        <v>103.82299999999999</v>
      </c>
      <c r="I52" s="2"/>
      <c r="J52" s="14">
        <v>110.592</v>
      </c>
      <c r="K52" s="2"/>
      <c r="L52" s="2"/>
      <c r="M52" s="14">
        <v>238.328</v>
      </c>
      <c r="N52" s="2"/>
      <c r="O52" s="14">
        <v>389.017</v>
      </c>
      <c r="P52" s="2"/>
      <c r="Q52" s="2">
        <v>704.96900000000005</v>
      </c>
      <c r="R52" s="2"/>
      <c r="S52" s="2"/>
      <c r="T52" s="2">
        <v>941.19200000000001</v>
      </c>
      <c r="U52" s="2"/>
      <c r="V52" s="9">
        <v>1117.2</v>
      </c>
      <c r="X52" s="33"/>
      <c r="Y52" s="14">
        <v>11589</v>
      </c>
      <c r="Z52" s="3"/>
      <c r="AA52" s="3"/>
      <c r="AB52" s="20">
        <f>F52/$F$52</f>
        <v>1</v>
      </c>
      <c r="AC52" s="20"/>
      <c r="AD52" s="20">
        <f t="shared" ref="AD52:AR52" si="78">H52/$F$52</f>
        <v>1.40134704675521</v>
      </c>
      <c r="AE52" s="20"/>
      <c r="AF52" s="20">
        <f t="shared" si="78"/>
        <v>1.4927113702623909</v>
      </c>
      <c r="AG52" s="20"/>
      <c r="AH52" s="20"/>
      <c r="AI52" s="20">
        <f t="shared" si="78"/>
        <v>3.216823237231401</v>
      </c>
      <c r="AJ52" s="20"/>
      <c r="AK52" s="20">
        <f t="shared" si="78"/>
        <v>5.250742360436238</v>
      </c>
      <c r="AL52" s="20"/>
      <c r="AM52" s="20">
        <f t="shared" si="78"/>
        <v>9.515292624986504</v>
      </c>
      <c r="AN52" s="20"/>
      <c r="AO52" s="20"/>
      <c r="AP52" s="20">
        <f t="shared" si="78"/>
        <v>12.703703703703704</v>
      </c>
      <c r="AQ52" s="20"/>
      <c r="AR52" s="20">
        <f t="shared" si="78"/>
        <v>15.079365079365081</v>
      </c>
    </row>
    <row r="53" spans="2:44" x14ac:dyDescent="0.25">
      <c r="B53" s="33"/>
      <c r="C53" s="14"/>
      <c r="D53" s="3"/>
      <c r="E53" s="2" t="s">
        <v>13</v>
      </c>
      <c r="F53" s="2">
        <f>AVERAGE(F48:F52)</f>
        <v>119.91979999999998</v>
      </c>
      <c r="G53" s="2">
        <f t="shared" ref="G53:V53" si="79">AVERAGE(G48:G52)</f>
        <v>262.84899999999999</v>
      </c>
      <c r="H53" s="2">
        <f t="shared" si="79"/>
        <v>161.20533333333333</v>
      </c>
      <c r="I53" s="2">
        <f t="shared" si="79"/>
        <v>388.33199999999999</v>
      </c>
      <c r="J53" s="2">
        <f t="shared" si="79"/>
        <v>180.31950000000001</v>
      </c>
      <c r="K53" s="2"/>
      <c r="L53" s="2">
        <f t="shared" si="79"/>
        <v>704.41199999999992</v>
      </c>
      <c r="M53" s="2">
        <f t="shared" si="79"/>
        <v>488.47766666666666</v>
      </c>
      <c r="N53" s="2">
        <f t="shared" si="79"/>
        <v>901.178</v>
      </c>
      <c r="O53" s="2">
        <f t="shared" si="79"/>
        <v>1024.8389999999999</v>
      </c>
      <c r="P53" s="2">
        <f t="shared" si="79"/>
        <v>1068.6965</v>
      </c>
      <c r="Q53" s="2">
        <f t="shared" si="79"/>
        <v>965.00599999999997</v>
      </c>
      <c r="R53" s="2">
        <f t="shared" si="79"/>
        <v>2294.6985</v>
      </c>
      <c r="S53" s="2">
        <f t="shared" si="79"/>
        <v>1815.5564999999999</v>
      </c>
      <c r="T53" s="2">
        <f t="shared" si="79"/>
        <v>2606.7523333333334</v>
      </c>
      <c r="U53" s="2"/>
      <c r="V53" s="9">
        <f t="shared" si="79"/>
        <v>1117.2</v>
      </c>
      <c r="X53" s="33"/>
      <c r="Y53" s="14"/>
      <c r="Z53" s="3"/>
      <c r="AA53" s="2" t="s">
        <v>13</v>
      </c>
      <c r="AB53" s="2">
        <f>AVERAGE(AB48:AB52)</f>
        <v>1</v>
      </c>
      <c r="AC53" s="2">
        <f t="shared" ref="AC53" si="80">AVERAGE(AC48:AC52)</f>
        <v>1.9501316210909025</v>
      </c>
      <c r="AD53" s="2">
        <f t="shared" ref="AD53" si="81">AVERAGE(AD48:AD52)</f>
        <v>1.369312538077754</v>
      </c>
      <c r="AE53" s="2">
        <f t="shared" ref="AE53" si="82">AVERAGE(AE48:AE52)</f>
        <v>2.8157787308375584</v>
      </c>
      <c r="AF53" s="2">
        <f t="shared" ref="AF53" si="83">AVERAGE(AF48:AF52)</f>
        <v>2.1183556851311955</v>
      </c>
      <c r="AG53" s="2"/>
      <c r="AH53" s="2">
        <f t="shared" ref="AH53" si="84">AVERAGE(AH48:AH52)</f>
        <v>5.2415869546398888</v>
      </c>
      <c r="AI53" s="2">
        <f t="shared" ref="AI53" si="85">AVERAGE(AI48:AI52)</f>
        <v>3.8652021311274036</v>
      </c>
      <c r="AJ53" s="2">
        <f t="shared" ref="AJ53" si="86">AVERAGE(AJ48:AJ52)</f>
        <v>9.5575926474340278</v>
      </c>
      <c r="AK53" s="2">
        <f t="shared" ref="AK53" si="87">AVERAGE(AK48:AK52)</f>
        <v>7.5352675922955541</v>
      </c>
      <c r="AL53" s="2">
        <f t="shared" ref="AL53" si="88">AVERAGE(AL48:AL52)</f>
        <v>12.032238114426571</v>
      </c>
      <c r="AM53" s="2">
        <f t="shared" ref="AM53" si="89">AVERAGE(AM48:AM52)</f>
        <v>11.47941860330258</v>
      </c>
      <c r="AN53" s="2">
        <f t="shared" ref="AN53" si="90">AVERAGE(AN48:AN52)</f>
        <v>16.412321818419262</v>
      </c>
      <c r="AO53" s="2">
        <f t="shared" ref="AO53" si="91">AVERAGE(AO48:AO52)</f>
        <v>23.407306123797198</v>
      </c>
      <c r="AP53" s="2">
        <f t="shared" ref="AP53" si="92">AVERAGE(AP48:AP52)</f>
        <v>20.483049007331889</v>
      </c>
      <c r="AQ53" s="2"/>
      <c r="AR53" s="9">
        <f t="shared" ref="AR53" si="93">AVERAGE(AR48:AR52)</f>
        <v>15.079365079365081</v>
      </c>
    </row>
    <row r="54" spans="2:44" x14ac:dyDescent="0.25">
      <c r="B54" s="33"/>
      <c r="C54" s="14"/>
      <c r="D54" s="3"/>
      <c r="E54" s="2" t="s">
        <v>14</v>
      </c>
      <c r="F54" s="2">
        <f>STDEV(F48:F52)</f>
        <v>60.369486718871514</v>
      </c>
      <c r="G54" s="2">
        <f t="shared" ref="G54:T54" si="94">STDEV(G48:G52)</f>
        <v>224.89672596994384</v>
      </c>
      <c r="H54" s="2">
        <f t="shared" si="94"/>
        <v>87.68837089565146</v>
      </c>
      <c r="I54" s="2">
        <f t="shared" si="94"/>
        <v>350.33464052531269</v>
      </c>
      <c r="J54" s="2">
        <f t="shared" si="94"/>
        <v>98.60957617036992</v>
      </c>
      <c r="K54" s="2"/>
      <c r="L54" s="2">
        <f t="shared" si="94"/>
        <v>253.68949984774707</v>
      </c>
      <c r="M54" s="2">
        <f t="shared" si="94"/>
        <v>369.32941301815288</v>
      </c>
      <c r="N54" s="2">
        <f t="shared" si="94"/>
        <v>23.252499392538439</v>
      </c>
      <c r="O54" s="2">
        <f t="shared" si="94"/>
        <v>996.66833714280313</v>
      </c>
      <c r="P54" s="2">
        <f t="shared" si="94"/>
        <v>220.65054974891865</v>
      </c>
      <c r="Q54" s="2">
        <f t="shared" si="94"/>
        <v>367.74785211881238</v>
      </c>
      <c r="R54" s="2">
        <f t="shared" si="94"/>
        <v>1204.6292337497462</v>
      </c>
      <c r="S54" s="2">
        <f t="shared" si="94"/>
        <v>1195.374620197576</v>
      </c>
      <c r="T54" s="2">
        <f t="shared" si="94"/>
        <v>1981.4313741677593</v>
      </c>
      <c r="U54" s="2"/>
      <c r="V54" s="9"/>
      <c r="X54" s="33"/>
      <c r="Y54" s="14"/>
      <c r="Z54" s="3"/>
      <c r="AA54" s="2" t="s">
        <v>14</v>
      </c>
      <c r="AB54" s="2">
        <f>STDEV(AB48:AB52)</f>
        <v>0</v>
      </c>
      <c r="AC54" s="2">
        <f t="shared" ref="AC54:AF54" si="95">STDEV(AC48:AC52)</f>
        <v>0.46371673248654166</v>
      </c>
      <c r="AD54" s="2">
        <f t="shared" si="95"/>
        <v>6.812713810672856E-2</v>
      </c>
      <c r="AE54" s="2">
        <f t="shared" si="95"/>
        <v>0.87508527325848795</v>
      </c>
      <c r="AF54" s="2">
        <f t="shared" si="95"/>
        <v>0.88479467530908473</v>
      </c>
      <c r="AG54" s="2"/>
      <c r="AH54" s="2">
        <f t="shared" ref="AH54:AP54" si="96">STDEV(AH48:AH52)</f>
        <v>1.2239930608038376</v>
      </c>
      <c r="AI54" s="2">
        <f t="shared" si="96"/>
        <v>0.92799409142904721</v>
      </c>
      <c r="AJ54" s="2">
        <f t="shared" si="96"/>
        <v>6.7602517466239176</v>
      </c>
      <c r="AK54" s="2">
        <f t="shared" si="96"/>
        <v>3.6429390542251583</v>
      </c>
      <c r="AL54" s="2">
        <f t="shared" si="96"/>
        <v>10.046589955837607</v>
      </c>
      <c r="AM54" s="2">
        <f t="shared" si="96"/>
        <v>2.7776935967439114</v>
      </c>
      <c r="AN54" s="2">
        <f t="shared" si="96"/>
        <v>0.81750197112787693</v>
      </c>
      <c r="AO54" s="2">
        <f t="shared" si="96"/>
        <v>25.69330843598539</v>
      </c>
      <c r="AP54" s="2">
        <f t="shared" si="96"/>
        <v>6.9098829024307875</v>
      </c>
      <c r="AQ54" s="2"/>
      <c r="AR54" s="9"/>
    </row>
    <row r="55" spans="2:44" ht="15.75" thickBot="1" x14ac:dyDescent="0.3">
      <c r="B55" s="36"/>
      <c r="C55" s="18"/>
      <c r="D55" s="19"/>
      <c r="E55" s="12" t="s">
        <v>15</v>
      </c>
      <c r="F55" s="12">
        <f>F54/SQRT(5)</f>
        <v>26.998055214033485</v>
      </c>
      <c r="G55" s="12">
        <f>G54/SQRT(2)</f>
        <v>159.02600000000001</v>
      </c>
      <c r="H55" s="12">
        <f>H54/SQRT(3)</f>
        <v>50.626904541404116</v>
      </c>
      <c r="I55" s="12">
        <f>I54/SQRT(2)</f>
        <v>247.72400000000005</v>
      </c>
      <c r="J55" s="12">
        <f>J54/SQRT(2)</f>
        <v>69.727499999999949</v>
      </c>
      <c r="K55" s="12"/>
      <c r="L55" s="12">
        <f>L54/SQRT(3)</f>
        <v>146.46770102767832</v>
      </c>
      <c r="M55" s="12">
        <f>M54/SQRT(3)</f>
        <v>213.23243602567706</v>
      </c>
      <c r="N55" s="12">
        <f>N54/SQRT(2)</f>
        <v>16.442000000000007</v>
      </c>
      <c r="O55" s="12">
        <f>O54/SQRT(3)</f>
        <v>575.42673274217407</v>
      </c>
      <c r="P55" s="12">
        <f>P54/SQRT(2)</f>
        <v>156.02350000000004</v>
      </c>
      <c r="Q55" s="12">
        <f>Q54/SQRT(2)</f>
        <v>260.03699999999986</v>
      </c>
      <c r="R55" s="12">
        <f>R54/SQRT(2)</f>
        <v>851.80150000000015</v>
      </c>
      <c r="S55" s="12">
        <f>S54/SQRT(2)</f>
        <v>845.2574999999996</v>
      </c>
      <c r="T55" s="12">
        <f>T54/SQRT(3)</f>
        <v>1143.979937256526</v>
      </c>
      <c r="U55" s="12"/>
      <c r="V55" s="13"/>
      <c r="X55" s="36"/>
      <c r="Y55" s="18"/>
      <c r="Z55" s="19"/>
      <c r="AA55" s="12" t="s">
        <v>15</v>
      </c>
      <c r="AB55" s="12">
        <f>AB54/SQRT(5)</f>
        <v>0</v>
      </c>
      <c r="AC55" s="12">
        <f>AC54/SQRT(2)</f>
        <v>0.32789724609090176</v>
      </c>
      <c r="AD55" s="12">
        <f>AD54/SQRT(3)</f>
        <v>3.9333221525038549E-2</v>
      </c>
      <c r="AE55" s="12">
        <f>AE54/SQRT(2)</f>
        <v>0.61877873083755974</v>
      </c>
      <c r="AF55" s="12">
        <f>AF54/SQRT(2)</f>
        <v>0.62564431486880334</v>
      </c>
      <c r="AG55" s="12"/>
      <c r="AH55" s="12">
        <f>AH54/SQRT(3)</f>
        <v>0.70667272314132967</v>
      </c>
      <c r="AI55" s="12">
        <f>AI54/SQRT(3)</f>
        <v>0.53577763849294258</v>
      </c>
      <c r="AJ55" s="12">
        <f>AJ54/SQRT(2)</f>
        <v>4.780219852565974</v>
      </c>
      <c r="AK55" s="12">
        <f>AK54/SQRT(3)</f>
        <v>2.1032518435982959</v>
      </c>
      <c r="AL55" s="12">
        <f>AL54/SQRT(2)</f>
        <v>7.1040118855734287</v>
      </c>
      <c r="AM55" s="12">
        <f>AM54/SQRT(2)</f>
        <v>1.9641259783160709</v>
      </c>
      <c r="AN55" s="12">
        <f>AN54/SQRT(2)</f>
        <v>0.57806118741789092</v>
      </c>
      <c r="AO55" s="12">
        <f>AO54/SQRT(2)</f>
        <v>18.167912626202796</v>
      </c>
      <c r="AP55" s="12">
        <f>AP54/SQRT(3)</f>
        <v>3.989422753787208</v>
      </c>
      <c r="AQ55" s="12"/>
      <c r="AR55" s="13"/>
    </row>
    <row r="56" spans="2:44" x14ac:dyDescent="0.25">
      <c r="B56" s="17"/>
      <c r="C56" s="14"/>
      <c r="D56" s="3"/>
      <c r="E56" s="3"/>
      <c r="F56" s="14"/>
      <c r="G56" s="2"/>
      <c r="H56" s="14"/>
      <c r="I56" s="14"/>
      <c r="J56" s="2"/>
      <c r="K56" s="2"/>
      <c r="L56" s="2"/>
      <c r="M56" s="14"/>
      <c r="N56" s="2"/>
      <c r="O56" s="2"/>
      <c r="P56" s="2"/>
      <c r="Q56" s="2"/>
      <c r="R56" s="2"/>
      <c r="S56" s="2"/>
    </row>
    <row r="57" spans="2:44" x14ac:dyDescent="0.25">
      <c r="B57" s="17"/>
      <c r="C57" s="14"/>
      <c r="D57" s="3"/>
      <c r="E57" s="3"/>
      <c r="F57" s="14"/>
      <c r="G57" s="2"/>
      <c r="H57" s="14"/>
      <c r="I57" s="14"/>
      <c r="J57" s="14"/>
      <c r="K57" s="14"/>
      <c r="L57" s="2"/>
      <c r="M57" s="14"/>
      <c r="N57" s="2"/>
      <c r="O57" s="2"/>
      <c r="P57" s="2"/>
      <c r="Q57" s="2"/>
      <c r="R57" s="2"/>
      <c r="S57" s="2"/>
    </row>
    <row r="58" spans="2:44" x14ac:dyDescent="0.25">
      <c r="B58" s="17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</row>
    <row r="59" spans="2:44" x14ac:dyDescent="0.25">
      <c r="B59" s="17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</row>
    <row r="60" spans="2:44" x14ac:dyDescent="0.25">
      <c r="B60" s="17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</row>
    <row r="61" spans="2:44" x14ac:dyDescent="0.25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</row>
  </sheetData>
  <mergeCells count="10">
    <mergeCell ref="AJ3:AJ10"/>
    <mergeCell ref="BD3:BD13"/>
    <mergeCell ref="B48:B55"/>
    <mergeCell ref="T3:T10"/>
    <mergeCell ref="T17:T29"/>
    <mergeCell ref="T33:T45"/>
    <mergeCell ref="X48:X55"/>
    <mergeCell ref="B3:B10"/>
    <mergeCell ref="B17:B29"/>
    <mergeCell ref="B33:B45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52921E31622BA47A5BEE7A2CE318F26" ma:contentTypeVersion="12" ma:contentTypeDescription="Create a new document." ma:contentTypeScope="" ma:versionID="bbbe4ce2f8fe09d1c797aa555d1ed32a">
  <xsd:schema xmlns:xsd="http://www.w3.org/2001/XMLSchema" xmlns:xs="http://www.w3.org/2001/XMLSchema" xmlns:p="http://schemas.microsoft.com/office/2006/metadata/properties" xmlns:ns2="98fb7176-381e-4eb6-825b-93e64c92b6ea" xmlns:ns3="fe56dbcb-f404-42a8-8006-471f9c1a2fc9" targetNamespace="http://schemas.microsoft.com/office/2006/metadata/properties" ma:root="true" ma:fieldsID="1e562a0e15c5e5c6d0c89a0f84659810" ns2:_="" ns3:_="">
    <xsd:import namespace="98fb7176-381e-4eb6-825b-93e64c92b6ea"/>
    <xsd:import namespace="fe56dbcb-f404-42a8-8006-471f9c1a2fc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8fb7176-381e-4eb6-825b-93e64c92b6e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4573f668-f3c2-41a3-9de5-80cf810034a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18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e56dbcb-f404-42a8-8006-471f9c1a2fc9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34dca289-5305-4332-8e1d-5ed49a3557f2}" ma:internalName="TaxCatchAll" ma:showField="CatchAllData" ma:web="fe56dbcb-f404-42a8-8006-471f9c1a2fc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DD02C9C-FA12-4266-AC86-685C42AAA6A3}"/>
</file>

<file path=customXml/itemProps2.xml><?xml version="1.0" encoding="utf-8"?>
<ds:datastoreItem xmlns:ds="http://schemas.openxmlformats.org/officeDocument/2006/customXml" ds:itemID="{4BD897A2-2B21-4E8E-BDE4-B643934AF3F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Huntsman Cancer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Mikaela Field</dc:creator>
  <cp:lastModifiedBy>Mikaela Field</cp:lastModifiedBy>
  <dcterms:created xsi:type="dcterms:W3CDTF">2024-01-25T21:03:17Z</dcterms:created>
  <dcterms:modified xsi:type="dcterms:W3CDTF">2024-04-18T18:01:50Z</dcterms:modified>
</cp:coreProperties>
</file>