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owdfunding" sheetId="1" r:id="rId4"/>
    <sheet state="visible" name="Requirements" sheetId="2" r:id="rId5"/>
    <sheet state="visible" name="CampaignSuccess" sheetId="3" r:id="rId6"/>
    <sheet state="visible" name="CampaignSuccessSubC" sheetId="4" r:id="rId7"/>
    <sheet state="visible" name="Pivotthree" sheetId="5" r:id="rId8"/>
    <sheet state="visible" name="Crowdfunding_Goal_Analysis" sheetId="6" r:id="rId9"/>
    <sheet state="visible" name="StatisticalAnalysis" sheetId="7" r:id="rId10"/>
  </sheets>
  <definedNames>
    <definedName name="Pledged">Crowdfunding!$E$2:$E$1001</definedName>
    <definedName name="successbacker">StatisticalAnalysis!$C$3:$C$567</definedName>
    <definedName name="Goals">Crowdfunding!$D$2:$D$1001</definedName>
    <definedName name="Failedbackers">StatisticalAnalysis!$E$3:$E$366</definedName>
    <definedName name="backers_count">Crowdfunding!$G$1:$G$1001</definedName>
    <definedName name="Outcome">Crowdfunding!$F$2:$F$1001</definedName>
    <definedName name="goal">Crowdfunding!$D$2:$D$1001</definedName>
    <definedName name="backer_count">Crowdfunding!$G$2:$G$1001</definedName>
    <definedName name="Percent_funded">Crowdfunding!$T$2:$T$1001</definedName>
    <definedName hidden="1" localSheetId="0" name="_xlnm._FilterDatabase">Crowdfunding!$A$1:$AE$1001</definedName>
    <definedName hidden="1" localSheetId="3" name="_xlnm._FilterDatabase">CampaignSuccessSubC!$A$3:$F$29</definedName>
    <definedName hidden="1" localSheetId="6" name="_xlnm._FilterDatabase">StatisticalAnalysis!$D$2:$E$366</definedName>
  </definedNames>
  <calcPr/>
  <pivotCaches>
    <pivotCache cacheId="0" r:id="rId11"/>
  </pivotCaches>
  <extLst>
    <ext uri="GoogleSheetsCustomDataVersion1">
      <go:sheetsCustomData xmlns:go="http://customooxmlschemas.google.com/" r:id="rId12" roundtripDataSignature="AMtx7mhQWWge9+jVUX3Mv7nTvQvGVYZn5w=="/>
    </ext>
  </extLst>
</workbook>
</file>

<file path=xl/comments1.xml><?xml version="1.0" encoding="utf-8"?>
<comments xmlns:r="http://schemas.openxmlformats.org/officeDocument/2006/relationships" xmlns="http://schemas.openxmlformats.org/spreadsheetml/2006/main">
  <authors>
    <author/>
  </authors>
  <commentList>
    <comment authorId="0" ref="L205">
      <text>
        <t xml:space="preserve">======
ID#AAAAuamc4eo
Aaron Otto    (2023-03-31 22:56:28)
requirement formula inserted. not correct.</t>
      </text>
    </comment>
    <comment authorId="0" ref="U1">
      <text>
        <t xml:space="preserve">======
ID#AAAAuWQDmFg
Aaron Otto    (2023-03-29 23:42:26)
Create a new column called Average Donation that uses a formula to find how much each project backer paid on average.</t>
      </text>
    </comment>
    <comment authorId="0" ref="F1">
      <text>
        <t xml:space="preserve">======
ID#AAAAuWQDmFU
Aaron Otto    (2023-03-29 23:07:27)
Use conditional formatting to fill each cell in the outcome column with a different color, depending on whether the associated campaign was successful, failed, canceled, or is currently live.</t>
      </text>
    </comment>
  </commentList>
  <extLst>
    <ext uri="GoogleSheetsCustomDataVersion1">
      <go:sheetsCustomData xmlns:go="http://customooxmlschemas.google.com/" r:id="rId1" roundtripDataSignature="AMtx7mil2CwiAZTGsI4519OLEeW3IbDPbg=="/>
    </ext>
  </extLst>
</comments>
</file>

<file path=xl/sharedStrings.xml><?xml version="1.0" encoding="utf-8"?>
<sst xmlns="http://schemas.openxmlformats.org/spreadsheetml/2006/main" count="6230" uniqueCount="2169">
  <si>
    <t>id</t>
  </si>
  <si>
    <t>name</t>
  </si>
  <si>
    <t>blurb</t>
  </si>
  <si>
    <t>goal</t>
  </si>
  <si>
    <t>pledged</t>
  </si>
  <si>
    <t>outcome</t>
  </si>
  <si>
    <t>backers_count</t>
  </si>
  <si>
    <t>country</t>
  </si>
  <si>
    <t>currency</t>
  </si>
  <si>
    <t>launched_at</t>
  </si>
  <si>
    <t>deadline</t>
  </si>
  <si>
    <t>Instruction formula doesnt work</t>
  </si>
  <si>
    <t>Date_Created_Conversion</t>
  </si>
  <si>
    <t>Date_Ended_Conversion</t>
  </si>
  <si>
    <t>Created_Year</t>
  </si>
  <si>
    <t>staff_pick</t>
  </si>
  <si>
    <t>Created_Month</t>
  </si>
  <si>
    <t>spotlight</t>
  </si>
  <si>
    <t>category &amp; sub-category</t>
  </si>
  <si>
    <t>Percent_funded</t>
  </si>
  <si>
    <t>Average_Donation</t>
  </si>
  <si>
    <t>Parent_Catagory</t>
  </si>
  <si>
    <t>Sub_Catagory</t>
  </si>
  <si>
    <t>Meza-Rogers</t>
  </si>
  <si>
    <t>Streamlined encompassing encryption</t>
  </si>
  <si>
    <t>canceled</t>
  </si>
  <si>
    <t>AU</t>
  </si>
  <si>
    <t>AUD</t>
  </si>
  <si>
    <t>music/rock</t>
  </si>
  <si>
    <t>Patterson-Johnson</t>
  </si>
  <si>
    <t>Grass-roots directional workforce</t>
  </si>
  <si>
    <t>US</t>
  </si>
  <si>
    <t>USD</t>
  </si>
  <si>
    <t>theater/plays</t>
  </si>
  <si>
    <t>Smith, Mack and Williams</t>
  </si>
  <si>
    <t>Self-enabling 5thgeneration paradigm</t>
  </si>
  <si>
    <t>Rodriguez-Patterson</t>
  </si>
  <si>
    <t>Inverse static standardization</t>
  </si>
  <si>
    <t>film &amp; video/drama</t>
  </si>
  <si>
    <t>Johnson-Gould</t>
  </si>
  <si>
    <t>Exclusive needs-based adapter</t>
  </si>
  <si>
    <t>Spencer-Bates</t>
  </si>
  <si>
    <t>Optional responsive customer loyalty</t>
  </si>
  <si>
    <t>Dominguez-Owens</t>
  </si>
  <si>
    <t>Open-architected systematic intranet</t>
  </si>
  <si>
    <t>Valenzuela, Davidson and Castro</t>
  </si>
  <si>
    <t>Multi-layered upward-trending conglomeration</t>
  </si>
  <si>
    <t>DK</t>
  </si>
  <si>
    <t>DKK</t>
  </si>
  <si>
    <t>Harrington-Harper</t>
  </si>
  <si>
    <t>Self-enabling next generation algorithm</t>
  </si>
  <si>
    <t>GB</t>
  </si>
  <si>
    <t>GBP</t>
  </si>
  <si>
    <t>film &amp; video/television</t>
  </si>
  <si>
    <t>Lewis, Taylor and Rivers</t>
  </si>
  <si>
    <t>Front-line transitional algorithm</t>
  </si>
  <si>
    <t>CA</t>
  </si>
  <si>
    <t>CAD</t>
  </si>
  <si>
    <t>Cruz, Hall and Mason</t>
  </si>
  <si>
    <t>Synergized content-based hierarchy</t>
  </si>
  <si>
    <t>technology/web</t>
  </si>
  <si>
    <t>Vargas-Cox</t>
  </si>
  <si>
    <t>Vision-oriented local contingency</t>
  </si>
  <si>
    <t>food/food trucks</t>
  </si>
  <si>
    <t>Taylor, Johnson and Hernandez</t>
  </si>
  <si>
    <t>Polarized incremental portal</t>
  </si>
  <si>
    <t>Floyd-Sims</t>
  </si>
  <si>
    <t>Cloned transitional hierarchy</t>
  </si>
  <si>
    <t>Obrien-Aguirre</t>
  </si>
  <si>
    <t>Devolved uniform complexity</t>
  </si>
  <si>
    <t>Cummings-Hayes</t>
  </si>
  <si>
    <t>Virtual multi-tasking core</t>
  </si>
  <si>
    <t>film &amp; video/documentary</t>
  </si>
  <si>
    <t>Hernandez, Norton and Kelley</t>
  </si>
  <si>
    <t>Expanded eco-centric policy</t>
  </si>
  <si>
    <t>Anthony-Shaw</t>
  </si>
  <si>
    <t>Switchable contextually-based access</t>
  </si>
  <si>
    <t>Erickson-Rogers</t>
  </si>
  <si>
    <t>De-engineered even-keeled definition</t>
  </si>
  <si>
    <t>IT</t>
  </si>
  <si>
    <t>EUR</t>
  </si>
  <si>
    <t>photography/photography books</t>
  </si>
  <si>
    <t>Tapia, Sandoval and Hurley</t>
  </si>
  <si>
    <t>Cloned fresh-thinking model</t>
  </si>
  <si>
    <t>Clements Group</t>
  </si>
  <si>
    <t>Assimilated actuating policy</t>
  </si>
  <si>
    <t>Howell, Myers and Olson</t>
  </si>
  <si>
    <t>Self-enabling mission-critical success</t>
  </si>
  <si>
    <t>Silva-Hawkins</t>
  </si>
  <si>
    <t>Proactive heuristic orchestration</t>
  </si>
  <si>
    <t>publishing/nonfiction</t>
  </si>
  <si>
    <t>Morgan-Martinez</t>
  </si>
  <si>
    <t>Mandatory tertiary implementation</t>
  </si>
  <si>
    <t>King-Morris</t>
  </si>
  <si>
    <t>Proactive incremental architecture</t>
  </si>
  <si>
    <t>Smith-Hill</t>
  </si>
  <si>
    <t>Integrated holistic paradigm</t>
  </si>
  <si>
    <t>Briggs PLC</t>
  </si>
  <si>
    <t>Distributed context-sensitive flexibility</t>
  </si>
  <si>
    <t>Robles Ltd</t>
  </si>
  <si>
    <t>Right-sized demand-driven adapter</t>
  </si>
  <si>
    <t>Ball LLC</t>
  </si>
  <si>
    <t>Right-sized full-range throughput</t>
  </si>
  <si>
    <t>Sanchez, Bradley and Flores</t>
  </si>
  <si>
    <t>Centralized motivating capacity</t>
  </si>
  <si>
    <t>CH</t>
  </si>
  <si>
    <t>CHF</t>
  </si>
  <si>
    <t>York, Barr and Grant</t>
  </si>
  <si>
    <t>Cloned bottom-line success</t>
  </si>
  <si>
    <t>Brady, Cortez and Rodriguez</t>
  </si>
  <si>
    <t>Multi-lateral maximized core</t>
  </si>
  <si>
    <t>Williams, Carter and Gonzalez</t>
  </si>
  <si>
    <t>Cross-platform uniform hardware</t>
  </si>
  <si>
    <t>Hall and Sons</t>
  </si>
  <si>
    <t>Pre-emptive radical architecture</t>
  </si>
  <si>
    <t>Morrison-Henderson</t>
  </si>
  <si>
    <t>De-engineered disintermediate encoding</t>
  </si>
  <si>
    <t>music/indie rock</t>
  </si>
  <si>
    <t>Rodriguez-Hansen</t>
  </si>
  <si>
    <t>Intuitive cohesive groupware</t>
  </si>
  <si>
    <t>Cruz Ltd</t>
  </si>
  <si>
    <t>Exclusive dynamic adapter</t>
  </si>
  <si>
    <t>Harris-Golden</t>
  </si>
  <si>
    <t>Optional bandwidth-monitored middleware</t>
  </si>
  <si>
    <t>Mcknight-Freeman</t>
  </si>
  <si>
    <t>Upgradable scalable methodology</t>
  </si>
  <si>
    <t>Harris-Perry</t>
  </si>
  <si>
    <t>User-centric 6thgeneration attitude</t>
  </si>
  <si>
    <t>Sanchez Ltd</t>
  </si>
  <si>
    <t>Up-sized 24hour instruction set</t>
  </si>
  <si>
    <t>Jackson-Brown</t>
  </si>
  <si>
    <t>Versatile 5thgeneration matrices</t>
  </si>
  <si>
    <t>Stevens Inc</t>
  </si>
  <si>
    <t>Adaptive 24hour projection</t>
  </si>
  <si>
    <t>music/jazz</t>
  </si>
  <si>
    <t>Jones-Watson</t>
  </si>
  <si>
    <t>Switchable disintermediate moderator</t>
  </si>
  <si>
    <t>Sawyer, Horton and Williams</t>
  </si>
  <si>
    <t>Triple-buffered 4thgeneration toolset</t>
  </si>
  <si>
    <t>games/video games</t>
  </si>
  <si>
    <t>Thomas Ltd</t>
  </si>
  <si>
    <t>Cross-group interactive architecture</t>
  </si>
  <si>
    <t>Johns-Thomas</t>
  </si>
  <si>
    <t>Realigned web-enabled functionalities</t>
  </si>
  <si>
    <t>Ross Group</t>
  </si>
  <si>
    <t>Organized executive solution</t>
  </si>
  <si>
    <t>Clark-Bowman</t>
  </si>
  <si>
    <t>Stand-alone user-facing service-desk</t>
  </si>
  <si>
    <t>Harrison, Blackwell and Mendez</t>
  </si>
  <si>
    <t>Synchronized 6thgeneration adapter</t>
  </si>
  <si>
    <t>Allen-Curtis</t>
  </si>
  <si>
    <t>Phased human-resource core</t>
  </si>
  <si>
    <t>Mills Group</t>
  </si>
  <si>
    <t>Advanced empowering matrix</t>
  </si>
  <si>
    <t>Lowery Group</t>
  </si>
  <si>
    <t>Sharable motivating emulation</t>
  </si>
  <si>
    <t>Garcia Group</t>
  </si>
  <si>
    <t>Persevering interactive matrix</t>
  </si>
  <si>
    <t>film &amp; video/shorts</t>
  </si>
  <si>
    <t>Martinez PLC</t>
  </si>
  <si>
    <t>Cloned actuating architecture</t>
  </si>
  <si>
    <t>film &amp; video/animation</t>
  </si>
  <si>
    <t>Austin, Baker and Kelley</t>
  </si>
  <si>
    <t>Fundamental grid-enabled strategy</t>
  </si>
  <si>
    <t>publishing/fiction</t>
  </si>
  <si>
    <t>White-Obrien</t>
  </si>
  <si>
    <t>Operative local pricing structure</t>
  </si>
  <si>
    <t>Martinez Inc</t>
  </si>
  <si>
    <t>Organic upward-trending Graphical User Interface</t>
  </si>
  <si>
    <t>failed</t>
  </si>
  <si>
    <t>Lutz Group</t>
  </si>
  <si>
    <t>Enterprise-wide foreground paradigm</t>
  </si>
  <si>
    <t>music/metal</t>
  </si>
  <si>
    <t>Deleon and Sons</t>
  </si>
  <si>
    <t>Organized value-added access</t>
  </si>
  <si>
    <t>Davis-Gonzalez</t>
  </si>
  <si>
    <t>Balanced regional flexibility</t>
  </si>
  <si>
    <t>Nelson-Valdez</t>
  </si>
  <si>
    <t>Open-source 4thgeneration open system</t>
  </si>
  <si>
    <t>games/mobile games</t>
  </si>
  <si>
    <t>Rice-Parker</t>
  </si>
  <si>
    <t>Down-sized actuating infrastructure</t>
  </si>
  <si>
    <t>Wright, Hunt and Rowe</t>
  </si>
  <si>
    <t>Extended eco-centric pricing structure</t>
  </si>
  <si>
    <t>technology/wearables</t>
  </si>
  <si>
    <t>Martin-Marshall</t>
  </si>
  <si>
    <t>Configurable demand-driven matrix</t>
  </si>
  <si>
    <t>Kim Ltd</t>
  </si>
  <si>
    <t>Assimilated hybrid intranet</t>
  </si>
  <si>
    <t>Klein, Stark and Livingston</t>
  </si>
  <si>
    <t>Phased methodical initiative</t>
  </si>
  <si>
    <t>Cochran Ltd</t>
  </si>
  <si>
    <t>Re-engineered attitude-oriented frame</t>
  </si>
  <si>
    <t>Patterson, Salinas and Lucas</t>
  </si>
  <si>
    <t>Digitized 3rdgeneration encoding</t>
  </si>
  <si>
    <t>Mcdonald, Gonzalez and Ross</t>
  </si>
  <si>
    <t>Vision-oriented fresh-thinking conglomeration</t>
  </si>
  <si>
    <t>Smith-Kennedy</t>
  </si>
  <si>
    <t>Virtual heuristic hub</t>
  </si>
  <si>
    <t>Smith-Mullins</t>
  </si>
  <si>
    <t>User-centric intangible neural-net</t>
  </si>
  <si>
    <t>Brown Ltd</t>
  </si>
  <si>
    <t>Enhanced composite contingency</t>
  </si>
  <si>
    <t>Murray Ltd</t>
  </si>
  <si>
    <t>Decentralized 4thgeneration challenge</t>
  </si>
  <si>
    <t>Taylor-Rowe</t>
  </si>
  <si>
    <t>Synchronized multimedia frame</t>
  </si>
  <si>
    <t>Thomas, Welch and Santana</t>
  </si>
  <si>
    <t>Assimilated exuding toolset</t>
  </si>
  <si>
    <t>Gallegos-Cobb</t>
  </si>
  <si>
    <t>Object-based directional function</t>
  </si>
  <si>
    <t>King Inc</t>
  </si>
  <si>
    <t>Ergonomic dedicated focus group</t>
  </si>
  <si>
    <t>Richards-Davis</t>
  </si>
  <si>
    <t>Quality-focused mission-critical structure</t>
  </si>
  <si>
    <t>Dixon, Perez and Banks</t>
  </si>
  <si>
    <t>Re-engineered encompassing definition</t>
  </si>
  <si>
    <t>Rivera-Pearson</t>
  </si>
  <si>
    <t>Re-engineered asymmetric challenge</t>
  </si>
  <si>
    <t>Moore, Dudley and Navarro</t>
  </si>
  <si>
    <t>Organic multi-tasking focus group</t>
  </si>
  <si>
    <t>film &amp; video/science fiction</t>
  </si>
  <si>
    <t>Berry-Cannon</t>
  </si>
  <si>
    <t>Organized discrete encoding</t>
  </si>
  <si>
    <t>Williams, Orozco and Gomez</t>
  </si>
  <si>
    <t>Persistent content-based methodology</t>
  </si>
  <si>
    <t>Hughes Inc</t>
  </si>
  <si>
    <t>Streamlined neutral analyzer</t>
  </si>
  <si>
    <t>Sutton PLC</t>
  </si>
  <si>
    <t>Mandatory reciprocal superstructure</t>
  </si>
  <si>
    <t>Blair Inc</t>
  </si>
  <si>
    <t>Configurable bandwidth-monitored throughput</t>
  </si>
  <si>
    <t>Turner, Young and Collins</t>
  </si>
  <si>
    <t>Self-enabling clear-thinking framework</t>
  </si>
  <si>
    <t>Perez-Hess</t>
  </si>
  <si>
    <t>Down-sized cohesive archive</t>
  </si>
  <si>
    <t>Hernandez Group</t>
  </si>
  <si>
    <t>Ergonomic uniform open system</t>
  </si>
  <si>
    <t>Vargas, Banks and Palmer</t>
  </si>
  <si>
    <t>Extended 24/7 implementation</t>
  </si>
  <si>
    <t>Smith-Hess</t>
  </si>
  <si>
    <t>Grass-roots real-time Local Area Network</t>
  </si>
  <si>
    <t>Larson-Little</t>
  </si>
  <si>
    <t>Proactive foreground core</t>
  </si>
  <si>
    <t>Williams-Santos</t>
  </si>
  <si>
    <t>Open-source analyzing monitoring</t>
  </si>
  <si>
    <t>Marshall Inc</t>
  </si>
  <si>
    <t>Open-source multi-tasking data-warehouse</t>
  </si>
  <si>
    <t>Peters-Nelson</t>
  </si>
  <si>
    <t>Distributed real-time algorithm</t>
  </si>
  <si>
    <t>Brown, Palmer and Pace</t>
  </si>
  <si>
    <t>Networked stable workforce</t>
  </si>
  <si>
    <t>Murphy-Farrell</t>
  </si>
  <si>
    <t>Implemented exuding software</t>
  </si>
  <si>
    <t>Bradshaw, Smith and Ryan</t>
  </si>
  <si>
    <t>Upgradable 24/7 emulation</t>
  </si>
  <si>
    <t>Delgado-Hatfield</t>
  </si>
  <si>
    <t>Up-sized composite success</t>
  </si>
  <si>
    <t>Ferguson, Murphy and Bright</t>
  </si>
  <si>
    <t>Multi-lateral heuristic throughput</t>
  </si>
  <si>
    <t>Montgomery-Castro</t>
  </si>
  <si>
    <t>De-engineered disintermediate encryption</t>
  </si>
  <si>
    <t>Castillo-Carey</t>
  </si>
  <si>
    <t>Cross-platform solution-oriented process improvement</t>
  </si>
  <si>
    <t>Ferguson, Collins and Mata</t>
  </si>
  <si>
    <t>Customizable bi-directional hardware</t>
  </si>
  <si>
    <t>Munoz, Cherry and Bell</t>
  </si>
  <si>
    <t>Cross-platform reciprocal budgetary management</t>
  </si>
  <si>
    <t>Porter-Hicks</t>
  </si>
  <si>
    <t>De-engineered next generation parallelism</t>
  </si>
  <si>
    <t>Clark, Mccormick and Mendoza</t>
  </si>
  <si>
    <t>Self-enabling didactic orchestration</t>
  </si>
  <si>
    <t>Diaz-Garcia</t>
  </si>
  <si>
    <t>Profit-focused 3rdgeneration circuit</t>
  </si>
  <si>
    <t>Murphy PLC</t>
  </si>
  <si>
    <t>Optional solution-oriented instruction set</t>
  </si>
  <si>
    <t>Mosley-Gilbert</t>
  </si>
  <si>
    <t>Vision-oriented logistical intranet</t>
  </si>
  <si>
    <t>Soto LLC</t>
  </si>
  <si>
    <t>Triple-buffered reciprocal project</t>
  </si>
  <si>
    <t>Saunders Group</t>
  </si>
  <si>
    <t>Programmable systemic implementation</t>
  </si>
  <si>
    <t>Lee LLC</t>
  </si>
  <si>
    <t>Synchronized secondary analyzer</t>
  </si>
  <si>
    <t>Fleming-Oliver</t>
  </si>
  <si>
    <t>Managed stable function</t>
  </si>
  <si>
    <t>Bailey PLC</t>
  </si>
  <si>
    <t>Innovative actuating conglomeration</t>
  </si>
  <si>
    <t>Ayala, Crawford and Taylor</t>
  </si>
  <si>
    <t>Realigned 5thgeneration knowledge user</t>
  </si>
  <si>
    <t>Schmidt-Gomez</t>
  </si>
  <si>
    <t>User-centric impactful projection</t>
  </si>
  <si>
    <t>Smith-Smith</t>
  </si>
  <si>
    <t>Total leadingedge neural-net</t>
  </si>
  <si>
    <t>Jordan-Wolfe</t>
  </si>
  <si>
    <t>Inverse multimedia Graphic Interface</t>
  </si>
  <si>
    <t>publishing/translations</t>
  </si>
  <si>
    <t>Calhoun, Rogers and Long</t>
  </si>
  <si>
    <t>Progressive discrete hub</t>
  </si>
  <si>
    <t>Kelly-Colon</t>
  </si>
  <si>
    <t>Stand-alone grid-enabled leverage</t>
  </si>
  <si>
    <t>Roy PLC</t>
  </si>
  <si>
    <t>Multi-channeled neutral customer loyalty</t>
  </si>
  <si>
    <t>Davis, Cox and Fox</t>
  </si>
  <si>
    <t>Compatible exuding Graphical User Interface</t>
  </si>
  <si>
    <t>Ramirez Group</t>
  </si>
  <si>
    <t>Open-architected uniform instruction set</t>
  </si>
  <si>
    <t>Johnson Group</t>
  </si>
  <si>
    <t>Vision-oriented interactive solution</t>
  </si>
  <si>
    <t>Rodriguez PLC</t>
  </si>
  <si>
    <t>Grass-roots upward-trending installation</t>
  </si>
  <si>
    <t>music/electric music</t>
  </si>
  <si>
    <t>Adams-Rollins</t>
  </si>
  <si>
    <t>Integrated demand-driven info-mediaries</t>
  </si>
  <si>
    <t>Berger, Johnson and Marshall</t>
  </si>
  <si>
    <t>Devolved exuding emulation</t>
  </si>
  <si>
    <t>Jackson PLC</t>
  </si>
  <si>
    <t>Ergonomic 6thgeneration success</t>
  </si>
  <si>
    <t>Johnson, Turner and Carroll</t>
  </si>
  <si>
    <t>Persevering zero administration knowledge user</t>
  </si>
  <si>
    <t>Hobbs, Brown and Lee</t>
  </si>
  <si>
    <t>Vision-oriented systematic Graphical User Interface</t>
  </si>
  <si>
    <t>Russo, Kim and Mccoy</t>
  </si>
  <si>
    <t>Balanced optimal hardware</t>
  </si>
  <si>
    <t>Mora-Bradley</t>
  </si>
  <si>
    <t>Programmable tangible ability</t>
  </si>
  <si>
    <t>Barrett PLC</t>
  </si>
  <si>
    <t>Team-oriented clear-thinking capacity</t>
  </si>
  <si>
    <t>Morgan-Jenkins</t>
  </si>
  <si>
    <t>Fully-configurable background algorithm</t>
  </si>
  <si>
    <t>Moran and Sons</t>
  </si>
  <si>
    <t>Object-based bottom-line superstructure</t>
  </si>
  <si>
    <t>Bradford-Silva</t>
  </si>
  <si>
    <t>Reverse-engineered composite hierarchy</t>
  </si>
  <si>
    <t>King Ltd</t>
  </si>
  <si>
    <t>Visionary systemic process improvement</t>
  </si>
  <si>
    <t>Fox Ltd</t>
  </si>
  <si>
    <t>Extended multimedia firmware</t>
  </si>
  <si>
    <t>Daniels, Rose and Tyler</t>
  </si>
  <si>
    <t>Centralized global approach</t>
  </si>
  <si>
    <t>Alexander-Williams</t>
  </si>
  <si>
    <t>Triple-buffered cohesive structure</t>
  </si>
  <si>
    <t>Ortiz, Coleman and Mitchell</t>
  </si>
  <si>
    <t>Operative upward-trending algorithm</t>
  </si>
  <si>
    <t>Cooke PLC</t>
  </si>
  <si>
    <t>Focused executive core</t>
  </si>
  <si>
    <t>Little-Marsh</t>
  </si>
  <si>
    <t>Virtual attitude-oriented migration</t>
  </si>
  <si>
    <t>Summers, Gallegos and Stein</t>
  </si>
  <si>
    <t>Mandatory mobile product</t>
  </si>
  <si>
    <t>Rush, Reed and Hall</t>
  </si>
  <si>
    <t>Enterprise-wide 3rdgeneration knowledge user</t>
  </si>
  <si>
    <t>Navarro and Sons</t>
  </si>
  <si>
    <t>Multi-layered bottom-line frame</t>
  </si>
  <si>
    <t>Thomas-Lopez</t>
  </si>
  <si>
    <t>User-centric fault-tolerant archive</t>
  </si>
  <si>
    <t>Morales Group</t>
  </si>
  <si>
    <t>Optimized bi-directional extranet</t>
  </si>
  <si>
    <t>Summers PLC</t>
  </si>
  <si>
    <t>Cross-group coherent hierarchy</t>
  </si>
  <si>
    <t>Baker, Morgan and Brown</t>
  </si>
  <si>
    <t>Assimilated didactic open system</t>
  </si>
  <si>
    <t>Stewart LLC</t>
  </si>
  <si>
    <t>Secured asymmetric projection</t>
  </si>
  <si>
    <t>Glass, Baker and Jones</t>
  </si>
  <si>
    <t>Business-focused 24hour access</t>
  </si>
  <si>
    <t>Schultz Inc</t>
  </si>
  <si>
    <t>Synergistic tertiary time-frame</t>
  </si>
  <si>
    <t>Hensley Ltd</t>
  </si>
  <si>
    <t>Versatile cohesive open system</t>
  </si>
  <si>
    <t>Lee, Ali and Guzman</t>
  </si>
  <si>
    <t>Polarized upward-trending Local Area Network</t>
  </si>
  <si>
    <t>Walter Inc</t>
  </si>
  <si>
    <t>Streamlined 5thgeneration intranet</t>
  </si>
  <si>
    <t>Nelson, Smith and Graham</t>
  </si>
  <si>
    <t>Phased system-worthy conglomeration</t>
  </si>
  <si>
    <t>Lucero Group</t>
  </si>
  <si>
    <t>Intuitive actuating benchmark</t>
  </si>
  <si>
    <t>Stafford, Hess and Raymond</t>
  </si>
  <si>
    <t>Optional web-enabled extranet</t>
  </si>
  <si>
    <t>Saunders Ltd</t>
  </si>
  <si>
    <t>Multi-layered multi-tasking secured line</t>
  </si>
  <si>
    <t>Mercer, Solomon and Singleton</t>
  </si>
  <si>
    <t>Distributed human-resource policy</t>
  </si>
  <si>
    <t>Williams-Ramirez</t>
  </si>
  <si>
    <t>Open-architected 24/7 throughput</t>
  </si>
  <si>
    <t>Gardner, Ryan and Gutierrez</t>
  </si>
  <si>
    <t>Triple-buffered multi-tasking matrices</t>
  </si>
  <si>
    <t>publishing/radio &amp; podcasts</t>
  </si>
  <si>
    <t>Woods-Clark</t>
  </si>
  <si>
    <t>Networked tertiary Graphical User Interface</t>
  </si>
  <si>
    <t>Vasquez Inc</t>
  </si>
  <si>
    <t>Stand-alone asynchronous functionalities</t>
  </si>
  <si>
    <t>Sheppard, Smith and Spence</t>
  </si>
  <si>
    <t>Cloned asymmetric functionalities</t>
  </si>
  <si>
    <t>Stone-Orozco</t>
  </si>
  <si>
    <t>Proactive scalable Graphical User Interface</t>
  </si>
  <si>
    <t>Organic bandwidth-monitored frame</t>
  </si>
  <si>
    <t>Jones, Contreras and Burnett</t>
  </si>
  <si>
    <t>Sharable intangible migration</t>
  </si>
  <si>
    <t>Gross PLC</t>
  </si>
  <si>
    <t>Proactive methodical benchmark</t>
  </si>
  <si>
    <t>Frazier, Patrick and Smith</t>
  </si>
  <si>
    <t>Enhanced systemic analyzer</t>
  </si>
  <si>
    <t>Fitzgerald PLC</t>
  </si>
  <si>
    <t>Realigned user-facing concept</t>
  </si>
  <si>
    <t>Estrada Group</t>
  </si>
  <si>
    <t>Multi-lateral uniform collaboration</t>
  </si>
  <si>
    <t>Murphy-Fox</t>
  </si>
  <si>
    <t>Organic system-worthy orchestration</t>
  </si>
  <si>
    <t>Jackson, Martinez and Ray</t>
  </si>
  <si>
    <t>Multi-tiered executive toolset</t>
  </si>
  <si>
    <t>Mcbride PLC</t>
  </si>
  <si>
    <t>Upgradable leadingedge Local Area Network</t>
  </si>
  <si>
    <t>Lucas-Mullins</t>
  </si>
  <si>
    <t>Business-focused dynamic instruction set</t>
  </si>
  <si>
    <t>Vincent PLC</t>
  </si>
  <si>
    <t>Visionary 24hour analyzer</t>
  </si>
  <si>
    <t>Stewart Inc</t>
  </si>
  <si>
    <t>Versatile mission-critical knowledgebase</t>
  </si>
  <si>
    <t>Harris, Medina and Mitchell</t>
  </si>
  <si>
    <t>Enhanced regional flexibility</t>
  </si>
  <si>
    <t>Rodriguez-Brown</t>
  </si>
  <si>
    <t>Devolved foreground benchmark</t>
  </si>
  <si>
    <t>Brown-Oliver</t>
  </si>
  <si>
    <t>Synchronized cohesive encoding</t>
  </si>
  <si>
    <t>Turner, Scott and Gentry</t>
  </si>
  <si>
    <t>Assimilated regional groupware</t>
  </si>
  <si>
    <t>Chavez, Garcia and Cantu</t>
  </si>
  <si>
    <t>Synergistic explicit capability</t>
  </si>
  <si>
    <t>Hunt Group</t>
  </si>
  <si>
    <t>Reverse-engineered executive emulation</t>
  </si>
  <si>
    <t>Becker-Scott</t>
  </si>
  <si>
    <t>Managed optimizing archive</t>
  </si>
  <si>
    <t>Ramsey and Sons</t>
  </si>
  <si>
    <t>Grass-roots contextually-based algorithm</t>
  </si>
  <si>
    <t>Ortiz-Roberts</t>
  </si>
  <si>
    <t>Devolved foreground customer loyalty</t>
  </si>
  <si>
    <t>Kramer Group</t>
  </si>
  <si>
    <t>Synergistic explicit parallelism</t>
  </si>
  <si>
    <t>Webb-Smith</t>
  </si>
  <si>
    <t>Advanced content-based installation</t>
  </si>
  <si>
    <t>Robbins Group</t>
  </si>
  <si>
    <t>Function-based interactive matrix</t>
  </si>
  <si>
    <t>Rosario-Smith</t>
  </si>
  <si>
    <t>Enterprise-wide intermediate portal</t>
  </si>
  <si>
    <t>Reid-Day</t>
  </si>
  <si>
    <t>Devolved tertiary time-frame</t>
  </si>
  <si>
    <t>Smith-Reid</t>
  </si>
  <si>
    <t>Optimized actuating toolset</t>
  </si>
  <si>
    <t>Anderson LLC</t>
  </si>
  <si>
    <t>Customizable full-range artificial intelligence</t>
  </si>
  <si>
    <t>Harrison-Bridges</t>
  </si>
  <si>
    <t>Profit-focused exuding moderator</t>
  </si>
  <si>
    <t>Richardson, Woodward and Hansen</t>
  </si>
  <si>
    <t>Pre-emptive context-sensitive support</t>
  </si>
  <si>
    <t>Page, Holt and Mack</t>
  </si>
  <si>
    <t>Fundamental methodical emulation</t>
  </si>
  <si>
    <t>Guerrero, Flores and Jenkins</t>
  </si>
  <si>
    <t>Networked optimal architecture</t>
  </si>
  <si>
    <t>Pham, Avila and Nash</t>
  </si>
  <si>
    <t>Multi-channeled next generation architecture</t>
  </si>
  <si>
    <t>Wood Inc</t>
  </si>
  <si>
    <t>Re-engineered composite focus group</t>
  </si>
  <si>
    <t>Boyle Ltd</t>
  </si>
  <si>
    <t>Streamlined fault-tolerant conglomeration</t>
  </si>
  <si>
    <t>Baldwin, Riley and Jackson</t>
  </si>
  <si>
    <t>Pre-emptive tertiary standardization</t>
  </si>
  <si>
    <t>Edwards-Lewis</t>
  </si>
  <si>
    <t>Enhanced scalable concept</t>
  </si>
  <si>
    <t>Adams, Willis and Sanchez</t>
  </si>
  <si>
    <t>Expanded hybrid hardware</t>
  </si>
  <si>
    <t>Yu and Sons</t>
  </si>
  <si>
    <t>Adaptive context-sensitive architecture</t>
  </si>
  <si>
    <t>Huff-Johnson</t>
  </si>
  <si>
    <t>Universal fault-tolerant orchestration</t>
  </si>
  <si>
    <t>Clark-Conrad</t>
  </si>
  <si>
    <t>Exclusive bandwidth-monitored orchestration</t>
  </si>
  <si>
    <t>Leblanc-Pineda</t>
  </si>
  <si>
    <t>Future-proofed upward-trending contingency</t>
  </si>
  <si>
    <t>Hale, Pearson and Jenkins</t>
  </si>
  <si>
    <t>Upgradable attitude-oriented project</t>
  </si>
  <si>
    <t>Best, Carr and Williams</t>
  </si>
  <si>
    <t>Diverse transitional migration</t>
  </si>
  <si>
    <t>Bruce Group</t>
  </si>
  <si>
    <t>Cross-platform methodical process improvement</t>
  </si>
  <si>
    <t>David-Clark</t>
  </si>
  <si>
    <t>De-engineered motivating standardization</t>
  </si>
  <si>
    <t>Mason-Sanders</t>
  </si>
  <si>
    <t>Networked web-enabled instruction set</t>
  </si>
  <si>
    <t>Guzman Group</t>
  </si>
  <si>
    <t>Ameliorated disintermediate utilization</t>
  </si>
  <si>
    <t>Hansen-Austin</t>
  </si>
  <si>
    <t>Adaptive demand-driven encryption</t>
  </si>
  <si>
    <t>Lee-Cobb</t>
  </si>
  <si>
    <t>Customizable homogeneous firmware</t>
  </si>
  <si>
    <t>Jensen-Brown</t>
  </si>
  <si>
    <t>Fundamental disintermediate matrix</t>
  </si>
  <si>
    <t>Webb Group</t>
  </si>
  <si>
    <t>Public-key actuating projection</t>
  </si>
  <si>
    <t>Arias, Allen and Miller</t>
  </si>
  <si>
    <t>Seamless transitional portal</t>
  </si>
  <si>
    <t>Cooper LLC</t>
  </si>
  <si>
    <t>Multi-layered systematic knowledgebase</t>
  </si>
  <si>
    <t>Taylor, Cisneros and Romero</t>
  </si>
  <si>
    <t>Open-source neutral task-force</t>
  </si>
  <si>
    <t>Charles Inc</t>
  </si>
  <si>
    <t>Implemented object-oriented synergy</t>
  </si>
  <si>
    <t>Hull, Baker and Martinez</t>
  </si>
  <si>
    <t>Digitized reciprocal infrastructure</t>
  </si>
  <si>
    <t>Avery, Brown and Parker</t>
  </si>
  <si>
    <t>Exclusive intangible extranet</t>
  </si>
  <si>
    <t>Wilson and Sons</t>
  </si>
  <si>
    <t>Monitored grid-enabled model</t>
  </si>
  <si>
    <t>Wallace LLC</t>
  </si>
  <si>
    <t>Centralized regional function</t>
  </si>
  <si>
    <t>Holder, Caldwell and Vance</t>
  </si>
  <si>
    <t>Polarized systemic Internet solution</t>
  </si>
  <si>
    <t>Pineda Ltd</t>
  </si>
  <si>
    <t>Cross-group global system engine</t>
  </si>
  <si>
    <t>Baker-Higgins</t>
  </si>
  <si>
    <t>Vision-oriented scalable portal</t>
  </si>
  <si>
    <t>Shannon Ltd</t>
  </si>
  <si>
    <t>Pre-emptive neutral capacity</t>
  </si>
  <si>
    <t>Smith-Miller</t>
  </si>
  <si>
    <t>De-engineered cohesive moderator</t>
  </si>
  <si>
    <t>Hamilton, Wright and Chavez</t>
  </si>
  <si>
    <t>Down-sized empowering protocol</t>
  </si>
  <si>
    <t>Lopez, Reid and Johnson</t>
  </si>
  <si>
    <t>Total real-time hardware</t>
  </si>
  <si>
    <t>Sanders-Allen</t>
  </si>
  <si>
    <t>Grass-roots needs-based encryption</t>
  </si>
  <si>
    <t>Hernandez-Macdonald</t>
  </si>
  <si>
    <t>Organic high-level implementation</t>
  </si>
  <si>
    <t>Hodges, Smith and Kelly</t>
  </si>
  <si>
    <t>Future-proofed 24hour model</t>
  </si>
  <si>
    <t>Smith-Ramos</t>
  </si>
  <si>
    <t>Persevering optimizing Graphical User Interface</t>
  </si>
  <si>
    <t>Nolan, Smith and Sanchez</t>
  </si>
  <si>
    <t>Multi-channeled logistical matrices</t>
  </si>
  <si>
    <t>Martin, Conway and Larsen</t>
  </si>
  <si>
    <t>Horizontal next generation function</t>
  </si>
  <si>
    <t>Smith, Brown and Davis</t>
  </si>
  <si>
    <t>Devolved background project</t>
  </si>
  <si>
    <t>Lane, Ryan and Chapman</t>
  </si>
  <si>
    <t>Switchable demand-driven help-desk</t>
  </si>
  <si>
    <t>Cox Group</t>
  </si>
  <si>
    <t>Synergized analyzing process improvement</t>
  </si>
  <si>
    <t>Martin-James</t>
  </si>
  <si>
    <t>Streamlined upward-trending analyzer</t>
  </si>
  <si>
    <t>Clements Ltd</t>
  </si>
  <si>
    <t>Persistent bandwidth-monitored framework</t>
  </si>
  <si>
    <t>Walker, Jones and Rodriguez</t>
  </si>
  <si>
    <t>Networked didactic info-mediaries</t>
  </si>
  <si>
    <t>Taylor PLC</t>
  </si>
  <si>
    <t>Seamless zero-defect solution</t>
  </si>
  <si>
    <t>Extended zero administration software</t>
  </si>
  <si>
    <t>Dawson-Tyler</t>
  </si>
  <si>
    <t>Optional 6thgeneration access</t>
  </si>
  <si>
    <t>Smith-Nguyen</t>
  </si>
  <si>
    <t>Advanced intermediate Graphic Interface</t>
  </si>
  <si>
    <t>Cole LLC</t>
  </si>
  <si>
    <t>Proactive responsive emulation</t>
  </si>
  <si>
    <t>Murphy LLC</t>
  </si>
  <si>
    <t>Customer-focused non-volatile framework</t>
  </si>
  <si>
    <t>Brooks, Jones and Ingram</t>
  </si>
  <si>
    <t>Triple-buffered explicit methodology</t>
  </si>
  <si>
    <t>Leach, Rich and Price</t>
  </si>
  <si>
    <t>Implemented bi-directional flexibility</t>
  </si>
  <si>
    <t>Mcclure LLC</t>
  </si>
  <si>
    <t>Sharable discrete budgetary management</t>
  </si>
  <si>
    <t>Smith-Powell</t>
  </si>
  <si>
    <t>Upgradable clear-thinking hardware</t>
  </si>
  <si>
    <t>Powers, Smith and Deleon</t>
  </si>
  <si>
    <t>Enhanced uniform service-desk</t>
  </si>
  <si>
    <t>Freeman-Ferguson</t>
  </si>
  <si>
    <t>Profound full-range open system</t>
  </si>
  <si>
    <t>Nixon Inc</t>
  </si>
  <si>
    <t>Centralized national firmware</t>
  </si>
  <si>
    <t>Wilson, Wilson and Mathis</t>
  </si>
  <si>
    <t>Optional asymmetric success</t>
  </si>
  <si>
    <t>Lowery, Hayden and Cruz</t>
  </si>
  <si>
    <t>Digitized 24/7 budgetary management</t>
  </si>
  <si>
    <t>Long, Morgan and Mitchell</t>
  </si>
  <si>
    <t>Upgradable 4thgeneration productivity</t>
  </si>
  <si>
    <t>Parker LLC</t>
  </si>
  <si>
    <t>Customizable intermediate extranet</t>
  </si>
  <si>
    <t>Brown Inc</t>
  </si>
  <si>
    <t>Object-based bandwidth-monitored concept</t>
  </si>
  <si>
    <t>Kennedy-Miller</t>
  </si>
  <si>
    <t>Cross-platform composite migration</t>
  </si>
  <si>
    <t>Lopez, Adams and Johnson</t>
  </si>
  <si>
    <t>Open-source interactive knowledge user</t>
  </si>
  <si>
    <t>Parker Group</t>
  </si>
  <si>
    <t>Grass-roots foreground policy</t>
  </si>
  <si>
    <t>Fuentes LLC</t>
  </si>
  <si>
    <t>Universal zero-defect concept</t>
  </si>
  <si>
    <t>Gallegos Inc</t>
  </si>
  <si>
    <t>Seamless logistical encryption</t>
  </si>
  <si>
    <t>Strickland Group</t>
  </si>
  <si>
    <t>Horizontal secondary interface</t>
  </si>
  <si>
    <t>Harper-Bryan</t>
  </si>
  <si>
    <t>Re-contextualized dedicated hardware</t>
  </si>
  <si>
    <t>Cole, Smith and Wood</t>
  </si>
  <si>
    <t>Integrated zero-defect help-desk</t>
  </si>
  <si>
    <t>Blair Group</t>
  </si>
  <si>
    <t>Public-key 3rdgeneration budgetary management</t>
  </si>
  <si>
    <t>Wang, Koch and Weaver</t>
  </si>
  <si>
    <t>Digitized analyzing capacity</t>
  </si>
  <si>
    <t>Young, Hart and Ryan</t>
  </si>
  <si>
    <t>Decentralized demand-driven open system</t>
  </si>
  <si>
    <t>Brown, Herring and Bass</t>
  </si>
  <si>
    <t>Organized client-driven capacity</t>
  </si>
  <si>
    <t>Miller-Patel</t>
  </si>
  <si>
    <t>Mandatory uniform strategy</t>
  </si>
  <si>
    <t>Romero and Sons</t>
  </si>
  <si>
    <t>Object-based client-server application</t>
  </si>
  <si>
    <t>Curtis-Curtis</t>
  </si>
  <si>
    <t>User-friendly reciprocal initiative</t>
  </si>
  <si>
    <t>Ford LLC</t>
  </si>
  <si>
    <t>Centralized tangible success</t>
  </si>
  <si>
    <t>Logan-Curtis</t>
  </si>
  <si>
    <t>Enhanced optimal ability</t>
  </si>
  <si>
    <t>Potter, Harper and Everett</t>
  </si>
  <si>
    <t>Decentralized composite paradigm</t>
  </si>
  <si>
    <t>Avila, Ford and Welch</t>
  </si>
  <si>
    <t>Focused leadingedge matrix</t>
  </si>
  <si>
    <t>Spencer-Weber</t>
  </si>
  <si>
    <t>Optional zero-defect task-force</t>
  </si>
  <si>
    <t>Woods Inc</t>
  </si>
  <si>
    <t>Upgradable upward-trending portal</t>
  </si>
  <si>
    <t>Smith, Jackson and Herrera</t>
  </si>
  <si>
    <t>Enterprise-wide intermediate middleware</t>
  </si>
  <si>
    <t>Garner and Sons</t>
  </si>
  <si>
    <t>Versatile neutral workforce</t>
  </si>
  <si>
    <t>Young, Gilbert and Escobar</t>
  </si>
  <si>
    <t>Networked didactic time-frame</t>
  </si>
  <si>
    <t>Rangel, Holt and Jones</t>
  </si>
  <si>
    <t>Open-source fresh-thinking model</t>
  </si>
  <si>
    <t>Johnson, Murphy and Peterson</t>
  </si>
  <si>
    <t>Cross-group high-level moderator</t>
  </si>
  <si>
    <t>Thompson LLC</t>
  </si>
  <si>
    <t>Customer-focused impactful benchmark</t>
  </si>
  <si>
    <t>Bell PLC</t>
  </si>
  <si>
    <t>Ergonomic eco-centric open architecture</t>
  </si>
  <si>
    <t>Johnson-Morales</t>
  </si>
  <si>
    <t>Devolved 24hour forecast</t>
  </si>
  <si>
    <t>Ramirez, Padilla and Barrera</t>
  </si>
  <si>
    <t>Diverse client-driven conglomeration</t>
  </si>
  <si>
    <t>Jones, Taylor and Moore</t>
  </si>
  <si>
    <t>Down-sized system-worthy secured line</t>
  </si>
  <si>
    <t>Brown-George</t>
  </si>
  <si>
    <t>Cross-platform tertiary array</t>
  </si>
  <si>
    <t>Sims-Gross</t>
  </si>
  <si>
    <t>Object-based attitude-oriented analyzer</t>
  </si>
  <si>
    <t>Gibson-Hernandez</t>
  </si>
  <si>
    <t>Visionary foreground middleware</t>
  </si>
  <si>
    <t>Jordan, Schneider and Hall</t>
  </si>
  <si>
    <t>Reduced 6thgeneration intranet</t>
  </si>
  <si>
    <t>Cook LLC</t>
  </si>
  <si>
    <t>Up-sized dynamic throughput</t>
  </si>
  <si>
    <t>Wilson, Hall and Osborne</t>
  </si>
  <si>
    <t>Advanced global data-warehouse</t>
  </si>
  <si>
    <t>Miller Ltd</t>
  </si>
  <si>
    <t>Open-architected mobile emulation</t>
  </si>
  <si>
    <t>Valdez Ltd</t>
  </si>
  <si>
    <t>Team-oriented clear-thinking matrix</t>
  </si>
  <si>
    <t>Price and Sons</t>
  </si>
  <si>
    <t>Object-based demand-driven strategy</t>
  </si>
  <si>
    <t>Turner, Miller and Francis</t>
  </si>
  <si>
    <t>Compatible well-modulated budgetary management</t>
  </si>
  <si>
    <t>Robinson Group</t>
  </si>
  <si>
    <t>Switchable reciprocal middleware</t>
  </si>
  <si>
    <t>Mccann-Le</t>
  </si>
  <si>
    <t>Focused coherent methodology</t>
  </si>
  <si>
    <t>Jensen-Vargas</t>
  </si>
  <si>
    <t>Ameliorated explicit parallelism</t>
  </si>
  <si>
    <t>Le, Burton and Evans</t>
  </si>
  <si>
    <t>Balanced zero-defect software</t>
  </si>
  <si>
    <t>Martinez Ltd</t>
  </si>
  <si>
    <t>Multi-layered upward-trending groupware</t>
  </si>
  <si>
    <t>Kim-Rice</t>
  </si>
  <si>
    <t>Organized bi-directional function</t>
  </si>
  <si>
    <t>Wang-Rodriguez</t>
  </si>
  <si>
    <t>Total multimedia website</t>
  </si>
  <si>
    <t>Butler LLC</t>
  </si>
  <si>
    <t>Future-proofed upward-trending migration</t>
  </si>
  <si>
    <t>Martin, Martin and Solis</t>
  </si>
  <si>
    <t>Assimilated uniform methodology</t>
  </si>
  <si>
    <t>Singleton Ltd</t>
  </si>
  <si>
    <t>Enhanced user-facing function</t>
  </si>
  <si>
    <t>Buck-Khan</t>
  </si>
  <si>
    <t>Integrated bandwidth-monitored alliance</t>
  </si>
  <si>
    <t>Whitehead, Bell and Hughes</t>
  </si>
  <si>
    <t>Multi-tiered radical definition</t>
  </si>
  <si>
    <t>Rodriguez, Johnson and Jackson</t>
  </si>
  <si>
    <t>Digitized foreground array</t>
  </si>
  <si>
    <t>Hogan Ltd</t>
  </si>
  <si>
    <t>Stand-alone mission-critical moratorium</t>
  </si>
  <si>
    <t>Williams and Sons</t>
  </si>
  <si>
    <t>Public-key bottom-line algorithm</t>
  </si>
  <si>
    <t>Brown and Sons</t>
  </si>
  <si>
    <t>Programmable leadingedge budgetary management</t>
  </si>
  <si>
    <t>Davis-Gardner</t>
  </si>
  <si>
    <t>Synergistic dynamic utilization</t>
  </si>
  <si>
    <t>Cline, Peterson and Lowery</t>
  </si>
  <si>
    <t>Innovative static budgetary management</t>
  </si>
  <si>
    <t>Meyer-Avila</t>
  </si>
  <si>
    <t>Multi-tiered discrete support</t>
  </si>
  <si>
    <t>Huff LLC</t>
  </si>
  <si>
    <t>Face-to-face clear-thinking Local Area Network</t>
  </si>
  <si>
    <t>Flores-Lambert</t>
  </si>
  <si>
    <t>Triple-buffered logistical frame</t>
  </si>
  <si>
    <t>Quality-focused client-server core</t>
  </si>
  <si>
    <t>White LLC</t>
  </si>
  <si>
    <t>Robust zero-defect project</t>
  </si>
  <si>
    <t>Tran LLC</t>
  </si>
  <si>
    <t>Ameliorated fresh-thinking protocol</t>
  </si>
  <si>
    <t>Rodriguez-West</t>
  </si>
  <si>
    <t>Automated optimal function</t>
  </si>
  <si>
    <t>Fields Ltd</t>
  </si>
  <si>
    <t>Front-line foreground project</t>
  </si>
  <si>
    <t>Sanders, Farley and Huffman</t>
  </si>
  <si>
    <t>Cross-group clear-thinking task-force</t>
  </si>
  <si>
    <t>Smith Group</t>
  </si>
  <si>
    <t>Right-sized secondary challenge</t>
  </si>
  <si>
    <t>Bradshaw, Gill and Donovan</t>
  </si>
  <si>
    <t>Inverse secondary infrastructure</t>
  </si>
  <si>
    <t>Ho-Harris</t>
  </si>
  <si>
    <t>Versatile cohesive encoding</t>
  </si>
  <si>
    <t>Garcia Ltd</t>
  </si>
  <si>
    <t>Secured global success</t>
  </si>
  <si>
    <t>Drake PLC</t>
  </si>
  <si>
    <t>Profound object-oriented paradigm</t>
  </si>
  <si>
    <t>Rodriguez, Rose and Stewart</t>
  </si>
  <si>
    <t>Cloned directional synergy</t>
  </si>
  <si>
    <t>Martin, Russell and Baker</t>
  </si>
  <si>
    <t>Focused solution-oriented instruction set</t>
  </si>
  <si>
    <t>Young PLC</t>
  </si>
  <si>
    <t>Optional maximized attitude</t>
  </si>
  <si>
    <t>Stevenson PLC</t>
  </si>
  <si>
    <t>Profound directional knowledge user</t>
  </si>
  <si>
    <t>Lamb-Sanders</t>
  </si>
  <si>
    <t>Stand-alone reciprocal frame</t>
  </si>
  <si>
    <t>Glass, Nunez and Mcdonald</t>
  </si>
  <si>
    <t>Open-source systematic protocol</t>
  </si>
  <si>
    <t>Anderson-Pham</t>
  </si>
  <si>
    <t>Intuitive needs-based monitoring</t>
  </si>
  <si>
    <t>Ruiz, Richardson and Cole</t>
  </si>
  <si>
    <t>Team-oriented static interface</t>
  </si>
  <si>
    <t>Cox LLC</t>
  </si>
  <si>
    <t>Phased 24hour flexibility</t>
  </si>
  <si>
    <t>Kelly PLC</t>
  </si>
  <si>
    <t>Decentralized context-sensitive superstructure</t>
  </si>
  <si>
    <t>Butler, Henry and Espinoza</t>
  </si>
  <si>
    <t>Switchable didactic matrices</t>
  </si>
  <si>
    <t>Martinez-Johnson</t>
  </si>
  <si>
    <t>Sharable radical toolset</t>
  </si>
  <si>
    <t>Hood, Perez and Meadows</t>
  </si>
  <si>
    <t>Cross-group upward-trending hierarchy</t>
  </si>
  <si>
    <t>Reilly, Aguirre and Johnson</t>
  </si>
  <si>
    <t>Realigned clear-thinking migration</t>
  </si>
  <si>
    <t>Tucker, Fox and Green</t>
  </si>
  <si>
    <t>Upgradable fault-tolerant approach</t>
  </si>
  <si>
    <t>Henderson Ltd</t>
  </si>
  <si>
    <t>Open-architected stable algorithm</t>
  </si>
  <si>
    <t>Jones-Riddle</t>
  </si>
  <si>
    <t>Self-enabling real-time definition</t>
  </si>
  <si>
    <t>Simmons-Reynolds</t>
  </si>
  <si>
    <t>Re-engineered intangible definition</t>
  </si>
  <si>
    <t>Freeman-French</t>
  </si>
  <si>
    <t>Multi-layered optimal application</t>
  </si>
  <si>
    <t>Brady Ltd</t>
  </si>
  <si>
    <t>Open-source reciprocal standardization</t>
  </si>
  <si>
    <t>Owens-Le</t>
  </si>
  <si>
    <t>Focused composite approach</t>
  </si>
  <si>
    <t>Hogan, Porter and Rivera</t>
  </si>
  <si>
    <t>Organic object-oriented core</t>
  </si>
  <si>
    <t>Caldwell LLC</t>
  </si>
  <si>
    <t>Secured executive concept</t>
  </si>
  <si>
    <t>Hall, Holmes and Walker</t>
  </si>
  <si>
    <t>Public-key bandwidth-monitored intranet</t>
  </si>
  <si>
    <t>Vance-Glover</t>
  </si>
  <si>
    <t>Progressive coherent secured line</t>
  </si>
  <si>
    <t>Sandoval-Powell</t>
  </si>
  <si>
    <t>Phased holistic implementation</t>
  </si>
  <si>
    <t>Glover-Nelson</t>
  </si>
  <si>
    <t>Inverse context-sensitive info-mediaries</t>
  </si>
  <si>
    <t>Williams, Johnson and Campbell</t>
  </si>
  <si>
    <t>Streamlined human-resource Graphic Interface</t>
  </si>
  <si>
    <t>Case LLC</t>
  </si>
  <si>
    <t>Ameliorated foreground methodology</t>
  </si>
  <si>
    <t>Sanchez, Cross and Savage</t>
  </si>
  <si>
    <t>Sharable mobile knowledgebase</t>
  </si>
  <si>
    <t>White, Pena and Calhoun</t>
  </si>
  <si>
    <t>Quality-focused asymmetric adapter</t>
  </si>
  <si>
    <t>Davis Ltd</t>
  </si>
  <si>
    <t>Grass-roots optimizing projection</t>
  </si>
  <si>
    <t>Rogers, Jacobs and Jackson</t>
  </si>
  <si>
    <t>Upgradable multi-state instruction set</t>
  </si>
  <si>
    <t>Chan, Washington and Callahan</t>
  </si>
  <si>
    <t>Optional zero administration neural-net</t>
  </si>
  <si>
    <t>Daniel-Luna</t>
  </si>
  <si>
    <t>Mandatory multimedia leverage</t>
  </si>
  <si>
    <t>Mills, Frazier and Perez</t>
  </si>
  <si>
    <t>Proactive attitude-oriented knowledge user</t>
  </si>
  <si>
    <t>Farrell and Sons</t>
  </si>
  <si>
    <t>Synergized 4thgeneration conglomeration</t>
  </si>
  <si>
    <t>Rodriguez-Robinson</t>
  </si>
  <si>
    <t>Ergonomic methodical hub</t>
  </si>
  <si>
    <t>Romero-Hoffman</t>
  </si>
  <si>
    <t>Open-source zero administration complexity</t>
  </si>
  <si>
    <t>Mayer-Richmond</t>
  </si>
  <si>
    <t>Progressive zero-defect capability</t>
  </si>
  <si>
    <t>Acosta, Mullins and Morris</t>
  </si>
  <si>
    <t>Pre-emptive interactive model</t>
  </si>
  <si>
    <t>Bailey and Sons</t>
  </si>
  <si>
    <t>Grass-roots dynamic emulation</t>
  </si>
  <si>
    <t>Allen Inc</t>
  </si>
  <si>
    <t>Horizontal optimizing model</t>
  </si>
  <si>
    <t>Stewart-Coleman</t>
  </si>
  <si>
    <t>Customer-focused disintermediate toolset</t>
  </si>
  <si>
    <t>Mueller-Harmon</t>
  </si>
  <si>
    <t>Implemented tangible approach</t>
  </si>
  <si>
    <t>Luna-Horne</t>
  </si>
  <si>
    <t>Profound exuding pricing structure</t>
  </si>
  <si>
    <t>Hernandez-Grimes</t>
  </si>
  <si>
    <t>Profit-focused zero administration forecast</t>
  </si>
  <si>
    <t>Dougherty, Austin and Mills</t>
  </si>
  <si>
    <t>De-engineered 5thgeneration contingency</t>
  </si>
  <si>
    <t>Nunez Inc</t>
  </si>
  <si>
    <t>Customizable intangible capability</t>
  </si>
  <si>
    <t>Herrera, Bennett and Silva</t>
  </si>
  <si>
    <t>Programmable multi-state algorithm</t>
  </si>
  <si>
    <t>Greene, Lloyd and Sims</t>
  </si>
  <si>
    <t>Balanced leadingedge data-warehouse</t>
  </si>
  <si>
    <t>Frye, Hunt and Powell</t>
  </si>
  <si>
    <t>Polarized incremental emulation</t>
  </si>
  <si>
    <t>Yang and Sons</t>
  </si>
  <si>
    <t>Reactive 6thgeneration hub</t>
  </si>
  <si>
    <t>Everett-Wolfe</t>
  </si>
  <si>
    <t>Total optimizing software</t>
  </si>
  <si>
    <t>Acevedo-Huffman</t>
  </si>
  <si>
    <t>Pre-emptive impactful model</t>
  </si>
  <si>
    <t>Perez, Johnson and Gardner</t>
  </si>
  <si>
    <t>Grass-roots zero administration system engine</t>
  </si>
  <si>
    <t>Hernandez, Rodriguez and Clark</t>
  </si>
  <si>
    <t>Organic foreground leverage</t>
  </si>
  <si>
    <t>Rogers, Huerta and Medina</t>
  </si>
  <si>
    <t>Pre-emptive bandwidth-monitored instruction set</t>
  </si>
  <si>
    <t>Morrow, Santiago and Soto</t>
  </si>
  <si>
    <t>Stand-alone human-resource workforce</t>
  </si>
  <si>
    <t>Sanders LLC</t>
  </si>
  <si>
    <t>Multi-tiered explicit focus group</t>
  </si>
  <si>
    <t>Mason-Smith</t>
  </si>
  <si>
    <t>Reverse-engineered cohesive migration</t>
  </si>
  <si>
    <t>Fischer, Torres and Walker</t>
  </si>
  <si>
    <t>Expanded even-keeled portal</t>
  </si>
  <si>
    <t>Palmer Inc</t>
  </si>
  <si>
    <t>Universal multi-state capability</t>
  </si>
  <si>
    <t>Morales-Odonnell</t>
  </si>
  <si>
    <t>Exclusive 5thgeneration structure</t>
  </si>
  <si>
    <t>Weaver Ltd</t>
  </si>
  <si>
    <t>Monitored 24/7 approach</t>
  </si>
  <si>
    <t>Morris Group</t>
  </si>
  <si>
    <t>Realigned impactful artificial intelligence</t>
  </si>
  <si>
    <t>Ramos and Sons</t>
  </si>
  <si>
    <t>Extended responsive Internet solution</t>
  </si>
  <si>
    <t>Black-Graham</t>
  </si>
  <si>
    <t>Operative hybrid utilization</t>
  </si>
  <si>
    <t>Gardner Group</t>
  </si>
  <si>
    <t>Progressive 5thgeneration customer loyalty</t>
  </si>
  <si>
    <t>Brown-Williams</t>
  </si>
  <si>
    <t>Multi-channeled responsive product</t>
  </si>
  <si>
    <t>Hill, Mccann and Moore</t>
  </si>
  <si>
    <t>Streamlined needs-based knowledge user</t>
  </si>
  <si>
    <t>Martinez, Gomez and Dalton</t>
  </si>
  <si>
    <t>Team-oriented 6thgeneration matrix</t>
  </si>
  <si>
    <t>Leonard-Mcclain</t>
  </si>
  <si>
    <t>Virtual foreground throughput</t>
  </si>
  <si>
    <t>Johnson-Contreras</t>
  </si>
  <si>
    <t>Diverse scalable superstructure</t>
  </si>
  <si>
    <t>Davis and Sons</t>
  </si>
  <si>
    <t>Innovative human-resource migration</t>
  </si>
  <si>
    <t>Velazquez, Hunt and Ortiz</t>
  </si>
  <si>
    <t>Switchable zero tolerance website</t>
  </si>
  <si>
    <t>Hall-Schaefer</t>
  </si>
  <si>
    <t>Distributed eco-centric methodology</t>
  </si>
  <si>
    <t>Becker, Rice and White</t>
  </si>
  <si>
    <t>Reduced dedicated capability</t>
  </si>
  <si>
    <t>Weber Inc</t>
  </si>
  <si>
    <t>Up-sized discrete firmware</t>
  </si>
  <si>
    <t>Taylor, Santiago and Flores</t>
  </si>
  <si>
    <t>Polarized composite customer loyalty</t>
  </si>
  <si>
    <t>Macias Inc</t>
  </si>
  <si>
    <t>Optimized didactic intranet</t>
  </si>
  <si>
    <t>Robbins and Sons</t>
  </si>
  <si>
    <t>Future-proofed directional synergy</t>
  </si>
  <si>
    <t>Cole, Petty and Cameron</t>
  </si>
  <si>
    <t>Realigned zero administration paradigm</t>
  </si>
  <si>
    <t>Rush-Bowers</t>
  </si>
  <si>
    <t>Persevering analyzing extranet</t>
  </si>
  <si>
    <t>live</t>
  </si>
  <si>
    <t>Barnes-Williams</t>
  </si>
  <si>
    <t>Upgradable explicit forecast</t>
  </si>
  <si>
    <t>Burns-Burnett</t>
  </si>
  <si>
    <t>Front-line scalable definition</t>
  </si>
  <si>
    <t>Willis and Sons</t>
  </si>
  <si>
    <t>Fundamental incremental database</t>
  </si>
  <si>
    <t>Warren Ltd</t>
  </si>
  <si>
    <t>Distributed system-worthy application</t>
  </si>
  <si>
    <t>Foley-Cox</t>
  </si>
  <si>
    <t>Progressive zero administration leverage</t>
  </si>
  <si>
    <t>Mcmillan Group</t>
  </si>
  <si>
    <t>Advanced cohesive Graphic Interface</t>
  </si>
  <si>
    <t>Parker PLC</t>
  </si>
  <si>
    <t>Reduced interactive matrix</t>
  </si>
  <si>
    <t>Berry-Richardson</t>
  </si>
  <si>
    <t>Automated zero tolerance implementation</t>
  </si>
  <si>
    <t>Wiggins Ltd</t>
  </si>
  <si>
    <t>Upgradable analyzing core</t>
  </si>
  <si>
    <t>Joyce PLC</t>
  </si>
  <si>
    <t>Synchronized directional capability</t>
  </si>
  <si>
    <t>Parker-Morris</t>
  </si>
  <si>
    <t>Assimilated next generation instruction set</t>
  </si>
  <si>
    <t>Cooper Inc</t>
  </si>
  <si>
    <t>Polarized discrete product</t>
  </si>
  <si>
    <t>Nunez-Richards</t>
  </si>
  <si>
    <t>Exclusive attitude-oriented intranet</t>
  </si>
  <si>
    <t>Olson-Bishop</t>
  </si>
  <si>
    <t>User-friendly high-level initiative</t>
  </si>
  <si>
    <t>successful</t>
  </si>
  <si>
    <t>Lopez-King</t>
  </si>
  <si>
    <t>Multi-lateral radical solution</t>
  </si>
  <si>
    <t>Johnson Inc</t>
  </si>
  <si>
    <t>Profound next generation infrastructure</t>
  </si>
  <si>
    <t>Parker, Haley and Foster</t>
  </si>
  <si>
    <t>Adaptive local task-force</t>
  </si>
  <si>
    <t>Miranda, Hall and Mcgrath</t>
  </si>
  <si>
    <t>Progressive value-added ability</t>
  </si>
  <si>
    <t>Tate, Bass and House</t>
  </si>
  <si>
    <t>Organic object-oriented budgetary management</t>
  </si>
  <si>
    <t>Campbell, Thomas and Obrien</t>
  </si>
  <si>
    <t>Multi-channeled secondary middleware</t>
  </si>
  <si>
    <t>Young and Sons</t>
  </si>
  <si>
    <t>Innovative disintermediate encryption</t>
  </si>
  <si>
    <t>journalism/audio</t>
  </si>
  <si>
    <t>Todd, Freeman and Henry</t>
  </si>
  <si>
    <t>Diverse systematic projection</t>
  </si>
  <si>
    <t>Jordan-Acosta</t>
  </si>
  <si>
    <t>Operative uniform hub</t>
  </si>
  <si>
    <t>Hayden Ltd</t>
  </si>
  <si>
    <t>Innovative didactic analyzer</t>
  </si>
  <si>
    <t>Butler-Barr</t>
  </si>
  <si>
    <t>User-friendly next generation core</t>
  </si>
  <si>
    <t>Smith-Schmidt</t>
  </si>
  <si>
    <t>Inverse radical hierarchy</t>
  </si>
  <si>
    <t>Casey-Kelly</t>
  </si>
  <si>
    <t>Sharable holistic interface</t>
  </si>
  <si>
    <t>Synchronized motivating solution</t>
  </si>
  <si>
    <t>Walker-Taylor</t>
  </si>
  <si>
    <t>Automated uniform concept</t>
  </si>
  <si>
    <t>Sanchez LLC</t>
  </si>
  <si>
    <t>Stand-alone system-worthy standardization</t>
  </si>
  <si>
    <t>Herrera-Wilson</t>
  </si>
  <si>
    <t>Organized bandwidth-monitored core</t>
  </si>
  <si>
    <t>Black, Armstrong and Anderson</t>
  </si>
  <si>
    <t>Profound attitude-oriented functionalities</t>
  </si>
  <si>
    <t>Giles-Smith</t>
  </si>
  <si>
    <t>Right-sized web-enabled intranet</t>
  </si>
  <si>
    <t>Carter, Cole and Curtis</t>
  </si>
  <si>
    <t>Cloned responsive standardization</t>
  </si>
  <si>
    <t>Brandt, Carter and Wood</t>
  </si>
  <si>
    <t>Ameliorated clear-thinking circuit</t>
  </si>
  <si>
    <t>Lewis-Jacobson</t>
  </si>
  <si>
    <t>Exclusive system-worthy Graphic Interface</t>
  </si>
  <si>
    <t>Beck-Weber</t>
  </si>
  <si>
    <t>Business-focused full-range core</t>
  </si>
  <si>
    <t>Craig, Ellis and Miller</t>
  </si>
  <si>
    <t>Persevering 5thgeneration throughput</t>
  </si>
  <si>
    <t>Horton, Morrison and Clark</t>
  </si>
  <si>
    <t>Networked radical neural-net</t>
  </si>
  <si>
    <t>Mills-Roy</t>
  </si>
  <si>
    <t>Profit-focused multi-tasking access</t>
  </si>
  <si>
    <t>Rodriguez, Anderson and Porter</t>
  </si>
  <si>
    <t>Reverse-engineered zero-defect infrastructure</t>
  </si>
  <si>
    <t>Adams, Walker and Wong</t>
  </si>
  <si>
    <t>Seamless background framework</t>
  </si>
  <si>
    <t>Christian, Kim and Jimenez</t>
  </si>
  <si>
    <t>Devolved foreground throughput</t>
  </si>
  <si>
    <t>Martin, Lopez and Hunter</t>
  </si>
  <si>
    <t>Multi-lateral actuating installation</t>
  </si>
  <si>
    <t>Adams Group</t>
  </si>
  <si>
    <t>Reverse-engineered bandwidth-monitored contingency</t>
  </si>
  <si>
    <t>Clark-Cooke</t>
  </si>
  <si>
    <t>Down-sized analyzing challenge</t>
  </si>
  <si>
    <t>Stanton, Neal and Rodriguez</t>
  </si>
  <si>
    <t>Polarized uniform software</t>
  </si>
  <si>
    <t>Alvarez-Bauer</t>
  </si>
  <si>
    <t>Front-line intermediate moderator</t>
  </si>
  <si>
    <t>Howard, Carter and Griffith</t>
  </si>
  <si>
    <t>Adaptive asynchronous emulation</t>
  </si>
  <si>
    <t>Evans Group</t>
  </si>
  <si>
    <t>Stand-alone actuating support</t>
  </si>
  <si>
    <t>Peterson, Fletcher and Sanchez</t>
  </si>
  <si>
    <t>Multi-channeled bi-directional moratorium</t>
  </si>
  <si>
    <t>King-Nguyen</t>
  </si>
  <si>
    <t>Open-source incremental throughput</t>
  </si>
  <si>
    <t>Frederick, Jenkins and Collins</t>
  </si>
  <si>
    <t>Organic radical collaboration</t>
  </si>
  <si>
    <t>Christian, Yates and Greer</t>
  </si>
  <si>
    <t>Vision-oriented 5thgeneration array</t>
  </si>
  <si>
    <t>Hernandez Inc</t>
  </si>
  <si>
    <t>Versatile dedicated migration</t>
  </si>
  <si>
    <t>Skinner PLC</t>
  </si>
  <si>
    <t>Intuitive well-modulated middleware</t>
  </si>
  <si>
    <t>Harper-Davis</t>
  </si>
  <si>
    <t>Robust heuristic encoding</t>
  </si>
  <si>
    <t>Hanson Inc</t>
  </si>
  <si>
    <t>Grass-roots web-enabled contingency</t>
  </si>
  <si>
    <t>Ward, Sanchez and Kemp</t>
  </si>
  <si>
    <t>Stand-alone discrete Graphical User Interface</t>
  </si>
  <si>
    <t>Warren-Harrison</t>
  </si>
  <si>
    <t>Programmable incremental knowledge user</t>
  </si>
  <si>
    <t>Clarke, Anderson and Lee</t>
  </si>
  <si>
    <t>Robust explicit hardware</t>
  </si>
  <si>
    <t>Carlson-Hernandez</t>
  </si>
  <si>
    <t>Quality-focused real-time solution</t>
  </si>
  <si>
    <t>Reid-Mccullough</t>
  </si>
  <si>
    <t>Visionary real-time groupware</t>
  </si>
  <si>
    <t>Sanchez-Morgan</t>
  </si>
  <si>
    <t>Realigned upward-trending strategy</t>
  </si>
  <si>
    <t>Cuevas-Morales</t>
  </si>
  <si>
    <t>Public-key coherent ability</t>
  </si>
  <si>
    <t>Compatible full-range leverage</t>
  </si>
  <si>
    <t>Lee PLC</t>
  </si>
  <si>
    <t>Re-contextualized leadingedge firmware</t>
  </si>
  <si>
    <t>Gray-Jenkins</t>
  </si>
  <si>
    <t>Devolved next generation adapter</t>
  </si>
  <si>
    <t>Baker Ltd</t>
  </si>
  <si>
    <t>Progressive intangible flexibility</t>
  </si>
  <si>
    <t>Johnson-Pace</t>
  </si>
  <si>
    <t>Persistent 3rdgeneration moratorium</t>
  </si>
  <si>
    <t>Green, Murphy and Webb</t>
  </si>
  <si>
    <t>Versatile directional project</t>
  </si>
  <si>
    <t>Miles and Sons</t>
  </si>
  <si>
    <t>Persistent attitude-oriented approach</t>
  </si>
  <si>
    <t>Perez, Brown and Meyers</t>
  </si>
  <si>
    <t>Stand-alone background customer loyalty</t>
  </si>
  <si>
    <t>Martinez LLC</t>
  </si>
  <si>
    <t>Automated local secured line</t>
  </si>
  <si>
    <t>Quinn, Cruz and Schmidt</t>
  </si>
  <si>
    <t>Enterprise-wide multimedia software</t>
  </si>
  <si>
    <t>Mitchell and Sons</t>
  </si>
  <si>
    <t>Synergized intangible challenge</t>
  </si>
  <si>
    <t>Porter-George</t>
  </si>
  <si>
    <t>Reactive content-based framework</t>
  </si>
  <si>
    <t>Rose-Fuller</t>
  </si>
  <si>
    <t>Upgradable holistic system engine</t>
  </si>
  <si>
    <t>Bowen, Davies and Burns</t>
  </si>
  <si>
    <t>Devolved client-server monitoring</t>
  </si>
  <si>
    <t>Moreno Ltd</t>
  </si>
  <si>
    <t>Customer-focused multimedia methodology</t>
  </si>
  <si>
    <t>Houston, Moore and Rogers</t>
  </si>
  <si>
    <t>Optional tangible utilization</t>
  </si>
  <si>
    <t>Ramos, Moreno and Lewis</t>
  </si>
  <si>
    <t>Extended multi-state knowledge user</t>
  </si>
  <si>
    <t>Soto-Anthony</t>
  </si>
  <si>
    <t>Ameliorated logistical capability</t>
  </si>
  <si>
    <t>music/world music</t>
  </si>
  <si>
    <t>Keith, Alvarez and Potter</t>
  </si>
  <si>
    <t>Extended bottom-line open architecture</t>
  </si>
  <si>
    <t>Moore, Cook and Wright</t>
  </si>
  <si>
    <t>Visionary maximized Local Area Network</t>
  </si>
  <si>
    <t>Innovative well-modulated functionalities</t>
  </si>
  <si>
    <t>Carlson, Dixon and Jones</t>
  </si>
  <si>
    <t>Persistent well-modulated synergy</t>
  </si>
  <si>
    <t>Kelley, Stanton and Sanchez</t>
  </si>
  <si>
    <t>Optional tangible pricing structure</t>
  </si>
  <si>
    <t>Manning-Hamilton</t>
  </si>
  <si>
    <t>Vision-oriented scalable definition</t>
  </si>
  <si>
    <t>Turner-Davis</t>
  </si>
  <si>
    <t>Automated local emulation</t>
  </si>
  <si>
    <t>Weaver-Marquez</t>
  </si>
  <si>
    <t>Focused analyzing circuit</t>
  </si>
  <si>
    <t>Kane, Pruitt and Rivera</t>
  </si>
  <si>
    <t>Cross-platform next generation service-desk</t>
  </si>
  <si>
    <t>Holmes PLC</t>
  </si>
  <si>
    <t>Digitized local info-mediaries</t>
  </si>
  <si>
    <t>Jordan-Fischer</t>
  </si>
  <si>
    <t>Vision-oriented high-level extranet</t>
  </si>
  <si>
    <t>Pratt LLC</t>
  </si>
  <si>
    <t>Stand-alone web-enabled moderator</t>
  </si>
  <si>
    <t>Benjamin, Paul and Ferguson</t>
  </si>
  <si>
    <t>Cloned global Graphical User Interface</t>
  </si>
  <si>
    <t>Jones PLC</t>
  </si>
  <si>
    <t>Virtual systemic intranet</t>
  </si>
  <si>
    <t>Smith-Jenkins</t>
  </si>
  <si>
    <t>Vision-oriented methodical application</t>
  </si>
  <si>
    <t>Davis LLC</t>
  </si>
  <si>
    <t>Compatible logistical paradigm</t>
  </si>
  <si>
    <t>Murillo-Mcfarland</t>
  </si>
  <si>
    <t>Synchronized client-driven projection</t>
  </si>
  <si>
    <t>Carney-Anderson</t>
  </si>
  <si>
    <t>Digitized 5thgeneration knowledgebase</t>
  </si>
  <si>
    <t>Fitzgerald Group</t>
  </si>
  <si>
    <t>Intuitive exuding initiative</t>
  </si>
  <si>
    <t>Wright, Brooks and Villarreal</t>
  </si>
  <si>
    <t>Reverse-engineered bifurcated strategy</t>
  </si>
  <si>
    <t>Smith and Sons</t>
  </si>
  <si>
    <t>Upgradable high-level solution</t>
  </si>
  <si>
    <t>Roberts Group</t>
  </si>
  <si>
    <t>Up-sized radical pricing structure</t>
  </si>
  <si>
    <t>Valdez, Williams and Meyer</t>
  </si>
  <si>
    <t>Cross-group heuristic forecast</t>
  </si>
  <si>
    <t>Cooper, Stanley and Bryant</t>
  </si>
  <si>
    <t>Phased empowering success</t>
  </si>
  <si>
    <t>Johnson, Parker and Haynes</t>
  </si>
  <si>
    <t>Focused 6thgeneration forecast</t>
  </si>
  <si>
    <t>Hogan Group</t>
  </si>
  <si>
    <t>Versatile bottom-line definition</t>
  </si>
  <si>
    <t>White, Torres and Bishop</t>
  </si>
  <si>
    <t>Multi-layered dynamic protocol</t>
  </si>
  <si>
    <t>Huynh, Gallegos and Mills</t>
  </si>
  <si>
    <t>Reduced next generation info-mediaries</t>
  </si>
  <si>
    <t>Richardson Inc</t>
  </si>
  <si>
    <t>Assimilated fault-tolerant capacity</t>
  </si>
  <si>
    <t>Rosales LLC</t>
  </si>
  <si>
    <t>Compatible multimedia utilization</t>
  </si>
  <si>
    <t>Lawson and Sons</t>
  </si>
  <si>
    <t>Reverse-engineered multi-tasking product</t>
  </si>
  <si>
    <t>Total dedicated benchmark</t>
  </si>
  <si>
    <t>Garrison LLC</t>
  </si>
  <si>
    <t>Profit-focused 24/7 data-warehouse</t>
  </si>
  <si>
    <t>Gates, Li and Thompson</t>
  </si>
  <si>
    <t>Synchronized attitude-oriented frame</t>
  </si>
  <si>
    <t>Best, Miller and Thomas</t>
  </si>
  <si>
    <t>Re-engineered mobile task-force</t>
  </si>
  <si>
    <t>Williams LLC</t>
  </si>
  <si>
    <t>Up-sized high-level access</t>
  </si>
  <si>
    <t>Garcia Inc</t>
  </si>
  <si>
    <t>Front-line web-enabled model</t>
  </si>
  <si>
    <t>Myers LLC</t>
  </si>
  <si>
    <t>Reactive bottom-line open architecture</t>
  </si>
  <si>
    <t>Morrow Inc</t>
  </si>
  <si>
    <t>Networked global migration</t>
  </si>
  <si>
    <t>Brown-Pena</t>
  </si>
  <si>
    <t>Front-line client-server secured line</t>
  </si>
  <si>
    <t>Tucker, Schmidt and Reid</t>
  </si>
  <si>
    <t>Multi-layered encompassing installation</t>
  </si>
  <si>
    <t>Montgomery, Larson and Spencer</t>
  </si>
  <si>
    <t>User-centric bifurcated knowledge user</t>
  </si>
  <si>
    <t>Landry Group</t>
  </si>
  <si>
    <t>Expanded value-added hardware</t>
  </si>
  <si>
    <t>Collier Inc</t>
  </si>
  <si>
    <t>Enhanced dynamic definition</t>
  </si>
  <si>
    <t>Fox-Williams</t>
  </si>
  <si>
    <t>Profound system-worthy functionalities</t>
  </si>
  <si>
    <t>Jones, Wiley and Robbins</t>
  </si>
  <si>
    <t>Front-line cohesive extranet</t>
  </si>
  <si>
    <t>Smith-Brown</t>
  </si>
  <si>
    <t>Object-based content-based ability</t>
  </si>
  <si>
    <t>Ramirez-Myers</t>
  </si>
  <si>
    <t>Switchable intangible definition</t>
  </si>
  <si>
    <t>Garcia PLC</t>
  </si>
  <si>
    <t>Customer-focused attitude-oriented function</t>
  </si>
  <si>
    <t>Bautista-Cross</t>
  </si>
  <si>
    <t>Fully-configurable coherent Internet solution</t>
  </si>
  <si>
    <t>Gomez LLC</t>
  </si>
  <si>
    <t>Pre-emptive mission-critical hardware</t>
  </si>
  <si>
    <t>Wilson, Brooks and Clark</t>
  </si>
  <si>
    <t>Operative well-modulated data-warehouse</t>
  </si>
  <si>
    <t>Gonzalez-Robbins</t>
  </si>
  <si>
    <t>Up-sized responsive protocol</t>
  </si>
  <si>
    <t>Cordova-Torres</t>
  </si>
  <si>
    <t>Pre-emptive grid-enabled contingency</t>
  </si>
  <si>
    <t>Flowers and Sons</t>
  </si>
  <si>
    <t>Virtual static core</t>
  </si>
  <si>
    <t>Mcgee Group</t>
  </si>
  <si>
    <t>Assimilated discrete algorithm</t>
  </si>
  <si>
    <t>Miller, Glenn and Adams</t>
  </si>
  <si>
    <t>Distributed actuating project</t>
  </si>
  <si>
    <t>English-Mccullough</t>
  </si>
  <si>
    <t>Business-focused discrete software</t>
  </si>
  <si>
    <t>Chen, Pollard and Clarke</t>
  </si>
  <si>
    <t>Stand-alone multi-state project</t>
  </si>
  <si>
    <t>Diaz-Little</t>
  </si>
  <si>
    <t>Grass-roots executive synergy</t>
  </si>
  <si>
    <t>Welch Inc</t>
  </si>
  <si>
    <t>Optional optimal website</t>
  </si>
  <si>
    <t>Bolton, Sanchez and Carrillo</t>
  </si>
  <si>
    <t>Distributed systemic adapter</t>
  </si>
  <si>
    <t>Thompson-Bates</t>
  </si>
  <si>
    <t>Expanded encompassing open architecture</t>
  </si>
  <si>
    <t>Watson-Douglas</t>
  </si>
  <si>
    <t>Centralized bandwidth-monitored leverage</t>
  </si>
  <si>
    <t>Ball-Fisher</t>
  </si>
  <si>
    <t>Multi-layered intangible instruction set</t>
  </si>
  <si>
    <t>Gomez, Bailey and Flores</t>
  </si>
  <si>
    <t>User-friendly static contingency</t>
  </si>
  <si>
    <t>Robles, Bell and Gonzalez</t>
  </si>
  <si>
    <t>Customizable background monitoring</t>
  </si>
  <si>
    <t>Braun PLC</t>
  </si>
  <si>
    <t>Function-based high-level infrastructure</t>
  </si>
  <si>
    <t>Bailey-Boyer</t>
  </si>
  <si>
    <t>Visionary exuding Internet solution</t>
  </si>
  <si>
    <t>Jackson Inc</t>
  </si>
  <si>
    <t>Mandatory multi-tasking encryption</t>
  </si>
  <si>
    <t>Thomas-Simmons</t>
  </si>
  <si>
    <t>Proactive 24hour frame</t>
  </si>
  <si>
    <t>Santana-George</t>
  </si>
  <si>
    <t>Re-engineered client-driven knowledge user</t>
  </si>
  <si>
    <t>Burton-Watkins</t>
  </si>
  <si>
    <t>Extended reciprocal circuit</t>
  </si>
  <si>
    <t>Lopez and Sons</t>
  </si>
  <si>
    <t>Polarized human-resource protocol</t>
  </si>
  <si>
    <t>Anderson and Sons</t>
  </si>
  <si>
    <t>Quality-focused reciprocal structure</t>
  </si>
  <si>
    <t>Wilson, Jefferson and Anderson</t>
  </si>
  <si>
    <t>Profit-focused empowering system engine</t>
  </si>
  <si>
    <t>Thomas and Sons</t>
  </si>
  <si>
    <t>Re-engineered heuristic forecast</t>
  </si>
  <si>
    <t>Wright, Hartman and Yu</t>
  </si>
  <si>
    <t>User-friendly tertiary array</t>
  </si>
  <si>
    <t>Calderon, Bradford and Dean</t>
  </si>
  <si>
    <t>Devolved system-worthy framework</t>
  </si>
  <si>
    <t>Bridges, Freeman and Kim</t>
  </si>
  <si>
    <t>Cross-group multi-state task-force</t>
  </si>
  <si>
    <t>Sutton, Barrett and Tucker</t>
  </si>
  <si>
    <t>Cross-platform needs-based approach</t>
  </si>
  <si>
    <t>Riggs Group</t>
  </si>
  <si>
    <t>Configurable upward-trending solution</t>
  </si>
  <si>
    <t>Santos, Williams and Brown</t>
  </si>
  <si>
    <t>Reverse-engineered 24/7 methodology</t>
  </si>
  <si>
    <t>Mendoza-Parker</t>
  </si>
  <si>
    <t>Enterprise-wide motivating matrices</t>
  </si>
  <si>
    <t>Brown-Parker</t>
  </si>
  <si>
    <t>Down-sized coherent toolset</t>
  </si>
  <si>
    <t>Cordova Ltd</t>
  </si>
  <si>
    <t>Synergized radical product</t>
  </si>
  <si>
    <t>Long-Greene</t>
  </si>
  <si>
    <t>Future-proofed heuristic encryption</t>
  </si>
  <si>
    <t>Moreno-Turner</t>
  </si>
  <si>
    <t>Inverse multi-tasking installation</t>
  </si>
  <si>
    <t>White, Larson and Wright</t>
  </si>
  <si>
    <t>Upgradable hybrid capability</t>
  </si>
  <si>
    <t>Solomon PLC</t>
  </si>
  <si>
    <t>Open-architected 24/7 infrastructure</t>
  </si>
  <si>
    <t>Mitchell-Lee</t>
  </si>
  <si>
    <t>Customizable leadingedge model</t>
  </si>
  <si>
    <t>Padilla-Porter</t>
  </si>
  <si>
    <t>Innovative exuding matrix</t>
  </si>
  <si>
    <t>Owens, Hall and Gonzalez</t>
  </si>
  <si>
    <t>De-engineered static orchestration</t>
  </si>
  <si>
    <t>Miller-Poole</t>
  </si>
  <si>
    <t>Networked optimal adapter</t>
  </si>
  <si>
    <t>Payne, Garrett and Thomas</t>
  </si>
  <si>
    <t>Upgradable bi-directional concept</t>
  </si>
  <si>
    <t>Blair, Reyes and Woods</t>
  </si>
  <si>
    <t>Cross-platform interactive synergy</t>
  </si>
  <si>
    <t>Perry and Sons</t>
  </si>
  <si>
    <t>Business-focused logistical framework</t>
  </si>
  <si>
    <t>Seamless solution-oriented capacity</t>
  </si>
  <si>
    <t>Wright, Fox and Marks</t>
  </si>
  <si>
    <t>Assimilated real-time support</t>
  </si>
  <si>
    <t>Hoffman-Howard</t>
  </si>
  <si>
    <t>Extended encompassing application</t>
  </si>
  <si>
    <t>Beck, Thompson and Martinez</t>
  </si>
  <si>
    <t>Down-sized maximized function</t>
  </si>
  <si>
    <t>Smith, Wells and Nguyen</t>
  </si>
  <si>
    <t>Self-enabling grid-enabled initiative</t>
  </si>
  <si>
    <t>Ortega LLC</t>
  </si>
  <si>
    <t>Secured bifurcated intranet</t>
  </si>
  <si>
    <t>Hayes Group</t>
  </si>
  <si>
    <t>Implemented even-keeled standardization</t>
  </si>
  <si>
    <t>Hill, Martin and Garcia</t>
  </si>
  <si>
    <t>Sharable scalable core</t>
  </si>
  <si>
    <t>Ramirez LLC</t>
  </si>
  <si>
    <t>Multi-tiered maximized orchestration</t>
  </si>
  <si>
    <t>Turner-Terrell</t>
  </si>
  <si>
    <t>Polarized tertiary function</t>
  </si>
  <si>
    <t>Wilson Group</t>
  </si>
  <si>
    <t>Ameliorated foreground focus group</t>
  </si>
  <si>
    <t>Smith-Wallace</t>
  </si>
  <si>
    <t>Monitored 24/7 time-frame</t>
  </si>
  <si>
    <t>Matthews LLC</t>
  </si>
  <si>
    <t>Advanced transitional help-desk</t>
  </si>
  <si>
    <t>Meza, Kirby and Patel</t>
  </si>
  <si>
    <t>Cross-platform empowering project</t>
  </si>
  <si>
    <t>Palmer Ltd</t>
  </si>
  <si>
    <t>Reverse-engineered uniform knowledge user</t>
  </si>
  <si>
    <t>Maldonado and Sons</t>
  </si>
  <si>
    <t>Reverse-engineered asynchronous archive</t>
  </si>
  <si>
    <t>Martin, Gates and Holt</t>
  </si>
  <si>
    <t>Distributed holistic neural-net</t>
  </si>
  <si>
    <t>Gonzalez, Williams and Benson</t>
  </si>
  <si>
    <t>Multi-layered bottom-line encryption</t>
  </si>
  <si>
    <t>Harris Inc</t>
  </si>
  <si>
    <t>Future-proofed modular groupware</t>
  </si>
  <si>
    <t>Alvarez-Andrews</t>
  </si>
  <si>
    <t>Extended impactful secured line</t>
  </si>
  <si>
    <t>Ortiz Inc</t>
  </si>
  <si>
    <t>Stand-alone incremental parallelism</t>
  </si>
  <si>
    <t>Barry Group</t>
  </si>
  <si>
    <t>De-engineered static Local Area Network</t>
  </si>
  <si>
    <t>Hunt, Barker and Baker</t>
  </si>
  <si>
    <t>Business-focused leadingedge instruction set</t>
  </si>
  <si>
    <t>Bowen, Mcdonald and Hall</t>
  </si>
  <si>
    <t>User-centric fault-tolerant task-force</t>
  </si>
  <si>
    <t>Baker, Collins and Smith</t>
  </si>
  <si>
    <t>Reactive real-time software</t>
  </si>
  <si>
    <t>Stone PLC</t>
  </si>
  <si>
    <t>Exclusive 5thgeneration leverage</t>
  </si>
  <si>
    <t>Hayden, Shannon and Stein</t>
  </si>
  <si>
    <t>Customer-focused client-server service-desk</t>
  </si>
  <si>
    <t>Barnett and Sons</t>
  </si>
  <si>
    <t>Business-focused dynamic info-mediaries</t>
  </si>
  <si>
    <t>Lucas, Hall and Bonilla</t>
  </si>
  <si>
    <t>Networked bottom-line initiative</t>
  </si>
  <si>
    <t>Peterson Ltd</t>
  </si>
  <si>
    <t>Re-engineered 24hour matrix</t>
  </si>
  <si>
    <t>Johnson, Patterson and Montoya</t>
  </si>
  <si>
    <t>Triple-buffered fresh-thinking frame</t>
  </si>
  <si>
    <t>Ritter PLC</t>
  </si>
  <si>
    <t>Multi-channeled upward-trending application</t>
  </si>
  <si>
    <t>Grimes, Holland and Sloan</t>
  </si>
  <si>
    <t>Extended dedicated archive</t>
  </si>
  <si>
    <t>Duncan, Mcdonald and Miller</t>
  </si>
  <si>
    <t>Assimilated coherent hardware</t>
  </si>
  <si>
    <t>Collins-Goodman</t>
  </si>
  <si>
    <t>Cross-platform even-keeled initiative</t>
  </si>
  <si>
    <t>Ross, Kelly and Brown</t>
  </si>
  <si>
    <t>Virtual contextually-based circuit</t>
  </si>
  <si>
    <t>Bailey, Nguyen and Martinez</t>
  </si>
  <si>
    <t>Fundamental user-facing productivity</t>
  </si>
  <si>
    <t>Gardner Inc</t>
  </si>
  <si>
    <t>Function-based systematic Graphical User Interface</t>
  </si>
  <si>
    <t>Cummings Inc</t>
  </si>
  <si>
    <t>Digitized transitional monitoring</t>
  </si>
  <si>
    <t>Dean, Fox and Phillips</t>
  </si>
  <si>
    <t>Extended context-sensitive forecast</t>
  </si>
  <si>
    <t>Dawson, Brady and Gilbert</t>
  </si>
  <si>
    <t>Front-line optimizing emulation</t>
  </si>
  <si>
    <t>Pineda Group</t>
  </si>
  <si>
    <t>Exclusive real-time protocol</t>
  </si>
  <si>
    <t>Wilson Ltd</t>
  </si>
  <si>
    <t>Function-based multi-state software</t>
  </si>
  <si>
    <t>Mays LLC</t>
  </si>
  <si>
    <t>Multi-layered global groupware</t>
  </si>
  <si>
    <t>Stevenson-Thompson</t>
  </si>
  <si>
    <t>Automated static workforce</t>
  </si>
  <si>
    <t>Peterson PLC</t>
  </si>
  <si>
    <t>User-friendly discrete benchmark</t>
  </si>
  <si>
    <t>Cisneros Ltd</t>
  </si>
  <si>
    <t>Vision-oriented regional hub</t>
  </si>
  <si>
    <t>Brown, Estrada and Jensen</t>
  </si>
  <si>
    <t>Exclusive systematic productivity</t>
  </si>
  <si>
    <t>Davis-Rodriguez</t>
  </si>
  <si>
    <t>Progressive secondary portal</t>
  </si>
  <si>
    <t>Brooks-Rodriguez</t>
  </si>
  <si>
    <t>Implemented intangible instruction set</t>
  </si>
  <si>
    <t>Swanson, Wilson and Baker</t>
  </si>
  <si>
    <t>Synergized well-modulated project</t>
  </si>
  <si>
    <t>Garza-Bryant</t>
  </si>
  <si>
    <t>Programmable leadingedge contingency</t>
  </si>
  <si>
    <t>Haynes-Williams</t>
  </si>
  <si>
    <t>Seamless clear-thinking artificial intelligence</t>
  </si>
  <si>
    <t>Mahoney, Adams and Lucas</t>
  </si>
  <si>
    <t>Cloned leadingedge utilization</t>
  </si>
  <si>
    <t>Moss, Norman and Dunlap</t>
  </si>
  <si>
    <t>Upgradable upward-trending workforce</t>
  </si>
  <si>
    <t>Walker, Taylor and Coleman</t>
  </si>
  <si>
    <t>Multi-tiered directional open architecture</t>
  </si>
  <si>
    <t>Gonzalez-Snow</t>
  </si>
  <si>
    <t>Polarized user-facing interface</t>
  </si>
  <si>
    <t>Petersen-Rodriguez</t>
  </si>
  <si>
    <t>Digitized clear-thinking installation</t>
  </si>
  <si>
    <t>Williams-Jones</t>
  </si>
  <si>
    <t>Monitored incremental info-mediaries</t>
  </si>
  <si>
    <t>York-Pitts</t>
  </si>
  <si>
    <t>Monitored discrete toolset</t>
  </si>
  <si>
    <t>Caldwell PLC</t>
  </si>
  <si>
    <t>Grass-roots zero administration alliance</t>
  </si>
  <si>
    <t>Davis-Michael</t>
  </si>
  <si>
    <t>Progressive tertiary framework</t>
  </si>
  <si>
    <t>Townsend Ltd</t>
  </si>
  <si>
    <t>Grass-roots actuating policy</t>
  </si>
  <si>
    <t>Lane-Barber</t>
  </si>
  <si>
    <t>Universal value-added moderator</t>
  </si>
  <si>
    <t>Valencia PLC</t>
  </si>
  <si>
    <t>Extended asynchronous initiative</t>
  </si>
  <si>
    <t>Byrd Group</t>
  </si>
  <si>
    <t>Profound fault-tolerant model</t>
  </si>
  <si>
    <t>Beck-Knight</t>
  </si>
  <si>
    <t>Exclusive fresh-thinking model</t>
  </si>
  <si>
    <t>Chase, Garcia and Johnson</t>
  </si>
  <si>
    <t>Adaptive intangible database</t>
  </si>
  <si>
    <t>Re-contextualized homogeneous flexibility</t>
  </si>
  <si>
    <t>Ho Ltd</t>
  </si>
  <si>
    <t>Enhanced client-driven capacity</t>
  </si>
  <si>
    <t>Davis, Crawford and Lopez</t>
  </si>
  <si>
    <t>Reactive radical framework</t>
  </si>
  <si>
    <t>Garcia, Dunn and Richardson</t>
  </si>
  <si>
    <t>Automated even-keeled emulation</t>
  </si>
  <si>
    <t>Cordova, Shaw and Wang</t>
  </si>
  <si>
    <t>Virtual secondary open architecture</t>
  </si>
  <si>
    <t>Wang, Silva and Byrd</t>
  </si>
  <si>
    <t>Integrated bifurcated software</t>
  </si>
  <si>
    <t>Taylor Inc</t>
  </si>
  <si>
    <t>Public-key 3rdgeneration system engine</t>
  </si>
  <si>
    <t>Schroeder Ltd</t>
  </si>
  <si>
    <t>Progressive needs-based focus group</t>
  </si>
  <si>
    <t>Lee and Sons</t>
  </si>
  <si>
    <t>Persevering interactive emulation</t>
  </si>
  <si>
    <t>Smith-Sparks</t>
  </si>
  <si>
    <t>Digitized bandwidth-monitored open architecture</t>
  </si>
  <si>
    <t>Carlson Inc</t>
  </si>
  <si>
    <t>Ergonomic fresh-thinking installation</t>
  </si>
  <si>
    <t>Ayala Group</t>
  </si>
  <si>
    <t>Right-sized maximized migration</t>
  </si>
  <si>
    <t>Shaw Ltd</t>
  </si>
  <si>
    <t>Profit-focused content-based application</t>
  </si>
  <si>
    <t>Cardenas, Thompson and Carey</t>
  </si>
  <si>
    <t>Configurable full-range emulation</t>
  </si>
  <si>
    <t>Bradley, Beck and Mayo</t>
  </si>
  <si>
    <t>Synergized fault-tolerant hierarchy</t>
  </si>
  <si>
    <t>Santos, Black and Donovan</t>
  </si>
  <si>
    <t>Pre-emptive scalable access</t>
  </si>
  <si>
    <t>Ortiz, Valenzuela and Collins</t>
  </si>
  <si>
    <t>Profound solution-oriented matrix</t>
  </si>
  <si>
    <t>Lam-Hamilton</t>
  </si>
  <si>
    <t>Team-oriented global strategy</t>
  </si>
  <si>
    <t>Anderson-Perez</t>
  </si>
  <si>
    <t>Expanded 3rdgeneration strategy</t>
  </si>
  <si>
    <t>Sandoval Group</t>
  </si>
  <si>
    <t>Assimilated multi-tasking archive</t>
  </si>
  <si>
    <t>Hansen Group</t>
  </si>
  <si>
    <t>Centralized regional interface</t>
  </si>
  <si>
    <t>Perez, Davis and Wilson</t>
  </si>
  <si>
    <t>Implemented tangible algorithm</t>
  </si>
  <si>
    <t>Young LLC</t>
  </si>
  <si>
    <t>Universal maximized methodology</t>
  </si>
  <si>
    <t>Roberts, Hinton and Williams</t>
  </si>
  <si>
    <t>Programmable static middleware</t>
  </si>
  <si>
    <t>Carter-Guzman</t>
  </si>
  <si>
    <t>Centralized cohesive challenge</t>
  </si>
  <si>
    <t>Smith, Love and Smith</t>
  </si>
  <si>
    <t>Grass-roots mission-critical capability</t>
  </si>
  <si>
    <t>Sullivan, Davis and Booth</t>
  </si>
  <si>
    <t>Vision-oriented actuating hardware</t>
  </si>
  <si>
    <t>Richards, Stevens and Fleming</t>
  </si>
  <si>
    <t>Object-based full-range knowledge user</t>
  </si>
  <si>
    <t>Smith, Scott and Rodriguez</t>
  </si>
  <si>
    <t>Organic actuating protocol</t>
  </si>
  <si>
    <t>Hampton, Lewis and Ray</t>
  </si>
  <si>
    <t>Seamless coherent parallelism</t>
  </si>
  <si>
    <t>Collins LLC</t>
  </si>
  <si>
    <t>Decentralized 4thgeneration time-frame</t>
  </si>
  <si>
    <t>Lamb Inc</t>
  </si>
  <si>
    <t>Optimized leadingedge concept</t>
  </si>
  <si>
    <t>Cloned bi-directional architecture</t>
  </si>
  <si>
    <t>Harris, Hall and Harris</t>
  </si>
  <si>
    <t>Inverse analyzing matrices</t>
  </si>
  <si>
    <t>Davis-Johnson</t>
  </si>
  <si>
    <t>Automated reciprocal protocol</t>
  </si>
  <si>
    <t>Collins-Martinez</t>
  </si>
  <si>
    <t>Progressive grid-enabled website</t>
  </si>
  <si>
    <t>Jackson LLC</t>
  </si>
  <si>
    <t>Distributed motivating algorithm</t>
  </si>
  <si>
    <t>Michael, Anderson and Vincent</t>
  </si>
  <si>
    <t>Cross-group global moratorium</t>
  </si>
  <si>
    <t>Sparks-West</t>
  </si>
  <si>
    <t>Organized incremental standardization</t>
  </si>
  <si>
    <t>Quality-focused system-worthy support</t>
  </si>
  <si>
    <t>Carson PLC</t>
  </si>
  <si>
    <t>Visionary system-worthy attitude</t>
  </si>
  <si>
    <t>Olsen-Ryan</t>
  </si>
  <si>
    <t>Assimilated neutral utilization</t>
  </si>
  <si>
    <t>Johnson-Lee</t>
  </si>
  <si>
    <t>Intuitive exuding process improvement</t>
  </si>
  <si>
    <t>Peck, Higgins and Smith</t>
  </si>
  <si>
    <t>Devolved disintermediate encryption</t>
  </si>
  <si>
    <t>Davis-Smith</t>
  </si>
  <si>
    <t>Organic motivating firmware</t>
  </si>
  <si>
    <t>Ferguson PLC</t>
  </si>
  <si>
    <t>Public-key intangible superstructure</t>
  </si>
  <si>
    <t>Wright LLC</t>
  </si>
  <si>
    <t>Seamless clear-thinking conglomeration</t>
  </si>
  <si>
    <t>Vega Group</t>
  </si>
  <si>
    <t>Synchronized regional synergy</t>
  </si>
  <si>
    <t>Clark Group</t>
  </si>
  <si>
    <t>Grass-roots fault-tolerant policy</t>
  </si>
  <si>
    <t>Williams, Martin and Meyer</t>
  </si>
  <si>
    <t>Innovative well-modulated capability</t>
  </si>
  <si>
    <t>Lyons LLC</t>
  </si>
  <si>
    <t>Balanced impactful circuit</t>
  </si>
  <si>
    <t>Wong-Walker</t>
  </si>
  <si>
    <t>Multi-channeled disintermediate policy</t>
  </si>
  <si>
    <t>Hall, Buchanan and Benton</t>
  </si>
  <si>
    <t>Configurable fault-tolerant structure</t>
  </si>
  <si>
    <t>Douglas LLC</t>
  </si>
  <si>
    <t>Reduced heuristic moratorium</t>
  </si>
  <si>
    <t>Petersen and Sons</t>
  </si>
  <si>
    <t>Open-source full-range portal</t>
  </si>
  <si>
    <t>Hardin-Dixon</t>
  </si>
  <si>
    <t>Focused solution-oriented matrix</t>
  </si>
  <si>
    <t>White, Robertson and Roberts</t>
  </si>
  <si>
    <t>Down-sized national software</t>
  </si>
  <si>
    <t>White-Rosario</t>
  </si>
  <si>
    <t>Balanced demand-driven definition</t>
  </si>
  <si>
    <t>Serrano, Gallagher and Griffith</t>
  </si>
  <si>
    <t>Customizable bi-directional monitoring</t>
  </si>
  <si>
    <t>Flores, Miller and Johnson</t>
  </si>
  <si>
    <t>Horizontal context-sensitive knowledge user</t>
  </si>
  <si>
    <t>Green-Carr</t>
  </si>
  <si>
    <t>Pre-emptive bifurcated artificial intelligence</t>
  </si>
  <si>
    <t>Marsh-Coleman</t>
  </si>
  <si>
    <t>Exclusive asymmetric analyzer</t>
  </si>
  <si>
    <t>Avila-Nelson</t>
  </si>
  <si>
    <t>Up-sized intermediate website</t>
  </si>
  <si>
    <t>Roberts and Sons</t>
  </si>
  <si>
    <t>Streamlined holistic knowledgebase</t>
  </si>
  <si>
    <t>Martinez-Juarez</t>
  </si>
  <si>
    <t>Realigned uniform knowledge user</t>
  </si>
  <si>
    <t>Santos-Young</t>
  </si>
  <si>
    <t>Enhanced neutral ability</t>
  </si>
  <si>
    <t>Spence, Jackson and Kelly</t>
  </si>
  <si>
    <t>Advanced discrete leverage</t>
  </si>
  <si>
    <t>Baker-Morris</t>
  </si>
  <si>
    <t>Fully-configurable motivating approach</t>
  </si>
  <si>
    <t>Logan-Miranda</t>
  </si>
  <si>
    <t>Proactive systemic firmware</t>
  </si>
  <si>
    <t>Mccoy Ltd</t>
  </si>
  <si>
    <t>Business-focused encompassing intranet</t>
  </si>
  <si>
    <t>Hunter-Logan</t>
  </si>
  <si>
    <t>Down-sized needs-based task-force</t>
  </si>
  <si>
    <t>Blair, Collins and Carter</t>
  </si>
  <si>
    <t>Exclusive interactive approach</t>
  </si>
  <si>
    <t>Brown-Brown</t>
  </si>
  <si>
    <t>Multi-lateral homogeneous success</t>
  </si>
  <si>
    <t>Johnson LLC</t>
  </si>
  <si>
    <t>Cross-group cohesive circuit</t>
  </si>
  <si>
    <t>Reduced reciprocal focus group</t>
  </si>
  <si>
    <t>Lester-Moore</t>
  </si>
  <si>
    <t>Diverse analyzing definition</t>
  </si>
  <si>
    <t>Peterson, Gonzalez and Spencer</t>
  </si>
  <si>
    <t>Synchronized fault-tolerant algorithm</t>
  </si>
  <si>
    <t>Ellis, Smith and Armstrong</t>
  </si>
  <si>
    <t>Horizontal attitude-oriented help-desk</t>
  </si>
  <si>
    <t>Hicks, Wall and Webb</t>
  </si>
  <si>
    <t>Managed discrete framework</t>
  </si>
  <si>
    <t>Little Ltd</t>
  </si>
  <si>
    <t>Decentralized bandwidth-monitored ability</t>
  </si>
  <si>
    <t>Dyer Inc</t>
  </si>
  <si>
    <t>Secured well-modulated system engine</t>
  </si>
  <si>
    <t>Fields-Moore</t>
  </si>
  <si>
    <t>Secured reciprocal array</t>
  </si>
  <si>
    <t>Jones-Meyer</t>
  </si>
  <si>
    <t>Re-engineered client-driven hub</t>
  </si>
  <si>
    <t>Odom Inc</t>
  </si>
  <si>
    <t>Managed bottom-line architecture</t>
  </si>
  <si>
    <t>Evans-Jones</t>
  </si>
  <si>
    <t>Switchable methodical superstructure</t>
  </si>
  <si>
    <t>Landry Inc</t>
  </si>
  <si>
    <t>Synergistic cohesive adapter</t>
  </si>
  <si>
    <t>Reeves, Thompson and Richardson</t>
  </si>
  <si>
    <t>Proactive composite alliance</t>
  </si>
  <si>
    <t>Osborne, Perkins and Knox</t>
  </si>
  <si>
    <t>Cross-platform bi-directional workforce</t>
  </si>
  <si>
    <t>Schmitt-Mendoza</t>
  </si>
  <si>
    <t>Profound explicit paradigm</t>
  </si>
  <si>
    <t>Marquez-Kerr</t>
  </si>
  <si>
    <t>Automated hybrid orchestration</t>
  </si>
  <si>
    <t>Howell and Sons</t>
  </si>
  <si>
    <t>Enhanced regional moderator</t>
  </si>
  <si>
    <t>Herring-Bailey</t>
  </si>
  <si>
    <t>Reverse-engineered system-worthy extranet</t>
  </si>
  <si>
    <t>Johns PLC</t>
  </si>
  <si>
    <t>Distributed high-level open architecture</t>
  </si>
  <si>
    <t>Perry PLC</t>
  </si>
  <si>
    <t>Mandatory uniform matrix</t>
  </si>
  <si>
    <t>Williams-Walsh</t>
  </si>
  <si>
    <t>Organized explicit core</t>
  </si>
  <si>
    <t>Scott, Wilson and Martin</t>
  </si>
  <si>
    <t>Cross-platform intermediate frame</t>
  </si>
  <si>
    <t>Clark and Sons</t>
  </si>
  <si>
    <t>Reverse-engineered full-range Internet solution</t>
  </si>
  <si>
    <t>Bell, Edwards and Andersen</t>
  </si>
  <si>
    <t>Centralized clear-thinking solution</t>
  </si>
  <si>
    <t>King LLC</t>
  </si>
  <si>
    <t>Multi-channeled local intranet</t>
  </si>
  <si>
    <t>Sellers, Roach and Garrison</t>
  </si>
  <si>
    <t>Multi-tiered systematic knowledge user</t>
  </si>
  <si>
    <t>Waters and Sons</t>
  </si>
  <si>
    <t>Inverse neutral structure</t>
  </si>
  <si>
    <t>Smith-Jones</t>
  </si>
  <si>
    <t>Reverse-engineered static concept</t>
  </si>
  <si>
    <t>Fox-Quinn</t>
  </si>
  <si>
    <t>Enterprise-wide reciprocal success</t>
  </si>
  <si>
    <t>Valenzuela-Cook</t>
  </si>
  <si>
    <t>Total incremental productivity</t>
  </si>
  <si>
    <t>Terry-Salinas</t>
  </si>
  <si>
    <t>Networked secondary structure</t>
  </si>
  <si>
    <t>Ellison PLC</t>
  </si>
  <si>
    <t>Re-contextualized tangible open architecture</t>
  </si>
  <si>
    <t>Mathis-Rodriguez</t>
  </si>
  <si>
    <t>User-centric attitude-oriented intranet</t>
  </si>
  <si>
    <t>Gonzalez-Martinez</t>
  </si>
  <si>
    <t>Vision-oriented actuating open system</t>
  </si>
  <si>
    <t>Russell-Gardner</t>
  </si>
  <si>
    <t>Re-engineered systematic monitoring</t>
  </si>
  <si>
    <t>Anderson Group</t>
  </si>
  <si>
    <t>Organic maximized database</t>
  </si>
  <si>
    <t>Bennett and Sons</t>
  </si>
  <si>
    <t>Hale-Hayes</t>
  </si>
  <si>
    <t>Ameliorated client-driven open system</t>
  </si>
  <si>
    <t>Gordon, Mendez and Johnson</t>
  </si>
  <si>
    <t>Fundamental needs-based frame</t>
  </si>
  <si>
    <t>Pierce-Ramirez</t>
  </si>
  <si>
    <t>Organized scalable initiative</t>
  </si>
  <si>
    <t>Santos Group</t>
  </si>
  <si>
    <t>Secured dynamic capacity</t>
  </si>
  <si>
    <t>Mora, Miller and Harper</t>
  </si>
  <si>
    <t>Stand-alone zero tolerance algorithm</t>
  </si>
  <si>
    <t>Stewart and Sons</t>
  </si>
  <si>
    <t>Distributed optimizing protocol</t>
  </si>
  <si>
    <t>Perez PLC</t>
  </si>
  <si>
    <t>Seamless 6thgeneration extranet</t>
  </si>
  <si>
    <t>Jones, Casey and Jones</t>
  </si>
  <si>
    <t>Ergonomic mission-critical moratorium</t>
  </si>
  <si>
    <t>Robinson, Lopez and Christensen</t>
  </si>
  <si>
    <t>Organic next generation protocol</t>
  </si>
  <si>
    <t>Hines Inc</t>
  </si>
  <si>
    <t>Cross-platform systemic adapter</t>
  </si>
  <si>
    <t>Vazquez, Ochoa and Clark</t>
  </si>
  <si>
    <t>Intuitive value-added installation</t>
  </si>
  <si>
    <t>Rodriguez-Scott</t>
  </si>
  <si>
    <t>Realigned zero tolerance software</t>
  </si>
  <si>
    <t>Mckee-Hill</t>
  </si>
  <si>
    <t>Cross-platform upward-trending parallelism</t>
  </si>
  <si>
    <t>Dawson Group</t>
  </si>
  <si>
    <t>Triple-buffered bi-directional model</t>
  </si>
  <si>
    <t>Vega, Chan and Carney</t>
  </si>
  <si>
    <t>Down-sized systematic utilization</t>
  </si>
  <si>
    <t>Nguyen and Sons</t>
  </si>
  <si>
    <t>Compatible 5thgeneration concept</t>
  </si>
  <si>
    <t>Ramirez-Calderon</t>
  </si>
  <si>
    <t>Fundamental zero tolerance alliance</t>
  </si>
  <si>
    <t>Fleming, Zhang and Henderson</t>
  </si>
  <si>
    <t>Distributed 5thgeneration implementation</t>
  </si>
  <si>
    <t>Melton, Robinson and Fritz</t>
  </si>
  <si>
    <t>Function-based leadingedge pricing structure</t>
  </si>
  <si>
    <t>Harris, Russell and Mitchell</t>
  </si>
  <si>
    <t>User-centric cohesive policy</t>
  </si>
  <si>
    <t>Nguyen Inc</t>
  </si>
  <si>
    <t>Seamless directional capacity</t>
  </si>
  <si>
    <t>Operative bandwidth-monitored interface</t>
  </si>
  <si>
    <t>Robust impactful approach</t>
  </si>
  <si>
    <t>Wood, Buckley and Meza</t>
  </si>
  <si>
    <t>Front-line web-enabled installation</t>
  </si>
  <si>
    <t>Best-Young</t>
  </si>
  <si>
    <t>Implemented multimedia time-frame</t>
  </si>
  <si>
    <t>Burnett-Mora</t>
  </si>
  <si>
    <t>Quality-focused 24/7 superstructure</t>
  </si>
  <si>
    <t>Haynes PLC</t>
  </si>
  <si>
    <t>Re-engineered clear-thinking project</t>
  </si>
  <si>
    <t>Davis-Allen</t>
  </si>
  <si>
    <t>Digitized eco-centric core</t>
  </si>
  <si>
    <t>Brown Group</t>
  </si>
  <si>
    <t>Profit-focused transitional capability</t>
  </si>
  <si>
    <t>Walters-Carter</t>
  </si>
  <si>
    <t>Seamless value-added standardization</t>
  </si>
  <si>
    <t>Noble-Bailey</t>
  </si>
  <si>
    <t>Customizable dynamic info-mediaries</t>
  </si>
  <si>
    <t>Holt, Bernard and Johnson</t>
  </si>
  <si>
    <t>Multi-lateral didactic encoding</t>
  </si>
  <si>
    <t>Barrett Inc</t>
  </si>
  <si>
    <t>Organic cohesive neural-net</t>
  </si>
  <si>
    <t>Tapia, Kramer and Hicks</t>
  </si>
  <si>
    <t>Advanced modular moderator</t>
  </si>
  <si>
    <t>Henson PLC</t>
  </si>
  <si>
    <t>Universal contextually-based knowledgebase</t>
  </si>
  <si>
    <t>Nichols Ltd</t>
  </si>
  <si>
    <t>Function-based attitude-oriented groupware</t>
  </si>
  <si>
    <t>Rodriguez, Cox and Rodriguez</t>
  </si>
  <si>
    <t>Networked disintermediate leverage</t>
  </si>
  <si>
    <t>Davidson, Wilcox and Lewis</t>
  </si>
  <si>
    <t>Optional clear-thinking process improvement</t>
  </si>
  <si>
    <t>Gallegos, Wagner and Gaines</t>
  </si>
  <si>
    <t>Expanded fault-tolerant emulation</t>
  </si>
  <si>
    <t>Reyes PLC</t>
  </si>
  <si>
    <t>Expanded optimal pricing structure</t>
  </si>
  <si>
    <t>Cruz-Ward</t>
  </si>
  <si>
    <t>Robust content-based emulation</t>
  </si>
  <si>
    <t>Jarvis and Sons</t>
  </si>
  <si>
    <t>Business-focused intermediate system engine</t>
  </si>
  <si>
    <t>Jones-Martin</t>
  </si>
  <si>
    <t>Virtual systematic monitoring</t>
  </si>
  <si>
    <t>Cross-group 4thgeneration middleware</t>
  </si>
  <si>
    <t>Thomas, Clay and Mendoza</t>
  </si>
  <si>
    <t>Multi-channeled reciprocal interface</t>
  </si>
  <si>
    <t>Obrien and Sons</t>
  </si>
  <si>
    <t>Pre-emptive transitional frame</t>
  </si>
  <si>
    <t>Espinoza Group</t>
  </si>
  <si>
    <t>Implemented tangible support</t>
  </si>
  <si>
    <t>Charles-Johnson</t>
  </si>
  <si>
    <t>Total fresh-thinking system engine</t>
  </si>
  <si>
    <t>Pacheco, Johnson and Torres</t>
  </si>
  <si>
    <t>Optional bandwidth-monitored definition</t>
  </si>
  <si>
    <t>Marks Ltd</t>
  </si>
  <si>
    <t>Realigned human-resource orchestration</t>
  </si>
  <si>
    <t>Williams Inc</t>
  </si>
  <si>
    <t>Decentralized exuding strategy</t>
  </si>
  <si>
    <t>Mathis, Hall and Hansen</t>
  </si>
  <si>
    <t>Streamlined web-enabled knowledgebase</t>
  </si>
  <si>
    <t>Edwards-Kane</t>
  </si>
  <si>
    <t>Virtual leadingedge framework</t>
  </si>
  <si>
    <t>Fox Group</t>
  </si>
  <si>
    <t>Horizontal transitional paradigm</t>
  </si>
  <si>
    <t>Gordon PLC</t>
  </si>
  <si>
    <t>Virtual reciprocal policy</t>
  </si>
  <si>
    <t>Mack Ltd</t>
  </si>
  <si>
    <t>Reactive regional access</t>
  </si>
  <si>
    <t>Moore Group</t>
  </si>
  <si>
    <t>Multi-lateral object-oriented open system</t>
  </si>
  <si>
    <t>Smith-Gonzalez</t>
  </si>
  <si>
    <t>Polarized needs-based approach</t>
  </si>
  <si>
    <t>Lyons Inc</t>
  </si>
  <si>
    <t>Balanced attitude-oriented parallelism</t>
  </si>
  <si>
    <t>Payne, Oliver and Burch</t>
  </si>
  <si>
    <t>Managed fresh-thinking flexibility</t>
  </si>
  <si>
    <t>Hughes, Mendez and Patterson</t>
  </si>
  <si>
    <t>Stand-alone multi-state data-warehouse</t>
  </si>
  <si>
    <t>Watkins Ltd</t>
  </si>
  <si>
    <t>Multi-channeled responsive implementation</t>
  </si>
  <si>
    <t>Upgradable uniform service-desk</t>
  </si>
  <si>
    <t>Higgins, Davis and Salazar</t>
  </si>
  <si>
    <t>Distributed multi-tasking strategy</t>
  </si>
  <si>
    <t>Moss-Obrien</t>
  </si>
  <si>
    <t>Function-based next generation emulation</t>
  </si>
  <si>
    <t>Perez, Reed and Lee</t>
  </si>
  <si>
    <t>Advanced dedicated encoding</t>
  </si>
  <si>
    <t>Acosta PLC</t>
  </si>
  <si>
    <t>Extended eco-centric function</t>
  </si>
  <si>
    <t>Brown-Mckee</t>
  </si>
  <si>
    <t>Networked optimal productivity</t>
  </si>
  <si>
    <t>Ray, Li and Li</t>
  </si>
  <si>
    <t>Front-line disintermediate hub</t>
  </si>
  <si>
    <t>Allen-Jones</t>
  </si>
  <si>
    <t>Centralized modular initiative</t>
  </si>
  <si>
    <t>Thompson-Moreno</t>
  </si>
  <si>
    <t>Expanded needs-based orchestration</t>
  </si>
  <si>
    <t>Hart-Briggs</t>
  </si>
  <si>
    <t>Re-engineered user-facing approach</t>
  </si>
  <si>
    <t>Henderson, Parker and Diaz</t>
  </si>
  <si>
    <t>Enterprise-wide client-driven policy</t>
  </si>
  <si>
    <t>Sanchez-Parsons</t>
  </si>
  <si>
    <t>Reduced bifurcated pricing structure</t>
  </si>
  <si>
    <t>Watts Group</t>
  </si>
  <si>
    <t>Universal 5thgeneration neural-net</t>
  </si>
  <si>
    <t>Harris Group</t>
  </si>
  <si>
    <t>Open-source optimizing database</t>
  </si>
  <si>
    <t>Buckley Group</t>
  </si>
  <si>
    <t>Diverse high-level attitude</t>
  </si>
  <si>
    <t>Huang-Henderson</t>
  </si>
  <si>
    <t>Stand-alone mobile customer loyalty</t>
  </si>
  <si>
    <t>Cisneros-Burton</t>
  </si>
  <si>
    <t>Public-key zero tolerance orchestration</t>
  </si>
  <si>
    <t>Reduced context-sensitive complexity</t>
  </si>
  <si>
    <t>Jones-Gonzalez</t>
  </si>
  <si>
    <t>Seamless dynamic website</t>
  </si>
  <si>
    <t>Crawford-Peters</t>
  </si>
  <si>
    <t>User-centric regional database</t>
  </si>
  <si>
    <t>Tran, Steele and Wilson</t>
  </si>
  <si>
    <t>Profit-focused modular product</t>
  </si>
  <si>
    <t>Salazar-Dodson</t>
  </si>
  <si>
    <t>Face-to-face zero tolerance moderator</t>
  </si>
  <si>
    <t>Small-Fuentes</t>
  </si>
  <si>
    <t>Seamless maximized product</t>
  </si>
  <si>
    <t>Pace, Simpson and Watkins</t>
  </si>
  <si>
    <t>Down-sized uniform ability</t>
  </si>
  <si>
    <t>Rowland PLC</t>
  </si>
  <si>
    <t>Inverse client-driven product</t>
  </si>
  <si>
    <t>Configurable static help-desk</t>
  </si>
  <si>
    <t>Bright and Sons</t>
  </si>
  <si>
    <t>Object-based needs-based info-mediaries</t>
  </si>
  <si>
    <t>Bryant-Pope</t>
  </si>
  <si>
    <t>Networked intangible help-desk</t>
  </si>
  <si>
    <t>De-engineered cohesive system engine</t>
  </si>
  <si>
    <t>Profound composite core</t>
  </si>
  <si>
    <t>Perez Group</t>
  </si>
  <si>
    <t>Cross-platform tertiary hub</t>
  </si>
  <si>
    <t>Silva, Walker and Martin</t>
  </si>
  <si>
    <t>Grass-roots 4thgeneration product</t>
  </si>
  <si>
    <t>Decker Inc</t>
  </si>
  <si>
    <t>Universal encompassing implementation</t>
  </si>
  <si>
    <t>Figueroa Ltd</t>
  </si>
  <si>
    <t>Expanded solution-oriented benchmark</t>
  </si>
  <si>
    <t>Howard-Douglas</t>
  </si>
  <si>
    <t>Organized human-resource attitude</t>
  </si>
  <si>
    <t>Ward PLC</t>
  </si>
  <si>
    <t>Front-line bottom-line Graphic Interface</t>
  </si>
  <si>
    <t>Hopkins-Browning</t>
  </si>
  <si>
    <t>Balanced upward-trending productivity</t>
  </si>
  <si>
    <t>Harmon-Madden</t>
  </si>
  <si>
    <t>Adaptive holistic hub</t>
  </si>
  <si>
    <t>Miller-Irwin</t>
  </si>
  <si>
    <t>Secured maximized policy</t>
  </si>
  <si>
    <t>Powell and Sons</t>
  </si>
  <si>
    <t>Centralized clear-thinking conglomeration</t>
  </si>
  <si>
    <t>Riley, Cohen and Goodman</t>
  </si>
  <si>
    <t>Profound mission-critical function</t>
  </si>
  <si>
    <t>Jones-Ryan</t>
  </si>
  <si>
    <t>Vision-oriented uniform instruction set</t>
  </si>
  <si>
    <t>Miranda, Gray and Hale</t>
  </si>
  <si>
    <t>Programmable disintermediate matrices</t>
  </si>
  <si>
    <t>Gray-Davis</t>
  </si>
  <si>
    <t>Re-contextualized local initiative</t>
  </si>
  <si>
    <t>Ware-Arias</t>
  </si>
  <si>
    <t>Upgradable maximized protocol</t>
  </si>
  <si>
    <t>Rose-Silva</t>
  </si>
  <si>
    <t>Intuitive static portal</t>
  </si>
  <si>
    <t>Enhanced incremental budgetary management</t>
  </si>
  <si>
    <t>Williams, Price and Hurley</t>
  </si>
  <si>
    <t>Synchronized demand-driven infrastructure</t>
  </si>
  <si>
    <t>Walsh-Watts</t>
  </si>
  <si>
    <t>Polarized actuating implementation</t>
  </si>
  <si>
    <t>Taylor, Wood and Taylor</t>
  </si>
  <si>
    <t>Cloned hybrid focus group</t>
  </si>
  <si>
    <t>Johnson, Dixon and Zimmerman</t>
  </si>
  <si>
    <t>Organic dynamic algorithm</t>
  </si>
  <si>
    <t>Hunt LLC</t>
  </si>
  <si>
    <t>Re-engineered radical policy</t>
  </si>
  <si>
    <t>Joseph LLC</t>
  </si>
  <si>
    <t>Decentralized logistical collaboration</t>
  </si>
  <si>
    <t>Price-Rodriguez</t>
  </si>
  <si>
    <t>Adaptive logistical initiative</t>
  </si>
  <si>
    <t>Luna, Anderson and Fox</t>
  </si>
  <si>
    <t>Secured directional encryption</t>
  </si>
  <si>
    <t>Fowler-Smith</t>
  </si>
  <si>
    <t>Down-sized logistical adapter</t>
  </si>
  <si>
    <t>Bell, Grimes and Kerr</t>
  </si>
  <si>
    <t>Self-enabling uniform complexity</t>
  </si>
  <si>
    <t>Edwards LLC</t>
  </si>
  <si>
    <t>Automated system-worthy structure</t>
  </si>
  <si>
    <t>Gonzalez-Burton</t>
  </si>
  <si>
    <t>Decentralized intangible encoding</t>
  </si>
  <si>
    <t>Villanueva, Wright and Richardson</t>
  </si>
  <si>
    <t>Profit-focused global product</t>
  </si>
  <si>
    <t>Chaney-Dennis</t>
  </si>
  <si>
    <t>Business-focused 24hour groupware</t>
  </si>
  <si>
    <t>Hill, Lawson and Wilkinson</t>
  </si>
  <si>
    <t>Multi-tiered eco-centric architecture</t>
  </si>
  <si>
    <t>Grass-roots 24/7 attitude</t>
  </si>
  <si>
    <t>Salazar-Moon</t>
  </si>
  <si>
    <t>Compatible needs-based architecture</t>
  </si>
  <si>
    <t>Barnes, Wilcox and Riley</t>
  </si>
  <si>
    <t>Reverse-engineered well-modulated ability</t>
  </si>
  <si>
    <t>Moss-Guzman</t>
  </si>
  <si>
    <t>Cross-platform optimizing website</t>
  </si>
  <si>
    <t>Gates PLC</t>
  </si>
  <si>
    <t>Secured content-based product</t>
  </si>
  <si>
    <t>Franklin Inc</t>
  </si>
  <si>
    <t>Focused multimedia knowledgebase</t>
  </si>
  <si>
    <t>Lewis and Sons</t>
  </si>
  <si>
    <t>Profound disintermediate open system</t>
  </si>
  <si>
    <t>Versatile global attitude</t>
  </si>
  <si>
    <t>Wright-Bryant</t>
  </si>
  <si>
    <t>Reverse-engineered client-server extranet</t>
  </si>
  <si>
    <t>Park-Goodman</t>
  </si>
  <si>
    <t>Customer-focused impactful extranet</t>
  </si>
  <si>
    <t>Werner-Bryant</t>
  </si>
  <si>
    <t>Virtual uniform frame</t>
  </si>
  <si>
    <t>Collier LLC</t>
  </si>
  <si>
    <t>Secured well-modulated projection</t>
  </si>
  <si>
    <t>Moses-Terry</t>
  </si>
  <si>
    <t>Horizontal clear-thinking framework</t>
  </si>
  <si>
    <t>Reid, Rivera and Perry</t>
  </si>
  <si>
    <t>Multi-lateral national adapter</t>
  </si>
  <si>
    <t>Caldwell, Velazquez and Wilson</t>
  </si>
  <si>
    <t>Monitored impactful analyzer</t>
  </si>
  <si>
    <t>Shaffer-Mason</t>
  </si>
  <si>
    <t>Managed bandwidth-monitored system engine</t>
  </si>
  <si>
    <t>Callahan-Gilbert</t>
  </si>
  <si>
    <t>Profit-focused motivating function</t>
  </si>
  <si>
    <t>Miranda, Martinez and Lowery</t>
  </si>
  <si>
    <t>Innovative actuating artificial intelligence</t>
  </si>
  <si>
    <t>Lloyd, Kennedy and Davis</t>
  </si>
  <si>
    <t>Compatible multimedia hub</t>
  </si>
  <si>
    <t>Mcclain LLC</t>
  </si>
  <si>
    <t>Open-source multi-tasking methodology</t>
  </si>
  <si>
    <t>Cook-Ortiz</t>
  </si>
  <si>
    <t>Right-sized dedicated standardization</t>
  </si>
  <si>
    <t>Howard Ltd</t>
  </si>
  <si>
    <t>Down-sized systematic policy</t>
  </si>
  <si>
    <t>Centralized asymmetric framework</t>
  </si>
  <si>
    <t>Jackson-Lewis</t>
  </si>
  <si>
    <t>Monitored multi-state encryption</t>
  </si>
  <si>
    <t>Mason, Case and May</t>
  </si>
  <si>
    <t>Optimized content-based collaboration</t>
  </si>
  <si>
    <t>Rosales, Branch and Harmon</t>
  </si>
  <si>
    <t>Upgradable grid-enabled superstructure</t>
  </si>
  <si>
    <t>Flores PLC</t>
  </si>
  <si>
    <t>Focused real-time help-desk</t>
  </si>
  <si>
    <t>Levine, Martin and Hernandez</t>
  </si>
  <si>
    <t>Expanded asynchronous groupware</t>
  </si>
  <si>
    <t>Huerta, Roberts and Dickerson</t>
  </si>
  <si>
    <t>Self-enabling value-added artificial intelligence</t>
  </si>
  <si>
    <t>Berry-Boyer</t>
  </si>
  <si>
    <t>Mandatory incremental projection</t>
  </si>
  <si>
    <t>Lawrence Group</t>
  </si>
  <si>
    <t>Automated actuating conglomeration</t>
  </si>
  <si>
    <t>Cole, Hernandez and Rodriguez</t>
  </si>
  <si>
    <t>Cross-platform logistical circuit</t>
  </si>
  <si>
    <t>Cochran-Nguyen</t>
  </si>
  <si>
    <t>Seamless 4thgeneration methodology</t>
  </si>
  <si>
    <t>Fischer, Fowler and Arnold</t>
  </si>
  <si>
    <t>Extended multi-tasking definition</t>
  </si>
  <si>
    <t>Williams, Perez and Villegas</t>
  </si>
  <si>
    <t>Robust directional system engine</t>
  </si>
  <si>
    <t>Larsen-Chung</t>
  </si>
  <si>
    <t>Right-sized zero tolerance migration</t>
  </si>
  <si>
    <t>Gonzalez-White</t>
  </si>
  <si>
    <t>Open-architected disintermediate budgetary management</t>
  </si>
  <si>
    <t>Brown-Vang</t>
  </si>
  <si>
    <t>Robust heuristic artificial intelligence</t>
  </si>
  <si>
    <t>Miller-Hubbard</t>
  </si>
  <si>
    <t>Digitized 6thgeneration Local Area Network</t>
  </si>
  <si>
    <t>Anderson-Pearson</t>
  </si>
  <si>
    <t>Intuitive demand-driven Local Area Network</t>
  </si>
  <si>
    <t>Hebert Group</t>
  </si>
  <si>
    <t>Visionary asymmetric Graphical User Interface</t>
  </si>
  <si>
    <t>Rowe-Wong</t>
  </si>
  <si>
    <t>Robust hybrid budgetary management</t>
  </si>
  <si>
    <t>Lee, Gibson and Morgan</t>
  </si>
  <si>
    <t>Digitized solution-oriented product</t>
  </si>
  <si>
    <t>Morgan-Warren</t>
  </si>
  <si>
    <t>Face-to-face encompassing info-mediaries</t>
  </si>
  <si>
    <t>Barker Inc</t>
  </si>
  <si>
    <t>Re-engineered 24/7 task-force</t>
  </si>
  <si>
    <t>Knox-Garner</t>
  </si>
  <si>
    <t>Automated systemic hierarchy</t>
  </si>
  <si>
    <t>Wang, Nguyen and Horton</t>
  </si>
  <si>
    <t>Innovative holistic hub</t>
  </si>
  <si>
    <t>Maldonado-Gonzalez</t>
  </si>
  <si>
    <t>Digitized client-driven database</t>
  </si>
  <si>
    <t>Whitaker, Wallace and Daniels</t>
  </si>
  <si>
    <t>Reactive directional capacity</t>
  </si>
  <si>
    <t>Hudson-Nguyen</t>
  </si>
  <si>
    <t>Down-sized disintermediate support</t>
  </si>
  <si>
    <t>Dunn, Moreno and Green</t>
  </si>
  <si>
    <t>Intuitive object-oriented task-force</t>
  </si>
  <si>
    <t>Tucker, Mccoy and Marquez</t>
  </si>
  <si>
    <t>Synergistic tertiary budgetary management</t>
  </si>
  <si>
    <t>Greer and Sons</t>
  </si>
  <si>
    <t>Secured clear-thinking intranet</t>
  </si>
  <si>
    <t>Shannon-Olson</t>
  </si>
  <si>
    <t>Enhanced methodical middleware</t>
  </si>
  <si>
    <t>Sullivan Group</t>
  </si>
  <si>
    <t>Open-source fresh-thinking policy</t>
  </si>
  <si>
    <t>Clark Inc</t>
  </si>
  <si>
    <t>Down-sized mobile time-frame</t>
  </si>
  <si>
    <t>Green Ltd</t>
  </si>
  <si>
    <t>Monitored empowering installation</t>
  </si>
  <si>
    <t>Rich, Alvarez and King</t>
  </si>
  <si>
    <t>Business-focused static ability</t>
  </si>
  <si>
    <t>Pitts-Reed</t>
  </si>
  <si>
    <t>Vision-oriented dynamic service-desk</t>
  </si>
  <si>
    <t>Robinson-Kelly</t>
  </si>
  <si>
    <t>Monitored bi-directional standardization</t>
  </si>
  <si>
    <t>Ramos-Mitchell</t>
  </si>
  <si>
    <t>Persevering system-worthy info-mediaries</t>
  </si>
  <si>
    <t>Hardin-Foley</t>
  </si>
  <si>
    <t>Synergized zero tolerance help-desk</t>
  </si>
  <si>
    <t>Jensen LLC</t>
  </si>
  <si>
    <t>Realigned dedicated system engine</t>
  </si>
  <si>
    <t>Wise and Sons</t>
  </si>
  <si>
    <t>Sharable discrete definition</t>
  </si>
  <si>
    <t>Vaughn, Hunt and Caldwell</t>
  </si>
  <si>
    <t>Virtual grid-enabled task-force</t>
  </si>
  <si>
    <t>Gilmore LLC</t>
  </si>
  <si>
    <t>Optimized systemic algorithm</t>
  </si>
  <si>
    <t>Avila-Jones</t>
  </si>
  <si>
    <t>Implemented discrete secured line</t>
  </si>
  <si>
    <t>Santos, Bell and Lloyd</t>
  </si>
  <si>
    <t>Object-based analyzing knowledge user</t>
  </si>
  <si>
    <t>Green, Robinson and Ho</t>
  </si>
  <si>
    <t>De-engineered zero-defect open system</t>
  </si>
  <si>
    <t>Anderson, Williams and Cox</t>
  </si>
  <si>
    <t>Streamlined national benchmark</t>
  </si>
  <si>
    <t>Martin, Lee and Armstrong</t>
  </si>
  <si>
    <t>Open-architected incremental ability</t>
  </si>
  <si>
    <t>Martinez, Garza and Young</t>
  </si>
  <si>
    <t>Up-sized web-enabled info-mediaries</t>
  </si>
  <si>
    <t>Cole, Salazar and Moreno</t>
  </si>
  <si>
    <t>Robust motivating orchestration</t>
  </si>
  <si>
    <t>Lynch Ltd</t>
  </si>
  <si>
    <t>Virtual analyzing collaboration</t>
  </si>
  <si>
    <t>Garcia, Garcia and Lopez</t>
  </si>
  <si>
    <t>Reduced stable middleware</t>
  </si>
  <si>
    <t>Simmons-Villarreal</t>
  </si>
  <si>
    <t>Customer-focused mobile Graphic Interface</t>
  </si>
  <si>
    <t>Balanced mobile alliance</t>
  </si>
  <si>
    <t>Guerrero-Griffin</t>
  </si>
  <si>
    <t>Networked web-enabled product</t>
  </si>
  <si>
    <t>Anderson, Parks and Estrada</t>
  </si>
  <si>
    <t>Realigned discrete structure</t>
  </si>
  <si>
    <t>Chung-Nguyen</t>
  </si>
  <si>
    <t>Managed discrete parallelism</t>
  </si>
  <si>
    <t>Brown, Davies and Pacheco</t>
  </si>
  <si>
    <t>Reverse-engineered regional knowledge user</t>
  </si>
  <si>
    <t>White, Singleton and Zimmerman</t>
  </si>
  <si>
    <t>Monitored scalable knowledgebase</t>
  </si>
  <si>
    <t>Progressive neutral middleware</t>
  </si>
  <si>
    <t>Wise, Thompson and Allen</t>
  </si>
  <si>
    <t>Pre-emptive neutral portal</t>
  </si>
  <si>
    <t>Olsen, Edwards and Reid</t>
  </si>
  <si>
    <t>Optional clear-thinking software</t>
  </si>
  <si>
    <t>Young, Ramsey and Powell</t>
  </si>
  <si>
    <t>Devolved disintermediate analyzer</t>
  </si>
  <si>
    <t>Pugh LLC</t>
  </si>
  <si>
    <t>Reactive analyzing function</t>
  </si>
  <si>
    <t>Harris-Jennings</t>
  </si>
  <si>
    <t>Customizable intermediate data-warehouse</t>
  </si>
  <si>
    <t>Robles-Hudson</t>
  </si>
  <si>
    <t>Balanced bifurcated leverage</t>
  </si>
  <si>
    <t>Underwood, James and Jones</t>
  </si>
  <si>
    <t>Triple-buffered holistic ability</t>
  </si>
  <si>
    <t>Campbell, Brown and Powell</t>
  </si>
  <si>
    <t>Synchronized global task-force</t>
  </si>
  <si>
    <t>Lopez Inc</t>
  </si>
  <si>
    <t>Team-oriented 6thgeneration middleware</t>
  </si>
  <si>
    <t>Nunez-King</t>
  </si>
  <si>
    <t>Phased clear-thinking policy</t>
  </si>
  <si>
    <t>West-Stevens</t>
  </si>
  <si>
    <t>Reactive solution-oriented groupware</t>
  </si>
  <si>
    <t>Walker Ltd</t>
  </si>
  <si>
    <t>Organic eco-centric success</t>
  </si>
  <si>
    <t>Requirements Location</t>
  </si>
  <si>
    <t>https://courses.bootcampspot.com/courses/3281/assignments/52885?module_item_id=946932</t>
  </si>
  <si>
    <t>RequirementNr</t>
  </si>
  <si>
    <t>RequirementDescription</t>
  </si>
  <si>
    <t>RequirementComplete</t>
  </si>
  <si>
    <t>Notes</t>
  </si>
  <si>
    <t>Date completed</t>
  </si>
  <si>
    <t>Owner</t>
  </si>
  <si>
    <t>Use conditional formatting to fill each cell in the outcome column with a different color, depending on whether the associated campaign was successful, failed, canceled, or is currently live.</t>
  </si>
  <si>
    <t>YES</t>
  </si>
  <si>
    <t>Create a new column called Percent Funded that uses a formula to find how much money a campaign made relative to its initial funding goal.</t>
  </si>
  <si>
    <t>Use conditional formatting to fill each cell in the Percent Funded column according to a three-color scale. The scale should start at 0 with a dark shade of red, and it should transition to green at 100 and blue at 200.</t>
  </si>
  <si>
    <t>Create a new column called Average Donation that uses a formula to find how much each project backer paid on average.</t>
  </si>
  <si>
    <t>div/0 error , added iferror w/ " " response</t>
  </si>
  <si>
    <t>Create two new columns, one called Parent Category and another called Sub-Category, that use formulas to split the Category and Sub-Category column into the two new, separate columns.</t>
  </si>
  <si>
    <t>used left  find and len functions to subtract the diff between the results from catagory column</t>
  </si>
  <si>
    <t>Create a new sheet with a pivot table that analyzes your initial worksheet to count how many campaigns were successful, failed, canceled, or are currently live per category.</t>
  </si>
  <si>
    <t>Create a stacked-column pivot chart that can be filtered by country based on the table that you created</t>
  </si>
  <si>
    <t>Create a new sheet with a pivot table that analyzes your initial sheet to count how many campaigns were successful, failed, or canceled, or are currently live per sub-category.</t>
  </si>
  <si>
    <t>Create a stacked-column pivot chart that can be filtered by country and parent category based on the table that you created.</t>
  </si>
  <si>
    <t>Issue with filter, can't add filters like example.  Maybe a MAC using Google.?? Can filter by editing the pivot chart.  Filters are added.</t>
  </si>
  <si>
    <t>The dates in the deadline and launched_at columns use Unix timestamps. Fortunately for us, this formulaLinks to an external site.that can be used to convert these timestamps to a normal date.</t>
  </si>
  <si>
    <t>on MAC use 123 option in format menu to get to more options ()to get to date formate change also, instructions were off, formula in link isn't right need to go with fromula in first link</t>
  </si>
  <si>
    <t>Create a new column named Date Created Conversion that will use this formulaLinks to an external site. to convert the data contained in launched_at into Excel's date format.</t>
  </si>
  <si>
    <t xml:space="preserve"> </t>
  </si>
  <si>
    <t>Create a new column named Date Ended Conversion that will use this formulaLinks to an external site. to convert the data contained in deadline into Excel's date format.</t>
  </si>
  <si>
    <t>c&amp;P formula over and change column targer</t>
  </si>
  <si>
    <t>Create a new sheet with a pivot table that has a column of outcome, rows of Date Created Conversion, values based on the count of outcome, and filters based on parent category and Years.</t>
  </si>
  <si>
    <t xml:space="preserve">had to create month and year columns to get filters right - due to MAC limitations and filtering </t>
  </si>
  <si>
    <t>Now, create a pivot-chart line graph that visualizes this new table.</t>
  </si>
  <si>
    <t>Mac filter limitation</t>
  </si>
  <si>
    <t>Create a report in Microsoft Word, and answer the following questions:</t>
  </si>
  <si>
    <t>NO</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</si>
  <si>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</si>
  <si>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</si>
  <si>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</si>
  <si>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Create a new sheet with 8 columns:</t>
  </si>
  <si>
    <t>Goal</t>
  </si>
  <si>
    <t xml:space="preserve">criterian needs to be multiple do get range. </t>
  </si>
  <si>
    <t>Number Successful</t>
  </si>
  <si>
    <t>Number Failed</t>
  </si>
  <si>
    <t>Number Canceled</t>
  </si>
  <si>
    <t>Total Projects</t>
  </si>
  <si>
    <t>Percentage Successful</t>
  </si>
  <si>
    <t>Percentage Failed</t>
  </si>
  <si>
    <t>Percentage Canceled</t>
  </si>
  <si>
    <t>Using the COUNTIFS() formula, count how many successful, failed, and canceled projects were created with goals within the ranges listed above. Populate the Number Successful, Number Failed, and Number Canceled columns with these data points.</t>
  </si>
  <si>
    <t>Create a line chart that graphs the relationship between a goal amount and its chances of success, failure, or cancellation.</t>
  </si>
  <si>
    <t>Create a new worksheet in your workbook, and create one column for the number of backers of successful campaigns and one column for unsuccessful campaigns.</t>
  </si>
  <si>
    <t>Use Excel to evaluate the following values for successful campaigns, and then do the same for unsuccessful campaigns:</t>
  </si>
  <si>
    <t>The mean number of backers</t>
  </si>
  <si>
    <t>The median number of backers</t>
  </si>
  <si>
    <t>The minimum number of backers</t>
  </si>
  <si>
    <t>The maximum number of backers</t>
  </si>
  <si>
    <t>The variance of the number of backers</t>
  </si>
  <si>
    <t>The standard deviation of the number of backers</t>
  </si>
  <si>
    <t>Use your data to determine whether the mean or the median better summarizes the data.</t>
  </si>
  <si>
    <t>Use your data to determine if there is more variability with successful or unsuccessful campaigns. Does this make sense? Why or why not?</t>
  </si>
  <si>
    <t>COUNTA of category &amp; sub-category</t>
  </si>
  <si>
    <t>Grand Total</t>
  </si>
  <si>
    <t>film &amp; video</t>
  </si>
  <si>
    <t>food</t>
  </si>
  <si>
    <t>games</t>
  </si>
  <si>
    <t>journalism</t>
  </si>
  <si>
    <t>music</t>
  </si>
  <si>
    <t>photography</t>
  </si>
  <si>
    <t>publishing</t>
  </si>
  <si>
    <t>technology</t>
  </si>
  <si>
    <t>theater</t>
  </si>
  <si>
    <t>COUNTA of country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</si>
  <si>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</si>
  <si>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</si>
  <si>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</si>
  <si>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</si>
  <si>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</si>
  <si>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</si>
  <si>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</si>
  <si>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</si>
  <si>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</si>
  <si>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</si>
  <si>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</si>
  <si>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</si>
  <si>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</si>
  <si>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</si>
  <si>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</si>
  <si>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</si>
  <si>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</si>
  <si>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</si>
  <si>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</si>
  <si>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</si>
  <si>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</si>
  <si>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</si>
  <si>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</si>
  <si>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</si>
  <si>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COUNTA of Parent_Catagory</t>
  </si>
  <si>
    <t>Number_Succesful</t>
  </si>
  <si>
    <t>Number_Failed</t>
  </si>
  <si>
    <t>Number_Canceled</t>
  </si>
  <si>
    <t>Total_Projects</t>
  </si>
  <si>
    <t>Percentage_Succesful</t>
  </si>
  <si>
    <t>Percentage_Failed</t>
  </si>
  <si>
    <t>Percentage_Canceled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</si>
  <si>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</si>
  <si>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</si>
  <si>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</si>
  <si>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</si>
  <si>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</si>
  <si>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</si>
  <si>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</si>
  <si>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</si>
  <si>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</si>
  <si>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</si>
  <si>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</si>
  <si>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</si>
  <si>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of Backers</t>
  </si>
  <si>
    <t>Outcome</t>
  </si>
  <si>
    <t>Backers_Count_success</t>
  </si>
  <si>
    <t>Backers_Count_fail</t>
  </si>
  <si>
    <t>Succesful</t>
  </si>
  <si>
    <t>Unsuccesful</t>
  </si>
  <si>
    <t>Mean</t>
  </si>
  <si>
    <t>Median</t>
  </si>
  <si>
    <t>Minimum</t>
  </si>
  <si>
    <t>Maximum</t>
  </si>
  <si>
    <t>Variance</t>
  </si>
  <si>
    <t>Standard Deviation</t>
  </si>
  <si>
    <t>Questions</t>
  </si>
  <si>
    <t>Answers</t>
  </si>
  <si>
    <t>The median is a better summary of the data.  Looks like there are higher values in this data set pulling tail right.  Similar to wealth dist effect.</t>
  </si>
  <si>
    <t xml:space="preserve">More with  var.p w/ successful. it makes sense due to the max backer population being larger.  With more backers comes greater chance of reaching goal. IE more poeple to donate money the more likely you will meet your goal. </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</si>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</sst>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quot;$&quot;#,##0"/>
    <numFmt numFmtId="166" formatCode="M/d/yyyy H:mm:ss"/>
    <numFmt numFmtId="167" formatCode="&quot;$&quot;#,##0.00"/>
  </numFmts>
  <fonts count="15">
    <font>
      <sz val="12.0"/>
      <color theme="1"/>
      <name val="Calibri"/>
      <scheme val="minor"/>
    </font>
    <font>
      <b/>
      <sz val="12.0"/>
      <color theme="1"/>
      <name val="Calibri"/>
    </font>
    <font>
      <color theme="1"/>
      <name val="Calibri"/>
      <scheme val="minor"/>
    </font>
    <font>
      <sz val="12.0"/>
      <color theme="1"/>
      <name val="Calibri"/>
    </font>
    <font>
      <sz val="12.0"/>
      <color rgb="FF000118"/>
      <name val="&quot;Nunito Sans&quot;"/>
    </font>
    <font>
      <sz val="9.0"/>
      <color rgb="FF000000"/>
      <name val="&quot;Google Sans Mono&quot;"/>
    </font>
    <font>
      <b/>
      <sz val="10.0"/>
      <color theme="1"/>
      <name val="Calibri"/>
      <scheme val="minor"/>
    </font>
    <font>
      <u/>
      <sz val="10.0"/>
      <color rgb="FF0000FF"/>
    </font>
    <font>
      <sz val="10.0"/>
      <color theme="1"/>
      <name val="Calibri"/>
      <scheme val="minor"/>
    </font>
    <font>
      <sz val="10.0"/>
      <color rgb="FF2B2B2B"/>
      <name val="Calibri"/>
      <scheme val="minor"/>
    </font>
    <font>
      <sz val="10.0"/>
      <color rgb="FF2B2B2B"/>
    </font>
    <font>
      <sz val="10.0"/>
      <color rgb="FF2B2B2B"/>
      <name val="Calibri"/>
    </font>
    <font>
      <sz val="15.0"/>
      <color rgb="FF2B2B2B"/>
      <name val="Roboto"/>
    </font>
    <font>
      <b/>
      <color theme="1"/>
      <name val="Calibri"/>
      <scheme val="minor"/>
    </font>
    <font>
      <sz val="9.0"/>
      <color rgb="FFF7981D"/>
      <name val="&quot;Google Sans Mono&quot;"/>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F5F5F5"/>
        <bgColor rgb="FFF5F5F5"/>
      </patternFill>
    </fill>
    <fill>
      <patternFill patternType="solid">
        <fgColor rgb="FFCCCCCC"/>
        <bgColor rgb="FFCCCCCC"/>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1"/>
    </xf>
    <xf borderId="0" fillId="0" fontId="1" numFmtId="0" xfId="0" applyAlignment="1" applyFont="1">
      <alignment horizontal="center" readingOrder="0"/>
    </xf>
    <xf borderId="0" fillId="0" fontId="1" numFmtId="164" xfId="0" applyAlignment="1" applyFont="1" applyNumberFormat="1">
      <alignment horizontal="center" readingOrder="0"/>
    </xf>
    <xf borderId="0" fillId="0" fontId="2" numFmtId="0" xfId="0" applyFont="1"/>
    <xf borderId="0" fillId="0" fontId="3" numFmtId="0" xfId="0" applyFont="1"/>
    <xf borderId="0" fillId="0" fontId="3" numFmtId="0" xfId="0" applyAlignment="1" applyFont="1">
      <alignment horizontal="left" shrinkToFit="0" wrapText="1"/>
    </xf>
    <xf borderId="0" fillId="0" fontId="2" numFmtId="165" xfId="0" applyFont="1" applyNumberFormat="1"/>
    <xf borderId="0" fillId="2" fontId="4" numFmtId="166" xfId="0" applyFill="1" applyFont="1" applyNumberFormat="1"/>
    <xf borderId="0" fillId="0" fontId="2" numFmtId="164" xfId="0" applyFont="1" applyNumberFormat="1"/>
    <xf borderId="0" fillId="3" fontId="5" numFmtId="14" xfId="0" applyFill="1" applyFont="1" applyNumberFormat="1"/>
    <xf borderId="0" fillId="3" fontId="5" numFmtId="0" xfId="0" applyFont="1"/>
    <xf borderId="0" fillId="0" fontId="2" numFmtId="10" xfId="0" applyFont="1" applyNumberFormat="1"/>
    <xf borderId="0" fillId="0" fontId="2" numFmtId="167" xfId="0" applyFont="1" applyNumberFormat="1"/>
    <xf borderId="0" fillId="0" fontId="2" numFmtId="0" xfId="0" applyAlignment="1" applyFont="1">
      <alignment horizontal="center"/>
    </xf>
    <xf borderId="0" fillId="0" fontId="2" numFmtId="9" xfId="0" applyFont="1" applyNumberForma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horizontal="center" readingOrder="0"/>
    </xf>
    <xf borderId="0" fillId="0" fontId="8" numFmtId="0" xfId="0" applyAlignment="1" applyFont="1">
      <alignment readingOrder="0"/>
    </xf>
    <xf borderId="0" fillId="0" fontId="8" numFmtId="0" xfId="0" applyFont="1"/>
    <xf borderId="0" fillId="4" fontId="6" numFmtId="0" xfId="0" applyAlignment="1" applyFill="1" applyFont="1">
      <alignment readingOrder="0"/>
    </xf>
    <xf borderId="0" fillId="4" fontId="6" numFmtId="0" xfId="0" applyAlignment="1" applyFont="1">
      <alignment horizontal="center" readingOrder="0"/>
    </xf>
    <xf borderId="0" fillId="3" fontId="9" numFmtId="0" xfId="0" applyAlignment="1" applyFill="1" applyFont="1">
      <alignment horizontal="left" readingOrder="0" shrinkToFit="0" wrapText="1"/>
    </xf>
    <xf borderId="0" fillId="0" fontId="8" numFmtId="0" xfId="0" applyAlignment="1" applyFont="1">
      <alignment horizontal="center" readingOrder="0" vertical="top"/>
    </xf>
    <xf borderId="0" fillId="0" fontId="8" numFmtId="14" xfId="0" applyFont="1" applyNumberFormat="1"/>
    <xf borderId="0" fillId="5" fontId="9" numFmtId="0" xfId="0" applyAlignment="1" applyFill="1" applyFont="1">
      <alignment horizontal="left" readingOrder="0" shrinkToFit="0" wrapText="1"/>
    </xf>
    <xf borderId="0" fillId="0" fontId="8" numFmtId="0" xfId="0" applyAlignment="1" applyFont="1">
      <alignment readingOrder="0" shrinkToFit="0" wrapText="1"/>
    </xf>
    <xf borderId="0" fillId="0" fontId="8" numFmtId="0" xfId="0" applyAlignment="1" applyFont="1">
      <alignment horizontal="center"/>
    </xf>
    <xf borderId="0" fillId="0" fontId="9" numFmtId="0" xfId="0" applyAlignment="1" applyFont="1">
      <alignment horizontal="left" readingOrder="0" shrinkToFit="0" wrapText="1"/>
    </xf>
    <xf borderId="0" fillId="3" fontId="9" numFmtId="0" xfId="0" applyAlignment="1" applyFont="1">
      <alignment readingOrder="0" shrinkToFit="0" wrapText="1"/>
    </xf>
    <xf borderId="0" fillId="2" fontId="9" numFmtId="0" xfId="0" applyAlignment="1" applyFont="1">
      <alignment readingOrder="0" shrinkToFit="0" wrapText="1"/>
    </xf>
    <xf borderId="0" fillId="2" fontId="8" numFmtId="0" xfId="0" applyAlignment="1" applyFont="1">
      <alignment horizontal="center" readingOrder="0" vertical="top"/>
    </xf>
    <xf borderId="0" fillId="2" fontId="8" numFmtId="0" xfId="0" applyAlignment="1" applyFont="1">
      <alignment readingOrder="0" shrinkToFit="0" wrapText="1"/>
    </xf>
    <xf borderId="0" fillId="2" fontId="8" numFmtId="14" xfId="0" applyFont="1" applyNumberFormat="1"/>
    <xf borderId="0" fillId="2" fontId="8" numFmtId="0" xfId="0" applyAlignment="1" applyFont="1">
      <alignment horizontal="center"/>
    </xf>
    <xf borderId="0" fillId="2" fontId="8" numFmtId="0" xfId="0" applyFont="1"/>
    <xf borderId="0" fillId="3" fontId="10" numFmtId="0" xfId="0" applyAlignment="1" applyFont="1">
      <alignment horizontal="left" readingOrder="0" shrinkToFit="0" wrapText="1"/>
    </xf>
    <xf borderId="0" fillId="5" fontId="10" numFmtId="0" xfId="0" applyAlignment="1" applyFont="1">
      <alignment horizontal="left" readingOrder="0" shrinkToFit="0" wrapText="1"/>
    </xf>
    <xf borderId="0" fillId="3" fontId="9" numFmtId="0" xfId="0" applyAlignment="1" applyFont="1">
      <alignment readingOrder="0" shrinkToFit="0" wrapText="1"/>
    </xf>
    <xf borderId="0" fillId="0" fontId="9" numFmtId="0" xfId="0" applyAlignment="1" applyFont="1">
      <alignment horizontal="left" shrinkToFit="0" wrapText="1"/>
    </xf>
    <xf borderId="0" fillId="3" fontId="9" numFmtId="0" xfId="0" applyAlignment="1" applyFont="1">
      <alignment readingOrder="0"/>
    </xf>
    <xf borderId="0" fillId="5" fontId="9" numFmtId="0" xfId="0" applyAlignment="1" applyFont="1">
      <alignment readingOrder="0"/>
    </xf>
    <xf borderId="0" fillId="5" fontId="9" numFmtId="0" xfId="0" applyAlignment="1" applyFont="1">
      <alignment readingOrder="0" shrinkToFit="0" wrapText="1"/>
    </xf>
    <xf borderId="0" fillId="0" fontId="9"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xf>
    <xf borderId="0" fillId="0" fontId="9" numFmtId="0" xfId="0" applyAlignment="1" applyFont="1">
      <alignment shrinkToFit="0" wrapText="1"/>
    </xf>
    <xf borderId="0" fillId="0" fontId="2" numFmtId="10" xfId="0" applyAlignment="1" applyFont="1" applyNumberFormat="1">
      <alignment readingOrder="0"/>
    </xf>
    <xf borderId="0" fillId="6" fontId="13" numFmtId="0" xfId="0" applyAlignment="1" applyFill="1" applyFont="1">
      <alignment readingOrder="0"/>
    </xf>
    <xf borderId="0" fillId="0" fontId="2" numFmtId="0" xfId="0" applyAlignment="1" applyFont="1">
      <alignment readingOrder="0"/>
    </xf>
    <xf borderId="0" fillId="7" fontId="13" numFmtId="0" xfId="0" applyAlignment="1" applyFill="1" applyFont="1">
      <alignment readingOrder="0"/>
    </xf>
    <xf borderId="0" fillId="7" fontId="13" numFmtId="0" xfId="0" applyFont="1"/>
    <xf borderId="0" fillId="0" fontId="13" numFmtId="0" xfId="0" applyAlignment="1" applyFont="1">
      <alignment readingOrder="0"/>
    </xf>
    <xf borderId="1" fillId="0" fontId="13" numFmtId="0" xfId="0" applyAlignment="1" applyBorder="1" applyFont="1">
      <alignment readingOrder="0"/>
    </xf>
    <xf borderId="0" fillId="3" fontId="14" numFmtId="0" xfId="0" applyFont="1"/>
    <xf borderId="1" fillId="0" fontId="2" numFmtId="0" xfId="0" applyAlignment="1" applyBorder="1" applyFont="1">
      <alignment readingOrder="0"/>
    </xf>
    <xf borderId="1" fillId="0" fontId="2" numFmtId="0" xfId="0" applyBorder="1" applyFont="1"/>
    <xf borderId="1" fillId="0" fontId="9" numFmtId="0" xfId="0" applyAlignment="1" applyBorder="1" applyFont="1">
      <alignment horizontal="right" readingOrder="0" shrinkToFit="0" wrapText="1"/>
    </xf>
    <xf borderId="1" fillId="0" fontId="2" numFmtId="3" xfId="0" applyBorder="1" applyFont="1" applyNumberFormat="1"/>
    <xf borderId="1" fillId="0" fontId="2" numFmtId="1" xfId="0" applyAlignment="1" applyBorder="1" applyFont="1" applyNumberFormat="1">
      <alignment readingOrder="0"/>
    </xf>
    <xf borderId="1" fillId="0" fontId="2" numFmtId="1" xfId="0" applyBorder="1" applyFont="1" applyNumberFormat="1"/>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7">
    <dxf>
      <font/>
      <fill>
        <patternFill patternType="solid">
          <fgColor rgb="FFFF0000"/>
          <bgColor rgb="FFFF0000"/>
        </patternFill>
      </fill>
      <border/>
    </dxf>
    <dxf>
      <font/>
      <fill>
        <patternFill patternType="solid">
          <fgColor rgb="FF70AD47"/>
          <bgColor rgb="FF70AD47"/>
        </patternFill>
      </fill>
      <border/>
    </dxf>
    <dxf>
      <font/>
      <fill>
        <patternFill patternType="solid">
          <fgColor rgb="FFFFFF00"/>
          <bgColor rgb="FFFFFF00"/>
        </patternFill>
      </fill>
      <border/>
    </dxf>
    <dxf>
      <font/>
      <fill>
        <patternFill patternType="solid">
          <fgColor rgb="FF999999"/>
          <bgColor rgb="FF999999"/>
        </patternFill>
      </fill>
      <border/>
    </dxf>
    <dxf>
      <font/>
      <fill>
        <patternFill patternType="solid">
          <fgColor rgb="FF990000"/>
          <bgColor rgb="FF990000"/>
        </patternFill>
      </fill>
      <border/>
    </dxf>
    <dxf>
      <font/>
      <fill>
        <patternFill patternType="solid">
          <fgColor rgb="FF4A86E8"/>
          <bgColor rgb="FF4A86E8"/>
        </patternFill>
      </fill>
      <border/>
    </dxf>
    <dxf>
      <font/>
      <fill>
        <patternFill patternType="solid">
          <fgColor rgb="FF008000"/>
          <bgColor rgb="FF008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CampaignSuccess!$B$1:$B$2</c:f>
            </c:strRef>
          </c:tx>
          <c:spPr>
            <a:solidFill>
              <a:schemeClr val="accent1"/>
            </a:solidFill>
            <a:ln cmpd="sng">
              <a:solidFill>
                <a:srgbClr val="000000"/>
              </a:solidFill>
            </a:ln>
          </c:spPr>
          <c:cat>
            <c:strRef>
              <c:f>CampaignSuccess!$A$3:$A$12</c:f>
            </c:strRef>
          </c:cat>
          <c:val>
            <c:numRef>
              <c:f>CampaignSuccess!$B$3:$B$12</c:f>
              <c:numCache/>
            </c:numRef>
          </c:val>
        </c:ser>
        <c:ser>
          <c:idx val="1"/>
          <c:order val="1"/>
          <c:tx>
            <c:strRef>
              <c:f>CampaignSuccess!$C$1:$C$2</c:f>
            </c:strRef>
          </c:tx>
          <c:spPr>
            <a:solidFill>
              <a:schemeClr val="accent2"/>
            </a:solidFill>
            <a:ln cmpd="sng">
              <a:solidFill>
                <a:srgbClr val="000000"/>
              </a:solidFill>
            </a:ln>
          </c:spPr>
          <c:cat>
            <c:strRef>
              <c:f>CampaignSuccess!$A$3:$A$12</c:f>
            </c:strRef>
          </c:cat>
          <c:val>
            <c:numRef>
              <c:f>CampaignSuccess!$C$3:$C$12</c:f>
              <c:numCache/>
            </c:numRef>
          </c:val>
        </c:ser>
        <c:ser>
          <c:idx val="2"/>
          <c:order val="2"/>
          <c:tx>
            <c:strRef>
              <c:f>CampaignSuccess!$D$1:$D$2</c:f>
            </c:strRef>
          </c:tx>
          <c:spPr>
            <a:solidFill>
              <a:schemeClr val="accent3"/>
            </a:solidFill>
            <a:ln cmpd="sng">
              <a:solidFill>
                <a:srgbClr val="000000"/>
              </a:solidFill>
            </a:ln>
          </c:spPr>
          <c:cat>
            <c:strRef>
              <c:f>CampaignSuccess!$A$3:$A$12</c:f>
            </c:strRef>
          </c:cat>
          <c:val>
            <c:numRef>
              <c:f>CampaignSuccess!$D$3:$D$12</c:f>
              <c:numCache/>
            </c:numRef>
          </c:val>
        </c:ser>
        <c:ser>
          <c:idx val="3"/>
          <c:order val="3"/>
          <c:tx>
            <c:strRef>
              <c:f>CampaignSuccess!$E$1:$E$2</c:f>
            </c:strRef>
          </c:tx>
          <c:spPr>
            <a:solidFill>
              <a:schemeClr val="accent4"/>
            </a:solidFill>
            <a:ln cmpd="sng">
              <a:solidFill>
                <a:srgbClr val="000000"/>
              </a:solidFill>
            </a:ln>
          </c:spPr>
          <c:cat>
            <c:strRef>
              <c:f>CampaignSuccess!$A$3:$A$12</c:f>
            </c:strRef>
          </c:cat>
          <c:val>
            <c:numRef>
              <c:f>CampaignSuccess!$E$3:$E$12</c:f>
              <c:numCache/>
            </c:numRef>
          </c:val>
        </c:ser>
        <c:overlap val="100"/>
        <c:axId val="796638291"/>
        <c:axId val="4412737"/>
      </c:barChart>
      <c:catAx>
        <c:axId val="796638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12737"/>
      </c:catAx>
      <c:valAx>
        <c:axId val="4412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serif"/>
              </a:defRPr>
            </a:pPr>
          </a:p>
        </c:txPr>
        <c:crossAx val="796638291"/>
      </c:valAx>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CampaignSuccessSubC!$B$3:$B$4</c:f>
            </c:strRef>
          </c:tx>
          <c:spPr>
            <a:solidFill>
              <a:schemeClr val="accent1"/>
            </a:solidFill>
            <a:ln cmpd="sng">
              <a:solidFill>
                <a:srgbClr val="000000"/>
              </a:solidFill>
            </a:ln>
          </c:spPr>
          <c:cat>
            <c:strRef>
              <c:f>CampaignSuccessSubC!$A$5:$A$28</c:f>
            </c:strRef>
          </c:cat>
          <c:val>
            <c:numRef>
              <c:f>CampaignSuccessSubC!$B$5:$B$28</c:f>
              <c:numCache/>
            </c:numRef>
          </c:val>
        </c:ser>
        <c:ser>
          <c:idx val="1"/>
          <c:order val="1"/>
          <c:tx>
            <c:strRef>
              <c:f>CampaignSuccessSubC!$C$3:$C$4</c:f>
            </c:strRef>
          </c:tx>
          <c:spPr>
            <a:solidFill>
              <a:schemeClr val="accent2"/>
            </a:solidFill>
            <a:ln cmpd="sng">
              <a:solidFill>
                <a:srgbClr val="000000"/>
              </a:solidFill>
            </a:ln>
          </c:spPr>
          <c:cat>
            <c:strRef>
              <c:f>CampaignSuccessSubC!$A$5:$A$28</c:f>
            </c:strRef>
          </c:cat>
          <c:val>
            <c:numRef>
              <c:f>CampaignSuccessSubC!$C$5:$C$28</c:f>
              <c:numCache/>
            </c:numRef>
          </c:val>
        </c:ser>
        <c:ser>
          <c:idx val="2"/>
          <c:order val="2"/>
          <c:tx>
            <c:strRef>
              <c:f>CampaignSuccessSubC!$D$3:$D$4</c:f>
            </c:strRef>
          </c:tx>
          <c:spPr>
            <a:solidFill>
              <a:schemeClr val="accent3"/>
            </a:solidFill>
            <a:ln cmpd="sng">
              <a:solidFill>
                <a:srgbClr val="000000"/>
              </a:solidFill>
            </a:ln>
          </c:spPr>
          <c:cat>
            <c:strRef>
              <c:f>CampaignSuccessSubC!$A$5:$A$28</c:f>
            </c:strRef>
          </c:cat>
          <c:val>
            <c:numRef>
              <c:f>CampaignSuccessSubC!$D$5:$D$28</c:f>
              <c:numCache/>
            </c:numRef>
          </c:val>
        </c:ser>
        <c:ser>
          <c:idx val="3"/>
          <c:order val="3"/>
          <c:tx>
            <c:strRef>
              <c:f>CampaignSuccessSubC!$E$3:$E$4</c:f>
            </c:strRef>
          </c:tx>
          <c:spPr>
            <a:solidFill>
              <a:schemeClr val="accent4"/>
            </a:solidFill>
            <a:ln cmpd="sng">
              <a:solidFill>
                <a:srgbClr val="000000"/>
              </a:solidFill>
            </a:ln>
          </c:spPr>
          <c:cat>
            <c:strRef>
              <c:f>CampaignSuccessSubC!$A$5:$A$28</c:f>
            </c:strRef>
          </c:cat>
          <c:val>
            <c:numRef>
              <c:f>CampaignSuccessSubC!$E$5:$E$28</c:f>
              <c:numCache/>
            </c:numRef>
          </c:val>
        </c:ser>
        <c:overlap val="100"/>
        <c:axId val="1411961129"/>
        <c:axId val="881867113"/>
      </c:barChart>
      <c:catAx>
        <c:axId val="14119611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1867113"/>
      </c:catAx>
      <c:valAx>
        <c:axId val="8818671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196112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Pivotthree!$B$2:$B$3</c:f>
            </c:strRef>
          </c:tx>
          <c:spPr>
            <a:ln cmpd="sng">
              <a:solidFill>
                <a:srgbClr val="4472C4"/>
              </a:solidFill>
            </a:ln>
          </c:spPr>
          <c:marker>
            <c:symbol val="none"/>
          </c:marker>
          <c:cat>
            <c:strRef>
              <c:f>Pivotthree!$A$4:$A$16</c:f>
            </c:strRef>
          </c:cat>
          <c:val>
            <c:numRef>
              <c:f>Pivotthree!$B$4:$B$16</c:f>
              <c:numCache/>
            </c:numRef>
          </c:val>
          <c:smooth val="1"/>
        </c:ser>
        <c:ser>
          <c:idx val="1"/>
          <c:order val="1"/>
          <c:tx>
            <c:strRef>
              <c:f>Pivotthree!$C$2:$C$3</c:f>
            </c:strRef>
          </c:tx>
          <c:spPr>
            <a:ln cmpd="sng">
              <a:solidFill>
                <a:srgbClr val="ED7D31"/>
              </a:solidFill>
            </a:ln>
          </c:spPr>
          <c:marker>
            <c:symbol val="none"/>
          </c:marker>
          <c:cat>
            <c:strRef>
              <c:f>Pivotthree!$A$4:$A$16</c:f>
            </c:strRef>
          </c:cat>
          <c:val>
            <c:numRef>
              <c:f>Pivotthree!$C$4:$C$16</c:f>
              <c:numCache/>
            </c:numRef>
          </c:val>
          <c:smooth val="1"/>
        </c:ser>
        <c:ser>
          <c:idx val="2"/>
          <c:order val="2"/>
          <c:tx>
            <c:strRef>
              <c:f>Pivotthree!$D$2:$D$3</c:f>
            </c:strRef>
          </c:tx>
          <c:spPr>
            <a:ln cmpd="sng">
              <a:solidFill>
                <a:srgbClr val="A5A5A5"/>
              </a:solidFill>
            </a:ln>
          </c:spPr>
          <c:marker>
            <c:symbol val="none"/>
          </c:marker>
          <c:cat>
            <c:strRef>
              <c:f>Pivotthree!$A$4:$A$16</c:f>
            </c:strRef>
          </c:cat>
          <c:val>
            <c:numRef>
              <c:f>Pivotthree!$D$4:$D$16</c:f>
              <c:numCache/>
            </c:numRef>
          </c:val>
          <c:smooth val="1"/>
        </c:ser>
        <c:axId val="963567229"/>
        <c:axId val="566951322"/>
      </c:lineChart>
      <c:catAx>
        <c:axId val="963567229"/>
        <c:scaling>
          <c:orientation val="minMax"/>
          <c:max val="12.0"/>
        </c:scaling>
        <c:delete val="0"/>
        <c:axPos val="b"/>
        <c:title>
          <c:tx>
            <c:rich>
              <a:bodyPr/>
              <a:lstStyle/>
              <a:p>
                <a:pPr lvl="0">
                  <a:defRPr b="0">
                    <a:solidFill>
                      <a:srgbClr val="000000"/>
                    </a:solidFill>
                    <a:latin typeface="+mn-lt"/>
                  </a:defRPr>
                </a:pPr>
                <a:r>
                  <a:rPr b="0">
                    <a:solidFill>
                      <a:srgbClr val="000000"/>
                    </a:solidFill>
                    <a:latin typeface="+mn-lt"/>
                  </a:rPr>
                  <a:t>Months Jan-Dec (1-12)</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566951322"/>
      </c:catAx>
      <c:valAx>
        <c:axId val="566951322"/>
        <c:scaling>
          <c:orientation val="minMax"/>
          <c:max val="7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56722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Outcomes Based on Goal</a:t>
            </a:r>
          </a:p>
        </c:rich>
      </c:tx>
      <c:overlay val="0"/>
    </c:title>
    <c:plotArea>
      <c:layout/>
      <c:lineChart>
        <c:ser>
          <c:idx val="0"/>
          <c:order val="0"/>
          <c:tx>
            <c:strRef>
              <c:f>Crowdfunding_Goal_Analysis!$G$2</c:f>
            </c:strRef>
          </c:tx>
          <c:spPr>
            <a:ln cmpd="sng">
              <a:solidFill>
                <a:srgbClr val="4472C4"/>
              </a:solidFill>
            </a:ln>
          </c:spPr>
          <c:marker>
            <c:symbol val="none"/>
          </c:marker>
          <c:cat>
            <c:strRef>
              <c:f>Crowdfunding_Goal_Analysis!$B$3:$B$14</c:f>
            </c:strRef>
          </c:cat>
          <c:val>
            <c:numRef>
              <c:f>Crowdfunding_Goal_Analysis!$G$3:$G$14</c:f>
              <c:numCache/>
            </c:numRef>
          </c:val>
          <c:smooth val="0"/>
        </c:ser>
        <c:ser>
          <c:idx val="1"/>
          <c:order val="1"/>
          <c:tx>
            <c:strRef>
              <c:f>Crowdfunding_Goal_Analysis!$H$2</c:f>
            </c:strRef>
          </c:tx>
          <c:spPr>
            <a:ln cmpd="sng">
              <a:solidFill>
                <a:srgbClr val="ED7D31"/>
              </a:solidFill>
            </a:ln>
          </c:spPr>
          <c:marker>
            <c:symbol val="none"/>
          </c:marker>
          <c:cat>
            <c:strRef>
              <c:f>Crowdfunding_Goal_Analysis!$B$3:$B$14</c:f>
            </c:strRef>
          </c:cat>
          <c:val>
            <c:numRef>
              <c:f>Crowdfunding_Goal_Analysis!$H$3:$H$14</c:f>
              <c:numCache/>
            </c:numRef>
          </c:val>
          <c:smooth val="0"/>
        </c:ser>
        <c:ser>
          <c:idx val="2"/>
          <c:order val="2"/>
          <c:tx>
            <c:strRef>
              <c:f>Crowdfunding_Goal_Analysis!$I$2</c:f>
            </c:strRef>
          </c:tx>
          <c:spPr>
            <a:ln cmpd="sng">
              <a:solidFill>
                <a:srgbClr val="A5A5A5"/>
              </a:solidFill>
            </a:ln>
          </c:spPr>
          <c:marker>
            <c:symbol val="none"/>
          </c:marker>
          <c:cat>
            <c:strRef>
              <c:f>Crowdfunding_Goal_Analysis!$B$3:$B$14</c:f>
            </c:strRef>
          </c:cat>
          <c:val>
            <c:numRef>
              <c:f>Crowdfunding_Goal_Analysis!$I$3:$I$14</c:f>
              <c:numCache/>
            </c:numRef>
          </c:val>
          <c:smooth val="0"/>
        </c:ser>
        <c:axId val="1355519729"/>
        <c:axId val="1702594274"/>
      </c:lineChart>
      <c:catAx>
        <c:axId val="1355519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Goal</a:t>
                </a:r>
              </a:p>
            </c:rich>
          </c:tx>
          <c:overlay val="0"/>
        </c:title>
        <c:numFmt formatCode="General" sourceLinked="1"/>
        <c:majorTickMark val="none"/>
        <c:minorTickMark val="none"/>
        <c:spPr/>
        <c:txPr>
          <a:bodyPr/>
          <a:lstStyle/>
          <a:p>
            <a:pPr lvl="0">
              <a:defRPr b="0">
                <a:solidFill>
                  <a:srgbClr val="000000"/>
                </a:solidFill>
                <a:latin typeface="+mn-lt"/>
              </a:defRPr>
            </a:pPr>
          </a:p>
        </c:txPr>
        <c:crossAx val="1702594274"/>
      </c:catAx>
      <c:valAx>
        <c:axId val="1702594274"/>
        <c:scaling>
          <c:orientation val="minMax"/>
          <c:max val="1.02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551972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StatisticalAnalysis!$G$4</c:f>
            </c:strRef>
          </c:tx>
          <c:spPr>
            <a:ln cmpd="sng">
              <a:solidFill>
                <a:srgbClr val="4472C4"/>
              </a:solidFill>
            </a:ln>
          </c:spPr>
          <c:marker>
            <c:symbol val="none"/>
          </c:marker>
          <c:val>
            <c:numRef>
              <c:f>StatisticalAnalysis!$G$5:$G$9</c:f>
              <c:numCache/>
            </c:numRef>
          </c:val>
          <c:smooth val="1"/>
        </c:ser>
        <c:ser>
          <c:idx val="1"/>
          <c:order val="1"/>
          <c:tx>
            <c:strRef>
              <c:f>StatisticalAnalysis!$H$4</c:f>
            </c:strRef>
          </c:tx>
          <c:spPr>
            <a:ln cmpd="sng">
              <a:solidFill>
                <a:srgbClr val="ED7D31"/>
              </a:solidFill>
            </a:ln>
          </c:spPr>
          <c:marker>
            <c:symbol val="none"/>
          </c:marker>
          <c:val>
            <c:numRef>
              <c:f>StatisticalAnalysis!$H$5:$H$9</c:f>
              <c:numCache/>
            </c:numRef>
          </c:val>
          <c:smooth val="1"/>
        </c:ser>
        <c:axId val="202468418"/>
        <c:axId val="1006571472"/>
      </c:lineChart>
      <c:catAx>
        <c:axId val="202468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6571472"/>
      </c:catAx>
      <c:valAx>
        <c:axId val="10065714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46841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10</xdr:row>
      <xdr:rowOff>0</xdr:rowOff>
    </xdr:from>
    <xdr:ext cx="4000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323850</xdr:colOff>
      <xdr:row>0</xdr:row>
      <xdr:rowOff>104775</xdr:rowOff>
    </xdr:from>
    <xdr:ext cx="5715000" cy="3533775"/>
    <xdr:graphicFrame>
      <xdr:nvGraphicFramePr>
        <xdr:cNvPr id="68149322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609600</xdr:colOff>
      <xdr:row>2</xdr:row>
      <xdr:rowOff>0</xdr:rowOff>
    </xdr:from>
    <xdr:ext cx="7839075" cy="5172075"/>
    <xdr:graphicFrame>
      <xdr:nvGraphicFramePr>
        <xdr:cNvPr id="946462344"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333375</xdr:colOff>
      <xdr:row>1</xdr:row>
      <xdr:rowOff>9525</xdr:rowOff>
    </xdr:from>
    <xdr:ext cx="5715000" cy="3533775"/>
    <xdr:graphicFrame>
      <xdr:nvGraphicFramePr>
        <xdr:cNvPr id="787691958"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15</xdr:row>
      <xdr:rowOff>123825</xdr:rowOff>
    </xdr:from>
    <xdr:ext cx="12468225" cy="4657725"/>
    <xdr:graphicFrame>
      <xdr:nvGraphicFramePr>
        <xdr:cNvPr id="1014768473"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304800</xdr:colOff>
      <xdr:row>0</xdr:row>
      <xdr:rowOff>104775</xdr:rowOff>
    </xdr:from>
    <xdr:ext cx="4200525" cy="2600325"/>
    <xdr:graphicFrame>
      <xdr:nvGraphicFramePr>
        <xdr:cNvPr id="2101004684"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1001" sheet="Crowdfunding"/>
  </cacheSource>
  <cacheFields>
    <cacheField name="id" numFmtId="0">
      <sharedItems containsSemiMixedTypes="0" containsString="0" containsNumber="1" containsInteger="1">
        <n v="156.0"/>
        <n v="630.0"/>
        <n v="771.0"/>
        <n v="678.0"/>
        <n v="18.0"/>
        <n v="26.0"/>
        <n v="721.0"/>
        <n v="720.0"/>
        <n v="447.0"/>
        <n v="339.0"/>
        <n v="731.0"/>
        <n v="648.0"/>
        <n v="634.0"/>
        <n v="434.0"/>
        <n v="286.0"/>
        <n v="952.0"/>
        <n v="999.0"/>
        <n v="189.0"/>
        <n v="993.0"/>
        <n v="937.0"/>
        <n v="572.0"/>
        <n v="658.0"/>
        <n v="736.0"/>
        <n v="129.0"/>
        <n v="910.0"/>
        <n v="948.0"/>
        <n v="136.0"/>
        <n v="429.0"/>
        <n v="997.0"/>
        <n v="514.0"/>
        <n v="666.0"/>
        <n v="611.0"/>
        <n v="231.0"/>
        <n v="93.0"/>
        <n v="550.0"/>
        <n v="844.0"/>
        <n v="388.0"/>
        <n v="146.0"/>
        <n v="202.0"/>
        <n v="309.0"/>
        <n v="674.0"/>
        <n v="866.0"/>
        <n v="577.0"/>
        <n v="69.0"/>
        <n v="270.0"/>
        <n v="781.0"/>
        <n v="726.0"/>
        <n v="293.0"/>
        <n v="443.0"/>
        <n v="513.0"/>
        <n v="128.0"/>
        <n v="319.0"/>
        <n v="752.0"/>
        <n v="492.0"/>
        <n v="748.0"/>
        <n v="206.0"/>
        <n v="790.0"/>
        <n v="625.0"/>
        <n v="878.0"/>
        <n v="545.0"/>
        <n v="898.0"/>
        <n v="680.0"/>
        <n v="483.0"/>
        <n v="15.0"/>
        <n v="316.0"/>
        <n v="12.0"/>
        <n v="377.0"/>
        <n v="430.0"/>
        <n v="327.0"/>
        <n v="3.0"/>
        <n v="760.0"/>
        <n v="511.0"/>
        <n v="936.0"/>
        <n v="692.0"/>
        <n v="776.0"/>
        <n v="539.0"/>
        <n v="236.0"/>
        <n v="699.0"/>
        <n v="485.0"/>
        <n v="876.0"/>
        <n v="913.0"/>
        <n v="217.0"/>
        <n v="897.0"/>
        <n v="950.0"/>
        <n v="468.0"/>
        <n v="191.0"/>
        <n v="562.0"/>
        <n v="472.0"/>
        <n v="19.0"/>
        <n v="168.0"/>
        <n v="215.0"/>
        <n v="296.0"/>
        <n v="4.0"/>
        <n v="587.0"/>
        <n v="374.0"/>
        <n v="644.0"/>
        <n v="150.0"/>
        <n v="662.0"/>
        <n v="417.0"/>
        <n v="450.0"/>
        <n v="645.0"/>
        <n v="766.0"/>
        <n v="110.0"/>
        <n v="302.0"/>
        <n v="828.0"/>
        <n v="843.0"/>
        <n v="534.0"/>
        <n v="358.0"/>
        <n v="476.0"/>
        <n v="64.0"/>
        <n v="79.0"/>
        <n v="325.0"/>
        <n v="405.0"/>
        <n v="378.0"/>
        <n v="185.0"/>
        <n v="858.0"/>
        <n v="424.0"/>
        <n v="622.0"/>
        <n v="647.0"/>
        <n v="193.0"/>
        <n v="672.0"/>
        <n v="54.0"/>
        <n v="486.0"/>
        <n v="518.0"/>
        <n v="977.0"/>
        <n v="759.0"/>
        <n v="895.0"/>
        <n v="344.0"/>
        <n v="32.0"/>
        <n v="830.0"/>
        <n v="656.0"/>
        <n v="657.0"/>
        <n v="694.0"/>
        <n v="115.0"/>
        <n v="274.0"/>
        <n v="576.0"/>
        <n v="693.0"/>
        <n v="382.0"/>
        <n v="919.0"/>
        <n v="181.0"/>
        <n v="178.0"/>
        <n v="6.0"/>
        <n v="300.0"/>
        <n v="346.0"/>
        <n v="170.0"/>
        <n v="306.0"/>
        <n v="349.0"/>
        <n v="421.0"/>
        <n v="496.0"/>
        <n v="317.0"/>
        <n v="63.0"/>
        <n v="409.0"/>
        <n v="732.0"/>
        <n v="210.0"/>
        <n v="348.0"/>
        <n v="235.0"/>
        <n v="944.0"/>
        <n v="740.0"/>
        <n v="497.0"/>
        <n v="791.0"/>
        <n v="453.0"/>
        <n v="552.0"/>
        <n v="637.0"/>
        <n v="988.0"/>
        <n v="45.0"/>
        <n v="795.0"/>
        <n v="457.0"/>
        <n v="176.0"/>
        <n v="196.0"/>
        <n v="175.0"/>
        <n v="126.0"/>
        <n v="91.0"/>
        <n v="83.0"/>
        <n v="877.0"/>
        <n v="677.0"/>
        <n v="629.0"/>
        <n v="594.0"/>
        <n v="283.0"/>
        <n v="814.0"/>
        <n v="728.0"/>
        <n v="808.0"/>
        <n v="154.0"/>
        <n v="926.0"/>
        <n v="673.0"/>
        <n v="223.0"/>
        <n v="499.0"/>
        <n v="596.0"/>
        <n v="299.0"/>
        <n v="990.0"/>
        <n v="90.0"/>
        <n v="566.0"/>
        <n v="960.0"/>
        <n v="527.0"/>
        <n v="799.0"/>
        <n v="256.0"/>
        <n v="711.0"/>
        <n v="542.0"/>
        <n v="640.0"/>
        <n v="811.0"/>
        <n v="303.0"/>
        <n v="326.0"/>
        <n v="956.0"/>
        <n v="953.0"/>
        <n v="0.0"/>
        <n v="123.0"/>
        <n v="352.0"/>
        <n v="633.0"/>
        <n v="980.0"/>
        <n v="743.0"/>
        <n v="375.0"/>
        <n v="767.0"/>
        <n v="27.0"/>
        <n v="161.0"/>
        <n v="116.0"/>
        <n v="239.0"/>
        <n v="341.0"/>
        <n v="870.0"/>
        <n v="685.0"/>
        <n v="660.0"/>
        <n v="779.0"/>
        <n v="98.0"/>
        <n v="887.0"/>
        <n v="345.0"/>
        <n v="881.0"/>
        <n v="199.0"/>
        <n v="589.0"/>
        <n v="571.0"/>
        <n v="800.0"/>
        <n v="541.0"/>
        <n v="582.0"/>
        <n v="829.0"/>
        <n v="350.0"/>
        <n v="504.0"/>
        <n v="139.0"/>
        <n v="696.0"/>
        <n v="66.0"/>
        <n v="564.0"/>
        <n v="835.0"/>
        <n v="599.0"/>
        <n v="371.0"/>
        <n v="76.0"/>
        <n v="498.0"/>
        <n v="459.0"/>
        <n v="590.0"/>
        <n v="551.0"/>
        <n v="916.0"/>
        <n v="188.0"/>
        <n v="122.0"/>
        <n v="738.0"/>
        <n v="725.0"/>
        <n v="805.0"/>
        <n v="266.0"/>
        <n v="775.0"/>
        <n v="367.0"/>
        <n v="994.0"/>
        <n v="481.0"/>
        <n v="947.0"/>
        <n v="900.0"/>
        <n v="796.0"/>
        <n v="172.0"/>
        <n v="650.0"/>
        <n v="931.0"/>
        <n v="192.0"/>
        <n v="151.0"/>
        <n v="592.0"/>
        <n v="789.0"/>
        <n v="315.0"/>
        <n v="186.0"/>
        <n v="575.0"/>
        <n v="529.0"/>
        <n v="884.0"/>
        <n v="432.0"/>
        <n v="323.0"/>
        <n v="171.0"/>
        <n v="651.0"/>
        <n v="318.0"/>
        <n v="297.0"/>
        <n v="391.0"/>
        <n v="109.0"/>
        <n v="157.0"/>
        <n v="705.0"/>
        <n v="985.0"/>
        <n v="433.0"/>
        <n v="528.0"/>
        <n v="343.0"/>
        <n v="454.0"/>
        <n v="295.0"/>
        <n v="971.0"/>
        <n v="538.0"/>
        <n v="9.0"/>
        <n v="543.0"/>
        <n v="211.0"/>
        <n v="400.0"/>
        <n v="769.0"/>
        <n v="914.0"/>
        <n v="50.0"/>
        <n v="600.0"/>
        <n v="702.0"/>
        <n v="342.0"/>
        <n v="792.0"/>
        <n v="190.0"/>
        <n v="290.0"/>
        <n v="618.0"/>
        <n v="500.0"/>
        <n v="448.0"/>
        <n v="507.0"/>
        <n v="646.0"/>
        <n v="501.0"/>
        <n v="505.0"/>
        <n v="135.0"/>
        <n v="859.0"/>
        <n v="39.0"/>
        <n v="462.0"/>
        <n v="996.0"/>
        <n v="446.0"/>
        <n v="251.0"/>
        <n v="819.0"/>
        <n v="153.0"/>
        <n v="904.0"/>
        <n v="138.0"/>
        <n v="809.0"/>
        <n v="668.0"/>
        <n v="927.0"/>
        <n v="522.0"/>
        <n v="739.0"/>
        <n v="221.0"/>
        <n v="387.0"/>
        <n v="418.0"/>
        <n v="509.0"/>
        <n v="284.0"/>
        <n v="441.0"/>
        <n v="276.0"/>
        <n v="945.0"/>
        <n v="661.0"/>
        <n v="51.0"/>
        <n v="292.0"/>
        <n v="288.0"/>
        <n v="281.0"/>
        <n v="14.0"/>
        <n v="482.0"/>
        <n v="664.0"/>
        <n v="921.0"/>
        <n v="636.0"/>
        <n v="356.0"/>
        <n v="415.0"/>
        <n v="402.0"/>
        <n v="515.0"/>
        <n v="681.0"/>
        <n v="340.0"/>
        <n v="578.0"/>
        <n v="850.0"/>
        <n v="379.0"/>
        <n v="100.0"/>
        <n v="777.0"/>
        <n v="423.0"/>
        <n v="21.0"/>
        <n v="982.0"/>
        <n v="852.0"/>
        <n v="220.0"/>
        <n v="477.0"/>
        <n v="134.0"/>
        <n v="946.0"/>
        <n v="787.0"/>
        <n v="320.0"/>
        <n v="970.0"/>
        <n v="939.0"/>
        <n v="619.0"/>
        <n v="581.0"/>
        <n v="907.0"/>
        <n v="308.0"/>
        <n v="253.0"/>
        <n v="986.0"/>
        <n v="204.0"/>
        <n v="321.0"/>
        <n v="87.0"/>
        <n v="963.0"/>
        <n v="61.0"/>
        <n v="428.0"/>
        <n v="399.0"/>
        <n v="659.0"/>
        <n v="942.0"/>
        <n v="416.0"/>
        <n v="875.0"/>
        <n v="941.0"/>
        <n v="392.0"/>
        <n v="553.0"/>
        <n v="336.0"/>
        <n v="973.0"/>
        <n v="525.0"/>
        <n v="103.0"/>
        <n v="649.0"/>
        <n v="663.0"/>
        <n v="77.0"/>
        <n v="11.0"/>
        <n v="52.0"/>
        <n v="183.0"/>
        <n v="530.0"/>
        <n v="886.0"/>
        <n v="261.0"/>
        <n v="715.0"/>
        <n v="198.0"/>
        <n v="516.0"/>
        <n v="638.0"/>
        <n v="452.0"/>
        <n v="750.0"/>
        <n v="959.0"/>
        <n v="386.0"/>
        <n v="869.0"/>
        <n v="745.0"/>
        <n v="127.0"/>
        <n v="403.0"/>
        <n v="524.0"/>
        <n v="414.0"/>
        <n v="310.0"/>
        <n v="155.0"/>
        <n v="200.0"/>
        <n v="588.0"/>
        <n v="998.0"/>
        <n v="836.0"/>
        <n v="250.0"/>
        <n v="700.0"/>
        <n v="413.0"/>
        <n v="639.0"/>
        <n v="355.0"/>
        <n v="329.0"/>
        <n v="209.0"/>
        <n v="271.0"/>
        <n v="410.0"/>
        <n v="632.0"/>
        <n v="531.0"/>
        <n v="940.0"/>
        <n v="788.0"/>
        <n v="903.0"/>
        <n v="917.0"/>
        <n v="8.0"/>
        <n v="801.0"/>
        <n v="969.0"/>
        <n v="212.0"/>
        <n v="574.0"/>
        <n v="230.0"/>
        <n v="71.0"/>
        <n v="854.0"/>
        <n v="490.0"/>
        <n v="597.0"/>
        <n v="335.0"/>
        <n v="337.0"/>
        <n v="924.0"/>
        <n v="401.0"/>
        <n v="49.0"/>
        <n v="679.0"/>
        <n v="807.0"/>
        <n v="95.0"/>
        <n v="407.0"/>
        <n v="37.0"/>
        <n v="675.0"/>
        <n v="911.0"/>
        <n v="106.0"/>
        <n v="984.0"/>
        <n v="983.0"/>
        <n v="880.0"/>
        <n v="272.0"/>
        <n v="353.0"/>
        <n v="802.0"/>
        <n v="493.0"/>
        <n v="890.0"/>
        <n v="144.0"/>
        <n v="182.0"/>
        <n v="30.0"/>
        <n v="124.0"/>
        <n v="817.0"/>
        <n v="184.0"/>
        <n v="160.0"/>
        <n v="785.0"/>
        <n v="436.0"/>
        <n v="520.0"/>
        <n v="603.0"/>
        <n v="989.0"/>
        <n v="370.0"/>
        <n v="114.0"/>
        <n v="94.0"/>
        <n v="275.0"/>
        <n v="385.0"/>
        <n v="159.0"/>
        <n v="631.0"/>
        <n v="44.0"/>
        <n v="314.0"/>
        <n v="449.0"/>
        <n v="608.0"/>
        <n v="860.0"/>
        <n v="23.0"/>
        <n v="383.0"/>
        <n v="772.0"/>
        <n v="920.0"/>
        <n v="269.0"/>
        <n v="803.0"/>
        <n v="818.0"/>
        <n v="727.0"/>
        <n v="35.0"/>
        <n v="82.0"/>
        <n v="609.0"/>
        <n v="688.0"/>
        <n v="706.0"/>
        <n v="797.0"/>
        <n v="642.0"/>
        <n v="922.0"/>
        <n v="162.0"/>
        <n v="707.0"/>
        <n v="328.0"/>
        <n v="333.0"/>
        <n v="563.0"/>
        <n v="995.0"/>
        <n v="294.0"/>
        <n v="205.0"/>
        <n v="867.0"/>
        <n v="396.0"/>
        <n v="838.0"/>
        <n v="125.0"/>
        <n v="546.0"/>
        <n v="683.0"/>
        <n v="279.0"/>
        <n v="872.0"/>
        <n v="537.0"/>
        <n v="207.0"/>
        <n v="744.0"/>
        <n v="55.0"/>
        <n v="195.0"/>
        <n v="508.0"/>
        <n v="820.0"/>
        <n v="846.0"/>
        <n v="29.0"/>
        <n v="901.0"/>
        <n v="75.0"/>
        <n v="710.0"/>
        <n v="473.0"/>
        <n v="431.0"/>
        <n v="842.0"/>
        <n v="938.0"/>
        <n v="535.0"/>
        <n v="909.0"/>
        <n v="510.0"/>
        <n v="845.0"/>
        <n v="102.0"/>
        <n v="398.0"/>
        <n v="992.0"/>
        <n v="540.0"/>
        <n v="107.0"/>
        <n v="78.0"/>
        <n v="812.0"/>
        <n v="22.0"/>
        <n v="697.0"/>
        <n v="686.0"/>
        <n v="786.0"/>
        <n v="364.0"/>
        <n v="243.0"/>
        <n v="140.0"/>
        <n v="464.0"/>
        <n v="456.0"/>
        <n v="465.0"/>
        <n v="532.0"/>
        <n v="132.0"/>
        <n v="334.0"/>
        <n v="847.0"/>
        <n v="804.0"/>
        <n v="755.0"/>
        <n v="981.0"/>
        <n v="794.0"/>
        <n v="238.0"/>
        <n v="330.0"/>
        <n v="815.0"/>
        <n v="810.0"/>
        <n v="81.0"/>
        <n v="506.0"/>
        <n v="280.0"/>
        <n v="404.0"/>
        <n v="208.0"/>
        <n v="722.0"/>
        <n v="871.0"/>
        <n v="163.0"/>
        <n v="164.0"/>
        <n v="361.0"/>
        <n v="925.0"/>
        <n v="273.0"/>
        <n v="113.0"/>
        <n v="442.0"/>
        <n v="57.0"/>
        <n v="80.0"/>
        <n v="915.0"/>
        <n v="613.0"/>
        <n v="234.0"/>
        <n v="373.0"/>
        <n v="165.0"/>
        <n v="479.0"/>
        <n v="68.0"/>
        <n v="148.0"/>
        <n v="825.0"/>
        <n v="761.0"/>
        <n v="451.0"/>
        <n v="393.0"/>
        <n v="440.0"/>
        <n v="669.0"/>
        <n v="420.0"/>
        <n v="197.0"/>
        <n v="966.0"/>
        <n v="59.0"/>
        <n v="229.0"/>
        <n v="411.0"/>
        <n v="104.0"/>
        <n v="708.0"/>
        <n v="906.0"/>
        <n v="242.0"/>
        <n v="517.0"/>
        <n v="929.0"/>
        <n v="987.0"/>
        <n v="487.0"/>
        <n v="765.0"/>
        <n v="773.0"/>
        <n v="888.0"/>
        <n v="34.0"/>
        <n v="687.0"/>
        <n v="655.0"/>
        <n v="643.0"/>
        <n v="821.0"/>
        <n v="879.0"/>
        <n v="254.0"/>
        <n v="641.0"/>
        <n v="152.0"/>
        <n v="384.0"/>
        <n v="734.0"/>
        <n v="203.0"/>
        <n v="614.0"/>
        <n v="365.0"/>
        <n v="951.0"/>
        <n v="247.0"/>
        <n v="554.0"/>
        <n v="470.0"/>
        <n v="258.0"/>
        <n v="73.0"/>
        <n v="282.0"/>
        <n v="978.0"/>
        <n v="737.0"/>
        <n v="439.0"/>
        <n v="621.0"/>
        <n v="285.0"/>
        <n v="228.0"/>
        <n v="521.0"/>
        <n v="713.0"/>
        <n v="864.0"/>
        <n v="304.0"/>
        <n v="652.0"/>
        <n v="559.0"/>
        <n v="232.0"/>
        <n v="780.0"/>
        <n v="620.0"/>
        <n v="712.0"/>
        <n v="704.0"/>
        <n v="408.0"/>
        <n v="147.0"/>
        <n v="13.0"/>
        <n v="774.0"/>
        <n v="615.0"/>
        <n v="653.0"/>
        <n v="548.0"/>
        <n v="735.0"/>
        <n v="74.0"/>
        <n v="305.0"/>
        <n v="751.0"/>
        <n v="606.0"/>
        <n v="784.0"/>
        <n v="723.0"/>
        <n v="298.0"/>
        <n v="670.0"/>
        <n v="558.0"/>
        <n v="934.0"/>
        <n v="841.0"/>
        <n v="488.0"/>
        <n v="902.0"/>
        <n v="544.0"/>
        <n v="31.0"/>
        <n v="265.0"/>
        <n v="526.0"/>
        <n v="158.0"/>
        <n v="975.0"/>
        <n v="467.0"/>
        <n v="695.0"/>
        <n v="832.0"/>
        <n v="174.0"/>
        <n v="605.0"/>
        <n v="557.0"/>
        <n v="58.0"/>
        <n v="194.0"/>
        <n v="437.0"/>
        <n v="357.0"/>
        <n v="351.0"/>
        <n v="654.0"/>
        <n v="7.0"/>
        <n v="289.0"/>
        <n v="425.0"/>
        <n v="935.0"/>
        <n v="623.0"/>
        <n v="72.0"/>
        <n v="503.0"/>
        <n v="48.0"/>
        <n v="97.0"/>
        <n v="324.0"/>
        <n v="863.0"/>
        <n v="893.0"/>
        <n v="141.0"/>
        <n v="381.0"/>
        <n v="62.0"/>
        <n v="602.0"/>
        <n v="730.0"/>
        <n v="469.0"/>
        <n v="227.0"/>
        <n v="964.0"/>
        <n v="86.0"/>
        <n v="287.0"/>
        <n v="949.0"/>
        <n v="120.0"/>
        <n v="88.0"/>
        <n v="979.0"/>
        <n v="478.0"/>
        <n v="301.0"/>
        <n v="930.0"/>
        <n v="101.0"/>
        <n v="347.0"/>
        <n v="547.0"/>
        <n v="624.0"/>
        <n v="882.0"/>
        <n v="756.0"/>
        <n v="56.0"/>
        <n v="372.0"/>
        <n v="519.0"/>
        <n v="249.0"/>
        <n v="248.0"/>
        <n v="570.0"/>
        <n v="474.0"/>
        <n v="435.0"/>
        <n v="99.0"/>
        <n v="758.0"/>
        <n v="724.0"/>
        <n v="749.0"/>
        <n v="33.0"/>
        <n v="121.0"/>
        <n v="222.0"/>
        <n v="991.0"/>
        <n v="224.0"/>
        <n v="943.0"/>
        <n v="865.0"/>
        <n v="427.0"/>
        <n v="667.0"/>
        <n v="823.0"/>
        <n v="145.0"/>
        <n v="112.0"/>
        <n v="1.0"/>
        <n v="714.0"/>
        <n v="484.0"/>
        <n v="20.0"/>
        <n v="201.0"/>
        <n v="43.0"/>
        <n v="733.0"/>
        <n v="840.0"/>
        <n v="244.0"/>
        <n v="567.0"/>
        <n v="376.0"/>
        <n v="512.0"/>
        <n v="24.0"/>
        <n v="119.0"/>
        <n v="495.0"/>
        <n v="617.0"/>
        <n v="972.0"/>
        <n v="601.0"/>
        <n v="53.0"/>
        <n v="225.0"/>
        <n v="573.0"/>
        <n v="461.0"/>
        <n v="237.0"/>
        <n v="770.0"/>
        <n v="241.0"/>
        <n v="245.0"/>
        <n v="555.0"/>
        <n v="47.0"/>
        <n v="593.0"/>
        <n v="607.0"/>
        <n v="839.0"/>
        <n v="889.0"/>
        <n v="932.0"/>
        <n v="822.0"/>
        <n v="580.0"/>
        <n v="816.0"/>
        <n v="118.0"/>
        <n v="16.0"/>
        <n v="873.0"/>
        <n v="412.0"/>
        <n v="463.0"/>
        <n v="928.0"/>
        <n v="783.0"/>
        <n v="682.0"/>
        <n v="768.0"/>
        <n v="131.0"/>
        <n v="2.0"/>
        <n v="962.0"/>
        <n v="689.0"/>
        <n v="252.0"/>
        <n v="312.0"/>
        <n v="868.0"/>
        <n v="899.0"/>
        <n v="616.0"/>
        <n v="905.0"/>
        <n v="390.0"/>
        <n v="354.0"/>
        <n v="246.0"/>
        <n v="394.0"/>
        <n v="533.0"/>
        <n v="894.0"/>
        <n v="716.0"/>
        <n v="491.0"/>
        <n v="475.0"/>
        <n v="793.0"/>
        <n v="380.0"/>
        <n v="834.0"/>
        <n v="718.0"/>
        <n v="167.0"/>
        <n v="549.0"/>
        <n v="397.0"/>
        <n v="173.0"/>
        <n v="974.0"/>
        <n v="466.0"/>
        <n v="933.0"/>
        <n v="105.0"/>
        <n v="332.0"/>
        <n v="179.0"/>
        <n v="257.0"/>
        <n v="438.0"/>
        <n v="426.0"/>
        <n v="187.0"/>
        <n v="264.0"/>
        <n v="635.0"/>
        <n v="729.0"/>
        <n v="369.0"/>
        <n v="406.0"/>
        <n v="149.0"/>
        <n v="610.0"/>
        <n v="259.0"/>
        <n v="762.0"/>
        <n v="278.0"/>
        <n v="955.0"/>
        <n v="754.0"/>
        <n v="267.0"/>
        <n v="268.0"/>
        <n v="691.0"/>
        <n v="260.0"/>
        <n v="676.0"/>
        <n v="111.0"/>
        <n v="954.0"/>
        <n v="912.0"/>
        <n v="41.0"/>
        <n v="5.0"/>
        <n v="813.0"/>
        <n v="219.0"/>
        <n v="84.0"/>
        <n v="502.0"/>
        <n v="918.0"/>
        <n v="60.0"/>
        <n v="169.0"/>
        <n v="307.0"/>
        <n v="798.0"/>
        <n v="719.0"/>
        <n v="763.0"/>
        <n v="471.0"/>
        <n v="851.0"/>
        <n v="908.0"/>
        <n v="584.0"/>
        <n v="856.0"/>
        <n v="703.0"/>
        <n v="709.0"/>
        <n v="108.0"/>
        <n v="142.0"/>
        <n v="967.0"/>
        <n v="831.0"/>
        <n v="494.0"/>
        <n v="806.0"/>
        <n v="313.0"/>
        <n v="583.0"/>
        <n v="957.0"/>
        <n v="849.0"/>
        <n v="857.0"/>
        <n v="363.0"/>
        <n v="419.0"/>
        <n v="331.0"/>
        <n v="395.0"/>
        <n v="891.0"/>
        <n v="690.0"/>
        <n v="698.0"/>
        <n v="216.0"/>
        <n v="560.0"/>
        <n v="565.0"/>
        <n v="218.0"/>
        <n v="130.0"/>
        <n v="561.0"/>
        <n v="291.0"/>
        <n v="746.0"/>
        <n v="338.0"/>
        <n v="455.0"/>
        <n v="117.0"/>
        <n v="85.0"/>
        <n v="556.0"/>
        <n v="359.0"/>
        <n v="717.0"/>
        <n v="778.0"/>
        <n v="133.0"/>
        <n v="579.0"/>
        <n v="862.0"/>
        <n v="444.0"/>
        <n v="896.0"/>
        <n v="665.0"/>
        <n v="42.0"/>
        <n v="853.0"/>
        <n v="855.0"/>
        <n v="233.0"/>
        <n v="25.0"/>
        <n v="764.0"/>
        <n v="757.0"/>
        <n v="827.0"/>
        <n v="262.0"/>
        <n v="701.0"/>
        <n v="837.0"/>
        <n v="96.0"/>
        <n v="782.0"/>
        <n v="36.0"/>
        <n v="961.0"/>
        <n v="255.0"/>
        <n v="311.0"/>
        <n v="833.0"/>
        <n v="976.0"/>
        <n v="65.0"/>
        <n v="362.0"/>
        <n v="604.0"/>
        <n v="17.0"/>
        <n v="569.0"/>
        <n v="366.0"/>
        <n v="360.0"/>
        <n v="968.0"/>
        <n v="166.0"/>
        <n v="826.0"/>
        <n v="445.0"/>
        <n v="322.0"/>
        <n v="586.0"/>
        <n v="177.0"/>
        <n v="213.0"/>
        <n v="70.0"/>
        <n v="389.0"/>
        <n v="612.0"/>
        <n v="38.0"/>
        <n v="368.0"/>
        <n v="137.0"/>
        <n v="628.0"/>
        <n v="626.0"/>
        <n v="747.0"/>
        <n v="536.0"/>
        <n v="214.0"/>
        <n v="489.0"/>
        <n v="10.0"/>
        <n v="460.0"/>
        <n v="240.0"/>
        <n v="671.0"/>
        <n v="277.0"/>
        <n v="568.0"/>
        <n v="591.0"/>
        <n v="923.0"/>
        <n v="46.0"/>
        <n v="684.0"/>
        <n v="143.0"/>
        <n v="92.0"/>
        <n v="958.0"/>
        <n v="824.0"/>
        <n v="627.0"/>
        <n v="598.0"/>
        <n v="848.0"/>
        <n v="885.0"/>
        <n v="40.0"/>
        <n v="883.0"/>
        <n v="741.0"/>
        <n v="753.0"/>
        <n v="892.0"/>
        <n v="874.0"/>
        <n v="422.0"/>
        <n v="89.0"/>
        <n v="226.0"/>
        <n v="458.0"/>
        <n v="180.0"/>
        <n v="861.0"/>
        <n v="585.0"/>
        <n v="595.0"/>
        <n v="480.0"/>
        <n v="523.0"/>
        <n v="28.0"/>
        <n v="67.0"/>
        <n v="965.0"/>
        <n v="742.0"/>
        <n v="263.0"/>
      </sharedItems>
    </cacheField>
    <cacheField name="name" numFmtId="0">
      <sharedItems>
        <s v="Meza-Rogers"/>
        <s v="Patterson-Johnson"/>
        <s v="Smith, Mack and Williams"/>
        <s v="Rodriguez-Patterson"/>
        <s v="Johnson-Gould"/>
        <s v="Spencer-Bates"/>
        <s v="Dominguez-Owens"/>
        <s v="Valenzuela, Davidson and Castro"/>
        <s v="Harrington-Harper"/>
        <s v="Lewis, Taylor and Rivers"/>
        <s v="Cruz, Hall and Mason"/>
        <s v="Vargas-Cox"/>
        <s v="Taylor, Johnson and Hernandez"/>
        <s v="Floyd-Sims"/>
        <s v="Obrien-Aguirre"/>
        <s v="Cummings-Hayes"/>
        <s v="Hernandez, Norton and Kelley"/>
        <s v="Anthony-Shaw"/>
        <s v="Erickson-Rogers"/>
        <s v="Tapia, Sandoval and Hurley"/>
        <s v="Clements Group"/>
        <s v="Howell, Myers and Olson"/>
        <s v="Silva-Hawkins"/>
        <s v="Morgan-Martinez"/>
        <s v="King-Morris"/>
        <s v="Smith-Hill"/>
        <s v="Briggs PLC"/>
        <s v="Robles Ltd"/>
        <s v="Ball LLC"/>
        <s v="Sanchez, Bradley and Flores"/>
        <s v="York, Barr and Grant"/>
        <s v="Brady, Cortez and Rodriguez"/>
        <s v="Williams, Carter and Gonzalez"/>
        <s v="Hall and Sons"/>
        <s v="Morrison-Henderson"/>
        <s v="Rodriguez-Hansen"/>
        <s v="Cruz Ltd"/>
        <s v="Harris-Golden"/>
        <s v="Mcknight-Freeman"/>
        <s v="Harris-Perry"/>
        <s v="Sanchez Ltd"/>
        <s v="Jackson-Brown"/>
        <s v="Stevens Inc"/>
        <s v="Jones-Watson"/>
        <s v="Sawyer, Horton and Williams"/>
        <s v="Thomas Ltd"/>
        <s v="Johns-Thomas"/>
        <s v="Ross Group"/>
        <s v="Clark-Bowman"/>
        <s v="Harrison, Blackwell and Mendez"/>
        <s v="Allen-Curtis"/>
        <s v="Mills Group"/>
        <s v="Lowery Group"/>
        <s v="Garcia Group"/>
        <s v="Martinez PLC"/>
        <s v="Austin, Baker and Kelley"/>
        <s v="White-Obrien"/>
        <s v="Martinez Inc"/>
        <s v="Lutz Group"/>
        <s v="Deleon and Sons"/>
        <s v="Davis-Gonzalez"/>
        <s v="Nelson-Valdez"/>
        <s v="Rice-Parker"/>
        <s v="Wright, Hunt and Rowe"/>
        <s v="Martin-Marshall"/>
        <s v="Kim Ltd"/>
        <s v="Klein, Stark and Livingston"/>
        <s v="Cochran Ltd"/>
        <s v="Patterson, Salinas and Lucas"/>
        <s v="Mcdonald, Gonzalez and Ross"/>
        <s v="Smith-Kennedy"/>
        <s v="Smith-Mullins"/>
        <s v="Brown Ltd"/>
        <s v="Murray Ltd"/>
        <s v="Taylor-Rowe"/>
        <s v="Thomas, Welch and Santana"/>
        <s v="Gallegos-Cobb"/>
        <s v="King Inc"/>
        <s v="Richards-Davis"/>
        <s v="Dixon, Perez and Banks"/>
        <s v="Rivera-Pearson"/>
        <s v="Moore, Dudley and Navarro"/>
        <s v="Berry-Cannon"/>
        <s v="Williams, Orozco and Gomez"/>
        <s v="Hughes Inc"/>
        <s v="Sutton PLC"/>
        <s v="Blair Inc"/>
        <s v="Turner, Young and Collins"/>
        <s v="Perez-Hess"/>
        <s v="Hernandez Group"/>
        <s v="Vargas, Banks and Palmer"/>
        <s v="Smith-Hess"/>
        <s v="Larson-Little"/>
        <s v="Williams-Santos"/>
        <s v="Marshall Inc"/>
        <s v="Peters-Nelson"/>
        <s v="Brown, Palmer and Pace"/>
        <s v="Murphy-Farrell"/>
        <s v="Bradshaw, Smith and Ryan"/>
        <s v="Delgado-Hatfield"/>
        <s v="Ferguson, Murphy and Bright"/>
        <s v="Montgomery-Castro"/>
        <s v="Castillo-Carey"/>
        <s v="Ferguson, Collins and Mata"/>
        <s v="Munoz, Cherry and Bell"/>
        <s v="Porter-Hicks"/>
        <s v="Clark, Mccormick and Mendoza"/>
        <s v="Diaz-Garcia"/>
        <s v="Murphy PLC"/>
        <s v="Mosley-Gilbert"/>
        <s v="Soto LLC"/>
        <s v="Saunders Group"/>
        <s v="Lee LLC"/>
        <s v="Fleming-Oliver"/>
        <s v="Bailey PLC"/>
        <s v="Ayala, Crawford and Taylor"/>
        <s v="Schmidt-Gomez"/>
        <s v="Smith-Smith"/>
        <s v="Jordan-Wolfe"/>
        <s v="Calhoun, Rogers and Long"/>
        <s v="Kelly-Colon"/>
        <s v="Roy PLC"/>
        <s v="Davis, Cox and Fox"/>
        <s v="Ramirez Group"/>
        <s v="Johnson Group"/>
        <s v="Rodriguez PLC"/>
        <s v="Adams-Rollins"/>
        <s v="Berger, Johnson and Marshall"/>
        <s v="Jackson PLC"/>
        <s v="Johnson, Turner and Carroll"/>
        <s v="Hobbs, Brown and Lee"/>
        <s v="Russo, Kim and Mccoy"/>
        <s v="Mora-Bradley"/>
        <s v="Barrett PLC"/>
        <s v="Morgan-Jenkins"/>
        <s v="Moran and Sons"/>
        <s v="Bradford-Silva"/>
        <s v="King Ltd"/>
        <s v="Fox Ltd"/>
        <s v="Daniels, Rose and Tyler"/>
        <s v="Alexander-Williams"/>
        <s v="Ortiz, Coleman and Mitchell"/>
        <s v="Cooke PLC"/>
        <s v="Little-Marsh"/>
        <s v="Summers, Gallegos and Stein"/>
        <s v="Rush, Reed and Hall"/>
        <s v="Navarro and Sons"/>
        <s v="Thomas-Lopez"/>
        <s v="Morales Group"/>
        <s v="Summers PLC"/>
        <s v="Baker, Morgan and Brown"/>
        <s v="Stewart LLC"/>
        <s v="Glass, Baker and Jones"/>
        <s v="Schultz Inc"/>
        <s v="Hensley Ltd"/>
        <s v="Lee, Ali and Guzman"/>
        <s v="Walter Inc"/>
        <s v="Nelson, Smith and Graham"/>
        <s v="Lucero Group"/>
        <s v="Stafford, Hess and Raymond"/>
        <s v="Saunders Ltd"/>
        <s v="Mercer, Solomon and Singleton"/>
        <s v="Williams-Ramirez"/>
        <s v="Gardner, Ryan and Gutierrez"/>
        <s v="Woods-Clark"/>
        <s v="Vasquez Inc"/>
        <s v="Sheppard, Smith and Spence"/>
        <s v="Stone-Orozco"/>
        <s v="Jones, Contreras and Burnett"/>
        <s v="Gross PLC"/>
        <s v="Frazier, Patrick and Smith"/>
        <s v="Fitzgerald PLC"/>
        <s v="Estrada Group"/>
        <s v="Murphy-Fox"/>
        <s v="Jackson, Martinez and Ray"/>
        <s v="Mcbride PLC"/>
        <s v="Lucas-Mullins"/>
        <s v="Vincent PLC"/>
        <s v="Stewart Inc"/>
        <s v="Harris, Medina and Mitchell"/>
        <s v="Rodriguez-Brown"/>
        <s v="Brown-Oliver"/>
        <s v="Turner, Scott and Gentry"/>
        <s v="Chavez, Garcia and Cantu"/>
        <s v="Hunt Group"/>
        <s v="Becker-Scott"/>
        <s v="Ramsey and Sons"/>
        <s v="Ortiz-Roberts"/>
        <s v="Kramer Group"/>
        <s v="Webb-Smith"/>
        <s v="Robbins Group"/>
        <s v="Rosario-Smith"/>
        <s v="Reid-Day"/>
        <s v="Smith-Reid"/>
        <s v="Anderson LLC"/>
        <s v="Harrison-Bridges"/>
        <s v="Richardson, Woodward and Hansen"/>
        <s v="Page, Holt and Mack"/>
        <s v="Guerrero, Flores and Jenkins"/>
        <s v="Pham, Avila and Nash"/>
        <s v="Wood Inc"/>
        <s v="Boyle Ltd"/>
        <s v="Baldwin, Riley and Jackson"/>
        <s v="Edwards-Lewis"/>
        <s v="Adams, Willis and Sanchez"/>
        <s v="Yu and Sons"/>
        <s v="Huff-Johnson"/>
        <s v="Clark-Conrad"/>
        <s v="Leblanc-Pineda"/>
        <s v="Hale, Pearson and Jenkins"/>
        <s v="Best, Carr and Williams"/>
        <s v="Bruce Group"/>
        <s v="David-Clark"/>
        <s v="Mason-Sanders"/>
        <s v="Guzman Group"/>
        <s v="Hansen-Austin"/>
        <s v="Lee-Cobb"/>
        <s v="Jensen-Brown"/>
        <s v="Webb Group"/>
        <s v="Arias, Allen and Miller"/>
        <s v="Cooper LLC"/>
        <s v="Taylor, Cisneros and Romero"/>
        <s v="Charles Inc"/>
        <s v="Hull, Baker and Martinez"/>
        <s v="Avery, Brown and Parker"/>
        <s v="Wilson and Sons"/>
        <s v="Wallace LLC"/>
        <s v="Holder, Caldwell and Vance"/>
        <s v="Pineda Ltd"/>
        <s v="Baker-Higgins"/>
        <s v="Shannon Ltd"/>
        <s v="Smith-Miller"/>
        <s v="Hamilton, Wright and Chavez"/>
        <s v="Lopez, Reid and Johnson"/>
        <s v="Sanders-Allen"/>
        <s v="Hernandez-Macdonald"/>
        <s v="Hodges, Smith and Kelly"/>
        <s v="Smith-Ramos"/>
        <s v="Nolan, Smith and Sanchez"/>
        <s v="Martin, Conway and Larsen"/>
        <s v="Smith, Brown and Davis"/>
        <s v="Lane, Ryan and Chapman"/>
        <s v="Cox Group"/>
        <s v="Martin-James"/>
        <s v="Clements Ltd"/>
        <s v="Walker, Jones and Rodriguez"/>
        <s v="Taylor PLC"/>
        <s v="Dawson-Tyler"/>
        <s v="Smith-Nguyen"/>
        <s v="Cole LLC"/>
        <s v="Murphy LLC"/>
        <s v="Brooks, Jones and Ingram"/>
        <s v="Leach, Rich and Price"/>
        <s v="Mcclure LLC"/>
        <s v="Smith-Powell"/>
        <s v="Powers, Smith and Deleon"/>
        <s v="Freeman-Ferguson"/>
        <s v="Nixon Inc"/>
        <s v="Wilson, Wilson and Mathis"/>
        <s v="Lowery, Hayden and Cruz"/>
        <s v="Long, Morgan and Mitchell"/>
        <s v="Parker LLC"/>
        <s v="Brown Inc"/>
        <s v="Kennedy-Miller"/>
        <s v="Lopez, Adams and Johnson"/>
        <s v="Parker Group"/>
        <s v="Fuentes LLC"/>
        <s v="Gallegos Inc"/>
        <s v="Strickland Group"/>
        <s v="Harper-Bryan"/>
        <s v="Cole, Smith and Wood"/>
        <s v="Blair Group"/>
        <s v="Wang, Koch and Weaver"/>
        <s v="Young, Hart and Ryan"/>
        <s v="Brown, Herring and Bass"/>
        <s v="Miller-Patel"/>
        <s v="Romero and Sons"/>
        <s v="Curtis-Curtis"/>
        <s v="Ford LLC"/>
        <s v="Logan-Curtis"/>
        <s v="Potter, Harper and Everett"/>
        <s v="Avila, Ford and Welch"/>
        <s v="Spencer-Weber"/>
        <s v="Woods Inc"/>
        <s v="Smith, Jackson and Herrera"/>
        <s v="Garner and Sons"/>
        <s v="Young, Gilbert and Escobar"/>
        <s v="Rangel, Holt and Jones"/>
        <s v="Johnson, Murphy and Peterson"/>
        <s v="Thompson LLC"/>
        <s v="Bell PLC"/>
        <s v="Johnson-Morales"/>
        <s v="Ramirez, Padilla and Barrera"/>
        <s v="Jones, Taylor and Moore"/>
        <s v="Brown-George"/>
        <s v="Sims-Gross"/>
        <s v="Gibson-Hernandez"/>
        <s v="Jordan, Schneider and Hall"/>
        <s v="Cook LLC"/>
        <s v="Wilson, Hall and Osborne"/>
        <s v="Miller Ltd"/>
        <s v="Valdez Ltd"/>
        <s v="Price and Sons"/>
        <s v="Turner, Miller and Francis"/>
        <s v="Robinson Group"/>
        <s v="Mccann-Le"/>
        <s v="Jensen-Vargas"/>
        <s v="Le, Burton and Evans"/>
        <s v="Martinez Ltd"/>
        <s v="Kim-Rice"/>
        <s v="Wang-Rodriguez"/>
        <s v="Butler LLC"/>
        <s v="Martin, Martin and Solis"/>
        <s v="Singleton Ltd"/>
        <s v="Buck-Khan"/>
        <s v="Whitehead, Bell and Hughes"/>
        <s v="Rodriguez, Johnson and Jackson"/>
        <s v="Hogan Ltd"/>
        <s v="Williams and Sons"/>
        <s v="Brown and Sons"/>
        <s v="Davis-Gardner"/>
        <s v="Cline, Peterson and Lowery"/>
        <s v="Meyer-Avila"/>
        <s v="Huff LLC"/>
        <s v="Flores-Lambert"/>
        <s v="White LLC"/>
        <s v="Tran LLC"/>
        <s v="Rodriguez-West"/>
        <s v="Fields Ltd"/>
        <s v="Sanders, Farley and Huffman"/>
        <s v="Smith Group"/>
        <s v="Bradshaw, Gill and Donovan"/>
        <s v="Ho-Harris"/>
        <s v="Garcia Ltd"/>
        <s v="Drake PLC"/>
        <s v="Rodriguez, Rose and Stewart"/>
        <s v="Martin, Russell and Baker"/>
        <s v="Young PLC"/>
        <s v="Stevenson PLC"/>
        <s v="Lamb-Sanders"/>
        <s v="Glass, Nunez and Mcdonald"/>
        <s v="Anderson-Pham"/>
        <s v="Ruiz, Richardson and Cole"/>
        <s v="Cox LLC"/>
        <s v="Kelly PLC"/>
        <s v="Butler, Henry and Espinoza"/>
        <s v="Martinez-Johnson"/>
        <s v="Hood, Perez and Meadows"/>
        <s v="Reilly, Aguirre and Johnson"/>
        <s v="Tucker, Fox and Green"/>
        <s v="Henderson Ltd"/>
        <s v="Jones-Riddle"/>
        <s v="Simmons-Reynolds"/>
        <s v="Freeman-French"/>
        <s v="Brady Ltd"/>
        <s v="Owens-Le"/>
        <s v="Hogan, Porter and Rivera"/>
        <s v="Caldwell LLC"/>
        <s v="Hall, Holmes and Walker"/>
        <s v="Vance-Glover"/>
        <s v="Sandoval-Powell"/>
        <s v="Glover-Nelson"/>
        <s v="Williams, Johnson and Campbell"/>
        <s v="Case LLC"/>
        <s v="Sanchez, Cross and Savage"/>
        <s v="White, Pena and Calhoun"/>
        <s v="Davis Ltd"/>
        <s v="Rogers, Jacobs and Jackson"/>
        <s v="Chan, Washington and Callahan"/>
        <s v="Daniel-Luna"/>
        <s v="Mills, Frazier and Perez"/>
        <s v="Farrell and Sons"/>
        <s v="Rodriguez-Robinson"/>
        <s v="Romero-Hoffman"/>
        <s v="Mayer-Richmond"/>
        <s v="Acosta, Mullins and Morris"/>
        <s v="Bailey and Sons"/>
        <s v="Allen Inc"/>
        <s v="Stewart-Coleman"/>
        <s v="Mueller-Harmon"/>
        <s v="Luna-Horne"/>
        <s v="Hernandez-Grimes"/>
        <s v="Dougherty, Austin and Mills"/>
        <s v="Nunez Inc"/>
        <s v="Herrera, Bennett and Silva"/>
        <s v="Greene, Lloyd and Sims"/>
        <s v="Frye, Hunt and Powell"/>
        <s v="Yang and Sons"/>
        <s v="Everett-Wolfe"/>
        <s v="Acevedo-Huffman"/>
        <s v="Perez, Johnson and Gardner"/>
        <s v="Hernandez, Rodriguez and Clark"/>
        <s v="Rogers, Huerta and Medina"/>
        <s v="Morrow, Santiago and Soto"/>
        <s v="Sanders LLC"/>
        <s v="Mason-Smith"/>
        <s v="Fischer, Torres and Walker"/>
        <s v="Palmer Inc"/>
        <s v="Morales-Odonnell"/>
        <s v="Weaver Ltd"/>
        <s v="Morris Group"/>
        <s v="Ramos and Sons"/>
        <s v="Black-Graham"/>
        <s v="Gardner Group"/>
        <s v="Brown-Williams"/>
        <s v="Hill, Mccann and Moore"/>
        <s v="Martinez, Gomez and Dalton"/>
        <s v="Leonard-Mcclain"/>
        <s v="Johnson-Contreras"/>
        <s v="Davis and Sons"/>
        <s v="Velazquez, Hunt and Ortiz"/>
        <s v="Hall-Schaefer"/>
        <s v="Becker, Rice and White"/>
        <s v="Weber Inc"/>
        <s v="Taylor, Santiago and Flores"/>
        <s v="Macias Inc"/>
        <s v="Robbins and Sons"/>
        <s v="Cole, Petty and Cameron"/>
        <s v="Rush-Bowers"/>
        <s v="Barnes-Williams"/>
        <s v="Burns-Burnett"/>
        <s v="Willis and Sons"/>
        <s v="Warren Ltd"/>
        <s v="Foley-Cox"/>
        <s v="Mcmillan Group"/>
        <s v="Parker PLC"/>
        <s v="Berry-Richardson"/>
        <s v="Wiggins Ltd"/>
        <s v="Joyce PLC"/>
        <s v="Parker-Morris"/>
        <s v="Cooper Inc"/>
        <s v="Nunez-Richards"/>
        <s v="Olson-Bishop"/>
        <s v="Lopez-King"/>
        <s v="Johnson Inc"/>
        <s v="Parker, Haley and Foster"/>
        <s v="Miranda, Hall and Mcgrath"/>
        <s v="Tate, Bass and House"/>
        <s v="Campbell, Thomas and Obrien"/>
        <s v="Young and Sons"/>
        <s v="Todd, Freeman and Henry"/>
        <s v="Jordan-Acosta"/>
        <s v="Hayden Ltd"/>
        <s v="Butler-Barr"/>
        <s v="Smith-Schmidt"/>
        <s v="Casey-Kelly"/>
        <s v="Walker-Taylor"/>
        <s v="Sanchez LLC"/>
        <s v="Herrera-Wilson"/>
        <s v="Black, Armstrong and Anderson"/>
        <s v="Giles-Smith"/>
        <s v="Carter, Cole and Curtis"/>
        <s v="Brandt, Carter and Wood"/>
        <s v="Lewis-Jacobson"/>
        <s v="Beck-Weber"/>
        <s v="Craig, Ellis and Miller"/>
        <s v="Horton, Morrison and Clark"/>
        <s v="Mills-Roy"/>
        <s v="Rodriguez, Anderson and Porter"/>
        <s v="Adams, Walker and Wong"/>
        <s v="Christian, Kim and Jimenez"/>
        <s v="Martin, Lopez and Hunter"/>
        <s v="Adams Group"/>
        <s v="Clark-Cooke"/>
        <s v="Stanton, Neal and Rodriguez"/>
        <s v="Alvarez-Bauer"/>
        <s v="Howard, Carter and Griffith"/>
        <s v="Evans Group"/>
        <s v="Peterson, Fletcher and Sanchez"/>
        <s v="King-Nguyen"/>
        <s v="Frederick, Jenkins and Collins"/>
        <s v="Christian, Yates and Greer"/>
        <s v="Hernandez Inc"/>
        <s v="Skinner PLC"/>
        <s v="Harper-Davis"/>
        <s v="Hanson Inc"/>
        <s v="Ward, Sanchez and Kemp"/>
        <s v="Warren-Harrison"/>
        <s v="Clarke, Anderson and Lee"/>
        <s v="Carlson-Hernandez"/>
        <s v="Reid-Mccullough"/>
        <s v="Sanchez-Morgan"/>
        <s v="Cuevas-Morales"/>
        <s v="Lee PLC"/>
        <s v="Gray-Jenkins"/>
        <s v="Baker Ltd"/>
        <s v="Johnson-Pace"/>
        <s v="Green, Murphy and Webb"/>
        <s v="Miles and Sons"/>
        <s v="Perez, Brown and Meyers"/>
        <s v="Martinez LLC"/>
        <s v="Quinn, Cruz and Schmidt"/>
        <s v="Mitchell and Sons"/>
        <s v="Porter-George"/>
        <s v="Rose-Fuller"/>
        <s v="Bowen, Davies and Burns"/>
        <s v="Moreno Ltd"/>
        <s v="Houston, Moore and Rogers"/>
        <s v="Ramos, Moreno and Lewis"/>
        <s v="Soto-Anthony"/>
        <s v="Keith, Alvarez and Potter"/>
        <s v="Moore, Cook and Wright"/>
        <s v="Carlson, Dixon and Jones"/>
        <s v="Kelley, Stanton and Sanchez"/>
        <s v="Manning-Hamilton"/>
        <s v="Turner-Davis"/>
        <s v="Weaver-Marquez"/>
        <s v="Kane, Pruitt and Rivera"/>
        <s v="Holmes PLC"/>
        <s v="Jordan-Fischer"/>
        <s v="Pratt LLC"/>
        <s v="Benjamin, Paul and Ferguson"/>
        <s v="Jones PLC"/>
        <s v="Smith-Jenkins"/>
        <s v="Davis LLC"/>
        <s v="Murillo-Mcfarland"/>
        <s v="Carney-Anderson"/>
        <s v="Fitzgerald Group"/>
        <s v="Wright, Brooks and Villarreal"/>
        <s v="Smith and Sons"/>
        <s v="Roberts Group"/>
        <s v="Valdez, Williams and Meyer"/>
        <s v="Cooper, Stanley and Bryant"/>
        <s v="Johnson, Parker and Haynes"/>
        <s v="Hogan Group"/>
        <s v="White, Torres and Bishop"/>
        <s v="Huynh, Gallegos and Mills"/>
        <s v="Richardson Inc"/>
        <s v="Rosales LLC"/>
        <s v="Lawson and Sons"/>
        <s v="Garrison LLC"/>
        <s v="Gates, Li and Thompson"/>
        <s v="Best, Miller and Thomas"/>
        <s v="Williams LLC"/>
        <s v="Garcia Inc"/>
        <s v="Myers LLC"/>
        <s v="Morrow Inc"/>
        <s v="Brown-Pena"/>
        <s v="Tucker, Schmidt and Reid"/>
        <s v="Montgomery, Larson and Spencer"/>
        <s v="Landry Group"/>
        <s v="Collier Inc"/>
        <s v="Fox-Williams"/>
        <s v="Jones, Wiley and Robbins"/>
        <s v="Smith-Brown"/>
        <s v="Ramirez-Myers"/>
        <s v="Garcia PLC"/>
        <s v="Bautista-Cross"/>
        <s v="Gomez LLC"/>
        <s v="Wilson, Brooks and Clark"/>
        <s v="Gonzalez-Robbins"/>
        <s v="Cordova-Torres"/>
        <s v="Flowers and Sons"/>
        <s v="Mcgee Group"/>
        <s v="Miller, Glenn and Adams"/>
        <s v="English-Mccullough"/>
        <s v="Chen, Pollard and Clarke"/>
        <s v="Diaz-Little"/>
        <s v="Welch Inc"/>
        <s v="Bolton, Sanchez and Carrillo"/>
        <s v="Thompson-Bates"/>
        <s v="Watson-Douglas"/>
        <s v="Ball-Fisher"/>
        <s v="Gomez, Bailey and Flores"/>
        <s v="Robles, Bell and Gonzalez"/>
        <s v="Braun PLC"/>
        <s v="Bailey-Boyer"/>
        <s v="Jackson Inc"/>
        <s v="Thomas-Simmons"/>
        <s v="Santana-George"/>
        <s v="Burton-Watkins"/>
        <s v="Lopez and Sons"/>
        <s v="Anderson and Sons"/>
        <s v="Wilson, Jefferson and Anderson"/>
        <s v="Thomas and Sons"/>
        <s v="Wright, Hartman and Yu"/>
        <s v="Calderon, Bradford and Dean"/>
        <s v="Bridges, Freeman and Kim"/>
        <s v="Sutton, Barrett and Tucker"/>
        <s v="Riggs Group"/>
        <s v="Santos, Williams and Brown"/>
        <s v="Mendoza-Parker"/>
        <s v="Brown-Parker"/>
        <s v="Cordova Ltd"/>
        <s v="Long-Greene"/>
        <s v="Moreno-Turner"/>
        <s v="White, Larson and Wright"/>
        <s v="Solomon PLC"/>
        <s v="Mitchell-Lee"/>
        <s v="Padilla-Porter"/>
        <s v="Owens, Hall and Gonzalez"/>
        <s v="Miller-Poole"/>
        <s v="Payne, Garrett and Thomas"/>
        <s v="Blair, Reyes and Woods"/>
        <s v="Perry and Sons"/>
        <s v="Wright, Fox and Marks"/>
        <s v="Hoffman-Howard"/>
        <s v="Beck, Thompson and Martinez"/>
        <s v="Smith, Wells and Nguyen"/>
        <s v="Ortega LLC"/>
        <s v="Hayes Group"/>
        <s v="Hill, Martin and Garcia"/>
        <s v="Ramirez LLC"/>
        <s v="Turner-Terrell"/>
        <s v="Wilson Group"/>
        <s v="Smith-Wallace"/>
        <s v="Matthews LLC"/>
        <s v="Meza, Kirby and Patel"/>
        <s v="Palmer Ltd"/>
        <s v="Maldonado and Sons"/>
        <s v="Martin, Gates and Holt"/>
        <s v="Gonzalez, Williams and Benson"/>
        <s v="Harris Inc"/>
        <s v="Alvarez-Andrews"/>
        <s v="Ortiz Inc"/>
        <s v="Barry Group"/>
        <s v="Hunt, Barker and Baker"/>
        <s v="Bowen, Mcdonald and Hall"/>
        <s v="Baker, Collins and Smith"/>
        <s v="Stone PLC"/>
        <s v="Hayden, Shannon and Stein"/>
        <s v="Barnett and Sons"/>
        <s v="Lucas, Hall and Bonilla"/>
        <s v="Peterson Ltd"/>
        <s v="Johnson, Patterson and Montoya"/>
        <s v="Ritter PLC"/>
        <s v="Grimes, Holland and Sloan"/>
        <s v="Duncan, Mcdonald and Miller"/>
        <s v="Collins-Goodman"/>
        <s v="Ross, Kelly and Brown"/>
        <s v="Bailey, Nguyen and Martinez"/>
        <s v="Gardner Inc"/>
        <s v="Cummings Inc"/>
        <s v="Dean, Fox and Phillips"/>
        <s v="Dawson, Brady and Gilbert"/>
        <s v="Pineda Group"/>
        <s v="Wilson Ltd"/>
        <s v="Mays LLC"/>
        <s v="Stevenson-Thompson"/>
        <s v="Peterson PLC"/>
        <s v="Cisneros Ltd"/>
        <s v="Brown, Estrada and Jensen"/>
        <s v="Davis-Rodriguez"/>
        <s v="Brooks-Rodriguez"/>
        <s v="Swanson, Wilson and Baker"/>
        <s v="Garza-Bryant"/>
        <s v="Haynes-Williams"/>
        <s v="Mahoney, Adams and Lucas"/>
        <s v="Moss, Norman and Dunlap"/>
        <s v="Walker, Taylor and Coleman"/>
        <s v="Gonzalez-Snow"/>
        <s v="Petersen-Rodriguez"/>
        <s v="Williams-Jones"/>
        <s v="York-Pitts"/>
        <s v="Caldwell PLC"/>
        <s v="Davis-Michael"/>
        <s v="Townsend Ltd"/>
        <s v="Lane-Barber"/>
        <s v="Valencia PLC"/>
        <s v="Byrd Group"/>
        <s v="Beck-Knight"/>
        <s v="Chase, Garcia and Johnson"/>
        <s v="Ho Ltd"/>
        <s v="Davis, Crawford and Lopez"/>
        <s v="Garcia, Dunn and Richardson"/>
        <s v="Cordova, Shaw and Wang"/>
        <s v="Wang, Silva and Byrd"/>
        <s v="Taylor Inc"/>
        <s v="Schroeder Ltd"/>
        <s v="Lee and Sons"/>
        <s v="Smith-Sparks"/>
        <s v="Carlson Inc"/>
        <s v="Ayala Group"/>
        <s v="Shaw Ltd"/>
        <s v="Cardenas, Thompson and Carey"/>
        <s v="Bradley, Beck and Mayo"/>
        <s v="Santos, Black and Donovan"/>
        <s v="Ortiz, Valenzuela and Collins"/>
        <s v="Lam-Hamilton"/>
        <s v="Anderson-Perez"/>
        <s v="Sandoval Group"/>
        <s v="Hansen Group"/>
        <s v="Perez, Davis and Wilson"/>
        <s v="Young LLC"/>
        <s v="Roberts, Hinton and Williams"/>
        <s v="Carter-Guzman"/>
        <s v="Smith, Love and Smith"/>
        <s v="Sullivan, Davis and Booth"/>
        <s v="Richards, Stevens and Fleming"/>
        <s v="Smith, Scott and Rodriguez"/>
        <s v="Hampton, Lewis and Ray"/>
        <s v="Collins LLC"/>
        <s v="Lamb Inc"/>
        <s v="Harris, Hall and Harris"/>
        <s v="Davis-Johnson"/>
        <s v="Collins-Martinez"/>
        <s v="Jackson LLC"/>
        <s v="Michael, Anderson and Vincent"/>
        <s v="Sparks-West"/>
        <s v="Carson PLC"/>
        <s v="Olsen-Ryan"/>
        <s v="Johnson-Lee"/>
        <s v="Peck, Higgins and Smith"/>
        <s v="Davis-Smith"/>
        <s v="Ferguson PLC"/>
        <s v="Wright LLC"/>
        <s v="Vega Group"/>
        <s v="Clark Group"/>
        <s v="Williams, Martin and Meyer"/>
        <s v="Lyons LLC"/>
        <s v="Wong-Walker"/>
        <s v="Hall, Buchanan and Benton"/>
        <s v="Douglas LLC"/>
        <s v="Petersen and Sons"/>
        <s v="Hardin-Dixon"/>
        <s v="White, Robertson and Roberts"/>
        <s v="White-Rosario"/>
        <s v="Serrano, Gallagher and Griffith"/>
        <s v="Flores, Miller and Johnson"/>
        <s v="Green-Carr"/>
        <s v="Marsh-Coleman"/>
        <s v="Avila-Nelson"/>
        <s v="Roberts and Sons"/>
        <s v="Martinez-Juarez"/>
        <s v="Santos-Young"/>
        <s v="Spence, Jackson and Kelly"/>
        <s v="Baker-Morris"/>
        <s v="Logan-Miranda"/>
        <s v="Mccoy Ltd"/>
        <s v="Hunter-Logan"/>
        <s v="Blair, Collins and Carter"/>
        <s v="Brown-Brown"/>
        <s v="Johnson LLC"/>
        <s v="Lester-Moore"/>
        <s v="Peterson, Gonzalez and Spencer"/>
        <s v="Ellis, Smith and Armstrong"/>
        <s v="Hicks, Wall and Webb"/>
        <s v="Little Ltd"/>
        <s v="Dyer Inc"/>
        <s v="Fields-Moore"/>
        <s v="Jones-Meyer"/>
        <s v="Odom Inc"/>
        <s v="Evans-Jones"/>
        <s v="Landry Inc"/>
        <s v="Reeves, Thompson and Richardson"/>
        <s v="Osborne, Perkins and Knox"/>
        <s v="Schmitt-Mendoza"/>
        <s v="Marquez-Kerr"/>
        <s v="Howell and Sons"/>
        <s v="Herring-Bailey"/>
        <s v="Johns PLC"/>
        <s v="Perry PLC"/>
        <s v="Williams-Walsh"/>
        <s v="Scott, Wilson and Martin"/>
        <s v="Clark and Sons"/>
        <s v="Bell, Edwards and Andersen"/>
        <s v="King LLC"/>
        <s v="Sellers, Roach and Garrison"/>
        <s v="Waters and Sons"/>
        <s v="Smith-Jones"/>
        <s v="Fox-Quinn"/>
        <s v="Valenzuela-Cook"/>
        <s v="Terry-Salinas"/>
        <s v="Ellison PLC"/>
        <s v="Mathis-Rodriguez"/>
        <s v="Gonzalez-Martinez"/>
        <s v="Russell-Gardner"/>
        <s v="Anderson Group"/>
        <s v="Bennett and Sons"/>
        <s v="Hale-Hayes"/>
        <s v="Gordon, Mendez and Johnson"/>
        <s v="Pierce-Ramirez"/>
        <s v="Santos Group"/>
        <s v="Mora, Miller and Harper"/>
        <s v="Stewart and Sons"/>
        <s v="Perez PLC"/>
        <s v="Jones, Casey and Jones"/>
        <s v="Robinson, Lopez and Christensen"/>
        <s v="Hines Inc"/>
        <s v="Vazquez, Ochoa and Clark"/>
        <s v="Rodriguez-Scott"/>
        <s v="Mckee-Hill"/>
        <s v="Dawson Group"/>
        <s v="Vega, Chan and Carney"/>
        <s v="Nguyen and Sons"/>
        <s v="Ramirez-Calderon"/>
        <s v="Fleming, Zhang and Henderson"/>
        <s v="Melton, Robinson and Fritz"/>
        <s v="Harris, Russell and Mitchell"/>
        <s v="Nguyen Inc"/>
        <s v="Wood, Buckley and Meza"/>
        <s v="Best-Young"/>
        <s v="Burnett-Mora"/>
        <s v="Haynes PLC"/>
        <s v="Davis-Allen"/>
        <s v="Brown Group"/>
        <s v="Walters-Carter"/>
        <s v="Noble-Bailey"/>
        <s v="Holt, Bernard and Johnson"/>
        <s v="Barrett Inc"/>
        <s v="Tapia, Kramer and Hicks"/>
        <s v="Henson PLC"/>
        <s v="Nichols Ltd"/>
        <s v="Rodriguez, Cox and Rodriguez"/>
        <s v="Davidson, Wilcox and Lewis"/>
        <s v="Gallegos, Wagner and Gaines"/>
        <s v="Reyes PLC"/>
        <s v="Cruz-Ward"/>
        <s v="Jarvis and Sons"/>
        <s v="Jones-Martin"/>
        <s v="Thomas, Clay and Mendoza"/>
        <s v="Obrien and Sons"/>
        <s v="Espinoza Group"/>
        <s v="Charles-Johnson"/>
        <s v="Pacheco, Johnson and Torres"/>
        <s v="Marks Ltd"/>
        <s v="Williams Inc"/>
        <s v="Mathis, Hall and Hansen"/>
        <s v="Edwards-Kane"/>
        <s v="Fox Group"/>
        <s v="Gordon PLC"/>
        <s v="Mack Ltd"/>
        <s v="Moore Group"/>
        <s v="Smith-Gonzalez"/>
        <s v="Lyons Inc"/>
        <s v="Payne, Oliver and Burch"/>
        <s v="Hughes, Mendez and Patterson"/>
        <s v="Watkins Ltd"/>
        <s v="Higgins, Davis and Salazar"/>
        <s v="Moss-Obrien"/>
        <s v="Perez, Reed and Lee"/>
        <s v="Acosta PLC"/>
        <s v="Brown-Mckee"/>
        <s v="Ray, Li and Li"/>
        <s v="Allen-Jones"/>
        <s v="Thompson-Moreno"/>
        <s v="Hart-Briggs"/>
        <s v="Henderson, Parker and Diaz"/>
        <s v="Sanchez-Parsons"/>
        <s v="Watts Group"/>
        <s v="Harris Group"/>
        <s v="Buckley Group"/>
        <s v="Huang-Henderson"/>
        <s v="Cisneros-Burton"/>
        <s v="Jones-Gonzalez"/>
        <s v="Crawford-Peters"/>
        <s v="Tran, Steele and Wilson"/>
        <s v="Salazar-Dodson"/>
        <s v="Small-Fuentes"/>
        <s v="Pace, Simpson and Watkins"/>
        <s v="Rowland PLC"/>
        <s v="Bright and Sons"/>
        <s v="Bryant-Pope"/>
        <s v="Perez Group"/>
        <s v="Silva, Walker and Martin"/>
        <s v="Decker Inc"/>
        <s v="Figueroa Ltd"/>
        <s v="Howard-Douglas"/>
        <s v="Ward PLC"/>
        <s v="Hopkins-Browning"/>
        <s v="Harmon-Madden"/>
        <s v="Miller-Irwin"/>
        <s v="Powell and Sons"/>
        <s v="Riley, Cohen and Goodman"/>
        <s v="Jones-Ryan"/>
        <s v="Miranda, Gray and Hale"/>
        <s v="Gray-Davis"/>
        <s v="Ware-Arias"/>
        <s v="Rose-Silva"/>
        <s v="Williams, Price and Hurley"/>
        <s v="Walsh-Watts"/>
        <s v="Taylor, Wood and Taylor"/>
        <s v="Johnson, Dixon and Zimmerman"/>
        <s v="Hunt LLC"/>
        <s v="Joseph LLC"/>
        <s v="Price-Rodriguez"/>
        <s v="Luna, Anderson and Fox"/>
        <s v="Fowler-Smith"/>
        <s v="Bell, Grimes and Kerr"/>
        <s v="Edwards LLC"/>
        <s v="Gonzalez-Burton"/>
        <s v="Villanueva, Wright and Richardson"/>
        <s v="Chaney-Dennis"/>
        <s v="Hill, Lawson and Wilkinson"/>
        <s v="Salazar-Moon"/>
        <s v="Barnes, Wilcox and Riley"/>
        <s v="Moss-Guzman"/>
        <s v="Gates PLC"/>
        <s v="Franklin Inc"/>
        <s v="Lewis and Sons"/>
        <s v="Wright-Bryant"/>
        <s v="Park-Goodman"/>
        <s v="Werner-Bryant"/>
        <s v="Collier LLC"/>
        <s v="Moses-Terry"/>
        <s v="Reid, Rivera and Perry"/>
        <s v="Caldwell, Velazquez and Wilson"/>
        <s v="Shaffer-Mason"/>
        <s v="Callahan-Gilbert"/>
        <s v="Miranda, Martinez and Lowery"/>
        <s v="Lloyd, Kennedy and Davis"/>
        <s v="Mcclain LLC"/>
        <s v="Cook-Ortiz"/>
        <s v="Howard Ltd"/>
        <s v="Jackson-Lewis"/>
        <s v="Mason, Case and May"/>
        <s v="Rosales, Branch and Harmon"/>
        <s v="Flores PLC"/>
        <s v="Levine, Martin and Hernandez"/>
        <s v="Huerta, Roberts and Dickerson"/>
        <s v="Berry-Boyer"/>
        <s v="Lawrence Group"/>
        <s v="Cole, Hernandez and Rodriguez"/>
        <s v="Cochran-Nguyen"/>
        <s v="Fischer, Fowler and Arnold"/>
        <s v="Williams, Perez and Villegas"/>
        <s v="Larsen-Chung"/>
        <s v="Gonzalez-White"/>
        <s v="Brown-Vang"/>
        <s v="Miller-Hubbard"/>
        <s v="Anderson-Pearson"/>
        <s v="Hebert Group"/>
        <s v="Rowe-Wong"/>
        <s v="Lee, Gibson and Morgan"/>
        <s v="Morgan-Warren"/>
        <s v="Barker Inc"/>
        <s v="Knox-Garner"/>
        <s v="Wang, Nguyen and Horton"/>
        <s v="Maldonado-Gonzalez"/>
        <s v="Whitaker, Wallace and Daniels"/>
        <s v="Hudson-Nguyen"/>
        <s v="Dunn, Moreno and Green"/>
        <s v="Tucker, Mccoy and Marquez"/>
        <s v="Greer and Sons"/>
        <s v="Shannon-Olson"/>
        <s v="Sullivan Group"/>
        <s v="Clark Inc"/>
        <s v="Green Ltd"/>
        <s v="Rich, Alvarez and King"/>
        <s v="Pitts-Reed"/>
        <s v="Robinson-Kelly"/>
        <s v="Ramos-Mitchell"/>
        <s v="Hardin-Foley"/>
        <s v="Jensen LLC"/>
        <s v="Wise and Sons"/>
        <s v="Vaughn, Hunt and Caldwell"/>
        <s v="Gilmore LLC"/>
        <s v="Avila-Jones"/>
        <s v="Santos, Bell and Lloyd"/>
        <s v="Green, Robinson and Ho"/>
        <s v="Anderson, Williams and Cox"/>
        <s v="Martin, Lee and Armstrong"/>
        <s v="Martinez, Garza and Young"/>
        <s v="Cole, Salazar and Moreno"/>
        <s v="Lynch Ltd"/>
        <s v="Garcia, Garcia and Lopez"/>
        <s v="Simmons-Villarreal"/>
        <s v="Guerrero-Griffin"/>
        <s v="Anderson, Parks and Estrada"/>
        <s v="Chung-Nguyen"/>
        <s v="Brown, Davies and Pacheco"/>
        <s v="White, Singleton and Zimmerman"/>
        <s v="Wise, Thompson and Allen"/>
        <s v="Olsen, Edwards and Reid"/>
        <s v="Young, Ramsey and Powell"/>
        <s v="Pugh LLC"/>
        <s v="Harris-Jennings"/>
        <s v="Robles-Hudson"/>
        <s v="Underwood, James and Jones"/>
        <s v="Campbell, Brown and Powell"/>
        <s v="Lopez Inc"/>
        <s v="Nunez-King"/>
        <s v="West-Stevens"/>
        <s v="Walker Ltd"/>
      </sharedItems>
    </cacheField>
    <cacheField name="blurb" numFmtId="0">
      <sharedItems>
        <s v="Streamlined encompassing encryption"/>
        <s v="Grass-roots directional workforce"/>
        <s v="Self-enabling 5thgeneration paradigm"/>
        <s v="Inverse static standardization"/>
        <s v="Exclusive needs-based adapter"/>
        <s v="Optional responsive customer loyalty"/>
        <s v="Open-architected systematic intranet"/>
        <s v="Multi-layered upward-trending conglomeration"/>
        <s v="Self-enabling next generation algorithm"/>
        <s v="Front-line transitional algorithm"/>
        <s v="Synergized content-based hierarchy"/>
        <s v="Vision-oriented local contingency"/>
        <s v="Polarized incremental portal"/>
        <s v="Cloned transitional hierarchy"/>
        <s v="Devolved uniform complexity"/>
        <s v="Virtual multi-tasking core"/>
        <s v="Expanded eco-centric policy"/>
        <s v="Switchable contextually-based access"/>
        <s v="De-engineered even-keeled definition"/>
        <s v="Cloned fresh-thinking model"/>
        <s v="Assimilated actuating policy"/>
        <s v="Self-enabling mission-critical success"/>
        <s v="Proactive heuristic orchestration"/>
        <s v="Mandatory tertiary implementation"/>
        <s v="Proactive incremental architecture"/>
        <s v="Integrated holistic paradigm"/>
        <s v="Distributed context-sensitive flexibility"/>
        <s v="Right-sized demand-driven adapter"/>
        <s v="Right-sized full-range throughput"/>
        <s v="Centralized motivating capacity"/>
        <s v="Cloned bottom-line success"/>
        <s v="Multi-lateral maximized core"/>
        <s v="Cross-platform uniform hardware"/>
        <s v="Pre-emptive radical architecture"/>
        <s v="De-engineered disintermediate encoding"/>
        <s v="Intuitive cohesive groupware"/>
        <s v="Exclusive dynamic adapter"/>
        <s v="Optional bandwidth-monitored middleware"/>
        <s v="Upgradable scalable methodology"/>
        <s v="User-centric 6thgeneration attitude"/>
        <s v="Up-sized 24hour instruction set"/>
        <s v="Versatile 5thgeneration matrices"/>
        <s v="Adaptive 24hour projection"/>
        <s v="Switchable disintermediate moderator"/>
        <s v="Triple-buffered 4thgeneration toolset"/>
        <s v="Cross-group interactive architecture"/>
        <s v="Realigned web-enabled functionalities"/>
        <s v="Organized executive solution"/>
        <s v="Stand-alone user-facing service-desk"/>
        <s v="Synchronized 6thgeneration adapter"/>
        <s v="Phased human-resource core"/>
        <s v="Advanced empowering matrix"/>
        <s v="Sharable motivating emulation"/>
        <s v="Persevering interactive matrix"/>
        <s v="Cloned actuating architecture"/>
        <s v="Fundamental grid-enabled strategy"/>
        <s v="Operative local pricing structure"/>
        <s v="Organic upward-trending Graphical User Interface"/>
        <s v="Enterprise-wide foreground paradigm"/>
        <s v="Organized value-added access"/>
        <s v="Balanced regional flexibility"/>
        <s v="Open-source 4thgeneration open system"/>
        <s v="Down-sized actuating infrastructure"/>
        <s v="Extended eco-centric pricing structure"/>
        <s v="Configurable demand-driven matrix"/>
        <s v="Assimilated hybrid intranet"/>
        <s v="Phased methodical initiative"/>
        <s v="Re-engineered attitude-oriented frame"/>
        <s v="Digitized 3rdgeneration encoding"/>
        <s v="Vision-oriented fresh-thinking conglomeration"/>
        <s v="Virtual heuristic hub"/>
        <s v="User-centric intangible neural-net"/>
        <s v="Enhanced composite contingency"/>
        <s v="Decentralized 4thgeneration challenge"/>
        <s v="Synchronized multimedia frame"/>
        <s v="Assimilated exuding toolset"/>
        <s v="Object-based directional function"/>
        <s v="Ergonomic dedicated focus group"/>
        <s v="Quality-focused mission-critical structure"/>
        <s v="Re-engineered encompassing definition"/>
        <s v="Re-engineered asymmetric challenge"/>
        <s v="Organic multi-tasking focus group"/>
        <s v="Organized discrete encoding"/>
        <s v="Persistent content-based methodology"/>
        <s v="Streamlined neutral analyzer"/>
        <s v="Mandatory reciprocal superstructure"/>
        <s v="Configurable bandwidth-monitored throughput"/>
        <s v="Self-enabling clear-thinking framework"/>
        <s v="Down-sized cohesive archive"/>
        <s v="Ergonomic uniform open system"/>
        <s v="Extended 24/7 implementation"/>
        <s v="Grass-roots real-time Local Area Network"/>
        <s v="Proactive foreground core"/>
        <s v="Open-source analyzing monitoring"/>
        <s v="Open-source multi-tasking data-warehouse"/>
        <s v="Distributed real-time algorithm"/>
        <s v="Networked stable workforce"/>
        <s v="Implemented exuding software"/>
        <s v="Upgradable 24/7 emulation"/>
        <s v="Up-sized composite success"/>
        <s v="Multi-lateral heuristic throughput"/>
        <s v="De-engineered disintermediate encryption"/>
        <s v="Cross-platform solution-oriented process improvement"/>
        <s v="Customizable bi-directional hardware"/>
        <s v="Cross-platform reciprocal budgetary management"/>
        <s v="De-engineered next generation parallelism"/>
        <s v="Self-enabling didactic orchestration"/>
        <s v="Profit-focused 3rdgeneration circuit"/>
        <s v="Optional solution-oriented instruction set"/>
        <s v="Vision-oriented logistical intranet"/>
        <s v="Triple-buffered reciprocal project"/>
        <s v="Programmable systemic implementation"/>
        <s v="Synchronized secondary analyzer"/>
        <s v="Managed stable function"/>
        <s v="Innovative actuating conglomeration"/>
        <s v="Realigned 5thgeneration knowledge user"/>
        <s v="User-centric impactful projection"/>
        <s v="Total leadingedge neural-net"/>
        <s v="Inverse multimedia Graphic Interface"/>
        <s v="Progressive discrete hub"/>
        <s v="Stand-alone grid-enabled leverage"/>
        <s v="Multi-channeled neutral customer loyalty"/>
        <s v="Compatible exuding Graphical User Interface"/>
        <s v="Open-architected uniform instruction set"/>
        <s v="Vision-oriented interactive solution"/>
        <s v="Grass-roots upward-trending installation"/>
        <s v="Integrated demand-driven info-mediaries"/>
        <s v="Devolved exuding emulation"/>
        <s v="Ergonomic 6thgeneration success"/>
        <s v="Persevering zero administration knowledge user"/>
        <s v="Vision-oriented systematic Graphical User Interface"/>
        <s v="Balanced optimal hardware"/>
        <s v="Programmable tangible ability"/>
        <s v="Team-oriented clear-thinking capacity"/>
        <s v="Fully-configurable background algorithm"/>
        <s v="Object-based bottom-line superstructure"/>
        <s v="Reverse-engineered composite hierarchy"/>
        <s v="Visionary systemic process improvement"/>
        <s v="Extended multimedia firmware"/>
        <s v="Centralized global approach"/>
        <s v="Triple-buffered cohesive structure"/>
        <s v="Operative upward-trending algorithm"/>
        <s v="Focused executive core"/>
        <s v="Virtual attitude-oriented migration"/>
        <s v="Mandatory mobile product"/>
        <s v="Enterprise-wide 3rdgeneration knowledge user"/>
        <s v="Multi-layered bottom-line frame"/>
        <s v="User-centric fault-tolerant archive"/>
        <s v="Optimized bi-directional extranet"/>
        <s v="Cross-group coherent hierarchy"/>
        <s v="Assimilated didactic open system"/>
        <s v="Secured asymmetric projection"/>
        <s v="Business-focused 24hour access"/>
        <s v="Synergistic tertiary time-frame"/>
        <s v="Versatile cohesive open system"/>
        <s v="Polarized upward-trending Local Area Network"/>
        <s v="Streamlined 5thgeneration intranet"/>
        <s v="Phased system-worthy conglomeration"/>
        <s v="Intuitive actuating benchmark"/>
        <s v="Optional web-enabled extranet"/>
        <s v="Multi-layered multi-tasking secured line"/>
        <s v="Distributed human-resource policy"/>
        <s v="Open-architected 24/7 throughput"/>
        <s v="Triple-buffered multi-tasking matrices"/>
        <s v="Networked tertiary Graphical User Interface"/>
        <s v="Stand-alone asynchronous functionalities"/>
        <s v="Cloned asymmetric functionalities"/>
        <s v="Proactive scalable Graphical User Interface"/>
        <s v="Organic bandwidth-monitored frame"/>
        <s v="Sharable intangible migration"/>
        <s v="Proactive methodical benchmark"/>
        <s v="Enhanced systemic analyzer"/>
        <s v="Realigned user-facing concept"/>
        <s v="Multi-lateral uniform collaboration"/>
        <s v="Organic system-worthy orchestration"/>
        <s v="Multi-tiered executive toolset"/>
        <s v="Upgradable leadingedge Local Area Network"/>
        <s v="Business-focused dynamic instruction set"/>
        <s v="Visionary 24hour analyzer"/>
        <s v="Versatile mission-critical knowledgebase"/>
        <s v="Enhanced regional flexibility"/>
        <s v="Devolved foreground benchmark"/>
        <s v="Synchronized cohesive encoding"/>
        <s v="Assimilated regional groupware"/>
        <s v="Synergistic explicit capability"/>
        <s v="Reverse-engineered executive emulation"/>
        <s v="Managed optimizing archive"/>
        <s v="Grass-roots contextually-based algorithm"/>
        <s v="Devolved foreground customer loyalty"/>
        <s v="Synergistic explicit parallelism"/>
        <s v="Advanced content-based installation"/>
        <s v="Function-based interactive matrix"/>
        <s v="Enterprise-wide intermediate portal"/>
        <s v="Devolved tertiary time-frame"/>
        <s v="Optimized actuating toolset"/>
        <s v="Customizable full-range artificial intelligence"/>
        <s v="Profit-focused exuding moderator"/>
        <s v="Pre-emptive context-sensitive support"/>
        <s v="Fundamental methodical emulation"/>
        <s v="Networked optimal architecture"/>
        <s v="Multi-channeled next generation architecture"/>
        <s v="Re-engineered composite focus group"/>
        <s v="Streamlined fault-tolerant conglomeration"/>
        <s v="Pre-emptive tertiary standardization"/>
        <s v="Enhanced scalable concept"/>
        <s v="Expanded hybrid hardware"/>
        <s v="Adaptive context-sensitive architecture"/>
        <s v="Universal fault-tolerant orchestration"/>
        <s v="Exclusive bandwidth-monitored orchestration"/>
        <s v="Future-proofed upward-trending contingency"/>
        <s v="Upgradable attitude-oriented project"/>
        <s v="Diverse transitional migration"/>
        <s v="Cross-platform methodical process improvement"/>
        <s v="De-engineered motivating standardization"/>
        <s v="Networked web-enabled instruction set"/>
        <s v="Ameliorated disintermediate utilization"/>
        <s v="Adaptive demand-driven encryption"/>
        <s v="Customizable homogeneous firmware"/>
        <s v="Fundamental disintermediate matrix"/>
        <s v="Public-key actuating projection"/>
        <s v="Seamless transitional portal"/>
        <s v="Multi-layered systematic knowledgebase"/>
        <s v="Open-source neutral task-force"/>
        <s v="Implemented object-oriented synergy"/>
        <s v="Digitized reciprocal infrastructure"/>
        <s v="Exclusive intangible extranet"/>
        <s v="Monitored grid-enabled model"/>
        <s v="Centralized regional function"/>
        <s v="Polarized systemic Internet solution"/>
        <s v="Cross-group global system engine"/>
        <s v="Vision-oriented scalable portal"/>
        <s v="Pre-emptive neutral capacity"/>
        <s v="De-engineered cohesive moderator"/>
        <s v="Down-sized empowering protocol"/>
        <s v="Total real-time hardware"/>
        <s v="Grass-roots needs-based encryption"/>
        <s v="Organic high-level implementation"/>
        <s v="Future-proofed 24hour model"/>
        <s v="Persevering optimizing Graphical User Interface"/>
        <s v="Multi-channeled logistical matrices"/>
        <s v="Horizontal next generation function"/>
        <s v="Devolved background project"/>
        <s v="Switchable demand-driven help-desk"/>
        <s v="Synergized analyzing process improvement"/>
        <s v="Streamlined upward-trending analyzer"/>
        <s v="Persistent bandwidth-monitored framework"/>
        <s v="Networked didactic info-mediaries"/>
        <s v="Seamless zero-defect solution"/>
        <s v="Extended zero administration software"/>
        <s v="Optional 6thgeneration access"/>
        <s v="Advanced intermediate Graphic Interface"/>
        <s v="Proactive responsive emulation"/>
        <s v="Customer-focused non-volatile framework"/>
        <s v="Triple-buffered explicit methodology"/>
        <s v="Implemented bi-directional flexibility"/>
        <s v="Sharable discrete budgetary management"/>
        <s v="Upgradable clear-thinking hardware"/>
        <s v="Enhanced uniform service-desk"/>
        <s v="Profound full-range open system"/>
        <s v="Centralized national firmware"/>
        <s v="Optional asymmetric success"/>
        <s v="Digitized 24/7 budgetary management"/>
        <s v="Upgradable 4thgeneration productivity"/>
        <s v="Customizable intermediate extranet"/>
        <s v="Object-based bandwidth-monitored concept"/>
        <s v="Cross-platform composite migration"/>
        <s v="Open-source interactive knowledge user"/>
        <s v="Grass-roots foreground policy"/>
        <s v="Universal zero-defect concept"/>
        <s v="Seamless logistical encryption"/>
        <s v="Horizontal secondary interface"/>
        <s v="Re-contextualized dedicated hardware"/>
        <s v="Integrated zero-defect help-desk"/>
        <s v="Public-key 3rdgeneration budgetary management"/>
        <s v="Digitized analyzing capacity"/>
        <s v="Decentralized demand-driven open system"/>
        <s v="Organized client-driven capacity"/>
        <s v="Mandatory uniform strategy"/>
        <s v="Object-based client-server application"/>
        <s v="User-friendly reciprocal initiative"/>
        <s v="Centralized tangible success"/>
        <s v="Enhanced optimal ability"/>
        <s v="Decentralized composite paradigm"/>
        <s v="Focused leadingedge matrix"/>
        <s v="Optional zero-defect task-force"/>
        <s v="Upgradable upward-trending portal"/>
        <s v="Enterprise-wide intermediate middleware"/>
        <s v="Versatile neutral workforce"/>
        <s v="Networked didactic time-frame"/>
        <s v="Open-source fresh-thinking model"/>
        <s v="Cross-group high-level moderator"/>
        <s v="Customer-focused impactful benchmark"/>
        <s v="Ergonomic eco-centric open architecture"/>
        <s v="Devolved 24hour forecast"/>
        <s v="Diverse client-driven conglomeration"/>
        <s v="Down-sized system-worthy secured line"/>
        <s v="Cross-platform tertiary array"/>
        <s v="Object-based attitude-oriented analyzer"/>
        <s v="Visionary foreground middleware"/>
        <s v="Reduced 6thgeneration intranet"/>
        <s v="Up-sized dynamic throughput"/>
        <s v="Advanced global data-warehouse"/>
        <s v="Open-architected mobile emulation"/>
        <s v="Team-oriented clear-thinking matrix"/>
        <s v="Object-based demand-driven strategy"/>
        <s v="Compatible well-modulated budgetary management"/>
        <s v="Switchable reciprocal middleware"/>
        <s v="Focused coherent methodology"/>
        <s v="Ameliorated explicit parallelism"/>
        <s v="Balanced zero-defect software"/>
        <s v="Multi-layered upward-trending groupware"/>
        <s v="Organized bi-directional function"/>
        <s v="Total multimedia website"/>
        <s v="Future-proofed upward-trending migration"/>
        <s v="Assimilated uniform methodology"/>
        <s v="Enhanced user-facing function"/>
        <s v="Integrated bandwidth-monitored alliance"/>
        <s v="Multi-tiered radical definition"/>
        <s v="Digitized foreground array"/>
        <s v="Stand-alone mission-critical moratorium"/>
        <s v="Public-key bottom-line algorithm"/>
        <s v="Programmable leadingedge budgetary management"/>
        <s v="Synergistic dynamic utilization"/>
        <s v="Innovative static budgetary management"/>
        <s v="Multi-tiered discrete support"/>
        <s v="Face-to-face clear-thinking Local Area Network"/>
        <s v="Triple-buffered logistical frame"/>
        <s v="Quality-focused client-server core"/>
        <s v="Robust zero-defect project"/>
        <s v="Ameliorated fresh-thinking protocol"/>
        <s v="Automated optimal function"/>
        <s v="Front-line foreground project"/>
        <s v="Cross-group clear-thinking task-force"/>
        <s v="Right-sized secondary challenge"/>
        <s v="Inverse secondary infrastructure"/>
        <s v="Versatile cohesive encoding"/>
        <s v="Secured global success"/>
        <s v="Profound object-oriented paradigm"/>
        <s v="Cloned directional synergy"/>
        <s v="Focused solution-oriented instruction set"/>
        <s v="Optional maximized attitude"/>
        <s v="Profound directional knowledge user"/>
        <s v="Stand-alone reciprocal frame"/>
        <s v="Open-source systematic protocol"/>
        <s v="Intuitive needs-based monitoring"/>
        <s v="Team-oriented static interface"/>
        <s v="Phased 24hour flexibility"/>
        <s v="Decentralized context-sensitive superstructure"/>
        <s v="Switchable didactic matrices"/>
        <s v="Sharable radical toolset"/>
        <s v="Cross-group upward-trending hierarchy"/>
        <s v="Realigned clear-thinking migration"/>
        <s v="Upgradable fault-tolerant approach"/>
        <s v="Open-architected stable algorithm"/>
        <s v="Self-enabling real-time definition"/>
        <s v="Re-engineered intangible definition"/>
        <s v="Multi-layered optimal application"/>
        <s v="Open-source reciprocal standardization"/>
        <s v="Focused composite approach"/>
        <s v="Organic object-oriented core"/>
        <s v="Secured executive concept"/>
        <s v="Public-key bandwidth-monitored intranet"/>
        <s v="Progressive coherent secured line"/>
        <s v="Phased holistic implementation"/>
        <s v="Inverse context-sensitive info-mediaries"/>
        <s v="Streamlined human-resource Graphic Interface"/>
        <s v="Ameliorated foreground methodology"/>
        <s v="Sharable mobile knowledgebase"/>
        <s v="Quality-focused asymmetric adapter"/>
        <s v="Grass-roots optimizing projection"/>
        <s v="Upgradable multi-state instruction set"/>
        <s v="Optional zero administration neural-net"/>
        <s v="Mandatory multimedia leverage"/>
        <s v="Proactive attitude-oriented knowledge user"/>
        <s v="Synergized 4thgeneration conglomeration"/>
        <s v="Ergonomic methodical hub"/>
        <s v="Open-source zero administration complexity"/>
        <s v="Progressive zero-defect capability"/>
        <s v="Pre-emptive interactive model"/>
        <s v="Grass-roots dynamic emulation"/>
        <s v="Horizontal optimizing model"/>
        <s v="Customer-focused disintermediate toolset"/>
        <s v="Implemented tangible approach"/>
        <s v="Profound exuding pricing structure"/>
        <s v="Profit-focused zero administration forecast"/>
        <s v="De-engineered 5thgeneration contingency"/>
        <s v="Customizable intangible capability"/>
        <s v="Programmable multi-state algorithm"/>
        <s v="Balanced leadingedge data-warehouse"/>
        <s v="Polarized incremental emulation"/>
        <s v="Reactive 6thgeneration hub"/>
        <s v="Total optimizing software"/>
        <s v="Pre-emptive impactful model"/>
        <s v="Grass-roots zero administration system engine"/>
        <s v="Organic foreground leverage"/>
        <s v="Pre-emptive bandwidth-monitored instruction set"/>
        <s v="Stand-alone human-resource workforce"/>
        <s v="Multi-tiered explicit focus group"/>
        <s v="Reverse-engineered cohesive migration"/>
        <s v="Expanded even-keeled portal"/>
        <s v="Universal multi-state capability"/>
        <s v="Exclusive 5thgeneration structure"/>
        <s v="Monitored 24/7 approach"/>
        <s v="Realigned impactful artificial intelligence"/>
        <s v="Extended responsive Internet solution"/>
        <s v="Operative hybrid utilization"/>
        <s v="Progressive 5thgeneration customer loyalty"/>
        <s v="Multi-channeled responsive product"/>
        <s v="Streamlined needs-based knowledge user"/>
        <s v="Team-oriented 6thgeneration matrix"/>
        <s v="Virtual foreground throughput"/>
        <s v="Diverse scalable superstructure"/>
        <s v="Innovative human-resource migration"/>
        <s v="Switchable zero tolerance website"/>
        <s v="Distributed eco-centric methodology"/>
        <s v="Reduced dedicated capability"/>
        <s v="Up-sized discrete firmware"/>
        <s v="Polarized composite customer loyalty"/>
        <s v="Optimized didactic intranet"/>
        <s v="Future-proofed directional synergy"/>
        <s v="Realigned zero administration paradigm"/>
        <s v="Persevering analyzing extranet"/>
        <s v="Upgradable explicit forecast"/>
        <s v="Front-line scalable definition"/>
        <s v="Fundamental incremental database"/>
        <s v="Distributed system-worthy application"/>
        <s v="Progressive zero administration leverage"/>
        <s v="Advanced cohesive Graphic Interface"/>
        <s v="Reduced interactive matrix"/>
        <s v="Automated zero tolerance implementation"/>
        <s v="Upgradable analyzing core"/>
        <s v="Synchronized directional capability"/>
        <s v="Assimilated next generation instruction set"/>
        <s v="Polarized discrete product"/>
        <s v="Exclusive attitude-oriented intranet"/>
        <s v="User-friendly high-level initiative"/>
        <s v="Multi-lateral radical solution"/>
        <s v="Profound next generation infrastructure"/>
        <s v="Adaptive local task-force"/>
        <s v="Progressive value-added ability"/>
        <s v="Organic object-oriented budgetary management"/>
        <s v="Multi-channeled secondary middleware"/>
        <s v="Innovative disintermediate encryption"/>
        <s v="Diverse systematic projection"/>
        <s v="Operative uniform hub"/>
        <s v="Innovative didactic analyzer"/>
        <s v="User-friendly next generation core"/>
        <s v="Inverse radical hierarchy"/>
        <s v="Sharable holistic interface"/>
        <s v="Synchronized motivating solution"/>
        <s v="Automated uniform concept"/>
        <s v="Stand-alone system-worthy standardization"/>
        <s v="Organized bandwidth-monitored core"/>
        <s v="Profound attitude-oriented functionalities"/>
        <s v="Right-sized web-enabled intranet"/>
        <s v="Cloned responsive standardization"/>
        <s v="Ameliorated clear-thinking circuit"/>
        <s v="Exclusive system-worthy Graphic Interface"/>
        <s v="Business-focused full-range core"/>
        <s v="Persevering 5thgeneration throughput"/>
        <s v="Networked radical neural-net"/>
        <s v="Profit-focused multi-tasking access"/>
        <s v="Reverse-engineered zero-defect infrastructure"/>
        <s v="Seamless background framework"/>
        <s v="Devolved foreground throughput"/>
        <s v="Multi-lateral actuating installation"/>
        <s v="Reverse-engineered bandwidth-monitored contingency"/>
        <s v="Down-sized analyzing challenge"/>
        <s v="Polarized uniform software"/>
        <s v="Front-line intermediate moderator"/>
        <s v="Adaptive asynchronous emulation"/>
        <s v="Stand-alone actuating support"/>
        <s v="Multi-channeled bi-directional moratorium"/>
        <s v="Open-source incremental throughput"/>
        <s v="Organic radical collaboration"/>
        <s v="Vision-oriented 5thgeneration array"/>
        <s v="Versatile dedicated migration"/>
        <s v="Intuitive well-modulated middleware"/>
        <s v="Robust heuristic encoding"/>
        <s v="Grass-roots web-enabled contingency"/>
        <s v="Stand-alone discrete Graphical User Interface"/>
        <s v="Programmable incremental knowledge user"/>
        <s v="Robust explicit hardware"/>
        <s v="Quality-focused real-time solution"/>
        <s v="Visionary real-time groupware"/>
        <s v="Realigned upward-trending strategy"/>
        <s v="Public-key coherent ability"/>
        <s v="Compatible full-range leverage"/>
        <s v="Re-contextualized leadingedge firmware"/>
        <s v="Devolved next generation adapter"/>
        <s v="Progressive intangible flexibility"/>
        <s v="Persistent 3rdgeneration moratorium"/>
        <s v="Versatile directional project"/>
        <s v="Persistent attitude-oriented approach"/>
        <s v="Stand-alone background customer loyalty"/>
        <s v="Automated local secured line"/>
        <s v="Enterprise-wide multimedia software"/>
        <s v="Synergized intangible challenge"/>
        <s v="Reactive content-based framework"/>
        <s v="Upgradable holistic system engine"/>
        <s v="Devolved client-server monitoring"/>
        <s v="Customer-focused multimedia methodology"/>
        <s v="Optional tangible utilization"/>
        <s v="Extended multi-state knowledge user"/>
        <s v="Ameliorated logistical capability"/>
        <s v="Extended bottom-line open architecture"/>
        <s v="Visionary maximized Local Area Network"/>
        <s v="Innovative well-modulated functionalities"/>
        <s v="Persistent well-modulated synergy"/>
        <s v="Optional tangible pricing structure"/>
        <s v="Vision-oriented scalable definition"/>
        <s v="Automated local emulation"/>
        <s v="Focused analyzing circuit"/>
        <s v="Cross-platform next generation service-desk"/>
        <s v="Digitized local info-mediaries"/>
        <s v="Vision-oriented high-level extranet"/>
        <s v="Stand-alone web-enabled moderator"/>
        <s v="Cloned global Graphical User Interface"/>
        <s v="Virtual systemic intranet"/>
        <s v="Vision-oriented methodical application"/>
        <s v="Compatible logistical paradigm"/>
        <s v="Synchronized client-driven projection"/>
        <s v="Digitized 5thgeneration knowledgebase"/>
        <s v="Intuitive exuding initiative"/>
        <s v="Reverse-engineered bifurcated strategy"/>
        <s v="Upgradable high-level solution"/>
        <s v="Up-sized radical pricing structure"/>
        <s v="Cross-group heuristic forecast"/>
        <s v="Phased empowering success"/>
        <s v="Focused 6thgeneration forecast"/>
        <s v="Versatile bottom-line definition"/>
        <s v="Multi-layered dynamic protocol"/>
        <s v="Reduced next generation info-mediaries"/>
        <s v="Assimilated fault-tolerant capacity"/>
        <s v="Compatible multimedia utilization"/>
        <s v="Reverse-engineered multi-tasking product"/>
        <s v="Total dedicated benchmark"/>
        <s v="Profit-focused 24/7 data-warehouse"/>
        <s v="Synchronized attitude-oriented frame"/>
        <s v="Re-engineered mobile task-force"/>
        <s v="Up-sized high-level access"/>
        <s v="Front-line web-enabled model"/>
        <s v="Reactive bottom-line open architecture"/>
        <s v="Networked global migration"/>
        <s v="Front-line client-server secured line"/>
        <s v="Multi-layered encompassing installation"/>
        <s v="User-centric bifurcated knowledge user"/>
        <s v="Expanded value-added hardware"/>
        <s v="Enhanced dynamic definition"/>
        <s v="Profound system-worthy functionalities"/>
        <s v="Front-line cohesive extranet"/>
        <s v="Object-based content-based ability"/>
        <s v="Switchable intangible definition"/>
        <s v="Customer-focused attitude-oriented function"/>
        <s v="Fully-configurable coherent Internet solution"/>
        <s v="Pre-emptive mission-critical hardware"/>
        <s v="Operative well-modulated data-warehouse"/>
        <s v="Up-sized responsive protocol"/>
        <s v="Pre-emptive grid-enabled contingency"/>
        <s v="Virtual static core"/>
        <s v="Assimilated discrete algorithm"/>
        <s v="Distributed actuating project"/>
        <s v="Business-focused discrete software"/>
        <s v="Stand-alone multi-state project"/>
        <s v="Grass-roots executive synergy"/>
        <s v="Optional optimal website"/>
        <s v="Distributed systemic adapter"/>
        <s v="Expanded encompassing open architecture"/>
        <s v="Centralized bandwidth-monitored leverage"/>
        <s v="Multi-layered intangible instruction set"/>
        <s v="User-friendly static contingency"/>
        <s v="Customizable background monitoring"/>
        <s v="Function-based high-level infrastructure"/>
        <s v="Visionary exuding Internet solution"/>
        <s v="Mandatory multi-tasking encryption"/>
        <s v="Proactive 24hour frame"/>
        <s v="Re-engineered client-driven knowledge user"/>
        <s v="Extended reciprocal circuit"/>
        <s v="Polarized human-resource protocol"/>
        <s v="Quality-focused reciprocal structure"/>
        <s v="Profit-focused empowering system engine"/>
        <s v="Re-engineered heuristic forecast"/>
        <s v="User-friendly tertiary array"/>
        <s v="Devolved system-worthy framework"/>
        <s v="Cross-group multi-state task-force"/>
        <s v="Cross-platform needs-based approach"/>
        <s v="Configurable upward-trending solution"/>
        <s v="Reverse-engineered 24/7 methodology"/>
        <s v="Enterprise-wide motivating matrices"/>
        <s v="Down-sized coherent toolset"/>
        <s v="Synergized radical product"/>
        <s v="Future-proofed heuristic encryption"/>
        <s v="Inverse multi-tasking installation"/>
        <s v="Upgradable hybrid capability"/>
        <s v="Open-architected 24/7 infrastructure"/>
        <s v="Customizable leadingedge model"/>
        <s v="Innovative exuding matrix"/>
        <s v="De-engineered static orchestration"/>
        <s v="Networked optimal adapter"/>
        <s v="Upgradable bi-directional concept"/>
        <s v="Cross-platform interactive synergy"/>
        <s v="Business-focused logistical framework"/>
        <s v="Seamless solution-oriented capacity"/>
        <s v="Assimilated real-time support"/>
        <s v="Extended encompassing application"/>
        <s v="Down-sized maximized function"/>
        <s v="Self-enabling grid-enabled initiative"/>
        <s v="Secured bifurcated intranet"/>
        <s v="Implemented even-keeled standardization"/>
        <s v="Sharable scalable core"/>
        <s v="Multi-tiered maximized orchestration"/>
        <s v="Polarized tertiary function"/>
        <s v="Ameliorated foreground focus group"/>
        <s v="Monitored 24/7 time-frame"/>
        <s v="Advanced transitional help-desk"/>
        <s v="Cross-platform empowering project"/>
        <s v="Reverse-engineered uniform knowledge user"/>
        <s v="Reverse-engineered asynchronous archive"/>
        <s v="Distributed holistic neural-net"/>
        <s v="Multi-layered bottom-line encryption"/>
        <s v="Future-proofed modular groupware"/>
        <s v="Extended impactful secured line"/>
        <s v="Stand-alone incremental parallelism"/>
        <s v="De-engineered static Local Area Network"/>
        <s v="Business-focused leadingedge instruction set"/>
        <s v="User-centric fault-tolerant task-force"/>
        <s v="Reactive real-time software"/>
        <s v="Exclusive 5thgeneration leverage"/>
        <s v="Customer-focused client-server service-desk"/>
        <s v="Business-focused dynamic info-mediaries"/>
        <s v="Networked bottom-line initiative"/>
        <s v="Re-engineered 24hour matrix"/>
        <s v="Triple-buffered fresh-thinking frame"/>
        <s v="Multi-channeled upward-trending application"/>
        <s v="Extended dedicated archive"/>
        <s v="Assimilated coherent hardware"/>
        <s v="Cross-platform even-keeled initiative"/>
        <s v="Virtual contextually-based circuit"/>
        <s v="Fundamental user-facing productivity"/>
        <s v="Function-based systematic Graphical User Interface"/>
        <s v="Digitized transitional monitoring"/>
        <s v="Extended context-sensitive forecast"/>
        <s v="Front-line optimizing emulation"/>
        <s v="Exclusive real-time protocol"/>
        <s v="Function-based multi-state software"/>
        <s v="Multi-layered global groupware"/>
        <s v="Automated static workforce"/>
        <s v="User-friendly discrete benchmark"/>
        <s v="Vision-oriented regional hub"/>
        <s v="Exclusive systematic productivity"/>
        <s v="Progressive secondary portal"/>
        <s v="Implemented intangible instruction set"/>
        <s v="Synergized well-modulated project"/>
        <s v="Programmable leadingedge contingency"/>
        <s v="Seamless clear-thinking artificial intelligence"/>
        <s v="Cloned leadingedge utilization"/>
        <s v="Upgradable upward-trending workforce"/>
        <s v="Multi-tiered directional open architecture"/>
        <s v="Polarized user-facing interface"/>
        <s v="Digitized clear-thinking installation"/>
        <s v="Monitored incremental info-mediaries"/>
        <s v="Monitored discrete toolset"/>
        <s v="Grass-roots zero administration alliance"/>
        <s v="Progressive tertiary framework"/>
        <s v="Grass-roots actuating policy"/>
        <s v="Universal value-added moderator"/>
        <s v="Extended asynchronous initiative"/>
        <s v="Profound fault-tolerant model"/>
        <s v="Exclusive fresh-thinking model"/>
        <s v="Adaptive intangible database"/>
        <s v="Re-contextualized homogeneous flexibility"/>
        <s v="Enhanced client-driven capacity"/>
        <s v="Reactive radical framework"/>
        <s v="Automated even-keeled emulation"/>
        <s v="Virtual secondary open architecture"/>
        <s v="Integrated bifurcated software"/>
        <s v="Public-key 3rdgeneration system engine"/>
        <s v="Progressive needs-based focus group"/>
        <s v="Persevering interactive emulation"/>
        <s v="Digitized bandwidth-monitored open architecture"/>
        <s v="Ergonomic fresh-thinking installation"/>
        <s v="Right-sized maximized migration"/>
        <s v="Profit-focused content-based application"/>
        <s v="Configurable full-range emulation"/>
        <s v="Synergized fault-tolerant hierarchy"/>
        <s v="Pre-emptive scalable access"/>
        <s v="Profound solution-oriented matrix"/>
        <s v="Team-oriented global strategy"/>
        <s v="Expanded 3rdgeneration strategy"/>
        <s v="Assimilated multi-tasking archive"/>
        <s v="Centralized regional interface"/>
        <s v="Implemented tangible algorithm"/>
        <s v="Universal maximized methodology"/>
        <s v="Programmable static middleware"/>
        <s v="Centralized cohesive challenge"/>
        <s v="Grass-roots mission-critical capability"/>
        <s v="Vision-oriented actuating hardware"/>
        <s v="Object-based full-range knowledge user"/>
        <s v="Organic actuating protocol"/>
        <s v="Seamless coherent parallelism"/>
        <s v="Decentralized 4thgeneration time-frame"/>
        <s v="Optimized leadingedge concept"/>
        <s v="Cloned bi-directional architecture"/>
        <s v="Inverse analyzing matrices"/>
        <s v="Automated reciprocal protocol"/>
        <s v="Progressive grid-enabled website"/>
        <s v="Distributed motivating algorithm"/>
        <s v="Cross-group global moratorium"/>
        <s v="Organized incremental standardization"/>
        <s v="Quality-focused system-worthy support"/>
        <s v="Visionary system-worthy attitude"/>
        <s v="Assimilated neutral utilization"/>
        <s v="Intuitive exuding process improvement"/>
        <s v="Devolved disintermediate encryption"/>
        <s v="Organic motivating firmware"/>
        <s v="Public-key intangible superstructure"/>
        <s v="Seamless clear-thinking conglomeration"/>
        <s v="Synchronized regional synergy"/>
        <s v="Grass-roots fault-tolerant policy"/>
        <s v="Innovative well-modulated capability"/>
        <s v="Balanced impactful circuit"/>
        <s v="Multi-channeled disintermediate policy"/>
        <s v="Configurable fault-tolerant structure"/>
        <s v="Reduced heuristic moratorium"/>
        <s v="Open-source full-range portal"/>
        <s v="Focused solution-oriented matrix"/>
        <s v="Down-sized national software"/>
        <s v="Balanced demand-driven definition"/>
        <s v="Customizable bi-directional monitoring"/>
        <s v="Horizontal context-sensitive knowledge user"/>
        <s v="Pre-emptive bifurcated artificial intelligence"/>
        <s v="Exclusive asymmetric analyzer"/>
        <s v="Up-sized intermediate website"/>
        <s v="Streamlined holistic knowledgebase"/>
        <s v="Realigned uniform knowledge user"/>
        <s v="Enhanced neutral ability"/>
        <s v="Advanced discrete leverage"/>
        <s v="Fully-configurable motivating approach"/>
        <s v="Proactive systemic firmware"/>
        <s v="Business-focused encompassing intranet"/>
        <s v="Down-sized needs-based task-force"/>
        <s v="Exclusive interactive approach"/>
        <s v="Multi-lateral homogeneous success"/>
        <s v="Cross-group cohesive circuit"/>
        <s v="Reduced reciprocal focus group"/>
        <s v="Diverse analyzing definition"/>
        <s v="Synchronized fault-tolerant algorithm"/>
        <s v="Horizontal attitude-oriented help-desk"/>
        <s v="Managed discrete framework"/>
        <s v="Decentralized bandwidth-monitored ability"/>
        <s v="Secured well-modulated system engine"/>
        <s v="Secured reciprocal array"/>
        <s v="Re-engineered client-driven hub"/>
        <s v="Managed bottom-line architecture"/>
        <s v="Switchable methodical superstructure"/>
        <s v="Synergistic cohesive adapter"/>
        <s v="Proactive composite alliance"/>
        <s v="Cross-platform bi-directional workforce"/>
        <s v="Profound explicit paradigm"/>
        <s v="Automated hybrid orchestration"/>
        <s v="Enhanced regional moderator"/>
        <s v="Reverse-engineered system-worthy extranet"/>
        <s v="Distributed high-level open architecture"/>
        <s v="Mandatory uniform matrix"/>
        <s v="Organized explicit core"/>
        <s v="Cross-platform intermediate frame"/>
        <s v="Reverse-engineered full-range Internet solution"/>
        <s v="Centralized clear-thinking solution"/>
        <s v="Multi-channeled local intranet"/>
        <s v="Multi-tiered systematic knowledge user"/>
        <s v="Inverse neutral structure"/>
        <s v="Reverse-engineered static concept"/>
        <s v="Enterprise-wide reciprocal success"/>
        <s v="Total incremental productivity"/>
        <s v="Networked secondary structure"/>
        <s v="Re-contextualized tangible open architecture"/>
        <s v="User-centric attitude-oriented intranet"/>
        <s v="Vision-oriented actuating open system"/>
        <s v="Re-engineered systematic monitoring"/>
        <s v="Organic maximized database"/>
        <s v="Ameliorated client-driven open system"/>
        <s v="Fundamental needs-based frame"/>
        <s v="Organized scalable initiative"/>
        <s v="Secured dynamic capacity"/>
        <s v="Stand-alone zero tolerance algorithm"/>
        <s v="Distributed optimizing protocol"/>
        <s v="Seamless 6thgeneration extranet"/>
        <s v="Ergonomic mission-critical moratorium"/>
        <s v="Organic next generation protocol"/>
        <s v="Cross-platform systemic adapter"/>
        <s v="Intuitive value-added installation"/>
        <s v="Realigned zero tolerance software"/>
        <s v="Cross-platform upward-trending parallelism"/>
        <s v="Triple-buffered bi-directional model"/>
        <s v="Down-sized systematic utilization"/>
        <s v="Compatible 5thgeneration concept"/>
        <s v="Fundamental zero tolerance alliance"/>
        <s v="Distributed 5thgeneration implementation"/>
        <s v="Function-based leadingedge pricing structure"/>
        <s v="User-centric cohesive policy"/>
        <s v="Seamless directional capacity"/>
        <s v="Operative bandwidth-monitored interface"/>
        <s v="Robust impactful approach"/>
        <s v="Front-line web-enabled installation"/>
        <s v="Implemented multimedia time-frame"/>
        <s v="Quality-focused 24/7 superstructure"/>
        <s v="Re-engineered clear-thinking project"/>
        <s v="Digitized eco-centric core"/>
        <s v="Profit-focused transitional capability"/>
        <s v="Seamless value-added standardization"/>
        <s v="Customizable dynamic info-mediaries"/>
        <s v="Multi-lateral didactic encoding"/>
        <s v="Organic cohesive neural-net"/>
        <s v="Advanced modular moderator"/>
        <s v="Universal contextually-based knowledgebase"/>
        <s v="Function-based attitude-oriented groupware"/>
        <s v="Networked disintermediate leverage"/>
        <s v="Optional clear-thinking process improvement"/>
        <s v="Expanded fault-tolerant emulation"/>
        <s v="Expanded optimal pricing structure"/>
        <s v="Robust content-based emulation"/>
        <s v="Business-focused intermediate system engine"/>
        <s v="Virtual systematic monitoring"/>
        <s v="Cross-group 4thgeneration middleware"/>
        <s v="Multi-channeled reciprocal interface"/>
        <s v="Pre-emptive transitional frame"/>
        <s v="Implemented tangible support"/>
        <s v="Total fresh-thinking system engine"/>
        <s v="Optional bandwidth-monitored definition"/>
        <s v="Realigned human-resource orchestration"/>
        <s v="Decentralized exuding strategy"/>
        <s v="Streamlined web-enabled knowledgebase"/>
        <s v="Virtual leadingedge framework"/>
        <s v="Horizontal transitional paradigm"/>
        <s v="Virtual reciprocal policy"/>
        <s v="Reactive regional access"/>
        <s v="Multi-lateral object-oriented open system"/>
        <s v="Polarized needs-based approach"/>
        <s v="Balanced attitude-oriented parallelism"/>
        <s v="Managed fresh-thinking flexibility"/>
        <s v="Stand-alone multi-state data-warehouse"/>
        <s v="Multi-channeled responsive implementation"/>
        <s v="Upgradable uniform service-desk"/>
        <s v="Distributed multi-tasking strategy"/>
        <s v="Function-based next generation emulation"/>
        <s v="Advanced dedicated encoding"/>
        <s v="Extended eco-centric function"/>
        <s v="Networked optimal productivity"/>
        <s v="Front-line disintermediate hub"/>
        <s v="Centralized modular initiative"/>
        <s v="Expanded needs-based orchestration"/>
        <s v="Re-engineered user-facing approach"/>
        <s v="Enterprise-wide client-driven policy"/>
        <s v="Reduced bifurcated pricing structure"/>
        <s v="Universal 5thgeneration neural-net"/>
        <s v="Open-source optimizing database"/>
        <s v="Diverse high-level attitude"/>
        <s v="Stand-alone mobile customer loyalty"/>
        <s v="Public-key zero tolerance orchestration"/>
        <s v="Reduced context-sensitive complexity"/>
        <s v="Seamless dynamic website"/>
        <s v="User-centric regional database"/>
        <s v="Profit-focused modular product"/>
        <s v="Face-to-face zero tolerance moderator"/>
        <s v="Seamless maximized product"/>
        <s v="Down-sized uniform ability"/>
        <s v="Inverse client-driven product"/>
        <s v="Configurable static help-desk"/>
        <s v="Object-based needs-based info-mediaries"/>
        <s v="Networked intangible help-desk"/>
        <s v="De-engineered cohesive system engine"/>
        <s v="Profound composite core"/>
        <s v="Cross-platform tertiary hub"/>
        <s v="Grass-roots 4thgeneration product"/>
        <s v="Universal encompassing implementation"/>
        <s v="Expanded solution-oriented benchmark"/>
        <s v="Organized human-resource attitude"/>
        <s v="Front-line bottom-line Graphic Interface"/>
        <s v="Balanced upward-trending productivity"/>
        <s v="Adaptive holistic hub"/>
        <s v="Secured maximized policy"/>
        <s v="Centralized clear-thinking conglomeration"/>
        <s v="Profound mission-critical function"/>
        <s v="Vision-oriented uniform instruction set"/>
        <s v="Programmable disintermediate matrices"/>
        <s v="Re-contextualized local initiative"/>
        <s v="Upgradable maximized protocol"/>
        <s v="Intuitive static portal"/>
        <s v="Enhanced incremental budgetary management"/>
        <s v="Synchronized demand-driven infrastructure"/>
        <s v="Polarized actuating implementation"/>
        <s v="Cloned hybrid focus group"/>
        <s v="Organic dynamic algorithm"/>
        <s v="Re-engineered radical policy"/>
        <s v="Decentralized logistical collaboration"/>
        <s v="Adaptive logistical initiative"/>
        <s v="Secured directional encryption"/>
        <s v="Down-sized logistical adapter"/>
        <s v="Self-enabling uniform complexity"/>
        <s v="Automated system-worthy structure"/>
        <s v="Decentralized intangible encoding"/>
        <s v="Profit-focused global product"/>
        <s v="Business-focused 24hour groupware"/>
        <s v="Multi-tiered eco-centric architecture"/>
        <s v="Grass-roots 24/7 attitude"/>
        <s v="Compatible needs-based architecture"/>
        <s v="Reverse-engineered well-modulated ability"/>
        <s v="Cross-platform optimizing website"/>
        <s v="Secured content-based product"/>
        <s v="Focused multimedia knowledgebase"/>
        <s v="Profound disintermediate open system"/>
        <s v="Versatile global attitude"/>
        <s v="Reverse-engineered client-server extranet"/>
        <s v="Customer-focused impactful extranet"/>
        <s v="Virtual uniform frame"/>
        <s v="Secured well-modulated projection"/>
        <s v="Horizontal clear-thinking framework"/>
        <s v="Multi-lateral national adapter"/>
        <s v="Monitored impactful analyzer"/>
        <s v="Managed bandwidth-monitored system engine"/>
        <s v="Profit-focused motivating function"/>
        <s v="Innovative actuating artificial intelligence"/>
        <s v="Compatible multimedia hub"/>
        <s v="Open-source multi-tasking methodology"/>
        <s v="Right-sized dedicated standardization"/>
        <s v="Down-sized systematic policy"/>
        <s v="Centralized asymmetric framework"/>
        <s v="Monitored multi-state encryption"/>
        <s v="Optimized content-based collaboration"/>
        <s v="Upgradable grid-enabled superstructure"/>
        <s v="Focused real-time help-desk"/>
        <s v="Expanded asynchronous groupware"/>
        <s v="Self-enabling value-added artificial intelligence"/>
        <s v="Mandatory incremental projection"/>
        <s v="Automated actuating conglomeration"/>
        <s v="Cross-platform logistical circuit"/>
        <s v="Seamless 4thgeneration methodology"/>
        <s v="Extended multi-tasking definition"/>
        <s v="Robust directional system engine"/>
        <s v="Right-sized zero tolerance migration"/>
        <s v="Open-architected disintermediate budgetary management"/>
        <s v="Robust heuristic artificial intelligence"/>
        <s v="Digitized 6thgeneration Local Area Network"/>
        <s v="Intuitive demand-driven Local Area Network"/>
        <s v="Visionary asymmetric Graphical User Interface"/>
        <s v="Robust hybrid budgetary management"/>
        <s v="Digitized solution-oriented product"/>
        <s v="Face-to-face encompassing info-mediaries"/>
        <s v="Re-engineered 24/7 task-force"/>
        <s v="Automated systemic hierarchy"/>
        <s v="Innovative holistic hub"/>
        <s v="Digitized client-driven database"/>
        <s v="Reactive directional capacity"/>
        <s v="Down-sized disintermediate support"/>
        <s v="Intuitive object-oriented task-force"/>
        <s v="Synergistic tertiary budgetary management"/>
        <s v="Secured clear-thinking intranet"/>
        <s v="Enhanced methodical middleware"/>
        <s v="Open-source fresh-thinking policy"/>
        <s v="Down-sized mobile time-frame"/>
        <s v="Monitored empowering installation"/>
        <s v="Business-focused static ability"/>
        <s v="Vision-oriented dynamic service-desk"/>
        <s v="Monitored bi-directional standardization"/>
        <s v="Persevering system-worthy info-mediaries"/>
        <s v="Synergized zero tolerance help-desk"/>
        <s v="Realigned dedicated system engine"/>
        <s v="Sharable discrete definition"/>
        <s v="Virtual grid-enabled task-force"/>
        <s v="Optimized systemic algorithm"/>
        <s v="Implemented discrete secured line"/>
        <s v="Object-based analyzing knowledge user"/>
        <s v="De-engineered zero-defect open system"/>
        <s v="Streamlined national benchmark"/>
        <s v="Open-architected incremental ability"/>
        <s v="Up-sized web-enabled info-mediaries"/>
        <s v="Robust motivating orchestration"/>
        <s v="Virtual analyzing collaboration"/>
        <s v="Reduced stable middleware"/>
        <s v="Customer-focused mobile Graphic Interface"/>
        <s v="Balanced mobile alliance"/>
        <s v="Networked web-enabled product"/>
        <s v="Realigned discrete structure"/>
        <s v="Managed discrete parallelism"/>
        <s v="Reverse-engineered regional knowledge user"/>
        <s v="Monitored scalable knowledgebase"/>
        <s v="Progressive neutral middleware"/>
        <s v="Pre-emptive neutral portal"/>
        <s v="Optional clear-thinking software"/>
        <s v="Devolved disintermediate analyzer"/>
        <s v="Reactive analyzing function"/>
        <s v="Customizable intermediate data-warehouse"/>
        <s v="Balanced bifurcated leverage"/>
        <s v="Triple-buffered holistic ability"/>
        <s v="Synchronized global task-force"/>
        <s v="Team-oriented 6thgeneration middleware"/>
        <s v="Phased clear-thinking policy"/>
        <s v="Reactive solution-oriented groupware"/>
        <s v="Organic eco-centric success"/>
      </sharedItems>
    </cacheField>
    <cacheField name="goal" numFmtId="165">
      <sharedItems containsSemiMixedTypes="0" containsString="0" containsNumber="1" containsInteger="1">
        <n v="36400.0"/>
        <n v="9500.0"/>
        <n v="5600.0"/>
        <n v="99500.0"/>
        <n v="9100.0"/>
        <n v="107500.0"/>
        <n v="123600.0"/>
        <n v="8700.0"/>
        <n v="155200.0"/>
        <n v="136300.0"/>
        <n v="8000.0"/>
        <n v="98600.0"/>
        <n v="118200.0"/>
        <n v="5400.0"/>
        <n v="112100.0"/>
        <n v="145500.0"/>
        <n v="111100.0"/>
        <n v="191300.0"/>
        <n v="9800.0"/>
        <n v="171000.0"/>
        <n v="9000.0"/>
        <n v="52600.0"/>
        <n v="7700.0"/>
        <n v="148500.0"/>
        <n v="154500.0"/>
        <n v="9400.0"/>
        <n v="82800.0"/>
        <n v="191000.0"/>
        <n v="7600.0"/>
        <n v="138700.0"/>
        <n v="3100.0"/>
        <n v="8200.0"/>
        <n v="7200.0"/>
        <n v="108800.0"/>
        <n v="100.0"/>
        <n v="8800.0"/>
        <n v="114800.0"/>
        <n v="8300.0"/>
        <n v="4100.0"/>
        <n v="170700.0"/>
        <n v="182800.0"/>
        <n v="7900.0"/>
        <n v="173900.0"/>
        <n v="54300.0"/>
        <n v="6500.0"/>
        <n v="9300.0"/>
        <n v="70600.0"/>
        <n v="8400.0"/>
        <n v="5800.0"/>
        <n v="194900.0"/>
        <n v="185900.0"/>
        <n v="7500.0"/>
        <n v="2700.0"/>
        <n v="184800.0"/>
        <n v="179100.0"/>
        <n v="145600.0"/>
        <n v="91400.0"/>
        <n v="81200.0"/>
        <n v="9600.0"/>
        <n v="6300.0"/>
        <n v="49700.0"/>
        <n v="8100.0"/>
        <n v="2600.0"/>
        <n v="4200.0"/>
        <n v="48300.0"/>
        <n v="147800.0"/>
        <n v="103200.0"/>
        <n v="6000.0"/>
        <n v="110800.0"/>
        <n v="39500.0"/>
        <n v="7400.0"/>
        <n v="90600.0"/>
        <n v="70200.0"/>
        <n v="129400.0"/>
        <n v="4000.0"/>
        <n v="9900.0"/>
        <n v="153800.0"/>
        <n v="62500.0"/>
        <n v="128100.0"/>
        <n v="156800.0"/>
        <n v="6100.0"/>
        <n v="167400.0"/>
        <n v="169400.0"/>
        <n v="1700.0"/>
        <n v="192100.0"/>
        <n v="43800.0"/>
        <n v="142400.0"/>
        <n v="76100.0"/>
        <n v="7100.0"/>
        <n v="89100.0"/>
        <n v="9700.0"/>
        <n v="191500.0"/>
        <n v="2800.0"/>
        <n v="57800.0"/>
        <n v="29600.0"/>
        <n v="178200.0"/>
        <n v="1000.0"/>
        <n v="5100.0"/>
        <n v="189000.0"/>
        <n v="4500.0"/>
        <n v="6600.0"/>
        <n v="197900.0"/>
        <n v="5200.0"/>
        <n v="7000.0"/>
        <n v="167500.0"/>
        <n v="159800.0"/>
        <n v="197600.0"/>
        <n v="101000.0"/>
        <n v="121600.0"/>
        <n v="118400.0"/>
        <n v="10000.0"/>
        <n v="166700.0"/>
        <n v="2400.0"/>
        <n v="180400.0"/>
        <n v="35600.0"/>
        <n v="8600.0"/>
        <n v="188100.0"/>
        <n v="180800.0"/>
        <n v="183800.0"/>
        <n v="4700.0"/>
        <n v="135600.0"/>
        <n v="117000.0"/>
        <n v="199000.0"/>
        <n v="5300.0"/>
        <n v="2100.0"/>
        <n v="182400.0"/>
        <n v="8500.0"/>
        <n v="5000.0"/>
        <n v="115000.0"/>
        <n v="181200.0"/>
        <n v="180200.0"/>
        <n v="154300.0"/>
        <n v="106400.0"/>
        <n v="163600.0"/>
        <n v="85900.0"/>
        <n v="157300.0"/>
        <n v="3200.0"/>
        <n v="171300.0"/>
        <n v="87300.0"/>
        <n v="163800.0"/>
        <n v="3800.0"/>
        <n v="7800.0"/>
        <n v="5500.0"/>
        <n v="189200.0"/>
        <n v="84500.0"/>
        <n v="6200.0"/>
        <n v="77000.0"/>
        <n v="119800.0"/>
        <n v="92500.0"/>
        <n v="3400.0"/>
        <n v="187600.0"/>
        <n v="3300.0"/>
        <n v="177700.0"/>
        <n v="6700.0"/>
        <n v="195200.0"/>
        <n v="3900.0"/>
        <n v="97200.0"/>
        <n v="2000.0"/>
        <n v="114300.0"/>
        <n v="140000.0"/>
        <n v="108700.0"/>
        <n v="97800.0"/>
        <n v="157600.0"/>
        <n v="81300.0"/>
        <n v="1800.0"/>
        <n v="3500.0"/>
        <n v="178000.0"/>
        <n v="92100.0"/>
        <n v="164100.0"/>
        <n v="2900.0"/>
        <n v="168700.0"/>
        <n v="86200.0"/>
        <n v="140300.0"/>
        <n v="122900.0"/>
        <n v="193400.0"/>
        <n v="180100.0"/>
        <n v="3700.0"/>
        <n v="136800.0"/>
        <n v="74700.0"/>
        <n v="193200.0"/>
        <n v="111900.0"/>
        <n v="141100.0"/>
        <n v="196600.0"/>
        <n v="3600.0"/>
        <n v="800.0"/>
        <n v="42600.0"/>
        <n v="137200.0"/>
        <n v="88800.0"/>
        <n v="83300.0"/>
        <n v="170800.0"/>
        <n v="8900.0"/>
        <n v="4900.0"/>
        <n v="196700.0"/>
        <n v="5700.0"/>
        <n v="60400.0"/>
        <n v="169700.0"/>
        <n v="170600.0"/>
        <n v="121400.0"/>
        <n v="192900.0"/>
        <n v="151300.0"/>
        <n v="84900.0"/>
        <n v="104400.0"/>
        <n v="125600.0"/>
        <n v="6400.0"/>
        <n v="47900.0"/>
        <n v="168600.0"/>
        <n v="198600.0"/>
        <n v="89900.0"/>
        <n v="98700.0"/>
        <n v="153600.0"/>
        <n v="7300.0"/>
        <n v="188800.0"/>
        <n v="6800.0"/>
        <n v="189400.0"/>
        <n v="140800.0"/>
        <n v="27500.0"/>
        <n v="50500.0"/>
        <n v="121500.0"/>
        <n v="109000.0"/>
        <n v="163700.0"/>
        <n v="168500.0"/>
        <n v="172000.0"/>
        <n v="106800.0"/>
        <n v="158100.0"/>
        <n v="164500.0"/>
        <n v="28200.0"/>
        <n v="79400.0"/>
        <n v="160400.0"/>
        <n v="197700.0"/>
        <n v="113500.0"/>
        <n v="184100.0"/>
        <n v="37100.0"/>
        <n v="96500.0"/>
        <n v="93800.0"/>
        <n v="94000.0"/>
        <n v="153700.0"/>
        <n v="61200.0"/>
        <n v="84400.0"/>
        <n v="94900.0"/>
        <n v="195900.0"/>
        <n v="75000.0"/>
        <n v="170400.0"/>
        <n v="198500.0"/>
        <n v="5900.0"/>
        <n v="199200.0"/>
        <n v="101400.0"/>
        <n v="97300.0"/>
        <n v="120700.0"/>
        <n v="134600.0"/>
        <n v="43000.0"/>
        <n v="102900.0"/>
        <n v="70700.0"/>
        <n v="121100.0"/>
        <n v="121700.0"/>
        <n v="105000.0"/>
        <n v="150600.0"/>
        <n v="84300.0"/>
        <n v="118000.0"/>
        <n v="63200.0"/>
        <n v="125400.0"/>
        <n v="81600.0"/>
        <n v="4800.0"/>
        <n v="145000.0"/>
        <n v="135500.0"/>
        <n v="161900.0"/>
        <n v="6900.0"/>
        <n v="195800.0"/>
        <n v="96700.0"/>
        <n v="188200.0"/>
        <n v="139500.0"/>
        <n v="66600.0"/>
        <n v="189500.0"/>
        <n v="194500.0"/>
        <n v="72100.0"/>
        <n v="186700.0"/>
        <n v="41000.0"/>
        <n v="110100.0"/>
        <n v="2300.0"/>
        <n v="73800.0"/>
        <n v="173800.0"/>
        <n v="94500.0"/>
        <n v="39400.0"/>
        <n v="900.0"/>
        <n v="1400.0"/>
        <n v="700.0"/>
        <n v="129100.0"/>
        <n v="51100.0"/>
        <n v="33600.0"/>
        <n v="134400.0"/>
        <n v="27100.0"/>
        <n v="51300.0"/>
        <n v="1300.0"/>
        <n v="112300.0"/>
        <n v="1900.0"/>
        <n v="38900.0"/>
        <n v="191200.0"/>
        <n v="59200.0"/>
        <n v="1600.0"/>
        <n v="149600.0"/>
        <n v="125500.0"/>
        <n v="108400.0"/>
        <n v="9200.0"/>
        <n v="51400.0"/>
        <n v="600.0"/>
        <n v="46100.0"/>
        <n v="15800.0"/>
        <n v="172700.0"/>
        <n v="1500.0"/>
        <n v="45900.0"/>
        <n v="4300.0"/>
        <n v="69900.0"/>
        <n v="59700.0"/>
        <n v="59100.0"/>
        <n v="128900.0"/>
        <n v="71200.0"/>
        <n v="146400.0"/>
        <n v="66200.0"/>
        <n v="33700.0"/>
        <n v="16800.0"/>
        <n v="18000.0"/>
        <n v="2500.0"/>
        <n v="48900.0"/>
        <n v="196900.0"/>
        <n v="48500.0"/>
        <n v="71500.0"/>
        <n v="150500.0"/>
        <n v="3000.0"/>
        <n v="1100.0"/>
        <n v="125900.0"/>
        <n v="22500.0"/>
        <n v="90400.0"/>
        <n v="2200.0"/>
        <n v="148400.0"/>
        <n v="62800.0"/>
        <n v="102500.0"/>
        <n v="48800.0"/>
        <n v="54700.0"/>
        <n v="85600.0"/>
        <n v="119200.0"/>
        <n v="110300.0"/>
        <n v="53100.0"/>
        <n v="14900.0"/>
        <n v="4600.0"/>
        <n v="41500.0"/>
        <n v="114400.0"/>
        <n v="143900.0"/>
        <n v="26500.0"/>
        <n v="14500.0"/>
        <n v="19800.0"/>
        <n v="28400.0"/>
        <n v="25600.0"/>
        <n v="137900.0"/>
        <n v="105300.0"/>
        <n v="66100.0"/>
        <n v="88900.0"/>
        <n v="16200.0"/>
        <n v="43200.0"/>
        <n v="74100.0"/>
        <n v="35000.0"/>
        <n v="94300.0"/>
        <n v="25500.0"/>
        <n v="33300.0"/>
        <n v="64300.0"/>
        <n v="71100.0"/>
        <n v="28800.0"/>
        <n v="60900.0"/>
        <n v="75100.0"/>
        <n v="60200.0"/>
        <n v="68800.0"/>
        <n v="61500.0"/>
        <n v="31200.0"/>
        <n v="152400.0"/>
        <n v="50200.0"/>
        <n v="45300.0"/>
        <n v="46300.0"/>
        <n v="81000.0"/>
        <n v="174500.0"/>
        <n v="25000.0"/>
        <n v="38500.0"/>
        <n v="131800.0"/>
        <n v="90200.0"/>
        <n v="116300.0"/>
        <n v="92400.0"/>
        <n v="42700.0"/>
        <n v="67800.0"/>
        <n v="98800.0"/>
        <n v="137600.0"/>
        <n v="54000.0"/>
        <n v="42100.0"/>
        <n v="134300.0"/>
        <n v="164700.0"/>
        <n v="115600.0"/>
        <n v="56800.0"/>
        <n v="29500.0"/>
        <n v="1200.0"/>
        <n v="73000.0"/>
        <n v="20700.0"/>
        <n v="44500.0"/>
        <n v="45600.0"/>
        <n v="139000.0"/>
        <n v="39300.0"/>
        <n v="42800.0"/>
        <n v="70400.0"/>
        <n v="61600.0"/>
        <n v="62300.0"/>
        <n v="61400.0"/>
        <n v="41700.0"/>
        <n v="31400.0"/>
        <n v="94200.0"/>
        <n v="23300.0"/>
        <n v="32900.0"/>
        <n v="38200.0"/>
        <n v="86400.0"/>
        <n v="63400.0"/>
        <n v="88400.0"/>
        <n v="97100.0"/>
        <n v="18900.0"/>
        <n v="113800.0"/>
        <n v="20000.0"/>
        <n v="55800.0"/>
        <n v="69800.0"/>
        <n v="116500.0"/>
        <n v="17100.0"/>
        <n v="23400.0"/>
        <n v="52000.0"/>
        <n v="17700.0"/>
        <n v="69700.0"/>
        <n v="80500.0"/>
        <n v="88700.0"/>
        <n v="84600.0"/>
        <n v="20100.0"/>
        <n v="117900.0"/>
        <n v="38800.0"/>
        <n v="87900.0"/>
        <n v="128000.0"/>
        <n v="83000.0"/>
        <n v="29400.0"/>
        <n v="97600.0"/>
        <n v="72400.0"/>
        <n v="85000.0"/>
        <n v="108500.0"/>
        <n v="40200.0"/>
        <n v="33800.0"/>
        <n v="56000.0"/>
        <n v="70300.0"/>
        <n v="130800.0"/>
        <n v="72600.0"/>
      </sharedItems>
    </cacheField>
    <cacheField name="pledged" numFmtId="165">
      <sharedItems containsSemiMixedTypes="0" containsString="0" containsNumber="1" containsInteger="1">
        <n v="26914.0"/>
        <n v="5973.0"/>
        <n v="2769.0"/>
        <n v="17879.0"/>
        <n v="6089.0"/>
        <n v="51814.0"/>
        <n v="5429.0"/>
        <n v="3227.0"/>
        <n v="37754.0"/>
        <n v="108974.0"/>
        <n v="7220.0"/>
        <n v="62174.0"/>
        <n v="92824.0"/>
        <n v="903.0"/>
        <n v="19557.0"/>
        <n v="101987.0"/>
        <n v="62819.0"/>
        <n v="45004.0"/>
        <n v="7608.0"/>
        <n v="84891.0"/>
        <n v="4896.0"/>
        <n v="31594.0"/>
        <n v="2533.0"/>
        <n v="4756.0"/>
        <n v="30215.0"/>
        <n v="5918.0"/>
        <n v="2721.0"/>
        <n v="173191.0"/>
        <n v="4603.0"/>
        <n v="31123.0"/>
        <n v="1985.0"/>
        <n v="1136.0"/>
        <n v="5523.0"/>
        <n v="65877.0"/>
        <n v="4.0"/>
        <n v="8747.0"/>
        <n v="12938.0"/>
        <n v="1518.0"/>
        <n v="6543.0"/>
        <n v="3087.0"/>
        <n v="57250.0"/>
        <n v="79045.0"/>
        <n v="1546.0"/>
        <n v="1901.0"/>
        <n v="47260.0"/>
        <n v="4414.0"/>
        <n v="48227.0"/>
        <n v="1065.0"/>
        <n v="3232.0"/>
        <n v="3260.0"/>
        <n v="42596.0"/>
        <n v="3251.0"/>
        <n v="5362.0"/>
        <n v="45831.0"/>
        <n v="68137.0"/>
        <n v="3496.0"/>
        <n v="56774.0"/>
        <n v="5803.0"/>
        <n v="1012.0"/>
        <n v="164109.0"/>
        <n v="93991.0"/>
        <n v="141822.0"/>
        <n v="48236.0"/>
        <n v="38414.0"/>
        <n v="6401.0"/>
        <n v="5629.0"/>
        <n v="5098.0"/>
        <n v="5487.0"/>
        <n v="1002.0"/>
        <n v="2477.0"/>
        <n v="16592.0"/>
        <n v="35498.0"/>
        <n v="1690.0"/>
        <n v="5438.0"/>
        <n v="72623.0"/>
        <n v="7120.0"/>
        <n v="4323.0"/>
        <n v="6245.0"/>
        <n v="27844.0"/>
        <n v="2111.0"/>
        <n v="35536.0"/>
        <n v="57911.0"/>
        <n v="2437.0"/>
        <n v="5.0"/>
        <n v="1620.0"/>
        <n v="3188.0"/>
        <n v="1269.0"/>
        <n v="60342.0"/>
        <n v="30331.0"/>
        <n v="40107.0"/>
        <n v="6024.0"/>
        <n v="3352.0"/>
        <n v="5265.0"/>
        <n v="6852.0"/>
        <n v="22073.0"/>
        <n v="81984.0"/>
        <n v="1.0"/>
        <n v="8906.0"/>
        <n v="943.0"/>
        <n v="178483.0"/>
        <n v="13653.0"/>
        <n v="21307.0"/>
        <n v="24234.0"/>
        <n v="4899.0"/>
        <n v="2703.0"/>
        <n v="13385.0"/>
        <n v="1146.0"/>
        <n v="57122.0"/>
        <n v="2734.0"/>
        <n v="40228.0"/>
        <n v="5897.0"/>
        <n v="26527.0"/>
        <n v="24882.0"/>
        <n v="718.0"/>
        <n v="2778.0"/>
        <n v="2064.0"/>
        <n v="5916.0"/>
        <n v="1863.0"/>
        <n v="3012.0"/>
        <n v="110689.0"/>
        <n v="5392.0"/>
        <n v="702.0"/>
        <n v="622.0"/>
        <n v="5177.0"/>
        <n v="114615.0"/>
        <n v="11108.0"/>
        <n v="82959.0"/>
        <n v="87676.0"/>
        <n v="1424.0"/>
        <n v="49879.0"/>
        <n v="824.0"/>
        <n v="7656.0"/>
        <n v="145382.0"/>
        <n v="773.0"/>
        <n v="6298.0"/>
        <n v="115396.0"/>
        <n v="20915.0"/>
        <n v="5315.0"/>
        <n v="6927.0"/>
        <n v="1090.0"/>
        <n v="2758.0"/>
        <n v="5528.0"/>
        <n v="514.0"/>
        <n v="95958.0"/>
        <n v="6015.0"/>
        <n v="1667.0"/>
        <n v="557.0"/>
        <n v="62804.0"/>
        <n v="107622.0"/>
        <n v="6338.0"/>
        <n v="142823.0"/>
        <n v="3589.0"/>
        <n v="8142.0"/>
        <n v="1592.0"/>
        <n v="3349.0"/>
        <n v="540.0"/>
        <n v="102749.0"/>
        <n v="8866.0"/>
        <n v="6750.0"/>
        <n v="4530.0"/>
        <n v="1022.0"/>
        <n v="1332.0"/>
        <n v="86060.0"/>
        <n v="5178.0"/>
        <n v="47459.0"/>
        <n v="69617.0"/>
        <n v="74688.0"/>
        <n v="39996.0"/>
        <n v="126628.0"/>
        <n v="4432.0"/>
        <n v="55476.0"/>
        <n v="11167.0"/>
        <n v="1517.0"/>
        <n v="2950.0"/>
        <n v="735.0"/>
        <n v="1583.0"/>
        <n v="100650.0"/>
        <n v="1577.0"/>
        <n v="2445.0"/>
        <n v="81897.0"/>
        <n v="78743.0"/>
        <n v="7875.0"/>
        <n v="1954.0"/>
        <n v="6839.0"/>
        <n v="6132.0"/>
        <n v="4124.0"/>
        <n v="4678.0"/>
        <n v="188480.0"/>
        <n v="73522.0"/>
        <n v="959.0"/>
        <n v="1260.0"/>
        <n v="1930.0"/>
        <n v="19769.0"/>
        <n v="71320.0"/>
        <n v="2809.0"/>
        <n v="3326.0"/>
        <n v="35698.0"/>
        <n v="1980.0"/>
        <n v="0.0"/>
        <n v="33092.0"/>
        <n v="977.0"/>
        <n v="5569.0"/>
        <n v="78630.0"/>
        <n v="504.0"/>
        <n v="1479.0"/>
        <n v="55372.0"/>
        <n v="1599.0"/>
        <n v="4300.0"/>
        <n v="6336.0"/>
        <n v="3127.0"/>
        <n v="96777.0"/>
        <n v="6920.0"/>
        <n v="94501.0"/>
        <n v="7438.0"/>
        <n v="87293.0"/>
        <n v="32951.0"/>
        <n v="2289.0"/>
        <n v="23159.0"/>
        <n v="31665.0"/>
        <n v="968.0"/>
        <n v="5113.0"/>
        <n v="3295.0"/>
        <n v="43086.0"/>
        <n v="4531.0"/>
        <n v="4929.0"/>
        <n v="6924.0"/>
        <n v="19246.0"/>
        <n v="96888.0"/>
        <n v="1307.0"/>
        <n v="141393.0"/>
        <n v="77355.0"/>
        <n v="5112.0"/>
        <n v="128410.0"/>
        <n v="95993.0"/>
        <n v="46317.0"/>
        <n v="5674.0"/>
        <n v="5824.0"/>
        <n v="105598.0"/>
        <n v="1343.0"/>
        <n v="2625.0"/>
        <n v="88055.0"/>
        <n v="1557.0"/>
        <n v="97369.0"/>
        <n v="4932.0"/>
        <n v="85902.0"/>
        <n v="1870.0"/>
        <n v="74073.0"/>
        <n v="159931.0"/>
        <n v="961.0"/>
        <n v="2.0"/>
        <n v="4275.0"/>
        <n v="663.0"/>
        <n v="5729.0"/>
        <n v="8517.0"/>
        <n v="88037.0"/>
        <n v="20243.0"/>
        <n v="3351.0"/>
        <n v="3220.0"/>
        <n v="28358.0"/>
        <n v="52421.0"/>
        <n v="574.0"/>
        <n v="109374.0"/>
        <n v="6369.0"/>
        <n v="2148.0"/>
        <n v="521.0"/>
        <n v="174039.0"/>
        <n v="6785.0"/>
        <n v="4393.0"/>
        <n v="3079.0"/>
        <n v="2212.0"/>
        <n v="168048.0"/>
        <n v="114523.0"/>
        <n v="65755.0"/>
        <n v="7227.0"/>
        <n v="4853.0"/>
        <n v="1763.0"/>
        <n v="68769.0"/>
        <n v="1414.0"/>
        <n v="57034.0"/>
        <n v="3208.0"/>
        <n v="13864.0"/>
        <n v="99100.0"/>
        <n v="109106.0"/>
        <n v="3676.0"/>
        <n v="4710.0"/>
        <n v="31864.0"/>
        <n v="680.0"/>
        <n v="2538.0"/>
        <n v="91722.0"/>
        <n v="97037.0"/>
        <n v="45384.0"/>
        <n v="837.0"/>
        <n v="87448.0"/>
        <n v="107743.0"/>
        <n v="12497.0"/>
        <n v="5488.0"/>
        <n v="2594.0"/>
        <n v="5027.0"/>
        <n v="57734.0"/>
        <n v="4814.0"/>
        <n v="5579.0"/>
        <n v="3840.0"/>
        <n v="4509.0"/>
        <n v="176112.0"/>
        <n v="795.0"/>
        <n v="9216.0"/>
        <n v="88536.0"/>
        <n v="5593.0"/>
        <n v="3301.0"/>
        <n v="16389.0"/>
        <n v="6100.0"/>
        <n v="119830.0"/>
        <n v="42795.0"/>
        <n v="93963.0"/>
        <n v="119510.0"/>
        <n v="8153.0"/>
        <n v="1744.0"/>
        <n v="5324.0"/>
        <n v="55805.0"/>
        <n v="57872.0"/>
        <n v="145243.0"/>
        <n v="717.0"/>
        <n v="5476.0"/>
        <n v="150552.0"/>
        <n v="18829.0"/>
        <n v="689.0"/>
        <n v="26571.0"/>
        <n v="1210.0"/>
        <n v="127591.0"/>
        <n v="3431.0"/>
        <n v="12552.0"/>
        <n v="2946.0"/>
        <n v="4797.0"/>
        <n v="159037.0"/>
        <n v="34964.0"/>
        <n v="16168.0"/>
        <n v="2912.0"/>
        <n v="45987.0"/>
        <n v="15723.0"/>
        <n v="38533.0"/>
        <n v="6115.0"/>
        <n v="2505.0"/>
        <n v="667.0"/>
        <n v="4613.0"/>
        <n v="89288.0"/>
        <n v="15238.0"/>
        <n v="60994.0"/>
        <n v="8092.0"/>
        <n v="57659.0"/>
        <n v="3839.0"/>
        <n v="55757.0"/>
        <n v="3841.0"/>
        <n v="1843.0"/>
        <n v="87560.0"/>
        <n v="108161.0"/>
        <n v="3144.0"/>
        <n v="2529.0"/>
        <n v="160422.0"/>
        <n v="123040.0"/>
        <n v="4997.0"/>
        <n v="184750.0"/>
        <n v="47037.0"/>
        <n v="62127.0"/>
        <n v="57010.0"/>
        <n v="6205.0"/>
        <n v="59007.0"/>
        <n v="5465.0"/>
        <n v="5615.0"/>
        <n v="67546.0"/>
        <n v="75022.0"/>
        <n v="68602.0"/>
        <n v="26176.0"/>
        <n v="1768.0"/>
        <n v="2461.0"/>
        <n v="59003.0"/>
        <n v="7724.0"/>
        <n v="4460.0"/>
        <n v="3030.0"/>
        <n v="2459.0"/>
        <n v="3525.0"/>
        <n v="96328.0"/>
        <n v="127745.0"/>
        <n v="26303.0"/>
        <n v="28870.0"/>
        <n v="6041.0"/>
        <n v="53324.0"/>
        <n v="9318.0"/>
        <n v="3045.0"/>
        <n v="6631.0"/>
        <n v="103554.0"/>
        <n v="38376.0"/>
        <n v="2091.0"/>
        <n v="53067.0"/>
        <n v="168820.0"/>
        <n v="81136.0"/>
        <n v="159405.0"/>
        <n v="1586.0"/>
        <n v="90706.0"/>
        <n v="124517.0"/>
        <n v="37823.0"/>
        <n v="6086.0"/>
        <n v="3.0"/>
        <n v="117628.0"/>
        <n v="4832.0"/>
        <n v="2241.0"/>
        <n v="21477.0"/>
        <n v="41212.0"/>
        <n v="1953.0"/>
        <n v="55536.0"/>
        <n v="30902.0"/>
        <n v="178338.0"/>
        <n v="6161.0"/>
        <n v="3174.0"/>
        <n v="709.0"/>
        <n v="2097.0"/>
        <n v="21946.0"/>
        <n v="4667.0"/>
        <n v="8550.0"/>
        <n v="12300.0"/>
        <n v="9967.0"/>
        <n v="10084.0"/>
        <n v="6484.0"/>
        <n v="194309.0"/>
        <n v="4596.0"/>
        <n v="148779.0"/>
        <n v="198628.0"/>
        <n v="116064.0"/>
        <n v="192292.0"/>
        <n v="13772.0"/>
        <n v="14511.0"/>
        <n v="1848.0"/>
        <n v="1017.0"/>
        <n v="12100.0"/>
        <n v="11339.0"/>
        <n v="11929.0"/>
        <n v="11539.0"/>
        <n v="14006.0"/>
        <n v="9910.0"/>
        <n v="188404.0"/>
        <n v="193101.0"/>
        <n v="155349.0"/>
        <n v="137961.0"/>
        <n v="12216.0"/>
        <n v="6514.0"/>
        <n v="155849.0"/>
        <n v="11619.0"/>
        <n v="195750.0"/>
        <n v="14455.0"/>
        <n v="9562.0"/>
        <n v="189192.0"/>
        <n v="10550.0"/>
        <n v="12985.0"/>
        <n v="12939.0"/>
        <n v="13678.0"/>
        <n v="3406.0"/>
        <n v="6342.0"/>
        <n v="11990.0"/>
        <n v="178965.0"/>
        <n v="13816.0"/>
        <n v="8807.0"/>
        <n v="9419.0"/>
        <n v="56859.0"/>
        <n v="191222.0"/>
        <n v="183756.0"/>
        <n v="10541.0"/>
        <n v="4126.0"/>
        <n v="8703.0"/>
        <n v="11075.0"/>
        <n v="5033.0"/>
        <n v="14942.0"/>
        <n v="14199.0"/>
        <n v="169586.0"/>
        <n v="9676.0"/>
        <n v="8842.0"/>
        <n v="6527.0"/>
        <n v="7664.0"/>
        <n v="14685.0"/>
        <n v="188628.0"/>
        <n v="14973.0"/>
        <n v="12042.0"/>
        <n v="12449.0"/>
        <n v="138586.0"/>
        <n v="8332.0"/>
        <n v="13382.0"/>
        <n v="90440.0"/>
        <n v="9134.0"/>
        <n v="11579.0"/>
        <n v="131826.0"/>
        <n v="11900.0"/>
        <n v="5107.0"/>
        <n v="153216.0"/>
        <n v="8038.0"/>
        <n v="5614.0"/>
        <n v="7797.0"/>
        <n v="77012.0"/>
        <n v="8890.0"/>
        <n v="8475.0"/>
        <n v="6870.0"/>
        <n v="8244.0"/>
        <n v="13656.0"/>
        <n v="7992.0"/>
        <n v="98935.0"/>
        <n v="4257.0"/>
        <n v="14240.0"/>
        <n v="11746.0"/>
        <n v="57157.0"/>
        <n v="193820.0"/>
        <n v="12009.0"/>
        <n v="5085.0"/>
        <n v="150965.0"/>
        <n v="8746.0"/>
        <n v="14606.0"/>
        <n v="6358.0"/>
        <n v="8907.0"/>
        <n v="9817.0"/>
        <n v="8447.0"/>
        <n v="10093.0"/>
        <n v="12533.0"/>
        <n v="8621.0"/>
        <n v="9289.0"/>
        <n v="138087.0"/>
        <n v="10422.0"/>
        <n v="12202.0"/>
        <n v="13223.0"/>
        <n v="14097.0"/>
        <n v="13536.0"/>
        <n v="134640.0"/>
        <n v="75690.0"/>
        <n v="196960.0"/>
        <n v="14381.0"/>
        <n v="10946.0"/>
        <n v="14547.0"/>
        <n v="10240.0"/>
        <n v="12274.0"/>
        <n v="95020.0"/>
        <n v="152438.0"/>
        <n v="8829.0"/>
        <n v="8046.0"/>
        <n v="3834.0"/>
        <n v="123538.0"/>
        <n v="11174.0"/>
        <n v="6987.0"/>
        <n v="7496.0"/>
        <n v="11941.0"/>
        <n v="8276.0"/>
        <n v="10138.0"/>
        <n v="62330.0"/>
        <n v="11721.0"/>
        <n v="12360.0"/>
        <n v="37857.0"/>
        <n v="166874.0"/>
        <n v="14536.0"/>
        <n v="154321.0"/>
        <n v="199110.0"/>
        <n v="75906.0"/>
        <n v="194912.0"/>
        <n v="8864.0"/>
        <n v="150755.0"/>
        <n v="9546.0"/>
        <n v="6722.0"/>
        <n v="10704.0"/>
        <n v="12437.0"/>
        <n v="10731.0"/>
        <n v="6243.0"/>
        <n v="7012.0"/>
        <n v="195936.0"/>
        <n v="1914.0"/>
        <n v="8181.0"/>
        <n v="164291.0"/>
        <n v="110279.0"/>
        <n v="12310.0"/>
        <n v="14508.0"/>
        <n v="11255.0"/>
        <n v="13950.0"/>
        <n v="14420.0"/>
        <n v="182302.0"/>
        <n v="143788.0"/>
        <n v="165954.0"/>
        <n v="175020.0"/>
        <n v="6423.0"/>
        <n v="163118.0"/>
        <n v="13468.0"/>
        <n v="3851.0"/>
        <n v="165798.0"/>
        <n v="8161.0"/>
        <n v="170623.0"/>
        <n v="12020.0"/>
        <n v="8964.0"/>
        <n v="10729.0"/>
        <n v="6608.0"/>
        <n v="11952.0"/>
        <n v="13441.0"/>
        <n v="197024.0"/>
        <n v="8125.0"/>
        <n v="101185.0"/>
        <n v="12174.0"/>
        <n v="14025.0"/>
        <n v="13980.0"/>
        <n v="13212.0"/>
        <n v="32986.0"/>
        <n v="14273.0"/>
        <n v="8505.0"/>
        <n v="11277.0"/>
        <n v="175573.0"/>
        <n v="196779.0"/>
        <n v="13404.0"/>
        <n v="193413.0"/>
        <n v="41205.0"/>
        <n v="11735.0"/>
        <n v="159056.0"/>
        <n v="184658.0"/>
        <n v="14408.0"/>
        <n v="10289.0"/>
        <n v="13424.0"/>
        <n v="9253.0"/>
        <n v="9076.0"/>
        <n v="8641.0"/>
        <n v="5028.0"/>
        <n v="100900.0"/>
        <n v="158669.0"/>
        <n v="6357.0"/>
        <n v="165352.0"/>
        <n v="11061.0"/>
        <n v="14577.0"/>
        <n v="11469.0"/>
        <n v="12684.0"/>
        <n v="106321.0"/>
        <n v="5823.0"/>
        <n v="5421.0"/>
        <n v="11525.0"/>
        <n v="14725.0"/>
        <n v="10682.0"/>
        <n v="12129.0"/>
        <n v="9337.0"/>
        <n v="10295.0"/>
        <n v="6775.0"/>
        <n v="14488.0"/>
        <n v="14033.0"/>
        <n v="179074.0"/>
        <n v="131404.0"/>
        <n v="4776.0"/>
        <n v="8014.0"/>
        <n v="8363.0"/>
        <n v="6405.0"/>
        <n v="102535.0"/>
        <n v="13250.0"/>
        <n v="5037.0"/>
        <n v="75955.0"/>
        <n v="7966.0"/>
        <n v="11280.0"/>
        <n v="12991.0"/>
        <n v="11663.0"/>
        <n v="3534.0"/>
        <n v="7742.0"/>
        <n v="10850.0"/>
        <n v="6031.0"/>
        <n v="12944.0"/>
        <n v="4640.0"/>
        <n v="8366.0"/>
        <n v="8053.0"/>
        <n v="12322.0"/>
        <n v="136156.0"/>
        <n v="5368.0"/>
        <n v="6178.0"/>
        <n v="11960.0"/>
        <n v="8716.0"/>
        <n v="9969.0"/>
        <n v="4253.0"/>
        <n v="94631.0"/>
        <n v="177936.0"/>
        <n v="14741.0"/>
        <n v="13474.0"/>
        <n v="7767.0"/>
        <n v="10012.0"/>
        <n v="150806.0"/>
        <n v="4022.0"/>
        <n v="45983.0"/>
        <n v="128862.0"/>
        <n v="12047.0"/>
        <n v="11648.0"/>
        <n v="5415.0"/>
        <n v="10770.0"/>
        <n v="65323.0"/>
        <n v="9749.0"/>
        <n v="14452.0"/>
        <n v="91176.0"/>
        <n v="118847.0"/>
        <n v="10328.0"/>
        <n v="102751.0"/>
        <n v="13164.0"/>
        <n v="12405.0"/>
        <n v="13213.0"/>
        <n v="9520.0"/>
        <n v="112272.0"/>
        <n v="12516.0"/>
        <n v="86244.0"/>
        <n v="162603.0"/>
        <n v="12102.0"/>
        <n v="3930.0"/>
        <n v="9193.0"/>
        <n v="12607.0"/>
        <n v="12597.0"/>
        <n v="14249.0"/>
        <n v="2960.0"/>
        <n v="10037.0"/>
        <n v="11493.0"/>
        <n v="14324.0"/>
        <n v="180802.0"/>
        <n v="168095.0"/>
        <n v="13103.0"/>
        <n v="95364.0"/>
        <n v="178120.0"/>
        <n v="14951.0"/>
        <n v="167005.0"/>
        <n v="11261.0"/>
        <n v="13527.0"/>
        <n v="189666.0"/>
        <n v="99361.0"/>
        <n v="6623.0"/>
        <n v="11091.0"/>
        <n v="186885.0"/>
        <n v="11969.0"/>
        <n v="150515.0"/>
        <n v="197018.0"/>
        <n v="12155.0"/>
        <n v="14640.0"/>
        <n v="59128.0"/>
        <n v="12635.0"/>
        <n v="14560.0"/>
        <n v="182036.0"/>
        <n v="77021.0"/>
        <n v="147936.0"/>
        <n v="14305.0"/>
        <n v="167717.0"/>
        <n v="83267.0"/>
        <n v="116583.0"/>
        <n v="3988.0"/>
        <n v="14865.0"/>
        <n v="12275.0"/>
        <n v="12678.0"/>
        <n v="104257.0"/>
        <n v="10748.0"/>
        <n v="13264.0"/>
        <n v="97524.0"/>
        <n v="13018.0"/>
        <n v="12356.0"/>
        <n v="176398.0"/>
        <n v="139354.0"/>
        <n v="14822.0"/>
        <n v="11642.0"/>
        <n v="171729.0"/>
        <n v="14771.0"/>
        <n v="14089.0"/>
        <n v="7129.0"/>
        <n v="188288.0"/>
        <n v="180667.0"/>
        <n v="14644.0"/>
        <n v="9508.0"/>
        <n v="4883.0"/>
        <n v="188982.0"/>
        <n v="149578.0"/>
        <n v="14150.0"/>
        <n v="6351.0"/>
        <n v="11041.0"/>
        <n v="79268.0"/>
        <n v="14046.0"/>
        <n v="145265.0"/>
        <n v="196386.0"/>
        <n v="10451.0"/>
        <n v="8109.0"/>
        <n v="11088.0"/>
        <n v="166116.0"/>
        <n v="142523.0"/>
        <n v="10657.0"/>
        <n v="7348.0"/>
        <n v="6263.0"/>
        <n v="183345.0"/>
        <n v="12620.0"/>
        <n v="12955.0"/>
        <n v="4477.0"/>
        <n v="7548.0"/>
        <n v="14649.0"/>
        <n v="3755.0"/>
        <n v="184086.0"/>
        <n v="10353.0"/>
        <n v="173437.0"/>
        <n v="8432.0"/>
        <n v="13045.0"/>
        <n v="4008.0"/>
        <n v="11228.0"/>
        <n v="8317.0"/>
        <n v="10804.0"/>
        <n v="83843.0"/>
        <n v="14083.0"/>
        <n v="157635.0"/>
        <n v="2991.0"/>
        <n v="3984.0"/>
        <n v="175015.0"/>
        <n v="9829.0"/>
        <n v="41396.0"/>
        <n v="159185.0"/>
        <n v="8322.0"/>
        <n v="14827.0"/>
        <n v="10313.0"/>
        <n v="138384.0"/>
        <n v="165375.0"/>
        <n v="158590.0"/>
        <n v="10397.0"/>
        <n v="14743.0"/>
        <n v="71583.0"/>
        <n v="13632.0"/>
        <n v="179356.0"/>
        <n v="10755.0"/>
        <n v="6204.0"/>
        <n v="8799.0"/>
        <n v="7763.0"/>
        <n v="118603.0"/>
        <n v="143910.0"/>
        <n v="2708.0"/>
        <n v="7119.0"/>
        <n v="9935.0"/>
        <n v="118214.0"/>
        <n v="73653.0"/>
        <n v="156384.0"/>
        <n v="14310.0"/>
        <n v="11924.0"/>
        <n v="13195.0"/>
        <n v="7661.0"/>
        <n v="138497.0"/>
        <n v="41564.0"/>
        <n v="6889.0"/>
        <n v="9021.0"/>
        <n v="135997.0"/>
        <n v="98811.0"/>
        <n v="43473.0"/>
        <n v="6408.0"/>
        <n v="10557.0"/>
        <n v="9889.0"/>
        <n v="12468.0"/>
        <n v="121950.0"/>
        <n v="103255.0"/>
        <n v="8558.0"/>
        <n v="197728.0"/>
        <n v="13954.0"/>
        <n v="8929.0"/>
        <n v="11502.0"/>
        <n v="121138.0"/>
        <n v="105817.0"/>
        <n v="13684.0"/>
        <n v="8262.0"/>
        <n v="8697.0"/>
        <n v="60934.0"/>
        <n v="12434.0"/>
        <n v="8917.0"/>
        <n v="7413.0"/>
        <n v="8330.0"/>
        <n v="140469.0"/>
        <n v="14643.0"/>
        <n v="9238.0"/>
        <n v="7758.0"/>
        <n v="8158.0"/>
        <n v="188057.0"/>
        <n v="188721.0"/>
        <n v="158832.0"/>
        <n v="194166.0"/>
        <n v="12309.0"/>
        <n v="14925.0"/>
        <n v="8219.0"/>
        <n v="118580.0"/>
        <n v="125042.0"/>
        <n v="137904.0"/>
        <n v="8523.0"/>
        <n v="6430.0"/>
        <n v="12467.0"/>
        <n v="11948.0"/>
        <n v="13868.0"/>
        <n v="10243.0"/>
        <n v="13985.0"/>
        <n v="6269.0"/>
        <n v="6560.0"/>
        <n v="10938.0"/>
        <n v="153338.0"/>
        <n v="12219.0"/>
        <n v="7991.0"/>
        <n v="111502.0"/>
        <n v="23956.0"/>
        <n v="6000.0"/>
        <n v="11904.0"/>
        <n v="8010.0"/>
        <n v="5696.0"/>
        <n v="6134.0"/>
        <n v="5328.0"/>
        <n v="91014.0"/>
        <n v="150960.0"/>
        <n v="151513.0"/>
        <n v="10981.0"/>
        <n v="1101.0"/>
        <n v="6800.0"/>
        <n v="96735.0"/>
        <n v="12812.0"/>
        <n v="10723.0"/>
        <n v="12886.0"/>
        <n v="14405.0"/>
        <n v="13755.0"/>
        <n v="151438.0"/>
        <n v="134845.0"/>
        <n v="47705.0"/>
        <n v="10658.0"/>
        <n v="135132.0"/>
        <n v="8117.0"/>
        <n v="13439.0"/>
        <n v="12797.0"/>
        <n v="10739.0"/>
        <n v="196377.0"/>
        <n v="6654.0"/>
        <n v="161593.0"/>
        <n v="171549.0"/>
        <n v="158389.0"/>
        <n v="101352.0"/>
        <n v="8645.0"/>
        <n v="10085.0"/>
        <n v="14394.0"/>
        <n v="4712.0"/>
        <n v="2884.0"/>
        <n v="13205.0"/>
        <n v="11214.0"/>
        <n v="14697.0"/>
        <n v="9339.0"/>
        <n v="13838.0"/>
        <n v="4119.0"/>
        <n v="123124.0"/>
        <n v="119127.0"/>
        <n v="7465.0"/>
        <n v="134688.0"/>
        <n v="6226.0"/>
        <n v="4044.0"/>
        <n v="4247.0"/>
        <n v="7600.0"/>
        <n v="7322.0"/>
        <n v="51775.0"/>
        <n v="8081.0"/>
        <n v="107516.0"/>
        <n v="175868.0"/>
        <n v="10831.0"/>
        <n v="2129.0"/>
        <n v="14878.0"/>
        <n v="8089.0"/>
        <n v="12065.0"/>
        <n v="13835.0"/>
        <n v="139468.0"/>
        <n v="8588.0"/>
        <n v="10999.0"/>
        <n v="118706.0"/>
        <n v="172736.0"/>
        <n v="9317.0"/>
        <n v="13065.0"/>
        <n v="146595.0"/>
        <n v="8656.0"/>
        <n v="6303.0"/>
        <n v="137635.0"/>
        <n v="117892.0"/>
        <n v="8501.0"/>
        <n v="13513.0"/>
        <n v="10756.0"/>
      </sharedItems>
    </cacheField>
    <cacheField name="outcome" numFmtId="0">
      <sharedItems>
        <s v="canceled"/>
        <s v="failed"/>
        <s v="live"/>
        <s v="successful"/>
      </sharedItems>
    </cacheField>
    <cacheField name="backers_count" numFmtId="0">
      <sharedItems containsSemiMixedTypes="0" containsString="0" containsNumber="1" containsInteger="1">
        <n v="379.0"/>
        <n v="87.0"/>
        <n v="26.0"/>
        <n v="215.0"/>
        <n v="135.0"/>
        <n v="1480.0"/>
        <n v="60.0"/>
        <n v="38.0"/>
        <n v="439.0"/>
        <n v="1297.0"/>
        <n v="219.0"/>
        <n v="723.0"/>
        <n v="1658.0"/>
        <n v="10.0"/>
        <n v="184.0"/>
        <n v="2266.0"/>
        <n v="1122.0"/>
        <n v="441.0"/>
        <n v="75.0"/>
        <n v="976.0"/>
        <n v="94.0"/>
        <n v="390.0"/>
        <n v="29.0"/>
        <n v="55.0"/>
        <n v="296.0"/>
        <n v="160.0"/>
        <n v="58.0"/>
        <n v="2138.0"/>
        <n v="139.0"/>
        <n v="528.0"/>
        <n v="25.0"/>
        <n v="15.0"/>
        <n v="67.0"/>
        <n v="610.0"/>
        <n v="1.0"/>
        <n v="145.0"/>
        <n v="51.0"/>
        <n v="82.0"/>
        <n v="1218.0"/>
        <n v="898.0"/>
        <n v="37.0"/>
        <n v="17.0"/>
        <n v="1890.0"/>
        <n v="56.0"/>
        <n v="524.0"/>
        <n v="32.0"/>
        <n v="90.0"/>
        <n v="35.0"/>
        <n v="532.0"/>
        <n v="64.0"/>
        <n v="114.0"/>
        <n v="595.0"/>
        <n v="614.0"/>
        <n v="57.0"/>
        <n v="1113.0"/>
        <n v="62.0"/>
        <n v="12.0"/>
        <n v="2690.0"/>
        <n v="1221.0"/>
        <n v="2955.0"/>
        <n v="554.0"/>
        <n v="452.0"/>
        <n v="108.0"/>
        <n v="127.0"/>
        <n v="84.0"/>
        <n v="33.0"/>
        <n v="24.0"/>
        <n v="210.0"/>
        <n v="362.0"/>
        <n v="21.0"/>
        <n v="77.0"/>
        <n v="2201.0"/>
        <n v="648.0"/>
        <n v="523.0"/>
        <n v="934.0"/>
        <n v="27.0"/>
        <n v="16.0"/>
        <n v="86.0"/>
        <n v="575.0"/>
        <n v="674.0"/>
        <n v="955.0"/>
        <n v="143.0"/>
        <n v="53.0"/>
        <n v="156.0"/>
        <n v="2928.0"/>
        <n v="131.0"/>
        <n v="4697.0"/>
        <n v="248.0"/>
        <n v="245.0"/>
        <n v="70.0"/>
        <n v="243.0"/>
        <n v="23.0"/>
        <n v="1120.0"/>
        <n v="838.0"/>
        <n v="73.0"/>
        <n v="435.0"/>
        <n v="355.0"/>
        <n v="19.0"/>
        <n v="83.0"/>
        <n v="18.0"/>
        <n v="65.0"/>
        <n v="4428.0"/>
        <n v="120.0"/>
        <n v="1274.0"/>
        <n v="107.0"/>
        <n v="830.0"/>
        <n v="2307.0"/>
        <n v="22.0"/>
        <n v="504.0"/>
        <n v="14.0"/>
        <n v="79.0"/>
        <n v="3304.0"/>
        <n v="1748.0"/>
        <n v="225.0"/>
        <n v="136.0"/>
        <n v="7.0"/>
        <n v="923.0"/>
        <n v="118.0"/>
        <n v="54.0"/>
        <n v="30.0"/>
        <n v="5.0"/>
        <n v="714.0"/>
        <n v="1121.0"/>
        <n v="226.0"/>
        <n v="3483.0"/>
        <n v="92.0"/>
        <n v="263.0"/>
        <n v="6.0"/>
        <n v="1181.0"/>
        <n v="48.0"/>
        <n v="31.0"/>
        <n v="46.0"/>
        <n v="782.0"/>
        <n v="100.0"/>
        <n v="1130.0"/>
        <n v="774.0"/>
        <n v="679.0"/>
        <n v="1000.0"/>
        <n v="1229.0"/>
        <n v="111.0"/>
        <n v="750.0"/>
        <n v="157.0"/>
        <n v="36.0"/>
        <n v="1059.0"/>
        <n v="931.0"/>
        <n v="2072.0"/>
        <n v="183.0"/>
        <n v="49.0"/>
        <n v="106.0"/>
        <n v="6080.0"/>
        <n v="1225.0"/>
        <n v="257.0"/>
        <n v="128.0"/>
        <n v="0.0"/>
        <n v="662.0"/>
        <n v="105.0"/>
        <n v="742.0"/>
        <n v="513.0"/>
        <n v="41.0"/>
        <n v="1257.0"/>
        <n v="121.0"/>
        <n v="926.0"/>
        <n v="831.0"/>
        <n v="1220.0"/>
        <n v="331.0"/>
        <n v="13.0"/>
        <n v="102.0"/>
        <n v="395.0"/>
        <n v="42.0"/>
        <n v="154.0"/>
        <n v="326.0"/>
        <n v="889.0"/>
        <n v="1790.0"/>
        <n v="1758.0"/>
        <n v="2176.0"/>
        <n v="1684.0"/>
        <n v="579.0"/>
        <n v="2779.0"/>
        <n v="52.0"/>
        <n v="3387.0"/>
        <n v="1596.0"/>
        <n v="3182.0"/>
        <n v="842.0"/>
        <n v="1538.0"/>
        <n v="78.0"/>
        <n v="112.0"/>
        <n v="1467.0"/>
        <n v="253.0"/>
        <n v="45.0"/>
        <n v="886.0"/>
        <n v="558.0"/>
        <n v="9.0"/>
        <n v="1886.0"/>
        <n v="91.0"/>
        <n v="3868.0"/>
        <n v="104.0"/>
        <n v="151.0"/>
        <n v="2025.0"/>
        <n v="4405.0"/>
        <n v="792.0"/>
        <n v="80.0"/>
        <n v="147.0"/>
        <n v="39.0"/>
        <n v="1910.0"/>
        <n v="1296.0"/>
        <n v="44.0"/>
        <n v="180.0"/>
        <n v="1625.0"/>
        <n v="3410.0"/>
        <n v="141.0"/>
        <n v="328.0"/>
        <n v="908.0"/>
        <n v="1198.0"/>
        <n v="605.0"/>
        <n v="2915.0"/>
        <n v="1796.0"/>
        <n v="347.0"/>
        <n v="117.0"/>
        <n v="63.0"/>
        <n v="88.0"/>
        <n v="535.0"/>
        <n v="186.0"/>
        <n v="101.0"/>
        <n v="47.0"/>
        <n v="5681.0"/>
        <n v="115.0"/>
        <n v="2108.0"/>
        <n v="76.0"/>
        <n v="191.0"/>
        <n v="2179.0"/>
        <n v="424.0"/>
        <n v="1999.0"/>
        <n v="1258.0"/>
        <n v="132.0"/>
        <n v="133.0"/>
        <n v="1691.0"/>
        <n v="752.0"/>
        <n v="137.0"/>
        <n v="2062.0"/>
        <n v="200.0"/>
        <n v="1063.0"/>
        <n v="2604.0"/>
        <n v="40.0"/>
        <n v="418.0"/>
        <n v="1657.0"/>
        <n v="393.0"/>
        <n v="676.0"/>
        <n v="162.0"/>
        <n v="113.0"/>
        <n v="940.0"/>
        <n v="181.0"/>
        <n v="859.0"/>
        <n v="594.0"/>
        <n v="71.0"/>
        <n v="803.0"/>
        <n v="1335.0"/>
        <n v="2468.0"/>
        <n v="1482.0"/>
        <n v="2253.0"/>
        <n v="747.0"/>
        <n v="941.0"/>
        <n v="1439.0"/>
        <n v="1608.0"/>
        <n v="1028.0"/>
        <n v="1072.0"/>
        <n v="252.0"/>
        <n v="602.0"/>
        <n v="1784.0"/>
        <n v="1825.0"/>
        <n v="454.0"/>
        <n v="656.0"/>
        <n v="168.0"/>
        <n v="846.0"/>
        <n v="130.0"/>
        <n v="1068.0"/>
        <n v="526.0"/>
        <n v="34.0"/>
        <n v="672.0"/>
        <n v="3015.0"/>
        <n v="1979.0"/>
        <n v="5497.0"/>
        <n v="1194.0"/>
        <n v="1368.0"/>
        <n v="374.0"/>
        <n v="1089.0"/>
        <n v="211.0"/>
        <n v="808.0"/>
        <n v="61.0"/>
        <n v="1111.0"/>
        <n v="278.0"/>
        <n v="3640.0"/>
        <n v="66.0"/>
        <n v="708.0"/>
        <n v="93.0"/>
        <n v="144.0"/>
        <n v="2662.0"/>
        <n v="2188.0"/>
        <n v="2283.0"/>
        <n v="1095.0"/>
        <n v="2289.0"/>
        <n v="299.0"/>
        <n v="303.0"/>
        <n v="363.0"/>
        <n v="43.0"/>
        <n v="484.0"/>
        <n v="462.0"/>
        <n v="381.0"/>
        <n v="2326.0"/>
        <n v="2414.0"/>
        <n v="1894.0"/>
        <n v="1703.0"/>
        <n v="142.0"/>
        <n v="1470.0"/>
        <n v="3318.0"/>
        <n v="129.0"/>
        <n v="2489.0"/>
        <n v="340.0"/>
        <n v="164.0"/>
        <n v="249.0"/>
        <n v="5966.0"/>
        <n v="126.0"/>
        <n v="116.0"/>
        <n v="1137.0"/>
        <n v="1821.0"/>
        <n v="3063.0"/>
        <n v="98.0"/>
        <n v="316.0"/>
        <n v="189.0"/>
        <n v="5139.0"/>
        <n v="255.0"/>
        <n v="233.0"/>
        <n v="69.0"/>
        <n v="1965.0"/>
        <n v="175.0"/>
        <n v="1345.0"/>
        <n v="185.0"/>
        <n v="2261.0"/>
        <n v="2441.0"/>
        <n v="85.0"/>
        <n v="2043.0"/>
        <n v="300.0"/>
        <n v="1604.0"/>
        <n v="261.0"/>
        <n v="546.0"/>
        <n v="81.0"/>
        <n v="1052.0"/>
        <n v="140.0"/>
        <n v="3657.0"/>
        <n v="279.0"/>
        <n v="1606.0"/>
        <n v="159.0"/>
        <n v="170.0"/>
        <n v="125.0"/>
        <n v="96.0"/>
        <n v="202.0"/>
        <n v="1354.0"/>
        <n v="336.0"/>
        <n v="123.0"/>
        <n v="247.0"/>
        <n v="330.0"/>
        <n v="2805.0"/>
        <n v="890.0"/>
        <n v="7295.0"/>
        <n v="134.0"/>
        <n v="207.0"/>
        <n v="238.0"/>
        <n v="2436.0"/>
        <n v="1605.0"/>
        <n v="89.0"/>
        <n v="110.0"/>
        <n v="218.0"/>
        <n v="288.0"/>
        <n v="323.0"/>
        <n v="97.0"/>
        <n v="1385.0"/>
        <n v="221.0"/>
        <n v="411.0"/>
        <n v="2528.0"/>
        <n v="2237.0"/>
        <n v="2053.0"/>
        <n v="3036.0"/>
        <n v="2320.0"/>
        <n v="246.0"/>
        <n v="1396.0"/>
        <n v="282.0"/>
        <n v="201.0"/>
        <n v="1866.0"/>
        <n v="149.0"/>
        <n v="2106.0"/>
        <n v="2506.0"/>
        <n v="173.0"/>
        <n v="166.0"/>
        <n v="6286.0"/>
        <n v="3059.0"/>
        <n v="3131.0"/>
        <n v="1621.0"/>
        <n v="1989.0"/>
        <n v="2551.0"/>
        <n v="1917.0"/>
        <n v="250.0"/>
        <n v="480.0"/>
        <n v="2346.0"/>
        <n v="198.0"/>
        <n v="2353.0"/>
        <n v="290.0"/>
        <n v="165.0"/>
        <n v="269.0"/>
        <n v="264.0"/>
        <n v="375.0"/>
        <n v="194.0"/>
        <n v="3376.0"/>
        <n v="4799.0"/>
        <n v="536.0"/>
        <n v="4498.0"/>
        <n v="1559.0"/>
        <n v="1884.0"/>
        <n v="2293.0"/>
        <n v="2144.0"/>
        <n v="254.0"/>
        <n v="369.0"/>
        <n v="103.0"/>
        <n v="150.0"/>
        <n v="409.0"/>
        <n v="1022.0"/>
        <n v="199.0"/>
        <n v="234.0"/>
        <n v="2985.0"/>
        <n v="1991.0"/>
        <n v="270.0"/>
        <n v="3308.0"/>
        <n v="72.0"/>
        <n v="1101.0"/>
        <n v="155.0"/>
        <n v="196.0"/>
        <n v="192.0"/>
        <n v="2013.0"/>
        <n v="3016.0"/>
        <n v="227.0"/>
        <n v="337.0"/>
        <n v="2693.0"/>
        <n v="460.0"/>
        <n v="2431.0"/>
        <n v="307.0"/>
        <n v="217.0"/>
        <n v="1071.0"/>
        <n v="1140.0"/>
        <n v="943.0"/>
        <n v="203.0"/>
        <n v="176.0"/>
        <n v="1782.0"/>
        <n v="1015.0"/>
        <n v="2756.0"/>
        <n v="295.0"/>
        <n v="432.0"/>
        <n v="148.0"/>
        <n v="169.0"/>
        <n v="1773.0"/>
        <n v="6465.0"/>
        <n v="2725.0"/>
        <n v="1713.0"/>
        <n v="1518.0"/>
        <n v="366.0"/>
        <n v="5419.0"/>
        <n v="903.0"/>
        <n v="138.0"/>
        <n v="241.0"/>
        <n v="3594.0"/>
        <n v="3272.0"/>
        <n v="2526.0"/>
        <n v="419.0"/>
        <n v="768.0"/>
        <n v="361.0"/>
        <n v="158.0"/>
        <n v="1785.0"/>
        <n v="1572.0"/>
        <n v="6212.0"/>
        <n v="980.0"/>
        <n v="3533.0"/>
        <n v="244.0"/>
        <n v="239.0"/>
        <n v="2673.0"/>
        <n v="195.0"/>
        <n v="1681.0"/>
        <n v="209.0"/>
        <n v="5880.0"/>
        <n v="2080.0"/>
        <n v="329.0"/>
        <n v="216.0"/>
        <n v="214.0"/>
        <n v="4006.0"/>
        <n v="2230.0"/>
        <n v="122.0"/>
        <n v="2100.0"/>
        <n v="3116.0"/>
        <n v="1887.0"/>
        <n v="2105.0"/>
        <n v="3777.0"/>
        <n v="2443.0"/>
        <n v="1425.0"/>
        <n v="266.0"/>
        <n v="59.0"/>
        <n v="3742.0"/>
        <n v="236.0"/>
        <n v="50.0"/>
        <n v="222.0"/>
        <n v="2218.0"/>
        <n v="119.0"/>
        <n v="297.0"/>
        <n v="146.0"/>
        <n v="762.0"/>
        <n v="1561.0"/>
        <n v="1902.0"/>
        <n v="95.0"/>
        <n v="470.0"/>
        <n v="3537.0"/>
        <n v="1442.0"/>
        <n v="5512.0"/>
        <n v="645.0"/>
        <n v="6406.0"/>
        <n v="3205.0"/>
        <n v="2768.0"/>
        <n v="237.0"/>
        <n v="1170.0"/>
        <n v="1548.0"/>
        <n v="179.0"/>
        <n v="174.0"/>
        <n v="68.0"/>
        <n v="1539.0"/>
        <n v="1600.0"/>
        <n v="1267.0"/>
        <n v="659.0"/>
        <n v="235.0"/>
        <n v="3934.0"/>
        <n v="1613.0"/>
        <n v="2038.0"/>
        <n v="1573.0"/>
        <n v="4233.0"/>
        <n v="268.0"/>
        <n v="223.0"/>
        <n v="909.0"/>
        <n v="5203.0"/>
        <n v="190.0"/>
        <n v="220.0"/>
        <n v="2893.0"/>
        <n v="1815.0"/>
        <n v="3177.0"/>
        <n v="3596.0"/>
        <n v="397.0"/>
        <n v="533.0"/>
        <n v="3388.0"/>
        <n v="1690.0"/>
        <n v="3727.0"/>
        <n v="275.0"/>
        <n v="187.0"/>
        <n v="555.0"/>
        <n v="1460.0"/>
        <n v="272.0"/>
        <n v="163.0"/>
        <n v="820.0"/>
        <n v="1797.0"/>
        <n v="2331.0"/>
        <n v="161.0"/>
        <n v="1697.0"/>
        <n v="2857.0"/>
        <n v="1249.0"/>
        <n v="589.0"/>
        <n v="2875.0"/>
        <n v="5168.0"/>
        <n v="2739.0"/>
        <n v="4289.0"/>
        <n v="2475.0"/>
        <n v="1152.0"/>
        <n v="206.0"/>
        <n v="280.0"/>
        <n v="1073.0"/>
        <n v="5180.0"/>
        <n v="498.0"/>
        <n v="1280.0"/>
        <n v="2409.0"/>
        <n v="172.0"/>
        <n v="193.0"/>
        <n v="182.0"/>
        <n v="4358.0"/>
        <n v="205.0"/>
        <n v="2120.0"/>
        <n v="2107.0"/>
        <n v="1629.0"/>
        <n v="2220.0"/>
        <n v="4065.0"/>
      </sharedItems>
    </cacheField>
    <cacheField name="country" numFmtId="0">
      <sharedItems>
        <s v="AU"/>
        <s v="US"/>
        <s v="DK"/>
        <s v="GB"/>
        <s v="CA"/>
        <s v="IT"/>
        <s v="CH"/>
      </sharedItems>
    </cacheField>
    <cacheField name="currency" numFmtId="0">
      <sharedItems>
        <s v="AUD"/>
        <s v="USD"/>
        <s v="DKK"/>
        <s v="GBP"/>
        <s v="CAD"/>
        <s v="EUR"/>
        <s v="CHF"/>
      </sharedItems>
    </cacheField>
    <cacheField name="launched_at" numFmtId="0">
      <sharedItems containsSemiMixedTypes="0" containsString="0" containsNumber="1" containsInteger="1">
        <n v="1.5702516E9"/>
        <n v="1.5566868E9"/>
        <n v="1.5484824E9"/>
        <n v="1.5478776E9"/>
        <n v="1.5363828E9"/>
        <n v="1.5330132E9"/>
        <n v="1.522818E9"/>
        <n v="1.5191928E9"/>
        <n v="1.5136632E9"/>
        <n v="1.50165E9"/>
        <n v="1.500786E9"/>
        <n v="1.4993172E9"/>
        <n v="1.490418E9"/>
        <n v="1.480572E9"/>
        <n v="1.4798808E9"/>
        <n v="1.4707188E9"/>
        <n v="1.4671764E9"/>
        <n v="1.4570712E9"/>
        <n v="1.4509368E9"/>
        <n v="1.4485176E9"/>
        <n v="1.4434164E9"/>
        <n v="1.4409108E9"/>
        <n v="1.424412E9"/>
        <n v="1.4229432E9"/>
        <n v="1.4219064E9"/>
        <n v="1.418364E9"/>
        <n v="1.4021172E9"/>
        <n v="1.392012E9"/>
        <n v="1.3901976E9"/>
        <n v="1.3863096E9"/>
        <n v="1.3778388E9"/>
        <n v="1.3747284E9"/>
        <n v="1.3691124E9"/>
        <n v="1.3507092E9"/>
        <n v="1.3304952E9"/>
        <n v="1.327212E9"/>
        <n v="1.3256568E9"/>
        <n v="1.320732E9"/>
        <n v="1.3175316E9"/>
        <n v="1.3165812E9"/>
        <n v="1.31373E9"/>
        <n v="1.3048308E9"/>
        <n v="1.2998232E9"/>
        <n v="1.2927384E9"/>
        <n v="1.2912696E9"/>
        <n v="1.2885012E9"/>
        <n v="1.2879828E9"/>
        <n v="1.2862548E9"/>
        <n v="1.2858228E9"/>
        <n v="1.2840084E9"/>
        <n v="1.2828852E9"/>
        <n v="1.2815892E9"/>
        <n v="1.2809844E9"/>
        <n v="1.2758868E9"/>
        <n v="1.2674232E9"/>
        <n v="1.2672504E9"/>
        <n v="1.2661272E9"/>
        <n v="1.5801048E9"/>
        <n v="1.579068E9"/>
        <n v="1.5772536E9"/>
        <n v="1.576476E9"/>
        <n v="1.5763032E9"/>
        <n v="1.5761304E9"/>
        <n v="1.5759576E9"/>
        <n v="1.5741432E9"/>
        <n v="1.5717204E9"/>
        <n v="1.5697332E9"/>
        <n v="1.5669684E9"/>
        <n v="1.5654996E9"/>
        <n v="1.5646356E9"/>
        <n v="1.5640308E9"/>
        <n v="1.5637716E9"/>
        <n v="1.5626484E9"/>
        <n v="1.5622164E9"/>
        <n v="1.5619572E9"/>
        <n v="1.5614388E9"/>
        <n v="1.5601428E9"/>
        <n v="1.55997E9"/>
        <n v="1.5576372E9"/>
        <n v="1.5564276E9"/>
        <n v="1.5553908E9"/>
        <n v="1.555218E9"/>
        <n v="1.5523668E9"/>
        <n v="1.5522804E9"/>
        <n v="1.5516792E9"/>
        <n v="1.5508152E9"/>
        <n v="1.5500376E9"/>
        <n v="1.5486552E9"/>
        <n v="1.547964E9"/>
        <n v="1.5471864E9"/>
        <n v="1.5451128E9"/>
        <n v="1.54494E9"/>
        <n v="1.5443352E9"/>
        <n v="1.5412212E9"/>
        <n v="1.540098E9"/>
        <n v="1.537938E9"/>
        <n v="1.5373332E9"/>
        <n v="1.536642E9"/>
        <n v="1.5358644E9"/>
        <n v="1.5354324E9"/>
        <n v="1.5352596E9"/>
        <n v="1.534482E9"/>
        <n v="1.5338772E9"/>
        <n v="1.5305076E9"/>
        <n v="1.5291252E9"/>
        <n v="1.5280884E9"/>
        <n v="1.5268788E9"/>
        <n v="1.5261876E9"/>
        <n v="1.5242868E9"/>
        <n v="1.5240276E9"/>
        <n v="1.5237684E9"/>
        <n v="1.52325E9"/>
        <n v="1.5231636E9"/>
        <n v="1.5216084E9"/>
        <n v="1.520748E9"/>
        <n v="1.5205752E9"/>
        <n v="1.5193656E9"/>
        <n v="1.5179832E9"/>
        <n v="1.5178104E9"/>
        <n v="1.5176376E9"/>
        <n v="1.5166008E9"/>
        <n v="1.515564E9"/>
        <n v="1.5149592E9"/>
        <n v="1.5144408E9"/>
        <n v="1.5143544E9"/>
        <n v="1.5117624E9"/>
        <n v="1.5108984E9"/>
        <n v="1.509948E9"/>
        <n v="1.5095124E9"/>
        <n v="1.5082164E9"/>
        <n v="1.50813E9"/>
        <n v="1.5079572E9"/>
        <n v="1.5070932E9"/>
        <n v="1.50597E9"/>
        <n v="1.5052788E9"/>
        <n v="1.5040692E9"/>
        <n v="1.5035508E9"/>
        <n v="1.5017364E9"/>
        <n v="1.5000084E9"/>
        <n v="1.4987124E9"/>
        <n v="1.4953428E9"/>
        <n v="1.494738E9"/>
        <n v="1.4933556E9"/>
        <n v="1.4924916E9"/>
        <n v="1.4901588E9"/>
        <n v="1.4885208E9"/>
        <n v="1.4872248E9"/>
        <n v="1.4869656E9"/>
        <n v="1.4867064E9"/>
        <n v="1.4861016E9"/>
        <n v="1.4822136E9"/>
        <n v="1.481436E9"/>
        <n v="1.48014E9"/>
        <n v="1.4791032E9"/>
        <n v="1.4789304E9"/>
        <n v="1.4780628E9"/>
        <n v="1.4779764E9"/>
        <n v="1.4764212E9"/>
        <n v="1.4728788E9"/>
        <n v="1.4726196E9"/>
        <n v="1.4711508E9"/>
        <n v="1.4704596E9"/>
        <n v="1.469682E9"/>
        <n v="1.4695092E9"/>
        <n v="1.4681268E9"/>
        <n v="1.4677812E9"/>
        <n v="1.4670036E9"/>
        <n v="1.4645844E9"/>
        <n v="1.4643252E9"/>
        <n v="1.4641524E9"/>
        <n v="1.4634612E9"/>
        <n v="1.4630292E9"/>
        <n v="1.4606964E9"/>
        <n v="1.4581044E9"/>
        <n v="1.458018E9"/>
        <n v="1.4571576E9"/>
        <n v="1.4569848E9"/>
        <n v="1.45638E9"/>
        <n v="1.4562936E9"/>
        <n v="1.4549112E9"/>
        <n v="1.454652E9"/>
        <n v="1.4541336E9"/>
        <n v="1.4536152E9"/>
        <n v="1.4534424E9"/>
        <n v="1.4530968E9"/>
        <n v="1.4523192E9"/>
        <n v="1.4521464E9"/>
        <n v="1.4511096E9"/>
        <n v="1.450764E9"/>
        <n v="1.4505912E9"/>
        <n v="1.4486904E9"/>
        <n v="1.4483448E9"/>
        <n v="1.446876E9"/>
        <n v="1.4461812E9"/>
        <n v="1.4454036E9"/>
        <n v="1.4449716E9"/>
        <n v="1.4441076E9"/>
        <n v="1.4438484E9"/>
        <n v="1.4429844E9"/>
        <n v="1.4425524E9"/>
        <n v="1.4408244E9"/>
        <n v="1.440738E9"/>
        <n v="1.4403924E9"/>
        <n v="1.440306E9"/>
        <n v="1.4401332E9"/>
        <n v="1.4395284E9"/>
        <n v="1.4379732E9"/>
        <n v="1.4371092E9"/>
        <n v="1.436418E9"/>
        <n v="1.4362452E9"/>
        <n v="1.4360724E9"/>
        <n v="1.43469E9"/>
        <n v="1.4340852E9"/>
        <n v="1.4339124E9"/>
        <n v="1.433826E9"/>
        <n v="1.432098E9"/>
        <n v="1.4319252E9"/>
        <n v="1.4295924E9"/>
        <n v="1.429506E9"/>
        <n v="1.4284692E9"/>
        <n v="1.4263956E9"/>
        <n v="1.4251032E9"/>
        <n v="1.4237208E9"/>
        <n v="1.4233752E9"/>
        <n v="1.4219928E9"/>
        <n v="1.420092E9"/>
        <n v="1.4197464E9"/>
        <n v="1.4191416E9"/>
        <n v="1.4190552E9"/>
        <n v="1.4188824E9"/>
        <n v="1.4175E9"/>
        <n v="1.417068E9"/>
        <n v="1.4161176E9"/>
        <n v="1.4160312E9"/>
        <n v="1.41534E9"/>
        <n v="1.4152536E9"/>
        <n v="1.4136084E9"/>
        <n v="1.413522E9"/>
        <n v="1.4121396E9"/>
        <n v="1.4117076E9"/>
        <n v="1.4111028E9"/>
        <n v="1.407474E9"/>
        <n v="1.405746E9"/>
        <n v="1.4047956E9"/>
        <n v="1.4039316E9"/>
        <n v="1.4038452E9"/>
        <n v="1.40229E9"/>
        <n v="1.401426E9"/>
        <n v="1.4011668E9"/>
        <n v="1.4009076E9"/>
        <n v="1.4008212E9"/>
        <n v="1.400562E9"/>
        <n v="1.399698E9"/>
        <n v="1.3991796E9"/>
        <n v="1.3990068E9"/>
        <n v="1.3958964E9"/>
        <n v="1.3952916E9"/>
        <n v="1.3930488E9"/>
        <n v="1.3923576E9"/>
        <n v="1.3896792E9"/>
        <n v="1.3895064E9"/>
        <n v="1.3883832E9"/>
        <n v="1.3867416E9"/>
        <n v="1.3853592E9"/>
        <n v="1.3851864E9"/>
        <n v="1.3848408E9"/>
        <n v="1.3823316E9"/>
        <n v="1.3818132E9"/>
        <n v="1.3812084E9"/>
        <n v="1.379826E9"/>
        <n v="1.3795668E9"/>
        <n v="1.3788756E9"/>
        <n v="1.3775796E9"/>
        <n v="1.3766292E9"/>
        <n v="1.3765428E9"/>
        <n v="1.3755924E9"/>
        <n v="1.3753332E9"/>
        <n v="1.3751604E9"/>
        <n v="1.3744692E9"/>
        <n v="1.3742964E9"/>
        <n v="1.3722228E9"/>
        <n v="1.370322E9"/>
        <n v="1.368162E9"/>
        <n v="1.3674708E9"/>
        <n v="1.3673844E9"/>
        <n v="1.3659156E9"/>
        <n v="1.3654836E9"/>
        <n v="1.3631508E9"/>
        <n v="1.3630644E9"/>
        <n v="1.3627224E9"/>
        <n v="1.362636E9"/>
        <n v="1.3621176E9"/>
        <n v="1.361772E9"/>
        <n v="1.3595256E9"/>
        <n v="1.3571064E9"/>
        <n v="1.3558104E9"/>
        <n v="1.3550328E9"/>
        <n v="1.3537368E9"/>
        <n v="1.3506228E9"/>
        <n v="1.3493268E9"/>
        <n v="1.3488084E9"/>
        <n v="1.3449204E9"/>
        <n v="1.3437972E9"/>
        <n v="1.3420692E9"/>
        <n v="1.3412916E9"/>
        <n v="1.340946E9"/>
        <n v="1.3402548E9"/>
        <n v="1.3394772E9"/>
        <n v="1.3362804E9"/>
        <n v="1.336194E9"/>
        <n v="1.3358484E9"/>
        <n v="1.3354164E9"/>
        <n v="1.3348116E9"/>
        <n v="1.333602E9"/>
        <n v="1.3329108E9"/>
        <n v="1.3328244E9"/>
        <n v="1.331874E9"/>
        <n v="1.3317012E9"/>
        <n v="1.3314456E9"/>
        <n v="1.3310136E9"/>
        <n v="1.3300632E9"/>
        <n v="1.3297176E9"/>
        <n v="1.3290264E9"/>
        <n v="1.3268664E9"/>
        <n v="1.3265208E9"/>
        <n v="1.3264344E9"/>
        <n v="1.3258296E9"/>
        <n v="1.32462E9"/>
        <n v="1.3244472E9"/>
        <n v="1.3236696E9"/>
        <n v="1.3227192E9"/>
        <n v="1.3216824E9"/>
        <n v="1.3196916E9"/>
        <n v="1.3190004E9"/>
        <n v="1.316754E9"/>
        <n v="1.3166676E9"/>
        <n v="1.3133844E9"/>
        <n v="1.3110516E9"/>
        <n v="1.3107924E9"/>
        <n v="1.3094964E9"/>
        <n v="1.3090644E9"/>
        <n v="1.3084596E9"/>
        <n v="1.3082004E9"/>
        <n v="1.305954E9"/>
        <n v="1.3050036E9"/>
        <n v="1.3049172E9"/>
        <n v="1.3047444E9"/>
        <n v="1.304658E9"/>
        <n v="1.3040532E9"/>
        <n v="1.3038804E9"/>
        <n v="1.3031028E9"/>
        <n v="1.3022388E9"/>
        <n v="1.3019796E9"/>
        <n v="1.3018068E9"/>
        <n v="1.301634E9"/>
        <n v="1.299564E9"/>
        <n v="1.2993048E9"/>
        <n v="1.298268E9"/>
        <n v="1.297404E9"/>
        <n v="1.2966264E9"/>
        <n v="1.296108E9"/>
        <n v="1.2959352E9"/>
        <n v="1.295244E9"/>
        <n v="1.2948984E9"/>
        <n v="1.2945528E9"/>
        <n v="1.2942936E9"/>
        <n v="1.293948E9"/>
        <n v="1.2923928E9"/>
        <n v="1.2919608E9"/>
        <n v="1.290492E9"/>
        <n v="1.2878964E9"/>
        <n v="1.2875508E9"/>
        <n v="1.2864276E9"/>
        <n v="1.2855636E9"/>
        <n v="1.2850452E9"/>
        <n v="1.2845268E9"/>
        <n v="1.2832308E9"/>
        <n v="1.2827988E9"/>
        <n v="1.2827124E9"/>
        <n v="1.2811572E9"/>
        <n v="1.2810708E9"/>
        <n v="1.2802068E9"/>
        <n v="1.2783924E9"/>
        <n v="1.2779604E9"/>
        <n v="1.2777012E9"/>
        <n v="1.2775284E9"/>
        <n v="1.2770964E9"/>
        <n v="1.2751956E9"/>
        <n v="1.2736404E9"/>
        <n v="1.272258E9"/>
        <n v="1.2717396E9"/>
        <n v="1.2707892E9"/>
        <n v="1.2694932E9"/>
        <n v="1.265868E9"/>
        <n v="1.2653496E9"/>
        <n v="1.2643992E9"/>
        <n v="1.5432984E9"/>
        <n v="1.532754E9"/>
        <n v="1.4850648E9"/>
        <n v="1.4815224E9"/>
        <n v="1.4625108E9"/>
        <n v="1.449468E9"/>
        <n v="1.4301972E9"/>
        <n v="1.4149044E9"/>
        <n v="1.3841496E9"/>
        <n v="1.3543416E9"/>
        <n v="1.3092372E9"/>
        <n v="1.28133E9"/>
        <n v="1.577772E9"/>
        <n v="1.5769944E9"/>
        <n v="1.5763896E9"/>
        <n v="1.5756984E9"/>
        <n v="1.575612E9"/>
        <n v="1.5750936E9"/>
        <n v="1.5740568E9"/>
        <n v="1.5739704E9"/>
        <n v="1.5737976E9"/>
        <n v="1.573452E9"/>
        <n v="1.572498E9"/>
        <n v="1.5721524E9"/>
        <n v="1.5715476E9"/>
        <n v="1.5713748E9"/>
        <n v="1.5711156E9"/>
        <n v="1.5710292E9"/>
        <n v="1.5709428E9"/>
        <n v="1.570338E9"/>
        <n v="1.568178E9"/>
        <n v="1.5680052E9"/>
        <n v="1.5679188E9"/>
        <n v="1.5648948E9"/>
        <n v="1.5636852E9"/>
        <n v="1.5627348E9"/>
        <n v="1.5623028E9"/>
        <n v="1.5617844E9"/>
        <n v="1.5613524E9"/>
        <n v="1.5607476E9"/>
        <n v="1.5605748E9"/>
        <n v="1.558674E9"/>
        <n v="1.5577236E9"/>
        <n v="1.556946E9"/>
        <n v="1.5568596E9"/>
        <n v="1.5563412E9"/>
        <n v="1.5557364E9"/>
        <n v="1.55565E9"/>
        <n v="1.5555636E9"/>
        <n v="1.5553044E9"/>
        <n v="1.554786E9"/>
        <n v="1.5546132E9"/>
        <n v="1.5545268E9"/>
        <n v="1.5538356E9"/>
        <n v="1.5536628E9"/>
        <n v="1.5535764E9"/>
        <n v="1.5527988E9"/>
        <n v="1.551852E9"/>
        <n v="1.550556E9"/>
        <n v="1.550124E9"/>
        <n v="1.549692E9"/>
        <n v="1.5495192E9"/>
        <n v="1.5489144E9"/>
        <n v="1.5485688E9"/>
        <n v="1.5480504E9"/>
        <n v="1.5477048E9"/>
        <n v="1.5476184E9"/>
        <n v="1.5471E9"/>
        <n v="1.5467544E9"/>
        <n v="1.5461496E9"/>
        <n v="1.5450264E9"/>
        <n v="1.5442488E9"/>
        <n v="1.5435576E9"/>
        <n v="1.5426936E9"/>
        <n v="1.5420888E9"/>
        <n v="1.5413076E9"/>
        <n v="1.54053E9"/>
        <n v="1.5397524E9"/>
        <n v="1.5390612E9"/>
        <n v="1.5387156E9"/>
        <n v="1.5380244E9"/>
        <n v="1.5371604E9"/>
        <n v="1.537074E9"/>
        <n v="1.5359508E9"/>
        <n v="1.5356052E9"/>
        <n v="1.5329268E9"/>
        <n v="1.5328404E9"/>
        <n v="1.5321492E9"/>
        <n v="1.5320628E9"/>
        <n v="1.5318036E9"/>
        <n v="1.5316308E9"/>
        <n v="1.5315444E9"/>
        <n v="1.5299892E9"/>
        <n v="1.5296436E9"/>
        <n v="1.5290388E9"/>
        <n v="1.5287796E9"/>
        <n v="1.528434E9"/>
        <n v="1.5277428E9"/>
        <n v="1.5263604E9"/>
        <n v="1.526274E9"/>
        <n v="1.5257556E9"/>
        <n v="1.5256692E9"/>
        <n v="1.5254964E9"/>
        <n v="1.5244596E9"/>
        <n v="1.5238548E9"/>
        <n v="1.5227316E9"/>
        <n v="1.5224724E9"/>
        <n v="1.5221268E9"/>
        <n v="1.5202296E9"/>
        <n v="1.5201432E9"/>
        <n v="1.5195384E9"/>
        <n v="1.5183288E9"/>
        <n v="1.5182424E9"/>
        <n v="1.5170328E9"/>
        <n v="1.51686E9"/>
        <n v="1.5157368E9"/>
        <n v="1.5153048E9"/>
        <n v="1.5148728E9"/>
        <n v="1.5141816E9"/>
        <n v="1.5139224E9"/>
        <n v="1.5132312E9"/>
        <n v="1.5127128E9"/>
        <n v="1.5119352E9"/>
        <n v="1.5118488E9"/>
        <n v="1.5114168E9"/>
        <n v="1.511244E9"/>
        <n v="1.5106392E9"/>
        <n v="1.5102072E9"/>
        <n v="1.5084756E9"/>
        <n v="1.5074388E9"/>
        <n v="1.5073524E9"/>
        <n v="1.5060564E9"/>
        <n v="1.5056244E9"/>
        <n v="1.5051924E9"/>
        <n v="1.5043284E9"/>
        <n v="1.504242E9"/>
        <n v="1.5039828E9"/>
        <n v="1.5037236E9"/>
        <n v="1.503378E9"/>
        <n v="1.502946E9"/>
        <n v="1.5015636E9"/>
        <n v="1.5013044E9"/>
        <n v="1.5011316E9"/>
        <n v="1.5009588E9"/>
        <n v="1.5006996E9"/>
        <n v="1.5004404E9"/>
        <n v="1.5002676E9"/>
        <n v="1.4987988E9"/>
        <n v="1.4984532E9"/>
        <n v="1.4983668E9"/>
        <n v="1.498194E9"/>
        <n v="1.4975028E9"/>
        <n v="1.4972436E9"/>
        <n v="1.4962932E9"/>
        <n v="1.496034E9"/>
        <n v="1.4955156E9"/>
        <n v="1.4954292E9"/>
        <n v="1.4946516E9"/>
        <n v="1.4943924E9"/>
        <n v="1.4939604E9"/>
        <n v="1.4937876E9"/>
        <n v="1.4932692E9"/>
        <n v="1.4926644E9"/>
        <n v="1.4922324E9"/>
        <n v="1.4920596E9"/>
        <n v="1.4918868E9"/>
        <n v="1.4902452E9"/>
        <n v="1.4892984E9"/>
        <n v="1.4884344E9"/>
        <n v="1.488348E9"/>
        <n v="1.4882616E9"/>
        <n v="1.4877432E9"/>
        <n v="1.4876568E9"/>
        <n v="1.4875704E9"/>
        <n v="1.4873112E9"/>
        <n v="1.4855832E9"/>
        <n v="1.4846328E9"/>
        <n v="1.4841144E9"/>
        <n v="1.4829912E9"/>
        <n v="1.482732E9"/>
        <n v="1.4823864E9"/>
        <n v="1.4821272E9"/>
        <n v="1.4811768E9"/>
        <n v="1.4802264E9"/>
        <n v="1.478844E9"/>
        <n v="1.4784084E9"/>
        <n v="1.4737428E9"/>
        <n v="1.4734836E9"/>
        <n v="1.4719284E9"/>
        <n v="1.471842E9"/>
        <n v="1.4715828E9"/>
        <n v="1.470546E9"/>
        <n v="1.4703732E9"/>
        <n v="1.470114E9"/>
        <n v="1.4694228E9"/>
        <n v="1.4691636E9"/>
        <n v="1.467954E9"/>
        <n v="1.4676084E9"/>
        <n v="1.4663988E9"/>
        <n v="1.465794E9"/>
        <n v="1.4656212E9"/>
        <n v="1.4639796E9"/>
        <n v="1.461906E9"/>
        <n v="1.4600916E9"/>
        <n v="1.4594868E9"/>
        <n v="1.459314E9"/>
        <n v="1.4590548E9"/>
        <n v="1.4583636E9"/>
        <n v="1.4581908E9"/>
        <n v="1.4573304E9"/>
        <n v="1.457244E9"/>
        <n v="1.4568984E9"/>
        <n v="1.4564664E9"/>
        <n v="1.4561208E9"/>
        <n v="1.4558616E9"/>
        <n v="1.4544792E9"/>
        <n v="1.4522328E9"/>
        <n v="1.4519736E9"/>
        <n v="1.4518008E9"/>
        <n v="1.4495544E9"/>
        <n v="1.4487768E9"/>
        <n v="1.4482584E9"/>
        <n v="1.4474808E9"/>
        <n v="1.44549E9"/>
        <n v="1.4440212E9"/>
        <n v="1.443762E9"/>
        <n v="1.4428116E9"/>
        <n v="1.4422068E9"/>
        <n v="1.4421204E9"/>
        <n v="1.4412564E9"/>
        <n v="1.439442E9"/>
        <n v="1.438578E9"/>
        <n v="1.4380596E9"/>
        <n v="1.437714E9"/>
        <n v="1.4370228E9"/>
        <n v="1.4357268E9"/>
        <n v="1.4352084E9"/>
        <n v="1.4348628E9"/>
        <n v="1.4345172E9"/>
        <n v="1.4343444E9"/>
        <n v="1.4337396E9"/>
        <n v="1.4334804E9"/>
        <n v="1.4323572E9"/>
        <n v="1.431666E9"/>
        <n v="1.4313204E9"/>
        <n v="1.4307156E9"/>
        <n v="1.4293332E9"/>
        <n v="1.4292468E9"/>
        <n v="1.4291604E9"/>
        <n v="1.4258772E9"/>
        <n v="1.4249304E9"/>
        <n v="1.424844E9"/>
        <n v="1.4244984E9"/>
        <n v="1.4236344E9"/>
        <n v="1.4221656E9"/>
        <n v="1.42182E9"/>
        <n v="1.4217336E9"/>
        <n v="1.4208696E9"/>
        <n v="1.4206968E9"/>
        <n v="1.4201784E9"/>
        <n v="1.4200056E9"/>
        <n v="1.4187096E9"/>
        <n v="1.4186232E9"/>
        <n v="1.4168952E9"/>
        <n v="1.4141268E9"/>
        <n v="1.413954E9"/>
        <n v="1.4127444E9"/>
        <n v="1.4124852E9"/>
        <n v="1.412226E9"/>
        <n v="1.4116212E9"/>
        <n v="1.4115348E9"/>
        <n v="1.4107572E9"/>
        <n v="1.4105844E9"/>
        <n v="1.4103252E9"/>
        <n v="1.410066E9"/>
        <n v="1.4088564E9"/>
        <n v="1.4084244E9"/>
        <n v="1.4071284E9"/>
        <n v="1.4065236E9"/>
        <n v="1.4062644E9"/>
        <n v="1.406178E9"/>
        <n v="1.4054868E9"/>
        <n v="1.405314E9"/>
        <n v="1.4049684E9"/>
        <n v="1.4046228E9"/>
        <n v="1.4045364E9"/>
        <n v="1.4033268E9"/>
        <n v="1.4028948E9"/>
        <n v="1.4023764E9"/>
        <n v="1.401858E9"/>
        <n v="1.4016852E9"/>
        <n v="1.3990932E9"/>
        <n v="1.3986612E9"/>
        <n v="1.398402E9"/>
        <n v="1.3974516E9"/>
        <n v="1.3973652E9"/>
        <n v="1.3968468E9"/>
        <n v="1.3964148E9"/>
        <n v="1.3960692E9"/>
        <n v="1.39581E9"/>
        <n v="1.3955508E9"/>
        <n v="1.3950324E9"/>
        <n v="1.3946004E9"/>
        <n v="1.394514E9"/>
        <n v="1.3935672E9"/>
        <n v="1.3933944E9"/>
        <n v="1.390716E9"/>
        <n v="1.3903704E9"/>
        <n v="1.3891608E9"/>
        <n v="1.3887288E9"/>
        <n v="1.3884696E9"/>
        <n v="1.3882968E9"/>
        <n v="1.38726E9"/>
        <n v="1.3857048E9"/>
        <n v="1.384668E9"/>
        <n v="1.3844088E9"/>
        <n v="1.3830228E9"/>
        <n v="1.3826772E9"/>
        <n v="1.381554E9"/>
        <n v="1.381122E9"/>
        <n v="1.3796532E9"/>
        <n v="1.3790484E9"/>
        <n v="1.3781844E9"/>
        <n v="1.3756788E9"/>
        <n v="1.375074E9"/>
        <n v="1.374642E9"/>
        <n v="1.3735188E9"/>
        <n v="1.3734324E9"/>
        <n v="1.3726548E9"/>
        <n v="1.3721364E9"/>
        <n v="1.3719636E9"/>
        <n v="1.3714452E9"/>
        <n v="1.3708404E9"/>
        <n v="1.3697172E9"/>
        <n v="1.3692852E9"/>
        <n v="1.3688532E9"/>
        <n v="1.368594E9"/>
        <n v="1.3653972E9"/>
        <n v="1.3648788E9"/>
        <n v="1.3644468E9"/>
        <n v="1.3634964E9"/>
        <n v="1.3624632E9"/>
        <n v="1.3623768E9"/>
        <n v="1.3619448E9"/>
        <n v="1.3615992E9"/>
        <n v="1.3606488E9"/>
        <n v="1.3603896E9"/>
        <n v="1.3599576E9"/>
        <n v="1.3598712E9"/>
        <n v="1.35702E9"/>
        <n v="1.3556376E9"/>
        <n v="1.3549464E9"/>
        <n v="1.3540824E9"/>
        <n v="1.3539096E9"/>
        <n v="1.3538232E9"/>
        <n v="1.3514004E9"/>
        <n v="1.3510548E9"/>
        <n v="1.3492404E9"/>
        <n v="1.3486356E9"/>
        <n v="1.34829E9"/>
        <n v="1.3468212E9"/>
        <n v="1.3467348E9"/>
        <n v="1.34613E9"/>
        <n v="1.3460436E9"/>
        <n v="1.3450932E9"/>
        <n v="1.3434516E9"/>
        <n v="1.3433652E9"/>
        <n v="1.3425012E9"/>
        <n v="1.3399092E9"/>
        <n v="1.3389588E9"/>
        <n v="1.3384404E9"/>
        <n v="1.3382676E9"/>
        <n v="1.3364532E9"/>
        <n v="1.3359348E9"/>
        <n v="1.33533E9"/>
        <n v="1.3352436E9"/>
        <n v="1.3349844E9"/>
        <n v="1.3336884E9"/>
        <n v="1.332738E9"/>
        <n v="1.3323924E9"/>
        <n v="1.3309272E9"/>
        <n v="1.3303224E9"/>
        <n v="1.329372E9"/>
        <n v="1.3287672E9"/>
        <n v="1.3284216E9"/>
        <n v="1.3249656E9"/>
        <n v="1.3245336E9"/>
        <n v="1.3242744E9"/>
        <n v="1.323324E9"/>
        <n v="1.322892E9"/>
        <n v="1.3223736E9"/>
        <n v="1.3221144E9"/>
        <n v="1.3219416E9"/>
        <n v="1.321596E9"/>
        <n v="1.3213368E9"/>
        <n v="1.3209912E9"/>
        <n v="1.3196052E9"/>
        <n v="1.3188276E9"/>
        <n v="1.3186548E9"/>
        <n v="1.3181364E9"/>
        <n v="1.3177908E9"/>
        <n v="1.3157172E9"/>
        <n v="1.3152852E9"/>
        <n v="1.3144212E9"/>
        <n v="1.3139892E9"/>
        <n v="1.3132116E9"/>
        <n v="1.3131252E9"/>
        <n v="1.3126932E9"/>
        <n v="1.3121748E9"/>
        <n v="1.3114836E9"/>
        <n v="1.3106196E9"/>
        <n v="1.3101876E9"/>
        <n v="1.3097556E9"/>
        <n v="1.308546E9"/>
        <n v="1.3083732E9"/>
        <n v="1.3078548E9"/>
        <n v="1.3056948E9"/>
        <n v="1.3052628E9"/>
        <n v="1.3051764E9"/>
        <n v="1.3043988E9"/>
        <n v="1.301202E9"/>
        <n v="1.2997368E9"/>
        <n v="1.2989592E9"/>
        <n v="1.2987E9"/>
        <n v="1.2979224E9"/>
        <n v="1.297836E9"/>
        <n v="1.2976632E9"/>
        <n v="1.2961944E9"/>
        <n v="1.295676E9"/>
        <n v="1.294812E9"/>
        <n v="1.2947256E9"/>
        <n v="1.2940344E9"/>
        <n v="1.2938616E9"/>
        <n v="1.2929976E9"/>
        <n v="1.29222E9"/>
        <n v="1.291356E9"/>
        <n v="1.2906648E9"/>
        <n v="1.2899736E9"/>
        <n v="1.2898008E9"/>
        <n v="1.2890196E9"/>
        <n v="1.288674E9"/>
        <n v="1.288242E9"/>
        <n v="1.28781E9"/>
        <n v="1.287378E9"/>
        <n v="1.286946E9"/>
        <n v="1.2863412E9"/>
        <n v="1.2861684E9"/>
        <n v="1.28565E9"/>
        <n v="1.2834036E9"/>
        <n v="1.282626E9"/>
        <n v="1.282194E9"/>
        <n v="1.2819348E9"/>
        <n v="1.281762E9"/>
        <n v="1.2805524E9"/>
        <n v="1.2795156E9"/>
        <n v="1.27917E9"/>
        <n v="1.2790836E9"/>
        <n v="1.2785652E9"/>
        <n v="1.2777876E9"/>
        <n v="1.2772692E9"/>
        <n v="1.2769236E9"/>
        <n v="1.2766644E9"/>
        <n v="1.276578E9"/>
        <n v="1.2763188E9"/>
        <n v="1.2758004E9"/>
        <n v="1.275714E9"/>
        <n v="1.2747636E9"/>
        <n v="1.2745908E9"/>
        <n v="1.274418E9"/>
        <n v="1.2719988E9"/>
        <n v="1.2714804E9"/>
        <n v="1.2713076E9"/>
        <n v="1.2707028E9"/>
        <n v="1.2697524E9"/>
        <n v="1.269234E9"/>
        <n v="1.2691476E9"/>
        <n v="1.2688884E9"/>
        <n v="1.2687156E9"/>
        <n v="1.2682872E9"/>
        <n v="1.2676824E9"/>
        <n v="1.2656952E9"/>
        <n v="1.2638808E9"/>
        <n v="1.2630168E9"/>
      </sharedItems>
    </cacheField>
    <cacheField name="deadline" numFmtId="0">
      <sharedItems containsSemiMixedTypes="0" containsString="0" containsNumber="1" containsInteger="1">
        <n v="1.5723252E9"/>
        <n v="1.5576372E9"/>
        <n v="1.5508152E9"/>
        <n v="1.5480504E9"/>
        <n v="1.537074E9"/>
        <n v="1.535346E9"/>
        <n v="1.5233364E9"/>
        <n v="1.5204024E9"/>
        <n v="1.5150456E9"/>
        <n v="1.5028596E9"/>
        <n v="1.5008724E9"/>
        <n v="1.4916276E9"/>
        <n v="1.4817816E9"/>
        <n v="1.4804856E9"/>
        <n v="1.4719284E9"/>
        <n v="1.4677812E9"/>
        <n v="1.4570712E9"/>
        <n v="1.4524056E9"/>
        <n v="1.4492952E9"/>
        <n v="1.4447988E9"/>
        <n v="1.442898E9"/>
        <n v="1.4247576E9"/>
        <n v="1.4251032E9"/>
        <n v="1.4219928E9"/>
        <n v="1.419228E9"/>
        <n v="1.403154E9"/>
        <n v="1.3944276E9"/>
        <n v="1.3906296E9"/>
        <n v="1.3867416E9"/>
        <n v="1.3783572E9"/>
        <n v="1.3757652E9"/>
        <n v="1.3741236E9"/>
        <n v="1.3510548E9"/>
        <n v="1.332306E9"/>
        <n v="1.3274712E9"/>
        <n v="1.3258296E9"/>
        <n v="1.32246E9"/>
        <n v="1.3178772E9"/>
        <n v="1.3183092E9"/>
        <n v="1.3177908E9"/>
        <n v="1.3049172E9"/>
        <n v="1.302066E9"/>
        <n v="1.295676E9"/>
        <n v="1.2914424E9"/>
        <n v="1.2929112E9"/>
        <n v="1.2885012E9"/>
        <n v="1.2870324E9"/>
        <n v="1.2874644E9"/>
        <n v="1.2841812E9"/>
        <n v="1.2840084E9"/>
        <n v="1.2836628E9"/>
        <n v="1.2825396E9"/>
        <n v="1.2789108E9"/>
        <n v="1.2695796E9"/>
        <n v="1.268028E9"/>
        <n v="1.2666456E9"/>
        <n v="1.5813144E9"/>
        <n v="1.5811416E9"/>
        <n v="1.5789816E9"/>
        <n v="1.5769944E9"/>
        <n v="1.576476E9"/>
        <n v="1.5767352E9"/>
        <n v="1.5763032E9"/>
        <n v="1.5742296E9"/>
        <n v="1.5724116E9"/>
        <n v="1.5729336E9"/>
        <n v="1.5726708E9"/>
        <n v="1.567314E9"/>
        <n v="1.5689556E9"/>
        <n v="1.5671412E9"/>
        <n v="1.5648948E9"/>
        <n v="1.5640308E9"/>
        <n v="1.5642036E9"/>
        <n v="1.5637716E9"/>
        <n v="1.5624756E9"/>
        <n v="1.5620436E9"/>
        <n v="1.5615252E9"/>
        <n v="1.5636852E9"/>
        <n v="1.5587604E9"/>
        <n v="1.5572052E9"/>
        <n v="1.5566004E9"/>
        <n v="1.5558228E9"/>
        <n v="1.552626E9"/>
        <n v="1.5525396E9"/>
        <n v="1.556946E9"/>
        <n v="1.55349E9"/>
        <n v="1.5527988E9"/>
        <n v="1.5502104E9"/>
        <n v="1.550556E9"/>
        <n v="1.5483096E9"/>
        <n v="1.5523668E9"/>
        <n v="1.5476184E9"/>
        <n v="1.5464952E9"/>
        <n v="1.5450264E9"/>
        <n v="1.5446808E9"/>
        <n v="1.5432984E9"/>
        <n v="1.5420888E9"/>
        <n v="1.5397524E9"/>
        <n v="1.5374196E9"/>
        <n v="1.5382836E9"/>
        <n v="1.5375924E9"/>
        <n v="1.535778E9"/>
        <n v="1.5345684E9"/>
        <n v="1.5341364E9"/>
        <n v="1.5343956E9"/>
        <n v="1.5318036E9"/>
        <n v="1.5295572E9"/>
        <n v="1.5311124E9"/>
        <n v="1.5324084E9"/>
        <n v="1.530162E9"/>
        <n v="1.527138E9"/>
        <n v="1.5248916E9"/>
        <n v="1.524546E9"/>
        <n v="1.5260148E9"/>
        <n v="1.5253236E9"/>
        <n v="1.5235092E9"/>
        <n v="1.5224724E9"/>
        <n v="1.5212628E9"/>
        <n v="1.5218676E9"/>
        <n v="1.5195384E9"/>
        <n v="1.520748E9"/>
        <n v="1.5184152E9"/>
        <n v="1.5200568E9"/>
        <n v="1.5178968E9"/>
        <n v="1.5148728E9"/>
        <n v="1.5157368E9"/>
        <n v="1.5149592E9"/>
        <n v="1.5139224E9"/>
        <n v="1.51038E9"/>
        <n v="1.5109848E9"/>
        <n v="1.5096852E9"/>
        <n v="1.5097716E9"/>
        <n v="1.5107256E9"/>
        <n v="1.5086484E9"/>
        <n v="1.5067476E9"/>
        <n v="1.5053652E9"/>
        <n v="1.5041556E9"/>
        <n v="1.5083028E9"/>
        <n v="1.5023412E9"/>
        <n v="1.5002676E9"/>
        <n v="1.5026004E9"/>
        <n v="1.5013044E9"/>
        <n v="1.4968116E9"/>
        <n v="1.4958612E9"/>
        <n v="1.493874E9"/>
        <n v="1.4928372E9"/>
        <n v="1.492146E9"/>
        <n v="1.49085E9"/>
        <n v="1.488348E9"/>
        <n v="1.4873976E9"/>
        <n v="1.4863608E9"/>
        <n v="1.4822136E9"/>
        <n v="1.4828184E9"/>
        <n v="1.4841144E9"/>
        <n v="1.4803128E9"/>
        <n v="1.4797944E9"/>
        <n v="1.4807448E9"/>
        <n v="1.4793624E9"/>
        <n v="1.4782356E9"/>
        <n v="1.476594E9"/>
        <n v="1.4736564E9"/>
        <n v="1.4745204E9"/>
        <n v="1.4742612E9"/>
        <n v="1.47357E9"/>
        <n v="1.4728788E9"/>
        <n v="1.4715828E9"/>
        <n v="1.4695956E9"/>
        <n v="1.4724468E9"/>
        <n v="1.467954E9"/>
        <n v="1.4672628E9"/>
        <n v="1.4650164E9"/>
        <n v="1.464498E9"/>
        <n v="1.4651028E9"/>
        <n v="1.46493E9"/>
        <n v="1.4633748E9"/>
        <n v="1.4625108E9"/>
        <n v="1.459314E9"/>
        <n v="1.45845E9"/>
        <n v="1.4577624E9"/>
        <n v="1.4618196E9"/>
        <n v="1.458882E9"/>
        <n v="1.45638E9"/>
        <n v="1.4582772E9"/>
        <n v="1.4581044E9"/>
        <n v="1.4544792E9"/>
        <n v="1.456812E9"/>
        <n v="1.453788E9"/>
        <n v="1.4560344E9"/>
        <n v="1.453356E9"/>
        <n v="1.452492E9"/>
        <n v="1.4525784E9"/>
        <n v="1.451628E9"/>
        <n v="1.4511096E9"/>
        <n v="1.4537016E9"/>
        <n v="1.4501592E9"/>
        <n v="1.448604E9"/>
        <n v="1.4475672E9"/>
        <n v="1.4472216E9"/>
        <n v="1.4466168E9"/>
        <n v="1.445922E9"/>
        <n v="1.4499E9"/>
        <n v="1.4479992E9"/>
        <n v="1.4445396E9"/>
        <n v="1.4435028E9"/>
        <n v="1.4426388E9"/>
        <n v="1.44117E9"/>
        <n v="1.4413428E9"/>
        <n v="1.4425524E9"/>
        <n v="1.4423796E9"/>
        <n v="1.4409108E9"/>
        <n v="1.440306E9"/>
        <n v="1.4383188E9"/>
        <n v="1.4365044E9"/>
        <n v="1.4389236E9"/>
        <n v="1.4365908E9"/>
        <n v="1.4366772E9"/>
        <n v="1.4387508E9"/>
        <n v="1.4344308E9"/>
        <n v="1.4361588E9"/>
        <n v="1.4343444E9"/>
        <n v="1.435122E9"/>
        <n v="1.4336532E9"/>
        <n v="1.4320116E9"/>
        <n v="1.4309748E9"/>
        <n v="1.4295924E9"/>
        <n v="1.4289012E9"/>
        <n v="1.4270868E9"/>
        <n v="1.4256216E9"/>
        <n v="1.424412E9"/>
        <n v="1.427778E9"/>
        <n v="1.4262228E9"/>
        <n v="1.4202648E9"/>
        <n v="1.4219064E9"/>
        <n v="1.420092E9"/>
        <n v="1.4225112E9"/>
        <n v="1.41966E9"/>
        <n v="1.4175864E9"/>
        <n v="1.4194008E9"/>
        <n v="1.4180184E9"/>
        <n v="1.416204E9"/>
        <n v="1.4204376E9"/>
        <n v="1.4181912E9"/>
        <n v="1.4161176E9"/>
        <n v="1.4156856E9"/>
        <n v="1.4140404E9"/>
        <n v="1.415772E9"/>
        <n v="1.4123124E9"/>
        <n v="1.4111892E9"/>
        <n v="1.4080788E9"/>
        <n v="1.407042E9"/>
        <n v="1.4071284E9"/>
        <n v="1.4041044E9"/>
        <n v="1.4041908E9"/>
        <n v="1.4066964E9"/>
        <n v="1.4022036E9"/>
        <n v="1.4043636E9"/>
        <n v="1.4034132E9"/>
        <n v="1.4021172E9"/>
        <n v="1.4008212E9"/>
        <n v="1.3993524E9"/>
        <n v="1.4007348E9"/>
        <n v="1.3960692E9"/>
        <n v="1.3971924E9"/>
        <n v="1.3943448E9"/>
        <n v="1.3925304E9"/>
        <n v="1.3904568E9"/>
        <n v="1.389852E9"/>
        <n v="1.3896792E9"/>
        <n v="1.38942E9"/>
        <n v="1.3870872E9"/>
        <n v="1.388556E9"/>
        <n v="1.3890744E9"/>
        <n v="1.3854456E9"/>
        <n v="1.3839768E9"/>
        <n v="1.3817268E9"/>
        <n v="1.3812084E9"/>
        <n v="1.383804E9"/>
        <n v="1.3801716E9"/>
        <n v="1.3796532E9"/>
        <n v="1.37853E9"/>
        <n v="1.3787892E9"/>
        <n v="1.3766292E9"/>
        <n v="1.3777524E9"/>
        <n v="1.3761972E9"/>
        <n v="1.3749012E9"/>
        <n v="1.3753332E9"/>
        <n v="1.374642E9"/>
        <n v="1.3704084E9"/>
        <n v="1.3709268E9"/>
        <n v="1.3692852E9"/>
        <n v="1.3698036E9"/>
        <n v="1.3660884E9"/>
        <n v="1.3697172E9"/>
        <n v="1.3641012E9"/>
        <n v="1.3632372E9"/>
        <n v="1.3663476E9"/>
        <n v="1.3630644E9"/>
        <n v="1.3636692E9"/>
        <n v="1.362978E9"/>
        <n v="1.3628088E9"/>
        <n v="1.3596984E9"/>
        <n v="1.3559832E9"/>
        <n v="1.3552056E9"/>
        <n v="1.3550328E9"/>
        <n v="1.3511412E9"/>
        <n v="1.3496724E9"/>
        <n v="1.3493268E9"/>
        <n v="1.3450068E9"/>
        <n v="1.344834E9"/>
        <n v="1.3445748E9"/>
        <n v="1.3423284E9"/>
        <n v="1.3410324E9"/>
        <n v="1.3404276E9"/>
        <n v="1.3399092E9"/>
        <n v="1.3363668E9"/>
        <n v="1.337058E9"/>
        <n v="1.3362804E9"/>
        <n v="1.3378356E9"/>
        <n v="1.3352436E9"/>
        <n v="1.334898E9"/>
        <n v="1.3355028E9"/>
        <n v="1.3342068E9"/>
        <n v="1.3334292E9"/>
        <n v="1.3317876E9"/>
        <n v="1.3332564E9"/>
        <n v="1.3333428E9"/>
        <n v="1.3310136E9"/>
        <n v="1.3305816E9"/>
        <n v="1.330236E9"/>
        <n v="1.3307544E9"/>
        <n v="1.3272984E9"/>
        <n v="1.3279032E9"/>
        <n v="1.3298904E9"/>
        <n v="1.3247928E9"/>
        <n v="1.3249656E9"/>
        <n v="1.323756E9"/>
        <n v="1.3229784E9"/>
        <n v="1.3209048E9"/>
        <n v="1.3205556E9"/>
        <n v="1.3192596E9"/>
        <n v="1.3168404E9"/>
        <n v="1.316322E9"/>
        <n v="1.3112244E9"/>
        <n v="1.3116564E9"/>
        <n v="1.3110516E9"/>
        <n v="1.3113972E9"/>
        <n v="1.3126932E9"/>
        <n v="1.3083732E9"/>
        <n v="1.3067316E9"/>
        <n v="1.3057812E9"/>
        <n v="1.3050036E9"/>
        <n v="1.3062132E9"/>
        <n v="1.3047444E9"/>
        <n v="1.3053492E9"/>
        <n v="1.3044852E9"/>
        <n v="1.3031892E9"/>
        <n v="1.3032756E9"/>
        <n v="1.3026708E9"/>
        <n v="1.3023252E9"/>
        <n v="1.3005108E9"/>
        <n v="1.2998232E9"/>
        <n v="1.3017204E9"/>
        <n v="1.2980088E9"/>
        <n v="1.2972312E9"/>
        <n v="1.2961944E9"/>
        <n v="1.2960216E9"/>
        <n v="1.2949848E9"/>
        <n v="1.2975768E9"/>
        <n v="1.2944664E9"/>
        <n v="1.2940344E9"/>
        <n v="1.2924792E9"/>
        <n v="1.2921336E9"/>
        <n v="1.2908376E9"/>
        <n v="1.288674E9"/>
        <n v="1.2884148E9"/>
        <n v="1.2867732E9"/>
        <n v="1.2855636E9"/>
        <n v="1.2848724E9"/>
        <n v="1.2851316E9"/>
        <n v="1.2844404E9"/>
        <n v="1.284354E9"/>
        <n v="1.283058E9"/>
        <n v="1.2815892E9"/>
        <n v="1.2835764E9"/>
        <n v="1.2812436E9"/>
        <n v="1.2784788E9"/>
        <n v="1.2801204E9"/>
        <n v="1.2785652E9"/>
        <n v="1.278306E9"/>
        <n v="1.2775284E9"/>
        <n v="1.2738996E9"/>
        <n v="1.2767508E9"/>
        <n v="1.2733812E9"/>
        <n v="1.2724308E9"/>
        <n v="1.2721716E9"/>
        <n v="1.2707892E9"/>
        <n v="1.2704436E9"/>
        <n v="1.2670776E9"/>
        <n v="1.2663E9"/>
        <n v="1.2674232E9"/>
        <n v="1.2656952E9"/>
        <n v="1.5456312E9"/>
        <n v="1.532754E9"/>
        <n v="1.4885208E9"/>
        <n v="1.4824728E9"/>
        <n v="1.4631156E9"/>
        <n v="1.4521464E9"/>
        <n v="1.4301972E9"/>
        <n v="1.4164632E9"/>
        <n v="1.388988E9"/>
        <n v="1.3562424E9"/>
        <n v="1.3525272E9"/>
        <n v="1.33749E9"/>
        <n v="1.3113108E9"/>
        <n v="1.2815028E9"/>
        <n v="1.5796728E9"/>
        <n v="1.5775992E9"/>
        <n v="1.580364E9"/>
        <n v="1.5765624E9"/>
        <n v="1.575612E9"/>
        <n v="1.5754392E9"/>
        <n v="1.5763896E9"/>
        <n v="1.5745752E9"/>
        <n v="1.5755256E9"/>
        <n v="1.5749208E9"/>
        <n v="1.5735384E9"/>
        <n v="1.573452E9"/>
        <n v="1.5721524E9"/>
        <n v="1.5718068E9"/>
        <n v="1.571634E9"/>
        <n v="1.5715476E9"/>
        <n v="1.5731928E9"/>
        <n v="1.5687828E9"/>
        <n v="1.568178E9"/>
        <n v="1.5683508E9"/>
        <n v="1.5701652E9"/>
        <n v="1.5661908E9"/>
        <n v="1.563858E9"/>
        <n v="1.5623892E9"/>
        <n v="1.5629076E9"/>
        <n v="1.5614388E9"/>
        <n v="1.5619572E9"/>
        <n v="1.559106E9"/>
        <n v="1.5623028E9"/>
        <n v="1.5593652E9"/>
        <n v="1.5577236E9"/>
        <n v="1.5592788E9"/>
        <n v="1.5559092E9"/>
        <n v="1.5578964E9"/>
        <n v="1.5548724E9"/>
        <n v="1.5555636E9"/>
        <n v="1.555218E9"/>
        <n v="1.553922E9"/>
        <n v="1.5528852E9"/>
        <n v="1.5533172E9"/>
        <n v="1.5521976E9"/>
        <n v="1.55142E9"/>
        <n v="1.5546996E9"/>
        <n v="1.5500376E9"/>
        <n v="1.5512472E9"/>
        <n v="1.5507288E9"/>
        <n v="1.5515064E9"/>
        <n v="1.5491736E9"/>
        <n v="1.5529716E9"/>
        <n v="1.5490872E9"/>
        <n v="1.5484824E9"/>
        <n v="1.5474456E9"/>
        <n v="1.5481368E9"/>
        <n v="1.545804E9"/>
        <n v="1.5451128E9"/>
        <n v="1.5468408E9"/>
        <n v="1.5473592E9"/>
        <n v="1.544508E9"/>
        <n v="1.5438168E9"/>
        <n v="1.5415704E9"/>
        <n v="1.5407892E9"/>
        <n v="1.5395796E9"/>
        <n v="1.5394068E9"/>
        <n v="1.538802E9"/>
        <n v="1.5376788E9"/>
        <n v="1.5372468E9"/>
        <n v="1.53621E9"/>
        <n v="1.5363828E9"/>
        <n v="1.5371604E9"/>
        <n v="1.53405E9"/>
        <n v="1.5333588E9"/>
        <n v="1.5334452E9"/>
        <n v="1.5346548E9"/>
        <n v="1.5339636E9"/>
        <n v="1.5352596E9"/>
        <n v="1.5355188E9"/>
        <n v="1.532322E9"/>
        <n v="1.5321492E9"/>
        <n v="1.5300756E9"/>
        <n v="1.529298E9"/>
        <n v="1.53189E9"/>
        <n v="1.5286068E9"/>
        <n v="1.5304212E9"/>
        <n v="1.5298164E9"/>
        <n v="1.5268788E9"/>
        <n v="1.5259284E9"/>
        <n v="1.5273972E9"/>
        <n v="1.5239412E9"/>
        <n v="1.5242868E9"/>
        <n v="1.5240276E9"/>
        <n v="1.5226452E9"/>
        <n v="1.5230772E9"/>
        <n v="1.5227316E9"/>
        <n v="1.522818E9"/>
        <n v="1.5199704E9"/>
        <n v="1.5182424E9"/>
        <n v="1.5178104E9"/>
        <n v="1.5169464E9"/>
        <n v="1.5171192E9"/>
        <n v="1.5161688E9"/>
        <n v="1.515564E9"/>
        <n v="1.5166008E9"/>
        <n v="1.5153912E9"/>
        <n v="1.5170328E9"/>
        <n v="1.5127992E9"/>
        <n v="1.5141816E9"/>
        <n v="1.5127128E9"/>
        <n v="1.5135768E9"/>
        <n v="1.5128856E9"/>
        <n v="1.5117624E9"/>
        <n v="1.5108984E9"/>
        <n v="1.5122808E9"/>
        <n v="1.5110712E9"/>
        <n v="1.5075252E9"/>
        <n v="1.509426E9"/>
        <n v="1.5070932E9"/>
        <n v="1.5058836E9"/>
        <n v="1.5057972E9"/>
        <n v="1.5057108E9"/>
        <n v="1.5052788E9"/>
        <n v="1.5065748E9"/>
        <n v="1.5047604E9"/>
        <n v="1.5045012E9"/>
        <n v="1.5039828E9"/>
        <n v="1.5036372E9"/>
        <n v="1.5043284E9"/>
        <n v="1.5014772E9"/>
        <n v="1.5051924E9"/>
        <n v="1.5017364E9"/>
        <n v="1.5019956E9"/>
        <n v="1.5011316E9"/>
        <n v="1.5031188E9"/>
        <n v="1.500354E9"/>
        <n v="1.4996628E9"/>
        <n v="1.4992308E9"/>
        <n v="1.4995764E9"/>
        <n v="1.4994036E9"/>
        <n v="1.4976756E9"/>
        <n v="1.4985396E9"/>
        <n v="1.5004404E9"/>
        <n v="1.4962068E9"/>
        <n v="1.495602E9"/>
        <n v="1.4962932E9"/>
        <n v="1.497762E9"/>
        <n v="1.4952564E9"/>
        <n v="1.4943924E9"/>
        <n v="1.4949972E9"/>
        <n v="1.4944788E9"/>
        <n v="1.4955156E9"/>
        <n v="1.4929236E9"/>
        <n v="1.4935284E9"/>
        <n v="1.4906772E9"/>
        <n v="1.489554E9"/>
        <n v="1.4898996E9"/>
        <n v="1.4893812E9"/>
        <n v="1.4878296E9"/>
        <n v="1.489986E9"/>
        <n v="1.487916E9"/>
        <n v="1.4890392E9"/>
        <n v="1.48662E9"/>
        <n v="1.4848056E9"/>
        <n v="1.4856696E9"/>
        <n v="1.485324E9"/>
        <n v="1.4836824E9"/>
        <n v="1.4826456E9"/>
        <n v="1.4821272E9"/>
        <n v="1.4829048E9"/>
        <n v="1.4808312E9"/>
        <n v="1.4798808E9"/>
        <n v="1.4790168E9"/>
        <n v="1.4741748E9"/>
        <n v="1.4767668E9"/>
        <n v="1.4747796E9"/>
        <n v="1.4720148E9"/>
        <n v="1.4740884E9"/>
        <n v="1.4707188E9"/>
        <n v="1.4695092E9"/>
        <n v="1.4708052E9"/>
        <n v="1.4682996E9"/>
        <n v="1.4714964E9"/>
        <n v="1.4689044E9"/>
        <n v="1.4681268E9"/>
        <n v="1.4663124E9"/>
        <n v="1.466658E9"/>
        <n v="1.467522E9"/>
        <n v="1.46277E9"/>
        <n v="1.4602644E9"/>
        <n v="1.46061E9"/>
        <n v="1.4599188E9"/>
        <n v="1.4591412E9"/>
        <n v="1.461906E9"/>
        <n v="1.4594868E9"/>
        <n v="1.4581908E9"/>
        <n v="1.4587092E9"/>
        <n v="1.458018E9"/>
        <n v="1.4574168E9"/>
        <n v="1.4600052E9"/>
        <n v="1.4566392E9"/>
        <n v="1.457244E9"/>
        <n v="1.455948E9"/>
        <n v="1.4543928E9"/>
        <n v="1.4556024E9"/>
        <n v="1.4543064E9"/>
        <n v="1.4496408E9"/>
        <n v="1.4488632E9"/>
        <n v="1.4484312E9"/>
        <n v="1.4441076E9"/>
        <n v="1.4473944E9"/>
        <n v="1.4440212E9"/>
        <n v="1.4439348E9"/>
        <n v="1.4435892E9"/>
        <n v="1.4434164E9"/>
        <n v="1.441602E9"/>
        <n v="1.4408244E9"/>
        <n v="1.4396148E9"/>
        <n v="1.4388372E9"/>
        <n v="1.438578E9"/>
        <n v="1.4374548E9"/>
        <n v="1.4362452E9"/>
        <n v="1.439874E9"/>
        <n v="1.4358996E9"/>
        <n v="1.43469E9"/>
        <n v="1.4346036E9"/>
        <n v="1.437714E9"/>
        <n v="1.4335668E9"/>
        <n v="1.4328756E9"/>
        <n v="1.432098E9"/>
        <n v="1.4321844E9"/>
        <n v="1.4317524E9"/>
        <n v="1.4318388E9"/>
        <n v="1.4310612E9"/>
        <n v="1.426914E9"/>
        <n v="1.4263956E9"/>
        <n v="1.4254488E9"/>
        <n v="1.425708E9"/>
        <n v="1.4232024E9"/>
        <n v="1.422684E9"/>
        <n v="1.4221656E9"/>
        <n v="1.422252E9"/>
        <n v="1.4214744E9"/>
        <n v="1.4224248E9"/>
        <n v="1.4207832E9"/>
        <n v="1.4195736E9"/>
        <n v="1.418796E9"/>
        <n v="1.4149044E9"/>
        <n v="1.4141268E9"/>
        <n v="1.4137812E9"/>
        <n v="1.4136084E9"/>
        <n v="1.4119668E9"/>
        <n v="1.4154264E9"/>
        <n v="1.4145588E9"/>
        <n v="1.4115348E9"/>
        <n v="1.4133492E9"/>
        <n v="1.4111028E9"/>
        <n v="1.4124852E9"/>
        <n v="1.410498E9"/>
        <n v="1.4101524E9"/>
        <n v="1.4085972E9"/>
        <n v="1.4085108E9"/>
        <n v="1.411362E9"/>
        <n v="1.4065236E9"/>
        <n v="1.4078196E9"/>
        <n v="1.4075604E9"/>
        <n v="1.4073012E9"/>
        <n v="1.4056596E9"/>
        <n v="1.4098068E9"/>
        <n v="1.4051412E9"/>
        <n v="1.4046228E9"/>
        <n v="1.4034996E9"/>
        <n v="1.402722E9"/>
        <n v="1.4024628E9"/>
        <n v="1.4028948E9"/>
        <n v="1.4039316E9"/>
        <n v="1.3990932E9"/>
        <n v="1.3991796E9"/>
        <n v="1.4003892E9"/>
        <n v="1.3985748E9"/>
        <n v="1.3980564E9"/>
        <n v="1.3982292E9"/>
        <n v="1.3969332E9"/>
        <n v="1.3986612E9"/>
        <n v="1.3957236E9"/>
        <n v="1.3989204E9"/>
        <n v="1.3952052E9"/>
        <n v="1.3947732E9"/>
        <n v="1.3950324E9"/>
        <n v="1.3940856E9"/>
        <n v="1.3921848E9"/>
        <n v="1.3912344E9"/>
        <n v="1.3922712E9"/>
        <n v="1.3895928E9"/>
        <n v="1.3888152E9"/>
        <n v="1.3878648E9"/>
        <n v="1.3875192E9"/>
        <n v="1.3880376E9"/>
        <n v="1.386828E9"/>
        <n v="1.3848408E9"/>
        <n v="1.3862232E9"/>
        <n v="1.3840632E9"/>
        <n v="1.3831092E9"/>
        <n v="1.383282E9"/>
        <n v="1.3825044E9"/>
        <n v="1.3826772E9"/>
        <n v="1.3797396E9"/>
        <n v="1.379826E9"/>
        <n v="1.3803444E9"/>
        <n v="1.3760244E9"/>
        <n v="1.375938E9"/>
        <n v="1.3761108E9"/>
        <n v="1.3758516E9"/>
        <n v="1.372482E9"/>
        <n v="1.3723956E9"/>
        <n v="1.3736916E9"/>
        <n v="1.3717044E9"/>
        <n v="1.3704948E9"/>
        <n v="1.3693716E9"/>
        <n v="1.3689396E9"/>
        <n v="1.3705812E9"/>
        <n v="1.3665204E9"/>
        <n v="1.366434E9"/>
        <n v="1.3645332E9"/>
        <n v="1.3635828E9"/>
        <n v="1.3649652E9"/>
        <n v="1.3625496E9"/>
        <n v="1.3640148E9"/>
        <n v="1.3620312E9"/>
        <n v="1.3631508E9"/>
        <n v="1.3601304E9"/>
        <n v="1.3605624E9"/>
        <n v="1.3615128E9"/>
        <n v="1.3568472E9"/>
        <n v="1.356588E9"/>
        <n v="1.3560696E9"/>
        <n v="1.353996E9"/>
        <n v="1.3524408E9"/>
        <n v="1.3533048E9"/>
        <n v="1.3507092E9"/>
        <n v="1.3498452E9"/>
        <n v="1.3494132E9"/>
        <n v="1.3488084E9"/>
        <n v="1.3503636E9"/>
        <n v="1.3479444E9"/>
        <n v="1.3489812E9"/>
        <n v="1.3470804E9"/>
        <n v="1.3469076E9"/>
        <n v="1.34613E9"/>
        <n v="1.3443156E9"/>
        <n v="1.3458708E9"/>
        <n v="1.3427604E9"/>
        <n v="1.3406868E9"/>
        <n v="1.3408596E9"/>
        <n v="1.339218E9"/>
        <n v="1.3394772E9"/>
        <n v="1.3359348E9"/>
        <n v="1.338786E9"/>
        <n v="1.3368852E9"/>
        <n v="1.3365396E9"/>
        <n v="1.3367124E9"/>
        <n v="1.3364532E9"/>
        <n v="1.3354164E9"/>
        <n v="1.3372308E9"/>
        <n v="1.3356756E9"/>
        <n v="1.3324788E9"/>
        <n v="1.3329972E9"/>
        <n v="1.3304952E9"/>
        <n v="1.3311864E9"/>
        <n v="1.3296312E9"/>
        <n v="1.3290264E9"/>
        <n v="1.3304088E9"/>
        <n v="1.325052E9"/>
        <n v="1.3243608E9"/>
        <n v="1.3234104E9"/>
        <n v="1.3266936E9"/>
        <n v="1.322892E9"/>
        <n v="1.323324E9"/>
        <n v="1.3221144E9"/>
        <n v="1.3230648E9"/>
        <n v="1.3239288E9"/>
        <n v="1.3209912E9"/>
        <n v="1.3190004E9"/>
        <n v="1.3185684E9"/>
        <n v="1.3203828E9"/>
        <n v="1.3187412E9"/>
        <n v="1.317186E9"/>
        <n v="1.3164084E9"/>
        <n v="1.31589E9"/>
        <n v="1.315026E9"/>
        <n v="1.3158036E9"/>
        <n v="1.3136436E9"/>
        <n v="1.31373E9"/>
        <n v="1.3125204E9"/>
        <n v="1.3108788E9"/>
        <n v="1.3105332E9"/>
        <n v="1.308978E9"/>
        <n v="1.3092372E9"/>
        <n v="1.3074228E9"/>
        <n v="1.305954E9"/>
        <n v="1.305522E9"/>
        <n v="1.3054356E9"/>
        <n v="1.304226E9"/>
        <n v="1.3018068E9"/>
        <n v="1.3058676E9"/>
        <n v="1.3008564E9"/>
        <n v="1.3013748E9"/>
        <n v="1.298268E9"/>
        <n v="1.2988728E9"/>
        <n v="1.2986136E9"/>
        <n v="1.2967128E9"/>
        <n v="1.2993912E9"/>
        <n v="1.2974904E9"/>
        <n v="1.2948984E9"/>
        <n v="1.2957624E9"/>
        <n v="1.2941208E9"/>
        <n v="1.2950712E9"/>
        <n v="1.2951576E9"/>
        <n v="1.2933432E9"/>
        <n v="1.2946392E9"/>
        <n v="1.2931704E9"/>
        <n v="1.291788E9"/>
        <n v="1.2916152E9"/>
        <n v="1.2919608E9"/>
        <n v="1.2897144E9"/>
        <n v="1.2905784E9"/>
        <n v="1.2898008E9"/>
        <n v="1.28781E9"/>
        <n v="1.2889332E9"/>
        <n v="1.2868596E9"/>
        <n v="1.2864276E9"/>
        <n v="1.2827124E9"/>
        <n v="1.2823668E9"/>
        <n v="1.2859092E9"/>
        <n v="1.2811572E9"/>
        <n v="1.280898E9"/>
        <n v="1.2796884E9"/>
        <n v="1.2799476E9"/>
        <n v="1.27917E9"/>
        <n v="1.2805524E9"/>
        <n v="1.2795156E9"/>
        <n v="1.2794292E9"/>
        <n v="1.2773556E9"/>
        <n v="1.2789972E9"/>
        <n v="1.278738E9"/>
        <n v="1.2790836E9"/>
        <n v="1.2770964E9"/>
        <n v="1.277874E9"/>
        <n v="1.2746772E9"/>
        <n v="1.2758868E9"/>
        <n v="1.2779604E9"/>
        <n v="1.275282E9"/>
        <n v="1.2732084E9"/>
        <n v="1.2714804E9"/>
        <n v="1.273554E9"/>
        <n v="1.269666E9"/>
        <n v="1.2698388E9"/>
        <n v="1.2697524E9"/>
        <n v="1.27053E9"/>
        <n v="1.2690612E9"/>
        <n v="1.2681144E9"/>
        <n v="1.2676824E9"/>
        <n v="1.2648312E9"/>
        <n v="1.2678552E9"/>
        <n v="1.2675096E9"/>
        <n v="1.2630168E9"/>
      </sharedItems>
    </cacheField>
    <cacheField name="Instruction formula doesnt work" numFmtId="166">
      <sharedItems containsSemiMixedTypes="0" containsString="0" containsNumber="1" containsInteger="1">
        <n v="1.356675290784E14"/>
        <n v="1.344955303584E14"/>
        <n v="1.337866701984E14"/>
        <n v="1.337344154784E14"/>
        <n v="1.327412647584E14"/>
        <n v="1.324501313184E14"/>
        <n v="1.315692660384E14"/>
        <n v="1.312560487584E14"/>
        <n v="1.307782913184E14"/>
        <n v="1.297403508384E14"/>
        <n v="1.296657012384E14"/>
        <n v="1.295387969184E14"/>
        <n v="1.287699060384E14"/>
        <n v="1.279192116384E14"/>
        <n v="1.278594919584E14"/>
        <n v="1.270678951584E14"/>
        <n v="1.267618317984E14"/>
        <n v="1.258887425184E14"/>
        <n v="1.253587303584E14"/>
        <n v="1.251497114784E14"/>
        <n v="1.247089677984E14"/>
        <n v="1.244924839584E14"/>
        <n v="1.230669876384E14"/>
        <n v="1.229400833184E14"/>
        <n v="1.228505037984E14"/>
        <n v="1.225444404384E14"/>
        <n v="1.211407169184E14"/>
        <n v="1.202676276384E14"/>
        <n v="1.201108634784E14"/>
        <n v="1.197749402784E14"/>
        <n v="1.190430631584E14"/>
        <n v="1.187743245984E14"/>
        <n v="1.182891021984E14"/>
        <n v="1.166990657184E14"/>
        <n v="1.149525761184E14"/>
        <n v="1.146689076384E14"/>
        <n v="1.145345383584E14"/>
        <n v="1.141090356384E14"/>
        <n v="1.138325210784E14"/>
        <n v="1.137504065184E14"/>
        <n v="1.135040628384E14"/>
        <n v="1.127351719584E14"/>
        <n v="1.123025153184E14"/>
        <n v="1.116903885984E14"/>
        <n v="1.115634842784E14"/>
        <n v="1.113242945184E14"/>
        <n v="1.112795047584E14"/>
        <n v="1.111302055584E14"/>
        <n v="1.110928807584E14"/>
        <n v="1.109361165984E14"/>
        <n v="1.108390721184E14"/>
        <n v="1.107270977184E14"/>
        <n v="1.106748429984E14"/>
        <n v="1.102344103584E14"/>
        <n v="1.095031553184E14"/>
        <n v="1.094882253984E14"/>
        <n v="1.093911809184E14"/>
        <n v="1.365188455584E14"/>
        <n v="1.364292660384E14"/>
        <n v="1.362725018784E14"/>
        <n v="1.362053172384E14"/>
        <n v="1.361903873184E14"/>
        <n v="1.361754573984E14"/>
        <n v="1.361605274784E14"/>
        <n v="1.360037633184E14"/>
        <n v="1.357944333984E14"/>
        <n v="1.356227393184E14"/>
        <n v="1.353838605984E14"/>
        <n v="1.352569562784E14"/>
        <n v="1.351823066784E14"/>
        <n v="1.351300519584E14"/>
        <n v="1.351076570784E14"/>
        <n v="1.350106125984E14"/>
        <n v="1.349732877984E14"/>
        <n v="1.349508929184E14"/>
        <n v="1.349061031584E14"/>
        <n v="1.347941287584E14"/>
        <n v="1.347791988384E14"/>
        <n v="1.345776449184E14"/>
        <n v="1.344731354784E14"/>
        <n v="1.343835559584E14"/>
        <n v="1.343686260384E14"/>
        <n v="1.341222823584E14"/>
        <n v="1.341148173984E14"/>
        <n v="1.340628737184E14"/>
        <n v="1.339882241184E14"/>
        <n v="1.339210394784E14"/>
        <n v="1.338016001184E14"/>
        <n v="1.337418804384E14"/>
        <n v="1.336746957984E14"/>
        <n v="1.334955367584E14"/>
        <n v="1.334806068384E14"/>
        <n v="1.334283521184E14"/>
        <n v="1.331593025184E14"/>
        <n v="1.330622580384E14"/>
        <n v="1.328756340384E14"/>
        <n v="1.328233793184E14"/>
        <n v="1.327636596384E14"/>
        <n v="1.326964749984E14"/>
        <n v="1.326591501984E14"/>
        <n v="1.326442202784E14"/>
        <n v="1.325770356384E14"/>
        <n v="1.325247809184E14"/>
        <n v="1.322336474784E14"/>
        <n v="1.321142081184E14"/>
        <n v="1.320246285984E14"/>
        <n v="1.319201191584E14"/>
        <n v="1.318603994784E14"/>
        <n v="1.316961703584E14"/>
        <n v="1.316737754784E14"/>
        <n v="1.316513805984E14"/>
        <n v="1.316065908384E14"/>
        <n v="1.315991258784E14"/>
        <n v="1.314647565984E14"/>
        <n v="1.313904180384E14"/>
        <n v="1.313754881184E14"/>
        <n v="1.312709786784E14"/>
        <n v="1.311515393184E14"/>
        <n v="1.311366093984E14"/>
        <n v="1.311216794784E14"/>
        <n v="1.310320999584E14"/>
        <n v="1.309425204384E14"/>
        <n v="1.308902657184E14"/>
        <n v="1.308454759584E14"/>
        <n v="1.308380109984E14"/>
        <n v="1.306140621984E14"/>
        <n v="1.305394125984E14"/>
        <n v="1.304572980384E14"/>
        <n v="1.304196621984E14"/>
        <n v="1.303076877984E14"/>
        <n v="1.303002228384E14"/>
        <n v="1.302852929184E14"/>
        <n v="1.302106433184E14"/>
        <n v="1.301135988384E14"/>
        <n v="1.300538791584E14"/>
        <n v="1.299493697184E14"/>
        <n v="1.299045799584E14"/>
        <n v="1.297478157984E14"/>
        <n v="1.295985165984E14"/>
        <n v="1.294865421984E14"/>
        <n v="1.291954087584E14"/>
        <n v="1.291431540384E14"/>
        <n v="1.290237146784E14"/>
        <n v="1.289490650784E14"/>
        <n v="1.287475111584E14"/>
        <n v="1.286059879584E14"/>
        <n v="1.284940135584E14"/>
        <n v="1.284716186784E14"/>
        <n v="1.284492237984E14"/>
        <n v="1.283969690784E14"/>
        <n v="1.280610458784E14"/>
        <n v="1.279938612384E14"/>
        <n v="1.278818868384E14"/>
        <n v="1.277923073184E14"/>
        <n v="1.277773773984E14"/>
        <n v="1.277024167584E14"/>
        <n v="1.276949517984E14"/>
        <n v="1.275605825184E14"/>
        <n v="1.272545191584E14"/>
        <n v="1.272321242784E14"/>
        <n v="1.271052199584E14"/>
        <n v="1.270455002784E14"/>
        <n v="1.269783156384E14"/>
        <n v="1.269633857184E14"/>
        <n v="1.268439463584E14"/>
        <n v="1.268140865184E14"/>
        <n v="1.267469018784E14"/>
        <n v="1.265378829984E14"/>
        <n v="1.265154881184E14"/>
        <n v="1.265005581984E14"/>
        <n v="1.264408385184E14"/>
        <n v="1.264035137184E14"/>
        <n v="1.262019597984E14"/>
        <n v="1.259780109984E14"/>
        <n v="1.259705460384E14"/>
        <n v="1.258962074784E14"/>
        <n v="1.258812775584E14"/>
        <n v="1.258290228384E14"/>
        <n v="1.258215578784E14"/>
        <n v="1.257021185184E14"/>
        <n v="1.256797236384E14"/>
        <n v="1.256349338784E14"/>
        <n v="1.255901441184E14"/>
        <n v="1.255752141984E14"/>
        <n v="1.255453543584E14"/>
        <n v="1.254781697184E14"/>
        <n v="1.254632397984E14"/>
        <n v="1.253736602784E14"/>
        <n v="1.253438004384E14"/>
        <n v="1.253288705184E14"/>
        <n v="1.251646413984E14"/>
        <n v="1.251347815584E14"/>
        <n v="1.250078772384E14"/>
        <n v="1.249478465184E14"/>
        <n v="1.248806618784E14"/>
        <n v="1.248433370784E14"/>
        <n v="1.247686874784E14"/>
        <n v="1.247462925984E14"/>
        <n v="1.246716429984E14"/>
        <n v="1.246343181984E14"/>
        <n v="1.244850189984E14"/>
        <n v="1.244775540384E14"/>
        <n v="1.244476941984E14"/>
        <n v="1.244402292384E14"/>
        <n v="1.244252993184E14"/>
        <n v="1.243730445984E14"/>
        <n v="1.242386753184E14"/>
        <n v="1.241640257184E14"/>
        <n v="1.241043060384E14"/>
        <n v="1.240893761184E14"/>
        <n v="1.240744461984E14"/>
        <n v="1.239550068384E14"/>
        <n v="1.239027521184E14"/>
        <n v="1.238878221984E14"/>
        <n v="1.238803572384E14"/>
        <n v="1.237310580384E14"/>
        <n v="1.237161281184E14"/>
        <n v="1.235145741984E14"/>
        <n v="1.235071092384E14"/>
        <n v="1.234175297184E14"/>
        <n v="1.232383706784E14"/>
        <n v="1.231267073184E14"/>
        <n v="1.230072679584E14"/>
        <n v="1.229774081184E14"/>
        <n v="1.228579687584E14"/>
        <n v="1.226937396384E14"/>
        <n v="1.226638797984E14"/>
        <n v="1.226116250784E14"/>
        <n v="1.226041601184E14"/>
        <n v="1.225892301984E14"/>
        <n v="1.224697908384E14"/>
        <n v="1.224324660384E14"/>
        <n v="1.223503514784E14"/>
        <n v="1.223428865184E14"/>
        <n v="1.222831668384E14"/>
        <n v="1.222757018784E14"/>
        <n v="1.221335565984E14"/>
        <n v="1.221260916384E14"/>
        <n v="1.220066522784E14"/>
        <n v="1.219693274784E14"/>
        <n v="1.219170727584E14"/>
        <n v="1.216035444384E14"/>
        <n v="1.214542452384E14"/>
        <n v="1.213721306784E14"/>
        <n v="1.212974810784E14"/>
        <n v="1.212900161184E14"/>
        <n v="1.211556468384E14"/>
        <n v="1.210809972384E14"/>
        <n v="1.210586023584E14"/>
        <n v="1.210362074784E14"/>
        <n v="1.210287425184E14"/>
        <n v="1.210063476384E14"/>
        <n v="1.209316980384E14"/>
        <n v="1.208869082784E14"/>
        <n v="1.208719783584E14"/>
        <n v="1.206032397984E14"/>
        <n v="1.205509850784E14"/>
        <n v="1.203572071584E14"/>
        <n v="1.202974874784E14"/>
        <n v="1.200660737184E14"/>
        <n v="1.200511437984E14"/>
        <n v="1.199540993184E14"/>
        <n v="1.198122650784E14"/>
        <n v="1.196928257184E14"/>
        <n v="1.196778957984E14"/>
        <n v="1.196480359584E14"/>
        <n v="1.194312410784E14"/>
        <n v="1.193864513184E14"/>
        <n v="1.193341965984E14"/>
        <n v="1.192147572384E14"/>
        <n v="1.191923623584E14"/>
        <n v="1.191326426784E14"/>
        <n v="1.190206682784E14"/>
        <n v="1.189385537184E14"/>
        <n v="1.189310887584E14"/>
        <n v="1.188489741984E14"/>
        <n v="1.188265793184E14"/>
        <n v="1.188116493984E14"/>
        <n v="1.187519297184E14"/>
        <n v="1.187369997984E14"/>
        <n v="1.185578407584E14"/>
        <n v="1.183936116384E14"/>
        <n v="1.182069876384E14"/>
        <n v="1.181472679584E14"/>
        <n v="1.181398029984E14"/>
        <n v="1.180128986784E14"/>
        <n v="1.179755738784E14"/>
        <n v="1.177740199584E14"/>
        <n v="1.177665549984E14"/>
        <n v="1.177370061984E14"/>
        <n v="1.177295412384E14"/>
        <n v="1.176847514784E14"/>
        <n v="1.176548916384E14"/>
        <n v="1.174608026784E14"/>
        <n v="1.172517837984E14"/>
        <n v="1.171398093984E14"/>
        <n v="1.170726247584E14"/>
        <n v="1.169606503584E14"/>
        <n v="1.166916007584E14"/>
        <n v="1.165796263584E14"/>
        <n v="1.165348365984E14"/>
        <n v="1.161989133984E14"/>
        <n v="1.161018689184E14"/>
        <n v="1.159525697184E14"/>
        <n v="1.158853850784E14"/>
        <n v="1.158555252384E14"/>
        <n v="1.157958055584E14"/>
        <n v="1.157286209184E14"/>
        <n v="1.154524173984E14"/>
        <n v="1.154449524384E14"/>
        <n v="1.154150925984E14"/>
        <n v="1.153777677984E14"/>
        <n v="1.153255130784E14"/>
        <n v="1.152210036384E14"/>
        <n v="1.151612839584E14"/>
        <n v="1.151538189984E14"/>
        <n v="1.150717044384E14"/>
        <n v="1.150567745184E14"/>
        <n v="1.150346906784E14"/>
        <n v="1.149973658784E14"/>
        <n v="1.149152513184E14"/>
        <n v="1.148853914784E14"/>
        <n v="1.148256717984E14"/>
        <n v="1.146390477984E14"/>
        <n v="1.146091879584E14"/>
        <n v="1.146017229984E14"/>
        <n v="1.145494682784E14"/>
        <n v="1.144449588384E14"/>
        <n v="1.144300289184E14"/>
        <n v="1.143628442784E14"/>
        <n v="1.142807297184E14"/>
        <n v="1.141911501984E14"/>
        <n v="1.140191450784E14"/>
        <n v="1.139594253984E14"/>
        <n v="1.137653364384E14"/>
        <n v="1.137578714784E14"/>
        <n v="1.134742029984E14"/>
        <n v="1.132726490784E14"/>
        <n v="1.132502541984E14"/>
        <n v="1.131382797984E14"/>
        <n v="1.131009549984E14"/>
        <n v="1.130487002784E14"/>
        <n v="1.130263053984E14"/>
        <n v="1.128322164384E14"/>
        <n v="1.127501018784E14"/>
        <n v="1.127426369184E14"/>
        <n v="1.127277069984E14"/>
        <n v="1.127202420384E14"/>
        <n v="1.126679873184E14"/>
        <n v="1.126530573984E14"/>
        <n v="1.125858727584E14"/>
        <n v="1.125112231584E14"/>
        <n v="1.124888282784E14"/>
        <n v="1.124738983584E14"/>
        <n v="1.124589684384E14"/>
        <n v="1.122801204384E14"/>
        <n v="1.122577255584E14"/>
        <n v="1.121681460384E14"/>
        <n v="1.120934964384E14"/>
        <n v="1.120263117984E14"/>
        <n v="1.119815220384E14"/>
        <n v="1.119665921184E14"/>
        <n v="1.119068724384E14"/>
        <n v="1.118770125984E14"/>
        <n v="1.118471527584E14"/>
        <n v="1.118247578784E14"/>
        <n v="1.117948980384E14"/>
        <n v="1.116605287584E14"/>
        <n v="1.116232039584E14"/>
        <n v="1.114962996384E14"/>
        <n v="1.112720397984E14"/>
        <n v="1.112421799584E14"/>
        <n v="1.111451354784E14"/>
        <n v="1.110704858784E14"/>
        <n v="1.110256961184E14"/>
        <n v="1.109809063584E14"/>
        <n v="1.108689319584E14"/>
        <n v="1.108316071584E14"/>
        <n v="1.108241421984E14"/>
        <n v="1.106897729184E14"/>
        <n v="1.106823079584E14"/>
        <n v="1.106076583584E14"/>
        <n v="1.104508941984E14"/>
        <n v="1.104135693984E14"/>
        <n v="1.103911745184E14"/>
        <n v="1.103762445984E14"/>
        <n v="1.103389197984E14"/>
        <n v="1.101746906784E14"/>
        <n v="1.100403213984E14"/>
        <n v="1.099208820384E14"/>
        <n v="1.098760922784E14"/>
        <n v="1.097939777184E14"/>
        <n v="1.096820033184E14"/>
        <n v="1.093687860384E14"/>
        <n v="1.093239962784E14"/>
        <n v="1.092418817184E14"/>
        <n v="1.333387725984E14"/>
        <n v="1.324277364384E14"/>
        <n v="1.283073895584E14"/>
        <n v="1.280013261984E14"/>
        <n v="1.263587239584E14"/>
        <n v="1.252318260384E14"/>
        <n v="1.235668289184E14"/>
        <n v="1.222455309984E14"/>
        <n v="1.195883162784E14"/>
        <n v="1.170129050784E14"/>
        <n v="1.131158849184E14"/>
        <n v="1.107047028384E14"/>
        <n v="1.363172916384E14"/>
        <n v="1.362501069984E14"/>
        <n v="1.361978522784E14"/>
        <n v="1.361381325984E14"/>
        <n v="1.361306676384E14"/>
        <n v="1.360858778784E14"/>
        <n v="1.359962983584E14"/>
        <n v="1.359888333984E14"/>
        <n v="1.359739034784E14"/>
        <n v="1.359440436384E14"/>
        <n v="1.358616180384E14"/>
        <n v="1.358317581984E14"/>
        <n v="1.357795034784E14"/>
        <n v="1.357645735584E14"/>
        <n v="1.357421786784E14"/>
        <n v="1.357347137184E14"/>
        <n v="1.357272487584E14"/>
        <n v="1.356749940384E14"/>
        <n v="1.354883700384E14"/>
        <n v="1.354734401184E14"/>
        <n v="1.354659751584E14"/>
        <n v="1.352047015584E14"/>
        <n v="1.351001921184E14"/>
        <n v="1.350180775584E14"/>
        <n v="1.349807527584E14"/>
        <n v="1.349359629984E14"/>
        <n v="1.348986381984E14"/>
        <n v="1.348463834784E14"/>
        <n v="1.348314535584E14"/>
        <n v="1.346672244384E14"/>
        <n v="1.345851098784E14"/>
        <n v="1.345179252384E14"/>
        <n v="1.345104602784E14"/>
        <n v="1.344656705184E14"/>
        <n v="1.344134157984E14"/>
        <n v="1.344059508384E14"/>
        <n v="1.343984858784E14"/>
        <n v="1.343760909984E14"/>
        <n v="1.343313012384E14"/>
        <n v="1.343163713184E14"/>
        <n v="1.343089063584E14"/>
        <n v="1.342491866784E14"/>
        <n v="1.342342567584E14"/>
        <n v="1.342267917984E14"/>
        <n v="1.341596071584E14"/>
        <n v="1.340778036384E14"/>
        <n v="1.339658292384E14"/>
        <n v="1.339285044384E14"/>
        <n v="1.338911796384E14"/>
        <n v="1.338762497184E14"/>
        <n v="1.338239949984E14"/>
        <n v="1.337941351584E14"/>
        <n v="1.337493453984E14"/>
        <n v="1.337194855584E14"/>
        <n v="1.337120205984E14"/>
        <n v="1.336672308384E14"/>
        <n v="1.336373709984E14"/>
        <n v="1.335851162784E14"/>
        <n v="1.334880717984E14"/>
        <n v="1.334208871584E14"/>
        <n v="1.333611674784E14"/>
        <n v="1.332865178784E14"/>
        <n v="1.332342631584E14"/>
        <n v="1.331667674784E14"/>
        <n v="1.330995828384E14"/>
        <n v="1.330323981984E14"/>
        <n v="1.329726785184E14"/>
        <n v="1.329428186784E14"/>
        <n v="1.328830989984E14"/>
        <n v="1.328084493984E14"/>
        <n v="1.328009844384E14"/>
        <n v="1.327039399584E14"/>
        <n v="1.326740801184E14"/>
        <n v="1.324426663584E14"/>
        <n v="1.324352013984E14"/>
        <n v="1.323754817184E14"/>
        <n v="1.323680167584E14"/>
        <n v="1.323456218784E14"/>
        <n v="1.323306919584E14"/>
        <n v="1.323232269984E14"/>
        <n v="1.321888577184E14"/>
        <n v="1.321589978784E14"/>
        <n v="1.321067431584E14"/>
        <n v="1.320843482784E14"/>
        <n v="1.320544884384E14"/>
        <n v="1.319947687584E14"/>
        <n v="1.318753293984E14"/>
        <n v="1.318678644384E14"/>
        <n v="1.318230746784E14"/>
        <n v="1.318156097184E14"/>
        <n v="1.318006797984E14"/>
        <n v="1.317111002784E14"/>
        <n v="1.316588455584E14"/>
        <n v="1.315618010784E14"/>
        <n v="1.315394061984E14"/>
        <n v="1.315095463584E14"/>
        <n v="1.313456282784E14"/>
        <n v="1.313381633184E14"/>
        <n v="1.312859085984E14"/>
        <n v="1.311813991584E14"/>
        <n v="1.311739341984E14"/>
        <n v="1.310694247584E14"/>
        <n v="1.310544948384E14"/>
        <n v="1.309574503584E14"/>
        <n v="1.309201255584E14"/>
        <n v="1.308828007584E14"/>
        <n v="1.308230810784E14"/>
        <n v="1.308006861984E14"/>
        <n v="1.307409665184E14"/>
        <n v="1.306961767584E14"/>
        <n v="1.306289921184E14"/>
        <n v="1.306215271584E14"/>
        <n v="1.305842023584E14"/>
        <n v="1.305692724384E14"/>
        <n v="1.305170177184E14"/>
        <n v="1.304796929184E14"/>
        <n v="1.303300826784E14"/>
        <n v="1.302405031584E14"/>
        <n v="1.302330381984E14"/>
        <n v="1.301210637984E14"/>
        <n v="1.300837389984E14"/>
        <n v="1.300464141984E14"/>
        <n v="1.299717645984E14"/>
        <n v="1.299642996384E14"/>
        <n v="1.299419047584E14"/>
        <n v="1.299195098784E14"/>
        <n v="1.298896500384E14"/>
        <n v="1.298523252384E14"/>
        <n v="1.297328858784E14"/>
        <n v="1.297104909984E14"/>
        <n v="1.296955610784E14"/>
        <n v="1.296806311584E14"/>
        <n v="1.296582362784E14"/>
        <n v="1.296358413984E14"/>
        <n v="1.296209114784E14"/>
        <n v="1.294940071584E14"/>
        <n v="1.294641473184E14"/>
        <n v="1.294566823584E14"/>
        <n v="1.294417524384E14"/>
        <n v="1.293820327584E14"/>
        <n v="1.293596378784E14"/>
        <n v="1.292775233184E14"/>
        <n v="1.292551284384E14"/>
        <n v="1.292103386784E14"/>
        <n v="1.292028737184E14"/>
        <n v="1.291356890784E14"/>
        <n v="1.291132941984E14"/>
        <n v="1.290759693984E14"/>
        <n v="1.290610394784E14"/>
        <n v="1.290162497184E14"/>
        <n v="1.289639949984E14"/>
        <n v="1.289266701984E14"/>
        <n v="1.289117402784E14"/>
        <n v="1.288968103584E14"/>
        <n v="1.287549761184E14"/>
        <n v="1.286731725984E14"/>
        <n v="1.285985229984E14"/>
        <n v="1.285910580384E14"/>
        <n v="1.285835930784E14"/>
        <n v="1.285388033184E14"/>
        <n v="1.285313383584E14"/>
        <n v="1.285238733984E14"/>
        <n v="1.285014785184E14"/>
        <n v="1.283521793184E14"/>
        <n v="1.282700647584E14"/>
        <n v="1.282252749984E14"/>
        <n v="1.281282305184E14"/>
        <n v="1.281058356384E14"/>
        <n v="1.280759757984E14"/>
        <n v="1.280535809184E14"/>
        <n v="1.279714663584E14"/>
        <n v="1.278893517984E14"/>
        <n v="1.277699124384E14"/>
        <n v="1.277322765984E14"/>
        <n v="1.273291687584E14"/>
        <n v="1.273067738784E14"/>
        <n v="1.271724045984E14"/>
        <n v="1.271649396384E14"/>
        <n v="1.271425447584E14"/>
        <n v="1.270529652384E14"/>
        <n v="1.270380353184E14"/>
        <n v="1.270156404384E14"/>
        <n v="1.269559207584E14"/>
        <n v="1.269335258784E14"/>
        <n v="1.268290164384E14"/>
        <n v="1.267991565984E14"/>
        <n v="1.266946471584E14"/>
        <n v="1.266423924384E14"/>
        <n v="1.266274625184E14"/>
        <n v="1.264856282784E14"/>
        <n v="1.263064692384E14"/>
        <n v="1.261497050784E14"/>
        <n v="1.260974503584E14"/>
        <n v="1.260825204384E14"/>
        <n v="1.260601255584E14"/>
        <n v="1.260004058784E14"/>
        <n v="1.259854759584E14"/>
        <n v="1.259111373984E14"/>
        <n v="1.259036724384E14"/>
        <n v="1.258738125984E14"/>
        <n v="1.258364877984E14"/>
        <n v="1.258066279584E14"/>
        <n v="1.257842330784E14"/>
        <n v="1.256647937184E14"/>
        <n v="1.254707047584E14"/>
        <n v="1.254483098784E14"/>
        <n v="1.254333799584E14"/>
        <n v="1.252392909984E14"/>
        <n v="1.251721063584E14"/>
        <n v="1.251273165984E14"/>
        <n v="1.250601319584E14"/>
        <n v="1.248881268384E14"/>
        <n v="1.247612225184E14"/>
        <n v="1.247388276384E14"/>
        <n v="1.246567130784E14"/>
        <n v="1.246044583584E14"/>
        <n v="1.245969933984E14"/>
        <n v="1.245223437984E14"/>
        <n v="1.243655796384E14"/>
        <n v="1.242909300384E14"/>
        <n v="1.242461402784E14"/>
        <n v="1.242162804384E14"/>
        <n v="1.241565607584E14"/>
        <n v="1.240445863584E14"/>
        <n v="1.239997965984E14"/>
        <n v="1.239699367584E14"/>
        <n v="1.239400769184E14"/>
        <n v="1.239251469984E14"/>
        <n v="1.238728922784E14"/>
        <n v="1.238504973984E14"/>
        <n v="1.237534529184E14"/>
        <n v="1.236937332384E14"/>
        <n v="1.236638733984E14"/>
        <n v="1.236116186784E14"/>
        <n v="1.234921793184E14"/>
        <n v="1.234847143584E14"/>
        <n v="1.234772493984E14"/>
        <n v="1.231935809184E14"/>
        <n v="1.231117773984E14"/>
        <n v="1.231043124384E14"/>
        <n v="1.230744525984E14"/>
        <n v="1.229998029984E14"/>
        <n v="1.228728986784E14"/>
        <n v="1.228430388384E14"/>
        <n v="1.228355738784E14"/>
        <n v="1.227609242784E14"/>
        <n v="1.227459943584E14"/>
        <n v="1.227012045984E14"/>
        <n v="1.226862746784E14"/>
        <n v="1.225743002784E14"/>
        <n v="1.225668353184E14"/>
        <n v="1.224175361184E14"/>
        <n v="1.221783463584E14"/>
        <n v="1.221634164384E14"/>
        <n v="1.220589069984E14"/>
        <n v="1.220365121184E14"/>
        <n v="1.220141172384E14"/>
        <n v="1.219618625184E14"/>
        <n v="1.219543975584E14"/>
        <n v="1.218872129184E14"/>
        <n v="1.218722829984E14"/>
        <n v="1.218498881184E14"/>
        <n v="1.218274932384E14"/>
        <n v="1.217229837984E14"/>
        <n v="1.216856589984E14"/>
        <n v="1.215736845984E14"/>
        <n v="1.215214298784E14"/>
        <n v="1.214990349984E14"/>
        <n v="1.214915700384E14"/>
        <n v="1.214318503584E14"/>
        <n v="1.214169204384E14"/>
        <n v="1.213870605984E14"/>
        <n v="1.213572007584E14"/>
        <n v="1.213497357984E14"/>
        <n v="1.212452263584E14"/>
        <n v="1.212079015584E14"/>
        <n v="1.211631117984E14"/>
        <n v="1.211183220384E14"/>
        <n v="1.211033921184E14"/>
        <n v="1.208794433184E14"/>
        <n v="1.208421185184E14"/>
        <n v="1.208197236384E14"/>
        <n v="1.207376090784E14"/>
        <n v="1.207301441184E14"/>
        <n v="1.206853543584E14"/>
        <n v="1.206480295584E14"/>
        <n v="1.206181697184E14"/>
        <n v="1.205957748384E14"/>
        <n v="1.205733799584E14"/>
        <n v="1.205285901984E14"/>
        <n v="1.204912653984E14"/>
        <n v="1.204838004384E14"/>
        <n v="1.204019969184E14"/>
        <n v="1.203870669984E14"/>
        <n v="1.201556532384E14"/>
        <n v="1.201257933984E14"/>
        <n v="1.200212839584E14"/>
        <n v="1.199839591584E14"/>
        <n v="1.199615642784E14"/>
        <n v="1.199466343584E14"/>
        <n v="1.198570548384E14"/>
        <n v="1.197226855584E14"/>
        <n v="1.196331060384E14"/>
        <n v="1.196107111584E14"/>
        <n v="1.194909607584E14"/>
        <n v="1.194611009184E14"/>
        <n v="1.193640564384E14"/>
        <n v="1.193267316384E14"/>
        <n v="1.191998273184E14"/>
        <n v="1.191475725984E14"/>
        <n v="1.190729229984E14"/>
        <n v="1.188564391584E14"/>
        <n v="1.188041844384E14"/>
        <n v="1.187668596384E14"/>
        <n v="1.186698151584E14"/>
        <n v="1.186623501984E14"/>
        <n v="1.185951655584E14"/>
        <n v="1.185503757984E14"/>
        <n v="1.185354458784E14"/>
        <n v="1.184906561184E14"/>
        <n v="1.184384013984E14"/>
        <n v="1.183413569184E14"/>
        <n v="1.183040321184E14"/>
        <n v="1.182667073184E14"/>
        <n v="1.182443124384E14"/>
        <n v="1.179681089184E14"/>
        <n v="1.179233191584E14"/>
        <n v="1.178859943584E14"/>
        <n v="1.178038797984E14"/>
        <n v="1.177146113184E14"/>
        <n v="1.177071463584E14"/>
        <n v="1.176698215584E14"/>
        <n v="1.176399617184E14"/>
        <n v="1.175578471584E14"/>
        <n v="1.175354522784E14"/>
        <n v="1.174981274784E14"/>
        <n v="1.174906625184E14"/>
        <n v="1.172443188384E14"/>
        <n v="1.171248794784E14"/>
        <n v="1.170651597984E14"/>
        <n v="1.169905101984E14"/>
        <n v="1.169755802784E14"/>
        <n v="1.169681153184E14"/>
        <n v="1.167587853984E14"/>
        <n v="1.167289255584E14"/>
        <n v="1.165721613984E14"/>
        <n v="1.165199066784E14"/>
        <n v="1.164900468384E14"/>
        <n v="1.163631425184E14"/>
        <n v="1.163556775584E14"/>
        <n v="1.163034228384E14"/>
        <n v="1.162959578784E14"/>
        <n v="1.162138433184E14"/>
        <n v="1.160720090784E14"/>
        <n v="1.160645441184E14"/>
        <n v="1.159898945184E14"/>
        <n v="1.157659457184E14"/>
        <n v="1.156838311584E14"/>
        <n v="1.156390413984E14"/>
        <n v="1.156241114784E14"/>
        <n v="1.154673473184E14"/>
        <n v="1.154225575584E14"/>
        <n v="1.153703028384E14"/>
        <n v="1.153628378784E14"/>
        <n v="1.153404429984E14"/>
        <n v="1.152284685984E14"/>
        <n v="1.151463540384E14"/>
        <n v="1.151164941984E14"/>
        <n v="1.149899009184E14"/>
        <n v="1.149376461984E14"/>
        <n v="1.148555316384E14"/>
        <n v="1.148032769184E14"/>
        <n v="1.147734170784E14"/>
        <n v="1.144748186784E14"/>
        <n v="1.144374938784E14"/>
        <n v="1.144150989984E14"/>
        <n v="1.143329844384E14"/>
        <n v="1.142956596384E14"/>
        <n v="1.142508698784E14"/>
        <n v="1.142284749984E14"/>
        <n v="1.142135450784E14"/>
        <n v="1.141836852384E14"/>
        <n v="1.141612903584E14"/>
        <n v="1.141314305184E14"/>
        <n v="1.140116801184E14"/>
        <n v="1.139444954784E14"/>
        <n v="1.139295655584E14"/>
        <n v="1.138847757984E14"/>
        <n v="1.138549159584E14"/>
        <n v="1.136757569184E14"/>
        <n v="1.136384321184E14"/>
        <n v="1.135637825184E14"/>
        <n v="1.135264577184E14"/>
        <n v="1.134592730784E14"/>
        <n v="1.134518081184E14"/>
        <n v="1.134144833184E14"/>
        <n v="1.133696935584E14"/>
        <n v="1.133099738784E14"/>
        <n v="1.132353242784E14"/>
        <n v="1.131979994784E14"/>
        <n v="1.131606746784E14"/>
        <n v="1.130561652384E14"/>
        <n v="1.130412353184E14"/>
        <n v="1.129964455584E14"/>
        <n v="1.128098215584E14"/>
        <n v="1.127724967584E14"/>
        <n v="1.127650317984E14"/>
        <n v="1.126978471584E14"/>
        <n v="1.124216436384E14"/>
        <n v="1.122950503584E14"/>
        <n v="1.122278657184E14"/>
        <n v="1.122054708384E14"/>
        <n v="1.121382861984E14"/>
        <n v="1.121308212384E14"/>
        <n v="1.121158913184E14"/>
        <n v="1.119889869984E14"/>
        <n v="1.119441972384E14"/>
        <n v="1.118695476384E14"/>
        <n v="1.118620826784E14"/>
        <n v="1.118023629984E14"/>
        <n v="1.117874330784E14"/>
        <n v="1.117127834784E14"/>
        <n v="1.116455988384E14"/>
        <n v="1.115709492384E14"/>
        <n v="1.115112295584E14"/>
        <n v="1.114515098784E14"/>
        <n v="1.114365799584E14"/>
        <n v="1.113690842784E14"/>
        <n v="1.113392244384E14"/>
        <n v="1.113018996384E14"/>
        <n v="1.112645748384E14"/>
        <n v="1.112272500384E14"/>
        <n v="1.111899252384E14"/>
        <n v="1.111376705184E14"/>
        <n v="1.111227405984E14"/>
        <n v="1.110779508384E14"/>
        <n v="1.108838618784E14"/>
        <n v="1.108166772384E14"/>
        <n v="1.107793524384E14"/>
        <n v="1.107569575584E14"/>
        <n v="1.107420276384E14"/>
        <n v="1.106375181984E14"/>
        <n v="1.105479386784E14"/>
        <n v="1.105180788384E14"/>
        <n v="1.105106138784E14"/>
        <n v="1.104658241184E14"/>
        <n v="1.103986394784E14"/>
        <n v="1.103538497184E14"/>
        <n v="1.103239898784E14"/>
        <n v="1.103015949984E14"/>
        <n v="1.102941300384E14"/>
        <n v="1.102717351584E14"/>
        <n v="1.102269453984E14"/>
        <n v="1.102194804384E14"/>
        <n v="1.101373658784E14"/>
        <n v="1.101224359584E14"/>
        <n v="1.101075060384E14"/>
        <n v="1.098984871584E14"/>
        <n v="1.098536973984E14"/>
        <n v="1.098387674784E14"/>
        <n v="1.097865127584E14"/>
        <n v="1.097043981984E14"/>
        <n v="1.096596084384E14"/>
        <n v="1.096521434784E14"/>
        <n v="1.096297485984E14"/>
        <n v="1.096148186784E14"/>
        <n v="1.095778049184E14"/>
        <n v="1.095255501984E14"/>
        <n v="1.093538561184E14"/>
        <n v="1.091970919584E14"/>
        <n v="1.091224423584E14"/>
      </sharedItems>
    </cacheField>
    <cacheField name="Date_Created_Conversion" numFmtId="164">
      <sharedItems containsSemiMixedTypes="0" containsDate="1" containsString="0">
        <d v="2019-10-05T05:00:00Z"/>
        <d v="2019-05-01T05:00:00Z"/>
        <d v="2019-01-26T06:00:00Z"/>
        <d v="2019-01-19T06:00:00Z"/>
        <d v="2018-09-08T05:00:00Z"/>
        <d v="2018-07-31T05:00:00Z"/>
        <d v="2018-04-04T05:00:00Z"/>
        <d v="2018-02-21T06:00:00Z"/>
        <d v="2017-12-19T06:00:00Z"/>
        <d v="2017-08-02T05:00:00Z"/>
        <d v="2017-07-23T05:00:00Z"/>
        <d v="2017-07-06T05:00:00Z"/>
        <d v="2017-03-25T05:00:00Z"/>
        <d v="2016-12-01T06:00:00Z"/>
        <d v="2016-11-23T06:00:00Z"/>
        <d v="2016-08-09T05:00:00Z"/>
        <d v="2016-06-29T05:00:00Z"/>
        <d v="2016-03-04T06:00:00Z"/>
        <d v="2015-12-24T06:00:00Z"/>
        <d v="2015-11-26T06:00:00Z"/>
        <d v="2015-09-28T05:00:00Z"/>
        <d v="2015-08-30T05:00:00Z"/>
        <d v="2015-02-20T06:00:00Z"/>
        <d v="2015-02-03T06:00:00Z"/>
        <d v="2015-01-22T06:00:00Z"/>
        <d v="2014-12-12T06:00:00Z"/>
        <d v="2014-06-07T05:00:00Z"/>
        <d v="2014-02-10T06:00:00Z"/>
        <d v="2014-01-20T06:00:00Z"/>
        <d v="2013-12-06T06:00:00Z"/>
        <d v="2013-08-30T05:00:00Z"/>
        <d v="2013-07-25T05:00:00Z"/>
        <d v="2013-05-21T05:00:00Z"/>
        <d v="2012-10-20T05:00:00Z"/>
        <d v="2012-02-29T06:00:00Z"/>
        <d v="2012-01-22T06:00:00Z"/>
        <d v="2012-01-04T06:00:00Z"/>
        <d v="2011-11-08T06:00:00Z"/>
        <d v="2011-10-02T05:00:00Z"/>
        <d v="2011-09-21T05:00:00Z"/>
        <d v="2011-08-19T05:00:00Z"/>
        <d v="2011-05-08T05:00:00Z"/>
        <d v="2011-03-11T06:00:00Z"/>
        <d v="2010-12-19T06:00:00Z"/>
        <d v="2010-12-02T06:00:00Z"/>
        <d v="2010-10-31T05:00:00Z"/>
        <d v="2010-10-25T05:00:00Z"/>
        <d v="2010-10-05T05:00:00Z"/>
        <d v="2010-09-30T05:00:00Z"/>
        <d v="2010-09-09T05:00:00Z"/>
        <d v="2010-08-27T05:00:00Z"/>
        <d v="2010-08-12T05:00:00Z"/>
        <d v="2010-08-05T05:00:00Z"/>
        <d v="2010-06-07T05:00:00Z"/>
        <d v="2010-03-01T06:00:00Z"/>
        <d v="2010-02-27T06:00:00Z"/>
        <d v="2010-02-14T06:00:00Z"/>
        <d v="2020-01-27T06:00:00Z"/>
        <d v="2020-01-15T06:00:00Z"/>
        <d v="2019-12-25T06:00:00Z"/>
        <d v="2019-12-16T06:00:00Z"/>
        <d v="2019-12-14T06:00:00Z"/>
        <d v="2019-12-12T06:00:00Z"/>
        <d v="2019-12-10T06:00:00Z"/>
        <d v="2019-11-19T06:00:00Z"/>
        <d v="2019-10-22T05:00:00Z"/>
        <d v="2019-09-29T05:00:00Z"/>
        <d v="2019-08-28T05:00:00Z"/>
        <d v="2019-08-11T05:00:00Z"/>
        <d v="2019-08-01T05:00:00Z"/>
        <d v="2019-07-25T05:00:00Z"/>
        <d v="2019-07-22T05:00:00Z"/>
        <d v="2019-07-09T05:00:00Z"/>
        <d v="2019-07-04T05:00:00Z"/>
        <d v="2019-07-01T05:00:00Z"/>
        <d v="2019-06-25T05:00:00Z"/>
        <d v="2019-06-10T05:00:00Z"/>
        <d v="2019-06-08T05:00:00Z"/>
        <d v="2019-05-12T05:00:00Z"/>
        <d v="2019-04-28T05:00:00Z"/>
        <d v="2019-04-16T05:00:00Z"/>
        <d v="2019-04-14T05:00:00Z"/>
        <d v="2019-03-12T05:00:00Z"/>
        <d v="2019-03-11T05:00:00Z"/>
        <d v="2019-03-04T06:00:00Z"/>
        <d v="2019-02-22T06:00:00Z"/>
        <d v="2019-02-13T06:00:00Z"/>
        <d v="2019-01-28T06:00:00Z"/>
        <d v="2019-01-20T06:00:00Z"/>
        <d v="2019-01-11T06:00:00Z"/>
        <d v="2018-12-18T06:00:00Z"/>
        <d v="2018-12-16T06:00:00Z"/>
        <d v="2018-12-09T06:00:00Z"/>
        <d v="2018-11-03T05:00:00Z"/>
        <d v="2018-10-21T05:00:00Z"/>
        <d v="2018-09-26T05:00:00Z"/>
        <d v="2018-09-19T05:00:00Z"/>
        <d v="2018-09-11T05:00:00Z"/>
        <d v="2018-09-02T05:00:00Z"/>
        <d v="2018-08-28T05:00:00Z"/>
        <d v="2018-08-26T05:00:00Z"/>
        <d v="2018-08-17T05:00:00Z"/>
        <d v="2018-08-10T05:00:00Z"/>
        <d v="2018-07-02T05:00:00Z"/>
        <d v="2018-06-16T05:00:00Z"/>
        <d v="2018-06-04T05:00:00Z"/>
        <d v="2018-05-21T05:00:00Z"/>
        <d v="2018-05-13T05:00:00Z"/>
        <d v="2018-04-21T05:00:00Z"/>
        <d v="2018-04-18T05:00:00Z"/>
        <d v="2018-04-15T05:00:00Z"/>
        <d v="2018-04-09T05:00:00Z"/>
        <d v="2018-04-08T05:00:00Z"/>
        <d v="2018-03-21T05:00:00Z"/>
        <d v="2018-03-11T06:00:00Z"/>
        <d v="2018-03-09T06:00:00Z"/>
        <d v="2018-02-23T06:00:00Z"/>
        <d v="2018-02-07T06:00:00Z"/>
        <d v="2018-02-05T06:00:00Z"/>
        <d v="2018-02-03T06:00:00Z"/>
        <d v="2018-01-22T06:00:00Z"/>
        <d v="2018-01-10T06:00:00Z"/>
        <d v="2018-01-03T06:00:00Z"/>
        <d v="2017-12-28T06:00:00Z"/>
        <d v="2017-12-27T06:00:00Z"/>
        <d v="2017-11-27T06:00:00Z"/>
        <d v="2017-11-17T06:00:00Z"/>
        <d v="2017-11-06T06:00:00Z"/>
        <d v="2017-11-01T05:00:00Z"/>
        <d v="2017-10-17T05:00:00Z"/>
        <d v="2017-10-16T05:00:00Z"/>
        <d v="2017-10-14T05:00:00Z"/>
        <d v="2017-10-04T05:00:00Z"/>
        <d v="2017-09-21T05:00:00Z"/>
        <d v="2017-09-13T05:00:00Z"/>
        <d v="2017-08-30T05:00:00Z"/>
        <d v="2017-08-24T05:00:00Z"/>
        <d v="2017-08-03T05:00:00Z"/>
        <d v="2017-07-14T05:00:00Z"/>
        <d v="2017-06-29T05:00:00Z"/>
        <d v="2017-05-21T05:00:00Z"/>
        <d v="2017-05-14T05:00:00Z"/>
        <d v="2017-04-28T05:00:00Z"/>
        <d v="2017-04-18T05:00:00Z"/>
        <d v="2017-03-22T05:00:00Z"/>
        <d v="2017-03-03T06:00:00Z"/>
        <d v="2017-02-16T06:00:00Z"/>
        <d v="2017-02-13T06:00:00Z"/>
        <d v="2017-02-10T06:00:00Z"/>
        <d v="2017-02-03T06:00:00Z"/>
        <d v="2016-12-20T06:00:00Z"/>
        <d v="2016-12-11T06:00:00Z"/>
        <d v="2016-11-26T06:00:00Z"/>
        <d v="2016-11-14T06:00:00Z"/>
        <d v="2016-11-12T06:00:00Z"/>
        <d v="2016-11-02T05:00:00Z"/>
        <d v="2016-11-01T05:00:00Z"/>
        <d v="2016-10-14T05:00:00Z"/>
        <d v="2016-09-03T05:00:00Z"/>
        <d v="2016-08-31T05:00:00Z"/>
        <d v="2016-08-14T05:00:00Z"/>
        <d v="2016-08-06T05:00:00Z"/>
        <d v="2016-07-28T05:00:00Z"/>
        <d v="2016-07-26T05:00:00Z"/>
        <d v="2016-07-10T05:00:00Z"/>
        <d v="2016-07-06T05:00:00Z"/>
        <d v="2016-06-27T05:00:00Z"/>
        <d v="2016-05-30T05:00:00Z"/>
        <d v="2016-05-27T05:00:00Z"/>
        <d v="2016-05-25T05:00:00Z"/>
        <d v="2016-05-17T05:00:00Z"/>
        <d v="2016-05-12T05:00:00Z"/>
        <d v="2016-04-15T05:00:00Z"/>
        <d v="2016-03-16T05:00:00Z"/>
        <d v="2016-03-15T05:00:00Z"/>
        <d v="2016-03-05T06:00:00Z"/>
        <d v="2016-03-03T06:00:00Z"/>
        <d v="2016-02-25T06:00:00Z"/>
        <d v="2016-02-24T06:00:00Z"/>
        <d v="2016-02-08T06:00:00Z"/>
        <d v="2016-02-05T06:00:00Z"/>
        <d v="2016-01-30T06:00:00Z"/>
        <d v="2016-01-24T06:00:00Z"/>
        <d v="2016-01-22T06:00:00Z"/>
        <d v="2016-01-18T06:00:00Z"/>
        <d v="2016-01-09T06:00:00Z"/>
        <d v="2016-01-07T06:00:00Z"/>
        <d v="2015-12-26T06:00:00Z"/>
        <d v="2015-12-22T06:00:00Z"/>
        <d v="2015-12-20T06:00:00Z"/>
        <d v="2015-11-28T06:00:00Z"/>
        <d v="2015-11-24T06:00:00Z"/>
        <d v="2015-11-07T06:00:00Z"/>
        <d v="2015-10-30T05:00:00Z"/>
        <d v="2015-10-21T05:00:00Z"/>
        <d v="2015-10-16T05:00:00Z"/>
        <d v="2015-10-06T05:00:00Z"/>
        <d v="2015-10-03T05:00:00Z"/>
        <d v="2015-09-23T05:00:00Z"/>
        <d v="2015-09-18T05:00:00Z"/>
        <d v="2015-08-29T05:00:00Z"/>
        <d v="2015-08-28T05:00:00Z"/>
        <d v="2015-08-24T05:00:00Z"/>
        <d v="2015-08-23T05:00:00Z"/>
        <d v="2015-08-21T05:00:00Z"/>
        <d v="2015-08-14T05:00:00Z"/>
        <d v="2015-07-27T05:00:00Z"/>
        <d v="2015-07-17T05:00:00Z"/>
        <d v="2015-07-09T05:00:00Z"/>
        <d v="2015-07-07T05:00:00Z"/>
        <d v="2015-07-05T05:00:00Z"/>
        <d v="2015-06-19T05:00:00Z"/>
        <d v="2015-06-12T05:00:00Z"/>
        <d v="2015-06-10T05:00:00Z"/>
        <d v="2015-06-09T05:00:00Z"/>
        <d v="2015-05-20T05:00:00Z"/>
        <d v="2015-05-18T05:00:00Z"/>
        <d v="2015-04-21T05:00:00Z"/>
        <d v="2015-04-20T05:00:00Z"/>
        <d v="2015-04-08T05:00:00Z"/>
        <d v="2015-03-15T05:00:00Z"/>
        <d v="2015-02-28T06:00:00Z"/>
        <d v="2015-02-12T06:00:00Z"/>
        <d v="2015-02-08T06:00:00Z"/>
        <d v="2015-01-23T06:00:00Z"/>
        <d v="2015-01-01T06:00:00Z"/>
        <d v="2014-12-28T06:00:00Z"/>
        <d v="2014-12-21T06:00:00Z"/>
        <d v="2014-12-20T06:00:00Z"/>
        <d v="2014-12-18T06:00:00Z"/>
        <d v="2014-12-02T06:00:00Z"/>
        <d v="2014-11-27T06:00:00Z"/>
        <d v="2014-11-16T06:00:00Z"/>
        <d v="2014-11-15T06:00:00Z"/>
        <d v="2014-11-07T06:00:00Z"/>
        <d v="2014-11-06T06:00:00Z"/>
        <d v="2014-10-18T05:00:00Z"/>
        <d v="2014-10-17T05:00:00Z"/>
        <d v="2014-10-01T05:00:00Z"/>
        <d v="2014-09-26T05:00:00Z"/>
        <d v="2014-09-19T05:00:00Z"/>
        <d v="2014-08-08T05:00:00Z"/>
        <d v="2014-07-19T05:00:00Z"/>
        <d v="2014-07-08T05:00:00Z"/>
        <d v="2014-06-28T05:00:00Z"/>
        <d v="2014-06-27T05:00:00Z"/>
        <d v="2014-06-09T05:00:00Z"/>
        <d v="2014-05-30T05:00:00Z"/>
        <d v="2014-05-27T05:00:00Z"/>
        <d v="2014-05-24T05:00:00Z"/>
        <d v="2014-05-23T05:00:00Z"/>
        <d v="2014-05-20T05:00:00Z"/>
        <d v="2014-05-10T05:00:00Z"/>
        <d v="2014-05-04T05:00:00Z"/>
        <d v="2014-05-02T05:00:00Z"/>
        <d v="2014-03-27T05:00:00Z"/>
        <d v="2014-03-20T05:00:00Z"/>
        <d v="2014-02-22T06:00:00Z"/>
        <d v="2014-02-14T06:00:00Z"/>
        <d v="2014-01-14T06:00:00Z"/>
        <d v="2014-01-12T06:00:00Z"/>
        <d v="2013-12-30T06:00:00Z"/>
        <d v="2013-12-11T06:00:00Z"/>
        <d v="2013-11-25T06:00:00Z"/>
        <d v="2013-11-23T06:00:00Z"/>
        <d v="2013-11-19T06:00:00Z"/>
        <d v="2013-10-21T05:00:00Z"/>
        <d v="2013-10-15T05:00:00Z"/>
        <d v="2013-10-08T05:00:00Z"/>
        <d v="2013-09-22T05:00:00Z"/>
        <d v="2013-09-19T05:00:00Z"/>
        <d v="2013-09-11T05:00:00Z"/>
        <d v="2013-08-27T05:00:00Z"/>
        <d v="2013-08-16T05:00:00Z"/>
        <d v="2013-08-15T05:00:00Z"/>
        <d v="2013-08-04T05:00:00Z"/>
        <d v="2013-08-01T05:00:00Z"/>
        <d v="2013-07-30T05:00:00Z"/>
        <d v="2013-07-22T05:00:00Z"/>
        <d v="2013-07-20T05:00:00Z"/>
        <d v="2013-06-26T05:00:00Z"/>
        <d v="2013-06-04T05:00:00Z"/>
        <d v="2013-05-10T05:00:00Z"/>
        <d v="2013-05-02T05:00:00Z"/>
        <d v="2013-05-01T05:00:00Z"/>
        <d v="2013-04-14T05:00:00Z"/>
        <d v="2013-04-09T05:00:00Z"/>
        <d v="2013-03-13T05:00:00Z"/>
        <d v="2013-03-12T05:00:00Z"/>
        <d v="2013-03-08T06:00:00Z"/>
        <d v="2013-03-07T06:00:00Z"/>
        <d v="2013-03-01T06:00:00Z"/>
        <d v="2013-02-25T06:00:00Z"/>
        <d v="2013-01-30T06:00:00Z"/>
        <d v="2013-01-02T06:00:00Z"/>
        <d v="2012-12-18T06:00:00Z"/>
        <d v="2012-12-09T06:00:00Z"/>
        <d v="2012-11-24T06:00:00Z"/>
        <d v="2012-10-19T05:00:00Z"/>
        <d v="2012-10-04T05:00:00Z"/>
        <d v="2012-09-28T05:00:00Z"/>
        <d v="2012-08-14T05:00:00Z"/>
        <d v="2012-08-01T05:00:00Z"/>
        <d v="2012-07-12T05:00:00Z"/>
        <d v="2012-07-03T05:00:00Z"/>
        <d v="2012-06-29T05:00:00Z"/>
        <d v="2012-06-21T05:00:00Z"/>
        <d v="2012-06-12T05:00:00Z"/>
        <d v="2012-05-06T05:00:00Z"/>
        <d v="2012-05-05T05:00:00Z"/>
        <d v="2012-05-01T05:00:00Z"/>
        <d v="2012-04-26T05:00:00Z"/>
        <d v="2012-04-19T05:00:00Z"/>
        <d v="2012-04-05T05:00:00Z"/>
        <d v="2012-03-28T05:00:00Z"/>
        <d v="2012-03-27T05:00:00Z"/>
        <d v="2012-03-16T05:00:00Z"/>
        <d v="2012-03-14T05:00:00Z"/>
        <d v="2012-03-11T06:00:00Z"/>
        <d v="2012-03-06T06:00:00Z"/>
        <d v="2012-02-24T06:00:00Z"/>
        <d v="2012-02-20T06:00:00Z"/>
        <d v="2012-02-12T06:00:00Z"/>
        <d v="2012-01-18T06:00:00Z"/>
        <d v="2012-01-14T06:00:00Z"/>
        <d v="2012-01-13T06:00:00Z"/>
        <d v="2012-01-06T06:00:00Z"/>
        <d v="2011-12-23T06:00:00Z"/>
        <d v="2011-12-21T06:00:00Z"/>
        <d v="2011-12-12T06:00:00Z"/>
        <d v="2011-12-01T06:00:00Z"/>
        <d v="2011-11-19T06:00:00Z"/>
        <d v="2011-10-27T05:00:00Z"/>
        <d v="2011-10-19T05:00:00Z"/>
        <d v="2011-09-23T05:00:00Z"/>
        <d v="2011-09-22T05:00:00Z"/>
        <d v="2011-08-15T05:00:00Z"/>
        <d v="2011-07-19T05:00:00Z"/>
        <d v="2011-07-16T05:00:00Z"/>
        <d v="2011-07-01T05:00:00Z"/>
        <d v="2011-06-26T05:00:00Z"/>
        <d v="2011-06-19T05:00:00Z"/>
        <d v="2011-06-16T05:00:00Z"/>
        <d v="2011-05-21T05:00:00Z"/>
        <d v="2011-05-10T05:00:00Z"/>
        <d v="2011-05-09T05:00:00Z"/>
        <d v="2011-05-07T05:00:00Z"/>
        <d v="2011-05-06T05:00:00Z"/>
        <d v="2011-04-29T05:00:00Z"/>
        <d v="2011-04-27T05:00:00Z"/>
        <d v="2011-04-18T05:00:00Z"/>
        <d v="2011-04-08T05:00:00Z"/>
        <d v="2011-04-05T05:00:00Z"/>
        <d v="2011-04-03T05:00:00Z"/>
        <d v="2011-04-01T05:00:00Z"/>
        <d v="2011-03-08T06:00:00Z"/>
        <d v="2011-03-05T06:00:00Z"/>
        <d v="2011-02-21T06:00:00Z"/>
        <d v="2011-02-11T06:00:00Z"/>
        <d v="2011-02-02T06:00:00Z"/>
        <d v="2011-01-27T06:00:00Z"/>
        <d v="2011-01-25T06:00:00Z"/>
        <d v="2011-01-17T06:00:00Z"/>
        <d v="2011-01-13T06:00:00Z"/>
        <d v="2011-01-09T06:00:00Z"/>
        <d v="2011-01-06T06:00:00Z"/>
        <d v="2011-01-02T06:00:00Z"/>
        <d v="2010-12-15T06:00:00Z"/>
        <d v="2010-12-10T06:00:00Z"/>
        <d v="2010-11-23T06:00:00Z"/>
        <d v="2010-10-24T05:00:00Z"/>
        <d v="2010-10-20T05:00:00Z"/>
        <d v="2010-10-07T05:00:00Z"/>
        <d v="2010-09-27T05:00:00Z"/>
        <d v="2010-09-21T05:00:00Z"/>
        <d v="2010-09-15T05:00:00Z"/>
        <d v="2010-08-31T05:00:00Z"/>
        <d v="2010-08-26T05:00:00Z"/>
        <d v="2010-08-25T05:00:00Z"/>
        <d v="2010-08-07T05:00:00Z"/>
        <d v="2010-08-06T05:00:00Z"/>
        <d v="2010-07-27T05:00:00Z"/>
        <d v="2010-07-06T05:00:00Z"/>
        <d v="2010-07-01T05:00:00Z"/>
        <d v="2010-06-28T05:00:00Z"/>
        <d v="2010-06-26T05:00:00Z"/>
        <d v="2010-06-21T05:00:00Z"/>
        <d v="2010-05-30T05:00:00Z"/>
        <d v="2010-05-12T05:00:00Z"/>
        <d v="2010-04-26T05:00:00Z"/>
        <d v="2010-04-20T05:00:00Z"/>
        <d v="2010-04-09T05:00:00Z"/>
        <d v="2010-03-25T05:00:00Z"/>
        <d v="2010-02-11T06:00:00Z"/>
        <d v="2010-02-05T06:00:00Z"/>
        <d v="2010-01-25T06:00:00Z"/>
        <d v="2018-11-27T06:00:00Z"/>
        <d v="2018-07-28T05:00:00Z"/>
        <d v="2017-01-22T06:00:00Z"/>
        <d v="2016-12-12T06:00:00Z"/>
        <d v="2016-05-06T05:00:00Z"/>
        <d v="2015-12-07T06:00:00Z"/>
        <d v="2015-04-28T05:00:00Z"/>
        <d v="2014-11-02T05:00:00Z"/>
        <d v="2013-11-11T06:00:00Z"/>
        <d v="2012-12-01T06:00:00Z"/>
        <d v="2011-06-28T05:00:00Z"/>
        <d v="2010-08-09T05:00:00Z"/>
        <d v="2019-12-31T06:00:00Z"/>
        <d v="2019-12-22T06:00:00Z"/>
        <d v="2019-12-15T06:00:00Z"/>
        <d v="2019-12-07T06:00:00Z"/>
        <d v="2019-12-06T06:00:00Z"/>
        <d v="2019-11-30T06:00:00Z"/>
        <d v="2019-11-18T06:00:00Z"/>
        <d v="2019-11-17T06:00:00Z"/>
        <d v="2019-11-15T06:00:00Z"/>
        <d v="2019-11-11T06:00:00Z"/>
        <d v="2019-10-31T05:00:00Z"/>
        <d v="2019-10-27T05:00:00Z"/>
        <d v="2019-10-20T05:00:00Z"/>
        <d v="2019-10-18T05:00:00Z"/>
        <d v="2019-10-15T05:00:00Z"/>
        <d v="2019-10-14T05:00:00Z"/>
        <d v="2019-10-13T05:00:00Z"/>
        <d v="2019-10-06T05:00:00Z"/>
        <d v="2019-09-11T05:00:00Z"/>
        <d v="2019-09-09T05:00:00Z"/>
        <d v="2019-09-08T05:00:00Z"/>
        <d v="2019-08-04T05:00:00Z"/>
        <d v="2019-07-21T05:00:00Z"/>
        <d v="2019-07-10T05:00:00Z"/>
        <d v="2019-07-05T05:00:00Z"/>
        <d v="2019-06-29T05:00:00Z"/>
        <d v="2019-06-24T05:00:00Z"/>
        <d v="2019-06-17T05:00:00Z"/>
        <d v="2019-06-15T05:00:00Z"/>
        <d v="2019-05-24T05:00:00Z"/>
        <d v="2019-05-13T05:00:00Z"/>
        <d v="2019-05-04T05:00:00Z"/>
        <d v="2019-05-03T05:00:00Z"/>
        <d v="2019-04-27T05:00:00Z"/>
        <d v="2019-04-20T05:00:00Z"/>
        <d v="2019-04-19T05:00:00Z"/>
        <d v="2019-04-18T05:00:00Z"/>
        <d v="2019-04-15T05:00:00Z"/>
        <d v="2019-04-09T05:00:00Z"/>
        <d v="2019-04-07T05:00:00Z"/>
        <d v="2019-04-06T05:00:00Z"/>
        <d v="2019-03-29T05:00:00Z"/>
        <d v="2019-03-27T05:00:00Z"/>
        <d v="2019-03-26T05:00:00Z"/>
        <d v="2019-03-17T05:00:00Z"/>
        <d v="2019-03-06T06:00:00Z"/>
        <d v="2019-02-19T06:00:00Z"/>
        <d v="2019-02-14T06:00:00Z"/>
        <d v="2019-02-09T06:00:00Z"/>
        <d v="2019-02-07T06:00:00Z"/>
        <d v="2019-01-31T06:00:00Z"/>
        <d v="2019-01-27T06:00:00Z"/>
        <d v="2019-01-21T06:00:00Z"/>
        <d v="2019-01-17T06:00:00Z"/>
        <d v="2019-01-16T06:00:00Z"/>
        <d v="2019-01-10T06:00:00Z"/>
        <d v="2019-01-06T06:00:00Z"/>
        <d v="2018-12-30T06:00:00Z"/>
        <d v="2018-12-17T06:00:00Z"/>
        <d v="2018-12-08T06:00:00Z"/>
        <d v="2018-11-30T06:00:00Z"/>
        <d v="2018-11-20T06:00:00Z"/>
        <d v="2018-11-13T06:00:00Z"/>
        <d v="2018-11-04T05:00:00Z"/>
        <d v="2018-10-26T05:00:00Z"/>
        <d v="2018-10-17T05:00:00Z"/>
        <d v="2018-10-09T05:00:00Z"/>
        <d v="2018-10-05T05:00:00Z"/>
        <d v="2018-09-27T05:00:00Z"/>
        <d v="2018-09-17T05:00:00Z"/>
        <d v="2018-09-16T05:00:00Z"/>
        <d v="2018-09-03T05:00:00Z"/>
        <d v="2018-08-30T05:00:00Z"/>
        <d v="2018-07-30T05:00:00Z"/>
        <d v="2018-07-29T05:00:00Z"/>
        <d v="2018-07-21T05:00:00Z"/>
        <d v="2018-07-20T05:00:00Z"/>
        <d v="2018-07-17T05:00:00Z"/>
        <d v="2018-07-15T05:00:00Z"/>
        <d v="2018-07-14T05:00:00Z"/>
        <d v="2018-06-26T05:00:00Z"/>
        <d v="2018-06-22T05:00:00Z"/>
        <d v="2018-06-15T05:00:00Z"/>
        <d v="2018-06-12T05:00:00Z"/>
        <d v="2018-06-08T05:00:00Z"/>
        <d v="2018-05-31T05:00:00Z"/>
        <d v="2018-05-15T05:00:00Z"/>
        <d v="2018-05-14T05:00:00Z"/>
        <d v="2018-05-08T05:00:00Z"/>
        <d v="2018-05-07T05:00:00Z"/>
        <d v="2018-05-05T05:00:00Z"/>
        <d v="2018-04-23T05:00:00Z"/>
        <d v="2018-04-16T05:00:00Z"/>
        <d v="2018-04-03T05:00:00Z"/>
        <d v="2018-03-31T05:00:00Z"/>
        <d v="2018-03-27T05:00:00Z"/>
        <d v="2018-03-05T06:00:00Z"/>
        <d v="2018-03-04T06:00:00Z"/>
        <d v="2018-02-25T06:00:00Z"/>
        <d v="2018-02-11T06:00:00Z"/>
        <d v="2018-02-10T06:00:00Z"/>
        <d v="2018-01-27T06:00:00Z"/>
        <d v="2018-01-25T06:00:00Z"/>
        <d v="2018-01-12T06:00:00Z"/>
        <d v="2018-01-07T06:00:00Z"/>
        <d v="2018-01-02T06:00:00Z"/>
        <d v="2017-12-25T06:00:00Z"/>
        <d v="2017-12-22T06:00:00Z"/>
        <d v="2017-12-14T06:00:00Z"/>
        <d v="2017-12-08T06:00:00Z"/>
        <d v="2017-11-29T06:00:00Z"/>
        <d v="2017-11-28T06:00:00Z"/>
        <d v="2017-11-23T06:00:00Z"/>
        <d v="2017-11-21T06:00:00Z"/>
        <d v="2017-11-14T06:00:00Z"/>
        <d v="2017-11-09T06:00:00Z"/>
        <d v="2017-10-20T05:00:00Z"/>
        <d v="2017-10-08T05:00:00Z"/>
        <d v="2017-10-07T05:00:00Z"/>
        <d v="2017-09-22T05:00:00Z"/>
        <d v="2017-09-17T05:00:00Z"/>
        <d v="2017-09-12T05:00:00Z"/>
        <d v="2017-09-02T05:00:00Z"/>
        <d v="2017-09-01T05:00:00Z"/>
        <d v="2017-08-29T05:00:00Z"/>
        <d v="2017-08-26T05:00:00Z"/>
        <d v="2017-08-22T05:00:00Z"/>
        <d v="2017-08-17T05:00:00Z"/>
        <d v="2017-08-01T05:00:00Z"/>
        <d v="2017-07-29T05:00:00Z"/>
        <d v="2017-07-27T05:00:00Z"/>
        <d v="2017-07-25T05:00:00Z"/>
        <d v="2017-07-22T05:00:00Z"/>
        <d v="2017-07-19T05:00:00Z"/>
        <d v="2017-07-17T05:00:00Z"/>
        <d v="2017-06-30T05:00:00Z"/>
        <d v="2017-06-26T05:00:00Z"/>
        <d v="2017-06-25T05:00:00Z"/>
        <d v="2017-06-23T05:00:00Z"/>
        <d v="2017-06-15T05:00:00Z"/>
        <d v="2017-06-12T05:00:00Z"/>
        <d v="2017-06-01T05:00:00Z"/>
        <d v="2017-05-29T05:00:00Z"/>
        <d v="2017-05-23T05:00:00Z"/>
        <d v="2017-05-22T05:00:00Z"/>
        <d v="2017-05-13T05:00:00Z"/>
        <d v="2017-05-10T05:00:00Z"/>
        <d v="2017-05-05T05:00:00Z"/>
        <d v="2017-05-03T05:00:00Z"/>
        <d v="2017-04-27T05:00:00Z"/>
        <d v="2017-04-20T05:00:00Z"/>
        <d v="2017-04-15T05:00:00Z"/>
        <d v="2017-04-13T05:00:00Z"/>
        <d v="2017-04-11T05:00:00Z"/>
        <d v="2017-03-23T05:00:00Z"/>
        <d v="2017-03-12T06:00:00Z"/>
        <d v="2017-03-02T06:00:00Z"/>
        <d v="2017-03-01T06:00:00Z"/>
        <d v="2017-02-28T06:00:00Z"/>
        <d v="2017-02-22T06:00:00Z"/>
        <d v="2017-02-21T06:00:00Z"/>
        <d v="2017-02-20T06:00:00Z"/>
        <d v="2017-02-17T06:00:00Z"/>
        <d v="2017-01-28T06:00:00Z"/>
        <d v="2017-01-17T06:00:00Z"/>
        <d v="2017-01-11T06:00:00Z"/>
        <d v="2016-12-29T06:00:00Z"/>
        <d v="2016-12-26T06:00:00Z"/>
        <d v="2016-12-22T06:00:00Z"/>
        <d v="2016-12-19T06:00:00Z"/>
        <d v="2016-12-08T06:00:00Z"/>
        <d v="2016-11-27T06:00:00Z"/>
        <d v="2016-11-11T06:00:00Z"/>
        <d v="2016-11-06T05:00:00Z"/>
        <d v="2016-09-13T05:00:00Z"/>
        <d v="2016-09-10T05:00:00Z"/>
        <d v="2016-08-23T05:00:00Z"/>
        <d v="2016-08-22T05:00:00Z"/>
        <d v="2016-08-19T05:00:00Z"/>
        <d v="2016-08-07T05:00:00Z"/>
        <d v="2016-08-05T05:00:00Z"/>
        <d v="2016-08-02T05:00:00Z"/>
        <d v="2016-07-25T05:00:00Z"/>
        <d v="2016-07-22T05:00:00Z"/>
        <d v="2016-07-08T05:00:00Z"/>
        <d v="2016-07-04T05:00:00Z"/>
        <d v="2016-06-20T05:00:00Z"/>
        <d v="2016-06-13T05:00:00Z"/>
        <d v="2016-06-11T05:00:00Z"/>
        <d v="2016-05-23T05:00:00Z"/>
        <d v="2016-04-29T05:00:00Z"/>
        <d v="2016-04-08T05:00:00Z"/>
        <d v="2016-04-01T05:00:00Z"/>
        <d v="2016-03-30T05:00:00Z"/>
        <d v="2016-03-27T05:00:00Z"/>
        <d v="2016-03-19T05:00:00Z"/>
        <d v="2016-03-17T05:00:00Z"/>
        <d v="2016-03-07T06:00:00Z"/>
        <d v="2016-03-06T06:00:00Z"/>
        <d v="2016-03-02T06:00:00Z"/>
        <d v="2016-02-26T06:00:00Z"/>
        <d v="2016-02-22T06:00:00Z"/>
        <d v="2016-02-19T06:00:00Z"/>
        <d v="2016-02-03T06:00:00Z"/>
        <d v="2016-01-08T06:00:00Z"/>
        <d v="2016-01-05T06:00:00Z"/>
        <d v="2016-01-03T06:00:00Z"/>
        <d v="2015-12-08T06:00:00Z"/>
        <d v="2015-11-29T06:00:00Z"/>
        <d v="2015-11-23T06:00:00Z"/>
        <d v="2015-11-14T06:00:00Z"/>
        <d v="2015-10-22T05:00:00Z"/>
        <d v="2015-10-05T05:00:00Z"/>
        <d v="2015-10-02T05:00:00Z"/>
        <d v="2015-09-21T05:00:00Z"/>
        <d v="2015-09-14T05:00:00Z"/>
        <d v="2015-09-13T05:00:00Z"/>
        <d v="2015-09-03T05:00:00Z"/>
        <d v="2015-08-13T05:00:00Z"/>
        <d v="2015-08-03T05:00:00Z"/>
        <d v="2015-07-28T05:00:00Z"/>
        <d v="2015-07-24T05:00:00Z"/>
        <d v="2015-07-16T05:00:00Z"/>
        <d v="2015-07-01T05:00:00Z"/>
        <d v="2015-06-25T05:00:00Z"/>
        <d v="2015-06-21T05:00:00Z"/>
        <d v="2015-06-17T05:00:00Z"/>
        <d v="2015-06-15T05:00:00Z"/>
        <d v="2015-06-08T05:00:00Z"/>
        <d v="2015-06-05T05:00:00Z"/>
        <d v="2015-05-23T05:00:00Z"/>
        <d v="2015-05-15T05:00:00Z"/>
        <d v="2015-05-11T05:00:00Z"/>
        <d v="2015-05-04T05:00:00Z"/>
        <d v="2015-04-18T05:00:00Z"/>
        <d v="2015-04-17T05:00:00Z"/>
        <d v="2015-04-16T05:00:00Z"/>
        <d v="2015-03-09T05:00:00Z"/>
        <d v="2015-02-26T06:00:00Z"/>
        <d v="2015-02-25T06:00:00Z"/>
        <d v="2015-02-21T06:00:00Z"/>
        <d v="2015-02-11T06:00:00Z"/>
        <d v="2015-01-25T06:00:00Z"/>
        <d v="2015-01-21T06:00:00Z"/>
        <d v="2015-01-20T06:00:00Z"/>
        <d v="2015-01-10T06:00:00Z"/>
        <d v="2015-01-08T06:00:00Z"/>
        <d v="2015-01-02T06:00:00Z"/>
        <d v="2014-12-31T06:00:00Z"/>
        <d v="2014-12-16T06:00:00Z"/>
        <d v="2014-12-15T06:00:00Z"/>
        <d v="2014-11-25T06:00:00Z"/>
        <d v="2014-10-24T05:00:00Z"/>
        <d v="2014-10-22T05:00:00Z"/>
        <d v="2014-10-08T05:00:00Z"/>
        <d v="2014-10-05T05:00:00Z"/>
        <d v="2014-10-02T05:00:00Z"/>
        <d v="2014-09-25T05:00:00Z"/>
        <d v="2014-09-24T05:00:00Z"/>
        <d v="2014-09-15T05:00:00Z"/>
        <d v="2014-09-13T05:00:00Z"/>
        <d v="2014-09-10T05:00:00Z"/>
        <d v="2014-09-07T05:00:00Z"/>
        <d v="2014-08-24T05:00:00Z"/>
        <d v="2014-08-19T05:00:00Z"/>
        <d v="2014-08-04T05:00:00Z"/>
        <d v="2014-07-28T05:00:00Z"/>
        <d v="2014-07-25T05:00:00Z"/>
        <d v="2014-07-24T05:00:00Z"/>
        <d v="2014-07-16T05:00:00Z"/>
        <d v="2014-07-14T05:00:00Z"/>
        <d v="2014-07-10T05:00:00Z"/>
        <d v="2014-07-06T05:00:00Z"/>
        <d v="2014-07-05T05:00:00Z"/>
        <d v="2014-06-21T05:00:00Z"/>
        <d v="2014-06-16T05:00:00Z"/>
        <d v="2014-06-10T05:00:00Z"/>
        <d v="2014-06-04T05:00:00Z"/>
        <d v="2014-06-02T05:00:00Z"/>
        <d v="2014-05-03T05:00:00Z"/>
        <d v="2014-04-28T05:00:00Z"/>
        <d v="2014-04-25T05:00:00Z"/>
        <d v="2014-04-14T05:00:00Z"/>
        <d v="2014-04-13T05:00:00Z"/>
        <d v="2014-04-07T05:00:00Z"/>
        <d v="2014-04-02T05:00:00Z"/>
        <d v="2014-03-29T05:00:00Z"/>
        <d v="2014-03-26T05:00:00Z"/>
        <d v="2014-03-23T05:00:00Z"/>
        <d v="2014-03-17T05:00:00Z"/>
        <d v="2014-03-12T05:00:00Z"/>
        <d v="2014-03-11T05:00:00Z"/>
        <d v="2014-02-28T06:00:00Z"/>
        <d v="2014-02-26T06:00:00Z"/>
        <d v="2014-01-26T06:00:00Z"/>
        <d v="2014-01-22T06:00:00Z"/>
        <d v="2014-01-08T06:00:00Z"/>
        <d v="2014-01-03T06:00:00Z"/>
        <d v="2013-12-31T06:00:00Z"/>
        <d v="2013-12-29T06:00:00Z"/>
        <d v="2013-12-17T06:00:00Z"/>
        <d v="2013-11-29T06:00:00Z"/>
        <d v="2013-11-17T06:00:00Z"/>
        <d v="2013-11-14T06:00:00Z"/>
        <d v="2013-10-29T05:00:00Z"/>
        <d v="2013-10-25T05:00:00Z"/>
        <d v="2013-10-12T05:00:00Z"/>
        <d v="2013-10-07T05:00:00Z"/>
        <d v="2013-09-20T05:00:00Z"/>
        <d v="2013-09-13T05:00:00Z"/>
        <d v="2013-09-03T05:00:00Z"/>
        <d v="2013-08-05T05:00:00Z"/>
        <d v="2013-07-29T05:00:00Z"/>
        <d v="2013-07-24T05:00:00Z"/>
        <d v="2013-07-11T05:00:00Z"/>
        <d v="2013-07-10T05:00:00Z"/>
        <d v="2013-07-01T05:00:00Z"/>
        <d v="2013-06-25T05:00:00Z"/>
        <d v="2013-06-23T05:00:00Z"/>
        <d v="2013-06-17T05:00:00Z"/>
        <d v="2013-06-10T05:00:00Z"/>
        <d v="2013-05-28T05:00:00Z"/>
        <d v="2013-05-23T05:00:00Z"/>
        <d v="2013-05-18T05:00:00Z"/>
        <d v="2013-05-15T05:00:00Z"/>
        <d v="2013-04-08T05:00:00Z"/>
        <d v="2013-04-02T05:00:00Z"/>
        <d v="2013-03-28T05:00:00Z"/>
        <d v="2013-03-17T05:00:00Z"/>
        <d v="2013-03-05T06:00:00Z"/>
        <d v="2013-03-04T06:00:00Z"/>
        <d v="2013-02-27T06:00:00Z"/>
        <d v="2013-02-23T06:00:00Z"/>
        <d v="2013-02-12T06:00:00Z"/>
        <d v="2013-02-09T06:00:00Z"/>
        <d v="2013-02-04T06:00:00Z"/>
        <d v="2013-02-03T06:00:00Z"/>
        <d v="2013-01-01T06:00:00Z"/>
        <d v="2012-12-16T06:00:00Z"/>
        <d v="2012-12-08T06:00:00Z"/>
        <d v="2012-11-28T06:00:00Z"/>
        <d v="2012-11-26T06:00:00Z"/>
        <d v="2012-11-25T06:00:00Z"/>
        <d v="2012-10-28T05:00:00Z"/>
        <d v="2012-10-24T05:00:00Z"/>
        <d v="2012-10-03T05:00:00Z"/>
        <d v="2012-09-26T05:00:00Z"/>
        <d v="2012-09-22T05:00:00Z"/>
        <d v="2012-09-05T05:00:00Z"/>
        <d v="2012-09-04T05:00:00Z"/>
        <d v="2012-08-28T05:00:00Z"/>
        <d v="2012-08-27T05:00:00Z"/>
        <d v="2012-08-16T05:00:00Z"/>
        <d v="2012-07-28T05:00:00Z"/>
        <d v="2012-07-27T05:00:00Z"/>
        <d v="2012-07-17T05:00:00Z"/>
        <d v="2012-06-17T05:00:00Z"/>
        <d v="2012-06-06T05:00:00Z"/>
        <d v="2012-05-31T05:00:00Z"/>
        <d v="2012-05-29T05:00:00Z"/>
        <d v="2012-05-08T05:00:00Z"/>
        <d v="2012-05-02T05:00:00Z"/>
        <d v="2012-04-25T05:00:00Z"/>
        <d v="2012-04-24T05:00:00Z"/>
        <d v="2012-04-21T05:00:00Z"/>
        <d v="2012-04-06T05:00:00Z"/>
        <d v="2012-03-26T05:00:00Z"/>
        <d v="2012-03-22T05:00:00Z"/>
        <d v="2012-03-05T06:00:00Z"/>
        <d v="2012-02-27T06:00:00Z"/>
        <d v="2012-02-16T06:00:00Z"/>
        <d v="2012-02-09T06:00:00Z"/>
        <d v="2012-02-05T06:00:00Z"/>
        <d v="2011-12-27T06:00:00Z"/>
        <d v="2011-12-22T06:00:00Z"/>
        <d v="2011-12-19T06:00:00Z"/>
        <d v="2011-12-08T06:00:00Z"/>
        <d v="2011-12-03T06:00:00Z"/>
        <d v="2011-11-27T06:00:00Z"/>
        <d v="2011-11-24T06:00:00Z"/>
        <d v="2011-11-22T06:00:00Z"/>
        <d v="2011-11-18T06:00:00Z"/>
        <d v="2011-11-15T06:00:00Z"/>
        <d v="2011-11-11T06:00:00Z"/>
        <d v="2011-10-26T05:00:00Z"/>
        <d v="2011-10-17T05:00:00Z"/>
        <d v="2011-10-15T05:00:00Z"/>
        <d v="2011-10-09T05:00:00Z"/>
        <d v="2011-10-05T05:00:00Z"/>
        <d v="2011-09-11T05:00:00Z"/>
        <d v="2011-09-06T05:00:00Z"/>
        <d v="2011-08-27T05:00:00Z"/>
        <d v="2011-08-22T05:00:00Z"/>
        <d v="2011-08-13T05:00:00Z"/>
        <d v="2011-08-12T05:00:00Z"/>
        <d v="2011-08-07T05:00:00Z"/>
        <d v="2011-08-01T05:00:00Z"/>
        <d v="2011-07-24T05:00:00Z"/>
        <d v="2011-07-14T05:00:00Z"/>
        <d v="2011-07-09T05:00:00Z"/>
        <d v="2011-07-04T05:00:00Z"/>
        <d v="2011-06-20T05:00:00Z"/>
        <d v="2011-06-18T05:00:00Z"/>
        <d v="2011-06-12T05:00:00Z"/>
        <d v="2011-05-18T05:00:00Z"/>
        <d v="2011-05-13T05:00:00Z"/>
        <d v="2011-05-12T05:00:00Z"/>
        <d v="2011-05-03T05:00:00Z"/>
        <d v="2011-03-27T05:00:00Z"/>
        <d v="2011-03-10T06:00:00Z"/>
        <d v="2011-03-01T06:00:00Z"/>
        <d v="2011-02-26T06:00:00Z"/>
        <d v="2011-02-17T06:00:00Z"/>
        <d v="2011-02-16T06:00:00Z"/>
        <d v="2011-02-14T06:00:00Z"/>
        <d v="2011-01-28T06:00:00Z"/>
        <d v="2011-01-22T06:00:00Z"/>
        <d v="2011-01-12T06:00:00Z"/>
        <d v="2011-01-11T06:00:00Z"/>
        <d v="2011-01-03T06:00:00Z"/>
        <d v="2011-01-01T06:00:00Z"/>
        <d v="2010-12-22T06:00:00Z"/>
        <d v="2010-12-13T06:00:00Z"/>
        <d v="2010-12-03T06:00:00Z"/>
        <d v="2010-11-25T06:00:00Z"/>
        <d v="2010-11-17T06:00:00Z"/>
        <d v="2010-11-15T06:00:00Z"/>
        <d v="2010-11-06T05:00:00Z"/>
        <d v="2010-11-02T05:00:00Z"/>
        <d v="2010-10-28T05:00:00Z"/>
        <d v="2010-10-23T05:00:00Z"/>
        <d v="2010-10-18T05:00:00Z"/>
        <d v="2010-10-13T05:00:00Z"/>
        <d v="2010-10-06T05:00:00Z"/>
        <d v="2010-10-04T05:00:00Z"/>
        <d v="2010-09-28T05:00:00Z"/>
        <d v="2010-09-02T05:00:00Z"/>
        <d v="2010-08-24T05:00:00Z"/>
        <d v="2010-08-19T05:00:00Z"/>
        <d v="2010-08-16T05:00:00Z"/>
        <d v="2010-08-14T05:00:00Z"/>
        <d v="2010-07-31T05:00:00Z"/>
        <d v="2010-07-19T05:00:00Z"/>
        <d v="2010-07-15T05:00:00Z"/>
        <d v="2010-07-14T05:00:00Z"/>
        <d v="2010-07-08T05:00:00Z"/>
        <d v="2010-06-29T05:00:00Z"/>
        <d v="2010-06-23T05:00:00Z"/>
        <d v="2010-06-19T05:00:00Z"/>
        <d v="2010-06-16T05:00:00Z"/>
        <d v="2010-06-15T05:00:00Z"/>
        <d v="2010-06-12T05:00:00Z"/>
        <d v="2010-06-06T05:00:00Z"/>
        <d v="2010-06-05T05:00:00Z"/>
        <d v="2010-05-25T05:00:00Z"/>
        <d v="2010-05-23T05:00:00Z"/>
        <d v="2010-05-21T05:00:00Z"/>
        <d v="2010-04-23T05:00:00Z"/>
        <d v="2010-04-17T05:00:00Z"/>
        <d v="2010-04-15T05:00:00Z"/>
        <d v="2010-04-08T05:00:00Z"/>
        <d v="2010-03-28T05:00:00Z"/>
        <d v="2010-03-22T05:00:00Z"/>
        <d v="2010-03-21T05:00:00Z"/>
        <d v="2010-03-18T05:00:00Z"/>
        <d v="2010-03-16T05:00:00Z"/>
        <d v="2010-03-11T06:00:00Z"/>
        <d v="2010-03-04T06:00:00Z"/>
        <d v="2010-02-09T06:00:00Z"/>
        <d v="2010-01-19T06:00:00Z"/>
        <d v="2010-01-09T06:00:00Z"/>
      </sharedItems>
    </cacheField>
    <cacheField name="Date_Ended_Conversion" numFmtId="14">
      <sharedItems containsSemiMixedTypes="0" containsDate="1" containsString="0">
        <d v="2019-10-29T05:00:00Z"/>
        <d v="2019-05-12T05:00:00Z"/>
        <d v="2019-02-22T06:00:00Z"/>
        <d v="2019-01-21T06:00:00Z"/>
        <d v="2018-09-16T05:00:00Z"/>
        <d v="2018-08-27T05:00:00Z"/>
        <d v="2018-04-10T05:00:00Z"/>
        <d v="2018-03-07T06:00:00Z"/>
        <d v="2018-01-04T06:00:00Z"/>
        <d v="2017-08-16T05:00:00Z"/>
        <d v="2017-07-24T05:00:00Z"/>
        <d v="2017-04-08T05:00:00Z"/>
        <d v="2016-12-15T06:00:00Z"/>
        <d v="2016-11-30T06:00:00Z"/>
        <d v="2016-08-23T05:00:00Z"/>
        <d v="2016-07-06T05:00:00Z"/>
        <d v="2016-03-04T06:00:00Z"/>
        <d v="2016-01-10T06:00:00Z"/>
        <d v="2015-12-05T06:00:00Z"/>
        <d v="2015-10-14T05:00:00Z"/>
        <d v="2015-09-22T05:00:00Z"/>
        <d v="2015-02-24T06:00:00Z"/>
        <d v="2015-02-28T06:00:00Z"/>
        <d v="2015-01-23T06:00:00Z"/>
        <d v="2014-12-22T06:00:00Z"/>
        <d v="2014-06-19T05:00:00Z"/>
        <d v="2014-03-10T05:00:00Z"/>
        <d v="2014-01-25T06:00:00Z"/>
        <d v="2013-12-11T06:00:00Z"/>
        <d v="2013-09-05T05:00:00Z"/>
        <d v="2013-08-06T05:00:00Z"/>
        <d v="2013-07-18T05:00:00Z"/>
        <d v="2012-10-24T05:00:00Z"/>
        <d v="2012-03-21T05:00:00Z"/>
        <d v="2012-01-25T06:00:00Z"/>
        <d v="2012-01-06T06:00:00Z"/>
        <d v="2011-11-28T06:00:00Z"/>
        <d v="2011-10-06T05:00:00Z"/>
        <d v="2011-10-11T05:00:00Z"/>
        <d v="2011-10-05T05:00:00Z"/>
        <d v="2011-05-09T05:00:00Z"/>
        <d v="2011-04-06T05:00:00Z"/>
        <d v="2011-01-22T06:00:00Z"/>
        <d v="2010-12-04T06:00:00Z"/>
        <d v="2010-12-21T06:00:00Z"/>
        <d v="2010-10-31T05:00:00Z"/>
        <d v="2010-10-14T05:00:00Z"/>
        <d v="2010-10-19T05:00:00Z"/>
        <d v="2010-09-11T05:00:00Z"/>
        <d v="2010-09-09T05:00:00Z"/>
        <d v="2010-09-05T05:00:00Z"/>
        <d v="2010-08-23T05:00:00Z"/>
        <d v="2010-07-12T05:00:00Z"/>
        <d v="2010-03-26T05:00:00Z"/>
        <d v="2010-03-08T06:00:00Z"/>
        <d v="2010-02-20T06:00:00Z"/>
        <d v="2020-02-10T06:00:00Z"/>
        <d v="2020-02-08T06:00:00Z"/>
        <d v="2020-01-14T06:00:00Z"/>
        <d v="2019-12-22T06:00:00Z"/>
        <d v="2019-12-16T06:00:00Z"/>
        <d v="2019-12-19T06:00:00Z"/>
        <d v="2019-12-14T06:00:00Z"/>
        <d v="2019-11-20T06:00:00Z"/>
        <d v="2019-10-30T05:00:00Z"/>
        <d v="2019-11-05T06:00:00Z"/>
        <d v="2019-11-02T05:00:00Z"/>
        <d v="2019-09-01T05:00:00Z"/>
        <d v="2019-09-20T05:00:00Z"/>
        <d v="2019-08-30T05:00:00Z"/>
        <d v="2019-08-04T05:00:00Z"/>
        <d v="2019-07-25T05:00:00Z"/>
        <d v="2019-07-27T05:00:00Z"/>
        <d v="2019-07-22T05:00:00Z"/>
        <d v="2019-07-07T05:00:00Z"/>
        <d v="2019-07-02T05:00:00Z"/>
        <d v="2019-06-26T05:00:00Z"/>
        <d v="2019-07-21T05:00:00Z"/>
        <d v="2019-05-25T05:00:00Z"/>
        <d v="2019-05-07T05:00:00Z"/>
        <d v="2019-04-30T05:00:00Z"/>
        <d v="2019-04-21T05:00:00Z"/>
        <d v="2019-03-15T05:00:00Z"/>
        <d v="2019-03-14T05:00:00Z"/>
        <d v="2019-05-04T05:00:00Z"/>
        <d v="2019-03-25T05:00:00Z"/>
        <d v="2019-03-17T05:00:00Z"/>
        <d v="2019-02-15T06:00:00Z"/>
        <d v="2019-02-19T06:00:00Z"/>
        <d v="2019-01-24T06:00:00Z"/>
        <d v="2019-03-12T05:00:00Z"/>
        <d v="2019-01-16T06:00:00Z"/>
        <d v="2019-01-03T06:00:00Z"/>
        <d v="2018-12-17T06:00:00Z"/>
        <d v="2018-12-13T06:00:00Z"/>
        <d v="2018-11-27T06:00:00Z"/>
        <d v="2018-11-13T06:00:00Z"/>
        <d v="2018-10-17T05:00:00Z"/>
        <d v="2018-09-20T05:00:00Z"/>
        <d v="2018-09-30T05:00:00Z"/>
        <d v="2018-09-22T05:00:00Z"/>
        <d v="2018-09-01T05:00:00Z"/>
        <d v="2018-08-18T05:00:00Z"/>
        <d v="2018-08-13T05:00:00Z"/>
        <d v="2018-08-16T05:00:00Z"/>
        <d v="2018-07-17T05:00:00Z"/>
        <d v="2018-06-21T05:00:00Z"/>
        <d v="2018-07-09T05:00:00Z"/>
        <d v="2018-07-24T05:00:00Z"/>
        <d v="2018-06-28T05:00:00Z"/>
        <d v="2018-05-24T05:00:00Z"/>
        <d v="2018-04-28T05:00:00Z"/>
        <d v="2018-04-24T05:00:00Z"/>
        <d v="2018-05-11T05:00:00Z"/>
        <d v="2018-05-03T05:00:00Z"/>
        <d v="2018-04-12T05:00:00Z"/>
        <d v="2018-03-31T05:00:00Z"/>
        <d v="2018-03-17T05:00:00Z"/>
        <d v="2018-03-24T05:00:00Z"/>
        <d v="2018-02-25T06:00:00Z"/>
        <d v="2018-03-11T06:00:00Z"/>
        <d v="2018-02-12T06:00:00Z"/>
        <d v="2018-03-03T06:00:00Z"/>
        <d v="2018-02-06T06:00:00Z"/>
        <d v="2018-01-02T06:00:00Z"/>
        <d v="2018-01-12T06:00:00Z"/>
        <d v="2018-01-03T06:00:00Z"/>
        <d v="2017-12-22T06:00:00Z"/>
        <d v="2017-11-11T06:00:00Z"/>
        <d v="2017-11-18T06:00:00Z"/>
        <d v="2017-11-03T05:00:00Z"/>
        <d v="2017-11-04T05:00:00Z"/>
        <d v="2017-11-15T06:00:00Z"/>
        <d v="2017-10-22T05:00:00Z"/>
        <d v="2017-09-30T05:00:00Z"/>
        <d v="2017-09-14T05:00:00Z"/>
        <d v="2017-08-31T05:00:00Z"/>
        <d v="2017-10-18T05:00:00Z"/>
        <d v="2017-08-10T05:00:00Z"/>
        <d v="2017-07-17T05:00:00Z"/>
        <d v="2017-08-13T05:00:00Z"/>
        <d v="2017-07-29T05:00:00Z"/>
        <d v="2017-06-07T05:00:00Z"/>
        <d v="2017-05-27T05:00:00Z"/>
        <d v="2017-05-04T05:00:00Z"/>
        <d v="2017-04-22T05:00:00Z"/>
        <d v="2017-04-14T05:00:00Z"/>
        <d v="2017-03-30T05:00:00Z"/>
        <d v="2017-03-01T06:00:00Z"/>
        <d v="2017-02-18T06:00:00Z"/>
        <d v="2017-02-06T06:00:00Z"/>
        <d v="2016-12-20T06:00:00Z"/>
        <d v="2016-12-27T06:00:00Z"/>
        <d v="2017-01-11T06:00:00Z"/>
        <d v="2016-11-28T06:00:00Z"/>
        <d v="2016-11-22T06:00:00Z"/>
        <d v="2016-12-03T06:00:00Z"/>
        <d v="2016-11-17T06:00:00Z"/>
        <d v="2016-11-04T05:00:00Z"/>
        <d v="2016-10-16T05:00:00Z"/>
        <d v="2016-09-12T05:00:00Z"/>
        <d v="2016-09-22T05:00:00Z"/>
        <d v="2016-09-19T05:00:00Z"/>
        <d v="2016-09-11T05:00:00Z"/>
        <d v="2016-09-03T05:00:00Z"/>
        <d v="2016-08-19T05:00:00Z"/>
        <d v="2016-07-27T05:00:00Z"/>
        <d v="2016-08-29T05:00:00Z"/>
        <d v="2016-07-08T05:00:00Z"/>
        <d v="2016-06-30T05:00:00Z"/>
        <d v="2016-06-04T05:00:00Z"/>
        <d v="2016-05-29T05:00:00Z"/>
        <d v="2016-06-05T05:00:00Z"/>
        <d v="2016-06-03T05:00:00Z"/>
        <d v="2016-05-16T05:00:00Z"/>
        <d v="2016-05-06T05:00:00Z"/>
        <d v="2016-03-30T05:00:00Z"/>
        <d v="2016-03-20T05:00:00Z"/>
        <d v="2016-03-12T06:00:00Z"/>
        <d v="2016-04-28T05:00:00Z"/>
        <d v="2016-03-25T05:00:00Z"/>
        <d v="2016-02-25T06:00:00Z"/>
        <d v="2016-03-18T05:00:00Z"/>
        <d v="2016-03-16T05:00:00Z"/>
        <d v="2016-02-03T06:00:00Z"/>
        <d v="2016-03-01T06:00:00Z"/>
        <d v="2016-01-26T06:00:00Z"/>
        <d v="2016-02-21T06:00:00Z"/>
        <d v="2016-01-21T06:00:00Z"/>
        <d v="2016-01-11T06:00:00Z"/>
        <d v="2016-01-12T06:00:00Z"/>
        <d v="2016-01-01T06:00:00Z"/>
        <d v="2015-12-26T06:00:00Z"/>
        <d v="2016-01-25T06:00:00Z"/>
        <d v="2015-12-15T06:00:00Z"/>
        <d v="2015-11-27T06:00:00Z"/>
        <d v="2015-11-15T06:00:00Z"/>
        <d v="2015-11-11T06:00:00Z"/>
        <d v="2015-11-04T06:00:00Z"/>
        <d v="2015-10-27T05:00:00Z"/>
        <d v="2015-12-12T06:00:00Z"/>
        <d v="2015-11-20T06:00:00Z"/>
        <d v="2015-10-11T05:00:00Z"/>
        <d v="2015-09-29T05:00:00Z"/>
        <d v="2015-09-19T05:00:00Z"/>
        <d v="2015-09-02T05:00:00Z"/>
        <d v="2015-09-04T05:00:00Z"/>
        <d v="2015-09-18T05:00:00Z"/>
        <d v="2015-09-16T05:00:00Z"/>
        <d v="2015-08-30T05:00:00Z"/>
        <d v="2015-08-23T05:00:00Z"/>
        <d v="2015-07-31T05:00:00Z"/>
        <d v="2015-07-10T05:00:00Z"/>
        <d v="2015-08-07T05:00:00Z"/>
        <d v="2015-07-11T05:00:00Z"/>
        <d v="2015-07-12T05:00:00Z"/>
        <d v="2015-08-05T05:00:00Z"/>
        <d v="2015-06-16T05:00:00Z"/>
        <d v="2015-07-06T05:00:00Z"/>
        <d v="2015-06-15T05:00:00Z"/>
        <d v="2015-06-24T05:00:00Z"/>
        <d v="2015-06-07T05:00:00Z"/>
        <d v="2015-05-19T05:00:00Z"/>
        <d v="2015-05-07T05:00:00Z"/>
        <d v="2015-04-21T05:00:00Z"/>
        <d v="2015-04-13T05:00:00Z"/>
        <d v="2015-03-23T05:00:00Z"/>
        <d v="2015-03-06T06:00:00Z"/>
        <d v="2015-02-20T06:00:00Z"/>
        <d v="2015-03-31T05:00:00Z"/>
        <d v="2015-03-13T05:00:00Z"/>
        <d v="2015-01-03T06:00:00Z"/>
        <d v="2015-01-22T06:00:00Z"/>
        <d v="2015-01-01T06:00:00Z"/>
        <d v="2015-01-29T06:00:00Z"/>
        <d v="2014-12-27T06:00:00Z"/>
        <d v="2014-12-03T06:00:00Z"/>
        <d v="2014-12-24T06:00:00Z"/>
        <d v="2014-12-08T06:00:00Z"/>
        <d v="2014-11-17T06:00:00Z"/>
        <d v="2015-01-05T06:00:00Z"/>
        <d v="2014-12-10T06:00:00Z"/>
        <d v="2014-11-16T06:00:00Z"/>
        <d v="2014-11-11T06:00:00Z"/>
        <d v="2014-10-23T05:00:00Z"/>
        <d v="2014-11-12T06:00:00Z"/>
        <d v="2014-10-03T05:00:00Z"/>
        <d v="2014-09-20T05:00:00Z"/>
        <d v="2014-08-15T05:00:00Z"/>
        <d v="2014-08-03T05:00:00Z"/>
        <d v="2014-08-04T05:00:00Z"/>
        <d v="2014-06-30T05:00:00Z"/>
        <d v="2014-07-01T05:00:00Z"/>
        <d v="2014-07-30T05:00:00Z"/>
        <d v="2014-06-08T05:00:00Z"/>
        <d v="2014-07-03T05:00:00Z"/>
        <d v="2014-06-22T05:00:00Z"/>
        <d v="2014-06-07T05:00:00Z"/>
        <d v="2014-05-23T05:00:00Z"/>
        <d v="2014-05-06T05:00:00Z"/>
        <d v="2014-05-22T05:00:00Z"/>
        <d v="2014-03-29T05:00:00Z"/>
        <d v="2014-04-11T05:00:00Z"/>
        <d v="2014-03-09T06:00:00Z"/>
        <d v="2014-02-16T06:00:00Z"/>
        <d v="2014-01-23T06:00:00Z"/>
        <d v="2014-01-16T06:00:00Z"/>
        <d v="2014-01-14T06:00:00Z"/>
        <d v="2014-01-11T06:00:00Z"/>
        <d v="2013-12-15T06:00:00Z"/>
        <d v="2014-01-01T06:00:00Z"/>
        <d v="2014-01-07T06:00:00Z"/>
        <d v="2013-11-26T06:00:00Z"/>
        <d v="2013-11-09T06:00:00Z"/>
        <d v="2013-10-14T05:00:00Z"/>
        <d v="2013-10-08T05:00:00Z"/>
        <d v="2013-11-07T06:00:00Z"/>
        <d v="2013-09-26T05:00:00Z"/>
        <d v="2013-09-20T05:00:00Z"/>
        <d v="2013-09-07T05:00:00Z"/>
        <d v="2013-09-10T05:00:00Z"/>
        <d v="2013-08-16T05:00:00Z"/>
        <d v="2013-08-29T05:00:00Z"/>
        <d v="2013-08-11T05:00:00Z"/>
        <d v="2013-07-27T05:00:00Z"/>
        <d v="2013-08-01T05:00:00Z"/>
        <d v="2013-07-24T05:00:00Z"/>
        <d v="2013-06-05T05:00:00Z"/>
        <d v="2013-06-11T05:00:00Z"/>
        <d v="2013-05-23T05:00:00Z"/>
        <d v="2013-05-29T05:00:00Z"/>
        <d v="2013-04-16T05:00:00Z"/>
        <d v="2013-05-28T05:00:00Z"/>
        <d v="2013-03-24T05:00:00Z"/>
        <d v="2013-03-14T05:00:00Z"/>
        <d v="2013-04-19T05:00:00Z"/>
        <d v="2013-03-12T05:00:00Z"/>
        <d v="2013-03-19T05:00:00Z"/>
        <d v="2013-03-11T05:00:00Z"/>
        <d v="2013-03-09T06:00:00Z"/>
        <d v="2013-02-01T06:00:00Z"/>
        <d v="2012-12-20T06:00:00Z"/>
        <d v="2012-12-11T06:00:00Z"/>
        <d v="2012-12-09T06:00:00Z"/>
        <d v="2012-10-25T05:00:00Z"/>
        <d v="2012-10-08T05:00:00Z"/>
        <d v="2012-10-04T05:00:00Z"/>
        <d v="2012-08-15T05:00:00Z"/>
        <d v="2012-08-13T05:00:00Z"/>
        <d v="2012-08-10T05:00:00Z"/>
        <d v="2012-07-15T05:00:00Z"/>
        <d v="2012-06-30T05:00:00Z"/>
        <d v="2012-06-23T05:00:00Z"/>
        <d v="2012-06-17T05:00:00Z"/>
        <d v="2012-05-07T05:00:00Z"/>
        <d v="2012-05-15T05:00:00Z"/>
        <d v="2012-05-06T05:00:00Z"/>
        <d v="2012-05-24T05:00:00Z"/>
        <d v="2012-04-24T05:00:00Z"/>
        <d v="2012-04-20T05:00:00Z"/>
        <d v="2012-04-27T05:00:00Z"/>
        <d v="2012-04-12T05:00:00Z"/>
        <d v="2012-04-03T05:00:00Z"/>
        <d v="2012-03-15T05:00:00Z"/>
        <d v="2012-04-01T05:00:00Z"/>
        <d v="2012-04-02T05:00:00Z"/>
        <d v="2012-03-06T06:00:00Z"/>
        <d v="2012-03-01T06:00:00Z"/>
        <d v="2012-02-26T06:00:00Z"/>
        <d v="2012-03-03T06:00:00Z"/>
        <d v="2012-01-23T06:00:00Z"/>
        <d v="2012-01-30T06:00:00Z"/>
        <d v="2012-02-22T06:00:00Z"/>
        <d v="2011-12-25T06:00:00Z"/>
        <d v="2011-12-27T06:00:00Z"/>
        <d v="2011-12-13T06:00:00Z"/>
        <d v="2011-12-04T06:00:00Z"/>
        <d v="2011-11-10T06:00:00Z"/>
        <d v="2011-11-06T05:00:00Z"/>
        <d v="2011-10-22T05:00:00Z"/>
        <d v="2011-09-24T05:00:00Z"/>
        <d v="2011-09-18T05:00:00Z"/>
        <d v="2011-07-21T05:00:00Z"/>
        <d v="2011-07-26T05:00:00Z"/>
        <d v="2011-07-19T05:00:00Z"/>
        <d v="2011-07-23T05:00:00Z"/>
        <d v="2011-08-07T05:00:00Z"/>
        <d v="2011-06-18T05:00:00Z"/>
        <d v="2011-05-30T05:00:00Z"/>
        <d v="2011-05-19T05:00:00Z"/>
        <d v="2011-05-10T05:00:00Z"/>
        <d v="2011-05-24T05:00:00Z"/>
        <d v="2011-05-07T05:00:00Z"/>
        <d v="2011-05-14T05:00:00Z"/>
        <d v="2011-05-04T05:00:00Z"/>
        <d v="2011-04-19T05:00:00Z"/>
        <d v="2011-04-20T05:00:00Z"/>
        <d v="2011-04-13T05:00:00Z"/>
        <d v="2011-04-09T05:00:00Z"/>
        <d v="2011-03-19T05:00:00Z"/>
        <d v="2011-03-11T06:00:00Z"/>
        <d v="2011-04-02T05:00:00Z"/>
        <d v="2011-02-18T06:00:00Z"/>
        <d v="2011-02-09T06:00:00Z"/>
        <d v="2011-01-28T06:00:00Z"/>
        <d v="2011-01-26T06:00:00Z"/>
        <d v="2011-01-14T06:00:00Z"/>
        <d v="2011-02-13T06:00:00Z"/>
        <d v="2011-01-08T06:00:00Z"/>
        <d v="2011-01-03T06:00:00Z"/>
        <d v="2010-12-16T06:00:00Z"/>
        <d v="2010-12-12T06:00:00Z"/>
        <d v="2010-11-27T06:00:00Z"/>
        <d v="2010-11-02T05:00:00Z"/>
        <d v="2010-10-30T05:00:00Z"/>
        <d v="2010-10-11T05:00:00Z"/>
        <d v="2010-09-27T05:00:00Z"/>
        <d v="2010-09-19T05:00:00Z"/>
        <d v="2010-09-22T05:00:00Z"/>
        <d v="2010-09-14T05:00:00Z"/>
        <d v="2010-09-13T05:00:00Z"/>
        <d v="2010-08-29T05:00:00Z"/>
        <d v="2010-08-12T05:00:00Z"/>
        <d v="2010-09-04T05:00:00Z"/>
        <d v="2010-08-08T05:00:00Z"/>
        <d v="2010-07-07T05:00:00Z"/>
        <d v="2010-07-26T05:00:00Z"/>
        <d v="2010-07-08T05:00:00Z"/>
        <d v="2010-07-05T05:00:00Z"/>
        <d v="2010-06-26T05:00:00Z"/>
        <d v="2010-05-15T05:00:00Z"/>
        <d v="2010-06-17T05:00:00Z"/>
        <d v="2010-05-09T05:00:00Z"/>
        <d v="2010-04-28T05:00:00Z"/>
        <d v="2010-04-25T05:00:00Z"/>
        <d v="2010-04-09T05:00:00Z"/>
        <d v="2010-04-05T05:00:00Z"/>
        <d v="2010-02-25T06:00:00Z"/>
        <d v="2010-02-16T06:00:00Z"/>
        <d v="2010-03-01T06:00:00Z"/>
        <d v="2010-02-09T06:00:00Z"/>
        <d v="2018-12-24T06:00:00Z"/>
        <d v="2018-07-28T05:00:00Z"/>
        <d v="2017-03-03T06:00:00Z"/>
        <d v="2016-12-23T06:00:00Z"/>
        <d v="2016-05-13T05:00:00Z"/>
        <d v="2016-01-07T06:00:00Z"/>
        <d v="2015-04-28T05:00:00Z"/>
        <d v="2014-11-20T06:00:00Z"/>
        <d v="2014-01-06T06:00:00Z"/>
        <d v="2012-12-23T06:00:00Z"/>
        <d v="2012-11-10T06:00:00Z"/>
        <d v="2012-05-20T05:00:00Z"/>
        <d v="2011-07-22T05:00:00Z"/>
        <d v="2010-08-11T05:00:00Z"/>
        <d v="2020-01-22T06:00:00Z"/>
        <d v="2019-12-29T06:00:00Z"/>
        <d v="2020-01-30T06:00:00Z"/>
        <d v="2019-12-17T06:00:00Z"/>
        <d v="2019-12-06T06:00:00Z"/>
        <d v="2019-12-04T06:00:00Z"/>
        <d v="2019-12-15T06:00:00Z"/>
        <d v="2019-11-24T06:00:00Z"/>
        <d v="2019-12-05T06:00:00Z"/>
        <d v="2019-11-28T06:00:00Z"/>
        <d v="2019-11-12T06:00:00Z"/>
        <d v="2019-11-11T06:00:00Z"/>
        <d v="2019-10-27T05:00:00Z"/>
        <d v="2019-10-23T05:00:00Z"/>
        <d v="2019-10-21T05:00:00Z"/>
        <d v="2019-10-20T05:00:00Z"/>
        <d v="2019-11-08T06:00:00Z"/>
        <d v="2019-09-18T05:00:00Z"/>
        <d v="2019-09-11T05:00:00Z"/>
        <d v="2019-09-13T05:00:00Z"/>
        <d v="2019-10-04T05:00:00Z"/>
        <d v="2019-08-19T05:00:00Z"/>
        <d v="2019-07-23T05:00:00Z"/>
        <d v="2019-07-06T05:00:00Z"/>
        <d v="2019-07-12T05:00:00Z"/>
        <d v="2019-06-25T05:00:00Z"/>
        <d v="2019-07-01T05:00:00Z"/>
        <d v="2019-05-29T05:00:00Z"/>
        <d v="2019-07-05T05:00:00Z"/>
        <d v="2019-06-01T05:00:00Z"/>
        <d v="2019-05-13T05:00:00Z"/>
        <d v="2019-05-31T05:00:00Z"/>
        <d v="2019-04-22T05:00:00Z"/>
        <d v="2019-05-15T05:00:00Z"/>
        <d v="2019-04-10T05:00:00Z"/>
        <d v="2019-04-18T05:00:00Z"/>
        <d v="2019-04-14T05:00:00Z"/>
        <d v="2019-03-30T05:00:00Z"/>
        <d v="2019-03-18T05:00:00Z"/>
        <d v="2019-03-23T05:00:00Z"/>
        <d v="2019-03-10T06:00:00Z"/>
        <d v="2019-03-01T06:00:00Z"/>
        <d v="2019-04-08T05:00:00Z"/>
        <d v="2019-02-13T06:00:00Z"/>
        <d v="2019-02-27T06:00:00Z"/>
        <d v="2019-02-21T06:00:00Z"/>
        <d v="2019-03-02T06:00:00Z"/>
        <d v="2019-02-03T06:00:00Z"/>
        <d v="2019-03-19T05:00:00Z"/>
        <d v="2019-02-02T06:00:00Z"/>
        <d v="2019-01-26T06:00:00Z"/>
        <d v="2019-01-14T06:00:00Z"/>
        <d v="2019-01-22T06:00:00Z"/>
        <d v="2018-12-26T06:00:00Z"/>
        <d v="2018-12-18T06:00:00Z"/>
        <d v="2019-01-07T06:00:00Z"/>
        <d v="2019-01-13T06:00:00Z"/>
        <d v="2018-12-11T06:00:00Z"/>
        <d v="2018-12-03T06:00:00Z"/>
        <d v="2018-11-07T06:00:00Z"/>
        <d v="2018-10-29T05:00:00Z"/>
        <d v="2018-10-15T05:00:00Z"/>
        <d v="2018-10-13T05:00:00Z"/>
        <d v="2018-10-06T05:00:00Z"/>
        <d v="2018-09-23T05:00:00Z"/>
        <d v="2018-09-18T05:00:00Z"/>
        <d v="2018-09-06T05:00:00Z"/>
        <d v="2018-09-08T05:00:00Z"/>
        <d v="2018-09-17T05:00:00Z"/>
        <d v="2018-08-12T05:00:00Z"/>
        <d v="2018-08-04T05:00:00Z"/>
        <d v="2018-08-05T05:00:00Z"/>
        <d v="2018-08-19T05:00:00Z"/>
        <d v="2018-08-11T05:00:00Z"/>
        <d v="2018-08-26T05:00:00Z"/>
        <d v="2018-08-29T05:00:00Z"/>
        <d v="2018-07-23T05:00:00Z"/>
        <d v="2018-07-21T05:00:00Z"/>
        <d v="2018-06-27T05:00:00Z"/>
        <d v="2018-06-18T05:00:00Z"/>
        <d v="2018-07-18T05:00:00Z"/>
        <d v="2018-06-10T05:00:00Z"/>
        <d v="2018-07-01T05:00:00Z"/>
        <d v="2018-06-24T05:00:00Z"/>
        <d v="2018-05-21T05:00:00Z"/>
        <d v="2018-05-10T05:00:00Z"/>
        <d v="2018-05-27T05:00:00Z"/>
        <d v="2018-04-17T05:00:00Z"/>
        <d v="2018-04-21T05:00:00Z"/>
        <d v="2018-04-18T05:00:00Z"/>
        <d v="2018-04-02T05:00:00Z"/>
        <d v="2018-04-07T05:00:00Z"/>
        <d v="2018-04-03T05:00:00Z"/>
        <d v="2018-04-04T05:00:00Z"/>
        <d v="2018-03-02T06:00:00Z"/>
        <d v="2018-02-10T06:00:00Z"/>
        <d v="2018-02-05T06:00:00Z"/>
        <d v="2018-01-26T06:00:00Z"/>
        <d v="2018-01-28T06:00:00Z"/>
        <d v="2018-01-17T06:00:00Z"/>
        <d v="2018-01-10T06:00:00Z"/>
        <d v="2018-01-22T06:00:00Z"/>
        <d v="2018-01-08T06:00:00Z"/>
        <d v="2018-01-27T06:00:00Z"/>
        <d v="2017-12-09T06:00:00Z"/>
        <d v="2017-12-25T06:00:00Z"/>
        <d v="2017-12-08T06:00:00Z"/>
        <d v="2017-12-18T06:00:00Z"/>
        <d v="2017-12-10T06:00:00Z"/>
        <d v="2017-11-27T06:00:00Z"/>
        <d v="2017-11-17T06:00:00Z"/>
        <d v="2017-12-03T06:00:00Z"/>
        <d v="2017-11-19T06:00:00Z"/>
        <d v="2017-10-09T05:00:00Z"/>
        <d v="2017-10-31T05:00:00Z"/>
        <d v="2017-10-04T05:00:00Z"/>
        <d v="2017-09-20T05:00:00Z"/>
        <d v="2017-09-19T05:00:00Z"/>
        <d v="2017-09-18T05:00:00Z"/>
        <d v="2017-09-13T05:00:00Z"/>
        <d v="2017-09-28T05:00:00Z"/>
        <d v="2017-09-07T05:00:00Z"/>
        <d v="2017-09-04T05:00:00Z"/>
        <d v="2017-08-29T05:00:00Z"/>
        <d v="2017-08-25T05:00:00Z"/>
        <d v="2017-09-02T05:00:00Z"/>
        <d v="2017-07-31T05:00:00Z"/>
        <d v="2017-09-12T05:00:00Z"/>
        <d v="2017-08-03T05:00:00Z"/>
        <d v="2017-08-06T05:00:00Z"/>
        <d v="2017-07-27T05:00:00Z"/>
        <d v="2017-08-19T05:00:00Z"/>
        <d v="2017-07-18T05:00:00Z"/>
        <d v="2017-07-10T05:00:00Z"/>
        <d v="2017-07-05T05:00:00Z"/>
        <d v="2017-07-09T05:00:00Z"/>
        <d v="2017-07-07T05:00:00Z"/>
        <d v="2017-06-17T05:00:00Z"/>
        <d v="2017-06-27T05:00:00Z"/>
        <d v="2017-07-19T05:00:00Z"/>
        <d v="2017-05-31T05:00:00Z"/>
        <d v="2017-05-24T05:00:00Z"/>
        <d v="2017-06-01T05:00:00Z"/>
        <d v="2017-06-18T05:00:00Z"/>
        <d v="2017-05-20T05:00:00Z"/>
        <d v="2017-05-10T05:00:00Z"/>
        <d v="2017-05-17T05:00:00Z"/>
        <d v="2017-05-11T05:00:00Z"/>
        <d v="2017-05-23T05:00:00Z"/>
        <d v="2017-04-23T05:00:00Z"/>
        <d v="2017-04-30T05:00:00Z"/>
        <d v="2017-03-28T05:00:00Z"/>
        <d v="2017-03-15T05:00:00Z"/>
        <d v="2017-03-19T05:00:00Z"/>
        <d v="2017-03-13T05:00:00Z"/>
        <d v="2017-02-23T06:00:00Z"/>
        <d v="2017-03-20T05:00:00Z"/>
        <d v="2017-02-24T06:00:00Z"/>
        <d v="2017-03-09T06:00:00Z"/>
        <d v="2017-02-09T06:00:00Z"/>
        <d v="2017-01-19T06:00:00Z"/>
        <d v="2017-01-29T06:00:00Z"/>
        <d v="2017-01-25T06:00:00Z"/>
        <d v="2017-01-06T06:00:00Z"/>
        <d v="2016-12-25T06:00:00Z"/>
        <d v="2016-12-19T06:00:00Z"/>
        <d v="2016-12-28T06:00:00Z"/>
        <d v="2016-12-04T06:00:00Z"/>
        <d v="2016-11-23T06:00:00Z"/>
        <d v="2016-11-13T06:00:00Z"/>
        <d v="2016-09-18T05:00:00Z"/>
        <d v="2016-10-18T05:00:00Z"/>
        <d v="2016-09-25T05:00:00Z"/>
        <d v="2016-08-24T05:00:00Z"/>
        <d v="2016-09-17T05:00:00Z"/>
        <d v="2016-08-09T05:00:00Z"/>
        <d v="2016-07-26T05:00:00Z"/>
        <d v="2016-08-10T05:00:00Z"/>
        <d v="2016-07-12T05:00:00Z"/>
        <d v="2016-08-18T05:00:00Z"/>
        <d v="2016-07-19T05:00:00Z"/>
        <d v="2016-07-10T05:00:00Z"/>
        <d v="2016-06-19T05:00:00Z"/>
        <d v="2016-06-23T05:00:00Z"/>
        <d v="2016-07-03T05:00:00Z"/>
        <d v="2016-05-09T05:00:00Z"/>
        <d v="2016-04-10T05:00:00Z"/>
        <d v="2016-04-14T05:00:00Z"/>
        <d v="2016-04-06T05:00:00Z"/>
        <d v="2016-03-28T05:00:00Z"/>
        <d v="2016-04-29T05:00:00Z"/>
        <d v="2016-04-01T05:00:00Z"/>
        <d v="2016-03-17T05:00:00Z"/>
        <d v="2016-03-23T05:00:00Z"/>
        <d v="2016-03-15T05:00:00Z"/>
        <d v="2016-03-08T06:00:00Z"/>
        <d v="2016-04-07T05:00:00Z"/>
        <d v="2016-02-28T06:00:00Z"/>
        <d v="2016-03-06T06:00:00Z"/>
        <d v="2016-02-20T06:00:00Z"/>
        <d v="2016-02-02T06:00:00Z"/>
        <d v="2016-02-16T06:00:00Z"/>
        <d v="2016-02-01T06:00:00Z"/>
        <d v="2015-12-09T06:00:00Z"/>
        <d v="2015-11-30T06:00:00Z"/>
        <d v="2015-11-25T06:00:00Z"/>
        <d v="2015-10-06T05:00:00Z"/>
        <d v="2015-11-13T06:00:00Z"/>
        <d v="2015-10-05T05:00:00Z"/>
        <d v="2015-10-04T05:00:00Z"/>
        <d v="2015-09-30T05:00:00Z"/>
        <d v="2015-09-28T05:00:00Z"/>
        <d v="2015-09-07T05:00:00Z"/>
        <d v="2015-08-29T05:00:00Z"/>
        <d v="2015-08-15T05:00:00Z"/>
        <d v="2015-08-06T05:00:00Z"/>
        <d v="2015-08-03T05:00:00Z"/>
        <d v="2015-07-21T05:00:00Z"/>
        <d v="2015-07-07T05:00:00Z"/>
        <d v="2015-08-18T05:00:00Z"/>
        <d v="2015-07-03T05:00:00Z"/>
        <d v="2015-06-19T05:00:00Z"/>
        <d v="2015-06-18T05:00:00Z"/>
        <d v="2015-07-24T05:00:00Z"/>
        <d v="2015-06-06T05:00:00Z"/>
        <d v="2015-05-29T05:00:00Z"/>
        <d v="2015-05-20T05:00:00Z"/>
        <d v="2015-05-21T05:00:00Z"/>
        <d v="2015-05-16T05:00:00Z"/>
        <d v="2015-05-17T05:00:00Z"/>
        <d v="2015-05-08T05:00:00Z"/>
        <d v="2015-03-21T05:00:00Z"/>
        <d v="2015-03-15T05:00:00Z"/>
        <d v="2015-03-04T06:00:00Z"/>
        <d v="2015-03-07T06:00:00Z"/>
        <d v="2015-02-06T06:00:00Z"/>
        <d v="2015-01-31T06:00:00Z"/>
        <d v="2015-01-25T06:00:00Z"/>
        <d v="2015-01-26T06:00:00Z"/>
        <d v="2015-01-17T06:00:00Z"/>
        <d v="2015-01-28T06:00:00Z"/>
        <d v="2015-01-09T06:00:00Z"/>
        <d v="2014-12-26T06:00:00Z"/>
        <d v="2014-12-17T06:00:00Z"/>
        <d v="2014-11-02T05:00:00Z"/>
        <d v="2014-10-24T05:00:00Z"/>
        <d v="2014-10-20T05:00:00Z"/>
        <d v="2014-10-18T05:00:00Z"/>
        <d v="2014-09-29T05:00:00Z"/>
        <d v="2014-11-08T06:00:00Z"/>
        <d v="2014-10-29T05:00:00Z"/>
        <d v="2014-09-24T05:00:00Z"/>
        <d v="2014-10-15T05:00:00Z"/>
        <d v="2014-09-19T05:00:00Z"/>
        <d v="2014-10-05T05:00:00Z"/>
        <d v="2014-09-12T05:00:00Z"/>
        <d v="2014-09-08T05:00:00Z"/>
        <d v="2014-08-21T05:00:00Z"/>
        <d v="2014-08-20T05:00:00Z"/>
        <d v="2014-09-22T05:00:00Z"/>
        <d v="2014-07-28T05:00:00Z"/>
        <d v="2014-08-12T05:00:00Z"/>
        <d v="2014-08-09T05:00:00Z"/>
        <d v="2014-08-06T05:00:00Z"/>
        <d v="2014-07-18T05:00:00Z"/>
        <d v="2014-09-04T05:00:00Z"/>
        <d v="2014-07-12T05:00:00Z"/>
        <d v="2014-07-06T05:00:00Z"/>
        <d v="2014-06-23T05:00:00Z"/>
        <d v="2014-06-14T05:00:00Z"/>
        <d v="2014-06-11T05:00:00Z"/>
        <d v="2014-06-16T05:00:00Z"/>
        <d v="2014-06-28T05:00:00Z"/>
        <d v="2014-05-03T05:00:00Z"/>
        <d v="2014-05-04T05:00:00Z"/>
        <d v="2014-05-18T05:00:00Z"/>
        <d v="2014-04-27T05:00:00Z"/>
        <d v="2014-04-21T05:00:00Z"/>
        <d v="2014-04-23T05:00:00Z"/>
        <d v="2014-04-08T05:00:00Z"/>
        <d v="2014-04-28T05:00:00Z"/>
        <d v="2014-03-25T05:00:00Z"/>
        <d v="2014-05-01T05:00:00Z"/>
        <d v="2014-03-19T05:00:00Z"/>
        <d v="2014-03-14T05:00:00Z"/>
        <d v="2014-03-17T05:00:00Z"/>
        <d v="2014-03-06T06:00:00Z"/>
        <d v="2014-02-12T06:00:00Z"/>
        <d v="2014-02-01T06:00:00Z"/>
        <d v="2014-02-13T06:00:00Z"/>
        <d v="2014-01-13T06:00:00Z"/>
        <d v="2014-01-04T06:00:00Z"/>
        <d v="2013-12-24T06:00:00Z"/>
        <d v="2013-12-20T06:00:00Z"/>
        <d v="2013-12-26T06:00:00Z"/>
        <d v="2013-12-12T06:00:00Z"/>
        <d v="2013-11-19T06:00:00Z"/>
        <d v="2013-12-05T06:00:00Z"/>
        <d v="2013-11-10T06:00:00Z"/>
        <d v="2013-10-30T05:00:00Z"/>
        <d v="2013-11-01T05:00:00Z"/>
        <d v="2013-10-23T05:00:00Z"/>
        <d v="2013-10-25T05:00:00Z"/>
        <d v="2013-09-21T05:00:00Z"/>
        <d v="2013-09-22T05:00:00Z"/>
        <d v="2013-09-28T05:00:00Z"/>
        <d v="2013-08-09T05:00:00Z"/>
        <d v="2013-08-08T05:00:00Z"/>
        <d v="2013-08-10T05:00:00Z"/>
        <d v="2013-08-07T05:00:00Z"/>
        <d v="2013-06-29T05:00:00Z"/>
        <d v="2013-06-28T05:00:00Z"/>
        <d v="2013-07-13T05:00:00Z"/>
        <d v="2013-06-20T05:00:00Z"/>
        <d v="2013-06-06T05:00:00Z"/>
        <d v="2013-05-24T05:00:00Z"/>
        <d v="2013-05-19T05:00:00Z"/>
        <d v="2013-06-07T05:00:00Z"/>
        <d v="2013-04-21T05:00:00Z"/>
        <d v="2013-04-20T05:00:00Z"/>
        <d v="2013-03-29T05:00:00Z"/>
        <d v="2013-03-18T05:00:00Z"/>
        <d v="2013-04-03T05:00:00Z"/>
        <d v="2013-03-06T06:00:00Z"/>
        <d v="2013-03-23T05:00:00Z"/>
        <d v="2013-02-28T06:00:00Z"/>
        <d v="2013-03-13T05:00:00Z"/>
        <d v="2013-02-06T06:00:00Z"/>
        <d v="2013-02-11T06:00:00Z"/>
        <d v="2013-02-22T06:00:00Z"/>
        <d v="2012-12-30T06:00:00Z"/>
        <d v="2012-12-27T06:00:00Z"/>
        <d v="2012-12-21T06:00:00Z"/>
        <d v="2012-11-27T06:00:00Z"/>
        <d v="2012-11-09T06:00:00Z"/>
        <d v="2012-11-19T06:00:00Z"/>
        <d v="2012-10-20T05:00:00Z"/>
        <d v="2012-10-10T05:00:00Z"/>
        <d v="2012-10-05T05:00:00Z"/>
        <d v="2012-09-28T05:00:00Z"/>
        <d v="2012-10-16T05:00:00Z"/>
        <d v="2012-09-18T05:00:00Z"/>
        <d v="2012-09-30T05:00:00Z"/>
        <d v="2012-09-08T05:00:00Z"/>
        <d v="2012-09-06T05:00:00Z"/>
        <d v="2012-08-28T05:00:00Z"/>
        <d v="2012-08-07T05:00:00Z"/>
        <d v="2012-08-25T05:00:00Z"/>
        <d v="2012-07-20T05:00:00Z"/>
        <d v="2012-06-26T05:00:00Z"/>
        <d v="2012-06-28T05:00:00Z"/>
        <d v="2012-06-09T05:00:00Z"/>
        <d v="2012-06-12T05:00:00Z"/>
        <d v="2012-05-02T05:00:00Z"/>
        <d v="2012-06-04T05:00:00Z"/>
        <d v="2012-05-13T05:00:00Z"/>
        <d v="2012-05-09T05:00:00Z"/>
        <d v="2012-05-11T05:00:00Z"/>
        <d v="2012-05-08T05:00:00Z"/>
        <d v="2012-04-26T05:00:00Z"/>
        <d v="2012-05-17T05:00:00Z"/>
        <d v="2012-04-29T05:00:00Z"/>
        <d v="2012-03-23T05:00:00Z"/>
        <d v="2012-03-29T05:00:00Z"/>
        <d v="2012-02-29T06:00:00Z"/>
        <d v="2012-03-08T06:00:00Z"/>
        <d v="2012-02-19T06:00:00Z"/>
        <d v="2012-02-12T06:00:00Z"/>
        <d v="2012-02-28T06:00:00Z"/>
        <d v="2011-12-28T06:00:00Z"/>
        <d v="2011-12-20T06:00:00Z"/>
        <d v="2011-12-09T06:00:00Z"/>
        <d v="2012-01-16T06:00:00Z"/>
        <d v="2011-12-03T06:00:00Z"/>
        <d v="2011-12-08T06:00:00Z"/>
        <d v="2011-11-24T06:00:00Z"/>
        <d v="2011-12-05T06:00:00Z"/>
        <d v="2011-12-15T06:00:00Z"/>
        <d v="2011-11-11T06:00:00Z"/>
        <d v="2011-10-19T05:00:00Z"/>
        <d v="2011-10-14T05:00:00Z"/>
        <d v="2011-11-04T05:00:00Z"/>
        <d v="2011-10-16T05:00:00Z"/>
        <d v="2011-09-28T05:00:00Z"/>
        <d v="2011-09-19T05:00:00Z"/>
        <d v="2011-09-13T05:00:00Z"/>
        <d v="2011-09-03T05:00:00Z"/>
        <d v="2011-09-12T05:00:00Z"/>
        <d v="2011-08-18T05:00:00Z"/>
        <d v="2011-08-19T05:00:00Z"/>
        <d v="2011-08-05T05:00:00Z"/>
        <d v="2011-07-17T05:00:00Z"/>
        <d v="2011-07-13T05:00:00Z"/>
        <d v="2011-06-25T05:00:00Z"/>
        <d v="2011-06-28T05:00:00Z"/>
        <d v="2011-06-07T05:00:00Z"/>
        <d v="2011-05-21T05:00:00Z"/>
        <d v="2011-05-16T05:00:00Z"/>
        <d v="2011-05-15T05:00:00Z"/>
        <d v="2011-05-01T05:00:00Z"/>
        <d v="2011-04-03T05:00:00Z"/>
        <d v="2011-05-20T05:00:00Z"/>
        <d v="2011-03-23T05:00:00Z"/>
        <d v="2011-03-29T05:00:00Z"/>
        <d v="2011-02-21T06:00:00Z"/>
        <d v="2011-02-28T06:00:00Z"/>
        <d v="2011-02-25T06:00:00Z"/>
        <d v="2011-02-03T06:00:00Z"/>
        <d v="2011-03-06T06:00:00Z"/>
        <d v="2011-02-12T06:00:00Z"/>
        <d v="2011-01-13T06:00:00Z"/>
        <d v="2011-01-23T06:00:00Z"/>
        <d v="2011-01-04T06:00:00Z"/>
        <d v="2011-01-15T06:00:00Z"/>
        <d v="2011-01-16T06:00:00Z"/>
        <d v="2010-12-26T06:00:00Z"/>
        <d v="2011-01-10T06:00:00Z"/>
        <d v="2010-12-24T06:00:00Z"/>
        <d v="2010-12-08T06:00:00Z"/>
        <d v="2010-12-06T06:00:00Z"/>
        <d v="2010-12-10T06:00:00Z"/>
        <d v="2010-11-14T06:00:00Z"/>
        <d v="2010-11-24T06:00:00Z"/>
        <d v="2010-11-15T06:00:00Z"/>
        <d v="2010-10-23T05:00:00Z"/>
        <d v="2010-11-05T05:00:00Z"/>
        <d v="2010-10-12T05:00:00Z"/>
        <d v="2010-10-07T05:00:00Z"/>
        <d v="2010-08-25T05:00:00Z"/>
        <d v="2010-08-21T05:00:00Z"/>
        <d v="2010-10-01T05:00:00Z"/>
        <d v="2010-08-07T05:00:00Z"/>
        <d v="2010-08-04T05:00:00Z"/>
        <d v="2010-07-21T05:00:00Z"/>
        <d v="2010-07-24T05:00:00Z"/>
        <d v="2010-07-15T05:00:00Z"/>
        <d v="2010-07-31T05:00:00Z"/>
        <d v="2010-07-19T05:00:00Z"/>
        <d v="2010-07-18T05:00:00Z"/>
        <d v="2010-06-24T05:00:00Z"/>
        <d v="2010-07-13T05:00:00Z"/>
        <d v="2010-07-10T05:00:00Z"/>
        <d v="2010-07-14T05:00:00Z"/>
        <d v="2010-06-21T05:00:00Z"/>
        <d v="2010-06-30T05:00:00Z"/>
        <d v="2010-05-24T05:00:00Z"/>
        <d v="2010-06-07T05:00:00Z"/>
        <d v="2010-07-01T05:00:00Z"/>
        <d v="2010-05-31T05:00:00Z"/>
        <d v="2010-05-07T05:00:00Z"/>
        <d v="2010-04-17T05:00:00Z"/>
        <d v="2010-05-11T05:00:00Z"/>
        <d v="2010-03-27T05:00:00Z"/>
        <d v="2010-03-29T05:00:00Z"/>
        <d v="2010-03-28T05:00:00Z"/>
        <d v="2010-04-06T05:00:00Z"/>
        <d v="2010-03-20T05:00:00Z"/>
        <d v="2010-03-09T06:00:00Z"/>
        <d v="2010-03-04T06:00:00Z"/>
        <d v="2010-01-30T06:00:00Z"/>
        <d v="2010-03-06T06:00:00Z"/>
        <d v="2010-03-02T06:00:00Z"/>
        <d v="2010-01-09T06:00:00Z"/>
      </sharedItems>
    </cacheField>
    <cacheField name="Created_Year" numFmtId="0">
      <sharedItems containsSemiMixedTypes="0" containsString="0" containsNumber="1" containsInteger="1">
        <n v="2019.0"/>
        <n v="2018.0"/>
        <n v="2017.0"/>
        <n v="2016.0"/>
        <n v="2015.0"/>
        <n v="2014.0"/>
        <n v="2013.0"/>
        <n v="2012.0"/>
        <n v="2011.0"/>
        <n v="2010.0"/>
        <n v="2020.0"/>
      </sharedItems>
    </cacheField>
    <cacheField name="staff_pick" numFmtId="0">
      <sharedItems>
        <b v="0"/>
        <b v="1"/>
      </sharedItems>
    </cacheField>
    <cacheField name="Created_Month" numFmtId="0">
      <sharedItems containsSemiMixedTypes="0" containsString="0" containsNumber="1" containsInteger="1">
        <n v="10.0"/>
        <n v="5.0"/>
        <n v="1.0"/>
        <n v="9.0"/>
        <n v="7.0"/>
        <n v="4.0"/>
        <n v="2.0"/>
        <n v="12.0"/>
        <n v="8.0"/>
        <n v="3.0"/>
        <n v="11.0"/>
        <n v="6.0"/>
      </sharedItems>
    </cacheField>
    <cacheField name="spotlight" numFmtId="0">
      <sharedItems>
        <b v="0"/>
        <b v="1"/>
      </sharedItems>
    </cacheField>
    <cacheField name="category &amp; sub-category" numFmtId="0">
      <sharedItems>
        <s v="music/rock"/>
        <s v="theater/plays"/>
        <s v="film &amp; video/drama"/>
        <s v="film &amp; video/television"/>
        <s v="technology/web"/>
        <s v="food/food trucks"/>
        <s v="film &amp; video/documentary"/>
        <s v="photography/photography books"/>
        <s v="publishing/nonfiction"/>
        <s v="music/indie rock"/>
        <s v="music/jazz"/>
        <s v="games/video games"/>
        <s v="film &amp; video/shorts"/>
        <s v="film &amp; video/animation"/>
        <s v="publishing/fiction"/>
        <s v="music/metal"/>
        <s v="games/mobile games"/>
        <s v="technology/wearables"/>
        <s v="film &amp; video/science fiction"/>
        <s v="publishing/translations"/>
        <s v="music/electric music"/>
        <s v="publishing/radio &amp; podcasts"/>
        <s v="journalism/audio"/>
        <s v="music/world music"/>
      </sharedItems>
    </cacheField>
    <cacheField name="Percent_funded" numFmtId="10">
      <sharedItems containsSemiMixedTypes="0" containsString="0" containsNumber="1">
        <n v="0.7393956043956044"/>
        <n v="0.6287368421052631"/>
        <n v="0.4944642857142857"/>
        <n v="0.1796884422110553"/>
        <n v="0.6691208791208791"/>
        <n v="0.4819906976744186"/>
        <n v="0.04392394822006473"/>
        <n v="0.37091954022988505"/>
        <n v="0.24326030927835052"/>
        <n v="0.7995157740278797"/>
        <n v="0.9025"/>
        <n v="0.6305679513184584"/>
        <n v="0.7853130287648055"/>
        <n v="0.16722222222222222"/>
        <n v="0.17446030330062445"/>
        <n v="0.7009415807560138"/>
        <n v="0.5654275427542754"/>
        <n v="0.23525352848928385"/>
        <n v="0.7763265306122449"/>
        <n v="0.49643859649122807"/>
        <n v="0.544"/>
        <n v="0.6006463878326996"/>
        <n v="0.32896103896103895"/>
        <n v="0.03202693602693603"/>
        <n v="0.1955663430420712"/>
        <n v="0.6295744680851064"/>
        <n v="0.03286231884057971"/>
        <n v="0.9067591623036649"/>
        <n v="0.6056578947368421"/>
        <n v="0.22439077144917088"/>
        <n v="0.6403225806451613"/>
        <n v="0.13853658536585367"/>
        <n v="0.7670833333333333"/>
        <n v="0.6054871323529412"/>
        <n v="0.04"/>
        <n v="0.9939772727272728"/>
        <n v="0.11270034843205574"/>
        <n v="0.1725"/>
        <n v="0.7883132530120482"/>
        <n v="0.7529268292682927"/>
        <n v="0.3353837141183363"/>
        <n v="0.4324124726477024"/>
        <n v="0.18853658536585366"/>
        <n v="0.24063291139240506"/>
        <n v="0.27176538240368026"/>
        <n v="0.5073563218390804"/>
        <n v="0.888158379373849"/>
        <n v="0.16384615384615384"/>
        <n v="0.3475268817204301"/>
        <n v="0.3927710843373494"/>
        <n v="0.603342776203966"/>
        <n v="0.38702380952380955"/>
        <n v="0.9244827586206896"/>
        <n v="0.23995287958115183"/>
        <n v="0.34959979476654696"/>
        <n v="0.3884444444444444"/>
        <n v="0.3054007530930608"/>
        <n v="0.7737333333333334"/>
        <n v="0.3748148148148148"/>
        <n v="0.8880357142857143"/>
        <n v="0.5247962032384142"/>
        <n v="0.9740521978021978"/>
        <n v="0.527746170678337"/>
        <n v="0.47307881773399013"/>
        <n v="0.6667708333333333"/>
        <n v="0.8934920634920634"/>
        <n v="0.10257545271629778"/>
        <n v="0.6774074074074075"/>
        <n v="0.3853846153846154"/>
        <n v="0.5897619047619047"/>
        <n v="0.34351966873706"/>
        <n v="0.24017591339648173"/>
        <n v="0.016375968992248063"/>
        <n v="0.9063333333333333"/>
        <n v="0.655442238267148"/>
        <n v="0.726530612244898"/>
        <n v="0.10944303797468355"/>
        <n v="0.8439189189189189"/>
        <n v="0.3073289183222958"/>
        <n v="0.25433734939759034"/>
        <n v="0.5062108262108262"/>
        <n v="0.44753477588871715"/>
        <n v="0.27693181818181817"/>
        <n v="0.05"/>
        <n v="0.405"/>
        <n v="0.37952380952380954"/>
        <n v="0.12818181818181817"/>
        <n v="0.3923407022106632"/>
        <n v="0.485296"/>
        <n v="0.3130913348946136"/>
        <n v="0.03841836734693878"/>
        <n v="0.5495081967213115"/>
        <n v="0.6927631578947369"/>
        <n v="0.7289361702127659"/>
        <n v="0.13185782556750297"/>
        <n v="0.48396694214876035"/>
        <n v="0.01"/>
        <n v="0.9786813186813187"/>
        <n v="0.5547058823529412"/>
        <n v="0.9291150442477876"/>
        <n v="0.3117123287671233"/>
        <n v="0.14962780898876404"/>
        <n v="0.318449408672799"/>
        <n v="0.69"/>
        <n v="0.3071590909090909"/>
        <n v="0.15022446689113356"/>
        <n v="0.11814432989690722"/>
        <n v="0.29828720626631855"/>
        <n v="0.9764285714285714"/>
        <n v="0.6959861591695502"/>
        <n v="0.9072307692307693"/>
        <n v="0.8961824324324325"/>
        <n v="0.13962962962962963"/>
        <n v="0.718"/>
        <n v="0.6945"/>
        <n v="0.4047058823529412"/>
        <n v="0.0313015873015873"/>
        <n v="0.414"/>
        <n v="0.45636363636363636"/>
        <n v="0.5593178372915614"/>
        <n v="0.8986666666666666"/>
        <n v="0.135"/>
        <n v="0.07068181818181818"/>
        <n v="0.7395714285714285"/>
        <n v="0.6842686567164179"/>
        <n v="0.06951188986232791"/>
        <n v="0.419832995951417"/>
        <n v="0.8680792079207921"/>
        <n v="0.011710526315789473"/>
        <n v="0.4212753378378378"/>
        <n v="0.0824"/>
        <n v="0.8413186813186814"/>
        <n v="0.872117576484703"/>
        <n v="0.32208333333333333"/>
        <n v="0.6492783505154639"/>
        <n v="0.6396674057649667"/>
        <n v="0.6376923076923077"/>
        <n v="0.5875"/>
        <n v="0.6180232558139535"/>
        <n v="0.9620833333333333"/>
        <n v="0.20961538461538462"/>
        <n v="0.34475"/>
        <n v="0.0293886230728336"/>
        <n v="0.07907692307692307"/>
        <n v="0.5307411504424778"/>
        <n v="0.6398936170212766"/>
        <n v="0.009069640914036997"/>
        <n v="0.19227272727272726"/>
        <n v="0.11851063829787234"/>
        <n v="0.46315634218289087"/>
        <n v="0.9198461538461539"/>
        <n v="0.6742553191489362"/>
        <n v="0.7177035175879397"/>
        <n v="0.4173255813953488"/>
        <n v="0.8142"/>
        <n v="0.300377358490566"/>
        <n v="0.341734693877551"/>
        <n v="0.2571428571428571"/>
        <n v="0.5633168859649123"/>
        <n v="0.9851111111111112"/>
        <n v="0.7941176470588235"/>
        <n v="0.5211702127659574"/>
        <n v="0.4768421052631579"/>
        <n v="0.14394366197183098"/>
        <n v="0.2664"/>
        <n v="0.7483478260869565"/>
        <n v="0.6314634146341463"/>
        <n v="0.26191501103752757"/>
        <n v="0.38633185349611543"/>
        <n v="0.4840440699935191"/>
        <n v="0.37590225563909774"/>
        <n v="0.7740097799511002"/>
        <n v="0.8362264150943396"/>
        <n v="0.6458207217694995"/>
        <n v="0.07099173553719008"/>
        <n v="0.18728395061728395"/>
        <n v="0.921875"/>
        <n v="0.175"/>
        <n v="0.3044230769230769"/>
        <n v="0.5875656742556917"/>
        <n v="0.18126436781609195"/>
        <n v="0.43660714285714286"/>
        <n v="0.9381099656357388"/>
        <n v="0.48072649572649573"/>
        <n v="0.9968354430379747"/>
        <n v="0.5142105263157895"/>
        <n v="0.8767948717948718"/>
        <n v="0.7861538461538462"/>
        <n v="0.44344086021505374"/>
        <n v="0.8505454545454545"/>
        <n v="0.9961945031712474"/>
        <n v="0.8700828402366864"/>
        <n v="0.23390243902439026"/>
        <n v="0.2032258064516129"/>
        <n v="0.025064935064935064"/>
        <n v="0.16501669449081802"/>
        <n v="0.7710270270270271"/>
        <n v="0.8261764705882353"/>
        <n v="0.46194444444444444"/>
        <n v="0.19028784648187633"/>
        <n v="0.6"/>
        <n v="0.0"/>
        <n v="0.18622397298818233"/>
        <n v="0.3489285714285714"/>
        <n v="0.8311940298507463"/>
        <n v="0.4028176229508197"/>
        <n v="0.12923076923076923"/>
        <n v="0.5477777777777778"/>
        <n v="0.5696707818930041"/>
        <n v="0.7995"/>
        <n v="0.7818181818181819"/>
        <n v="0.88"/>
        <n v="0.9771875"/>
        <n v="0.8466929133858268"/>
        <n v="0.8987012987012987"/>
        <n v="0.6750071428571428"/>
        <n v="0.8173626373626374"/>
        <n v="0.8030634774609016"/>
        <n v="0.33692229038854804"/>
        <n v="0.29346153846153844"/>
        <n v="0.1469479695431472"/>
        <n v="0.38948339483394834"/>
        <n v="0.5377777777777778"/>
        <n v="0.6472151898734178"/>
        <n v="0.9414285714285714"/>
        <n v="0.2420561797752809"/>
        <n v="0.5208045977011494"/>
        <n v="0.5134375"/>
        <n v="0.9232"/>
        <n v="0.20896851248642778"/>
        <n v="0.5904204753199269"/>
        <n v="0.4506896551724138"/>
        <n v="0.8381327800829875"/>
        <n v="0.8973897911832946"/>
        <n v="0.03643620812544547"/>
        <n v="0.6786997885835095"/>
        <n v="0.7810659072416599"/>
        <n v="0.239488107549121"/>
        <n v="0.9006349206349207"/>
        <n v="0.8202816901408451"/>
        <n v="0.586329816768462"/>
        <n v="0.362972972972973"/>
        <n v="0.3201219512195122"/>
        <n v="0.6436769005847953"/>
        <n v="0.020843373493975904"/>
        <n v="0.50398033126294"/>
        <n v="0.5084536082474227"/>
        <n v="0.7676675603217158"/>
        <n v="0.10297872340425532"/>
        <n v="0.18888888888888888"/>
        <n v="0.5249681077250177"/>
        <n v="0.8134842319430315"/>
        <n v="0.26694444444444443"/>
        <n v="0.02"/>
        <n v="0.5480769230769231"/>
        <n v="0.82875"/>
        <n v="0.7251898734177216"/>
        <n v="0.19992957746478873"/>
        <n v="0.6416690962099125"/>
        <n v="0.12910076530612244"/>
        <n v="0.37233333333333335"/>
        <n v="0.3389473684210526"/>
        <n v="0.31934684684684683"/>
        <n v="0.6293037214885955"/>
        <n v="0.11254901960784314"/>
        <n v="0.6403629976580796"/>
        <n v="0.8271428571428572"/>
        <n v="0.24134831460674158"/>
        <n v="0.1063265306122449"/>
        <n v="0.8847941026944586"/>
        <n v="0.15842105263157893"/>
        <n v="0.9423611111111111"/>
        <n v="0.0727317880794702"/>
        <n v="0.5921153846153846"/>
        <n v="0.5266666666666666"/>
        <n v="0.9902651738361815"/>
        <n v="0.6712954279015241"/>
        <n v="0.5416392092257002"/>
        <n v="0.803"/>
        <n v="0.5392222222222223"/>
        <n v="0.44075"/>
        <n v="0.35650077760497667"/>
        <n v="0.27725490196078434"/>
        <n v="0.3769596827495043"/>
        <n v="0.5174193548387097"/>
        <n v="0.1632979976442874"/>
        <n v="0.9492337164750958"/>
        <n v="0.8686783439490446"/>
        <n v="0.574375"/>
        <n v="0.5413793103448276"/>
        <n v="0.6652192066805845"/>
        <n v="0.34"/>
        <n v="0.6859459459459459"/>
        <n v="0.5440213523131673"/>
        <n v="0.48860523665659616"/>
        <n v="0.5048275862068966"/>
        <n v="0.3985714285714286"/>
        <n v="0.8859979736575482"/>
        <n v="0.7014518229166666"/>
        <n v="0.13901001112347053"/>
        <n v="0.7127272727272728"/>
        <n v="0.35534246575342465"/>
        <n v="0.5077777777777778"/>
        <n v="0.3057944915254237"/>
        <n v="0.7293939393939394"/>
        <n v="0.8204411764705882"/>
        <n v="0.5408450704225352"/>
        <n v="0.506629213483146"/>
        <n v="0.9298416050686378"/>
        <n v="0.12230769230769231"/>
        <n v="0.96"/>
        <n v="0.6288068181818182"/>
        <n v="0.2033818181818182"/>
        <n v="0.4584722222222222"/>
        <n v="0.32453465346534655"/>
        <n v="0.61"/>
        <n v="0.9862551440329218"/>
        <n v="0.3926146788990826"/>
        <n v="0.5739951130116066"/>
        <n v="0.7092581602373887"/>
        <n v="0.8319387755102041"/>
        <n v="0.24914285714285714"/>
        <n v="0.968"/>
        <n v="0.32444767441860467"/>
        <n v="0.54187265917603"/>
        <n v="0.9186780518659077"/>
        <n v="0.09821917808219179"/>
        <n v="0.9778571428571429"/>
        <n v="0.915209726443769"/>
        <n v="0.667695035460993"/>
        <n v="0.16404761904761905"/>
        <n v="0.33464735516372796"/>
        <n v="0.007543640897755611"/>
        <n v="0.6453768335862418"/>
        <n v="0.3689247311827957"/>
        <n v="0.11059030837004405"/>
        <n v="0.40356164383561643"/>
        <n v="0.5577906976744186"/>
        <n v="0.863862031504617"/>
        <n v="0.9424258760107816"/>
        <n v="0.1675440414507772"/>
        <n v="0.40444444444444444"/>
        <n v="0.4902665245202559"/>
        <n v="0.10638024357239513"/>
        <n v="0.4099255319148936"/>
        <n v="0.8493055555555555"/>
        <n v="0.5112244897959184"/>
        <n v="0.08443037974683544"/>
        <n v="0.5427058823529411"/>
        <n v="0.8973668341708543"/>
        <n v="0.09914118412491867"/>
        <n v="0.9966339869281046"/>
        <n v="0.09587677725118483"/>
        <n v="0.6075763962065331"/>
        <n v="0.4921794871794872"/>
        <n v="0.28461970393057684"/>
        <n v="0.6401666666666667"/>
        <n v="0.20252747252747252"/>
        <n v="0.7407783417935703"/>
        <n v="0.8902139917695473"/>
        <n v="0.40307692307692305"/>
        <n v="0.03372"/>
        <n v="0.9414436619718309"/>
        <n v="0.6198488664987406"/>
        <n v="0.8469491525423729"/>
        <n v="0.9274598393574297"/>
        <n v="0.4638757396449704"/>
        <n v="0.6385097636176773"/>
        <n v="0.4723280861640431"/>
        <n v="0.6463541666666667"/>
        <n v="0.43838781575037145"/>
        <n v="0.6917721518987342"/>
        <n v="0.1305813953488372"/>
        <n v="0.6564237123420796"/>
        <n v="0.4397538100820633"/>
        <n v="0.9703253182461103"/>
        <n v="0.21615194054500414"/>
        <n v="0.8419047619047619"/>
        <n v="0.2461"/>
        <n v="0.48482333607230893"/>
        <n v="0.7724"/>
        <n v="0.4694736842105263"/>
        <n v="0.48095238095238096"/>
        <n v="0.34152777777777776"/>
        <n v="0.6911764705882353"/>
        <n v="0.9174095238095238"/>
        <n v="0.8482403718459496"/>
        <n v="0.31201660735468567"/>
        <n v="0.24466101694915254"/>
        <n v="0.09558544303797468"/>
        <n v="0.42523125996810207"/>
        <n v="0.11419117647058824"/>
        <n v="0.634375"/>
        <n v="0.04573103448275862"/>
        <n v="0.7642361623616236"/>
        <n v="0.23703520691785052"/>
        <n v="0.3030434782608696"/>
        <n v="0.5142151162790698"/>
        <n v="0.8622063329928499"/>
        <n v="0.8390486039296794"/>
        <n v="0.8469978746014878"/>
        <n v="0.20333333333333334"/>
        <n v="0.6502222222222223"/>
        <n v="0.7900824873096447"/>
        <n v="0.5679129129129129"/>
        <n v="0.751358024691358"/>
        <n v="0.03"/>
        <n v="0.6207282321899736"/>
        <n v="0.5618604651162791"/>
        <n v="0.5897368421052631"/>
        <n v="0.22896588486140726"/>
        <n v="0.21188688946015424"/>
        <n v="0.012706571242680547"/>
        <n v="0.36132726089785294"/>
        <n v="0.4285991678224688"/>
        <n v="0.9552115693626139"/>
        <n v="0.6223232323232323"/>
        <n v="0.8816666666666667"/>
        <n v="0.01729268292682927"/>
        <n v="0.5825"/>
        <n v="0.19932788374205268"/>
        <n v="2.029130434782609"/>
        <n v="1.0822784810126582"/>
        <n v="1.5185185185185186"/>
        <n v="3.6914814814814814"/>
        <n v="4.201666666666667"/>
        <n v="1.0806666666666667"/>
        <n v="1.1363099415204678"/>
        <n v="1.915"/>
        <n v="2.0159756097560977"/>
        <n v="1.1428538550057536"/>
        <n v="1.2281904761904763"/>
        <n v="4.880507614213198"/>
        <n v="15.302222222222222"/>
        <n v="1.89625"/>
        <n v="10.365"/>
        <n v="2.64"/>
        <n v="1.13"/>
        <n v="3.5588235294117645"/>
        <n v="1.3998765432098765"/>
        <n v="1.2297938144329896"/>
        <n v="1.9894827586206896"/>
        <n v="3.591282051282051"/>
        <n v="1.5246153846153847"/>
        <n v="1.4593648334624323"/>
        <n v="2.2852189349112426"/>
        <n v="3.0400978473581213"/>
        <n v="4.105982142857143"/>
        <n v="1.9703225806451612"/>
        <n v="7.237777777777778"/>
        <n v="1.159590773809524"/>
        <n v="1.291"/>
        <n v="7.223247232472325"/>
        <n v="1.606111111111111"/>
        <n v="3.6776923076923076"/>
        <n v="3.687953216374269"/>
        <n v="2.9305555555555554"/>
        <n v="1.623125"/>
        <n v="1.9311940298507462"/>
        <n v="10.521538461538462"/>
        <n v="4.2575"/>
        <n v="1.1966037735849056"/>
        <n v="4.995833333333334"/>
        <n v="1.593633125556545"/>
        <n v="7.271578947368421"/>
        <n v="3.036896551724138"/>
        <n v="2.4151282051282053"/>
        <n v="1.4616709511568124"/>
        <n v="1.0001150627615063"/>
        <n v="3.1039864864864866"/>
        <n v="6.588125"/>
        <n v="2.947142857142857"/>
        <n v="9.67"/>
        <n v="2.83974358974359"/>
        <n v="2.5165"/>
        <n v="3.3204444444444445"/>
        <n v="2.2538095238095237"/>
        <n v="1.133596256684492"/>
        <n v="1.8256603773584905"/>
        <n v="2.5262857142857142"/>
        <n v="1.07"/>
        <n v="10.948571428571428"/>
        <n v="1.65"/>
        <n v="1.503011952191235"/>
        <n v="14.973"/>
        <n v="1.2042"/>
        <n v="4.292758620689655"/>
        <n v="1.278468634686347"/>
        <n v="1.0963157894736841"/>
        <n v="1.4545652173913044"/>
        <n v="1.759533073929961"/>
        <n v="1.4973770491803278"/>
        <n v="1.586164383561644"/>
        <n v="1.3356231003039514"/>
        <n v="1.2395833333333333"/>
        <n v="1.3802702702702703"/>
        <n v="1.5746762589928058"/>
        <n v="13.396666666666667"/>
        <n v="4.318461538461539"/>
        <n v="1.624375"/>
        <n v="1.6705422993492407"/>
        <n v="1.3890625"/>
        <n v="1.599056603773585"/>
        <n v="1.6357142857142857"/>
        <n v="3.5843478260869563"/>
        <n v="1.707"/>
        <n v="1.7004255319148935"/>
        <n v="1.1722156398104266"/>
        <n v="4.257"/>
        <n v="7.12"/>
        <n v="1.7796969696969698"/>
        <n v="3.61753164556962"/>
        <n v="1.1222929936305732"/>
        <n v="8.006"/>
        <n v="5.085"/>
        <n v="3.2889978213507627"/>
        <n v="1.5617857142857143"/>
        <n v="1.5057731958762886"/>
        <n v="1.4786046511627906"/>
        <n v="1.7814"/>
        <n v="1.9249019607843136"/>
        <n v="5.631333333333333"/>
        <n v="1.0970652173913042"/>
        <n v="4.820384615384615"/>
        <n v="4.789444444444444"/>
        <n v="1.1908974358974358"/>
        <n v="1.9754935622317598"/>
        <n v="2.8167567567567566"/>
        <n v="7.1776470588235295"/>
        <n v="4.265483870967742"/>
        <n v="2.659811320754717"/>
        <n v="1.8648571428571428"/>
        <n v="3.008"/>
        <n v="2.255276381909548"/>
        <n v="1.2807106598984772"/>
        <n v="1.5280062063615205"/>
        <n v="1.9174666666666667"/>
        <n v="7.2973333333333334"/>
        <n v="16.163333333333334"/>
        <n v="4.452173913043478"/>
        <n v="2.2316363636363636"/>
        <n v="1.3345505617977529"/>
        <n v="1.041243169398907"/>
        <n v="1.8785106382978722"/>
        <n v="5.02875"/>
        <n v="1.1618181818181819"/>
        <n v="1.8661329305135952"/>
        <n v="2.3774468085106384"/>
        <n v="2.687307692307692"/>
        <n v="1.6657777777777778"/>
        <n v="1.7822388059701493"/>
        <n v="1.253939393939394"/>
        <n v="4.224166666666667"/>
        <n v="1.8495548961424333"/>
        <n v="1.3023333333333333"/>
        <n v="1.93125"/>
        <n v="2.253392857142857"/>
        <n v="9.270777777777777"/>
        <n v="5.8144"/>
        <n v="3.1558486707566464"/>
        <n v="1.011223971559167"/>
        <n v="1.5650721649484536"/>
        <n v="2.726041958041958"/>
        <n v="2.5325714285714285"/>
        <n v="1.0016943521594683"/>
        <n v="1.7356363636363636"/>
        <n v="2.240666666666667"/>
        <n v="1.3723076923076922"/>
        <n v="3.7687878787878786"/>
        <n v="1.9872222222222222"/>
        <n v="2.152758620689655"/>
        <n v="6.374545454545455"/>
        <n v="1.5562827640984909"/>
        <n v="1.74"/>
        <n v="1.0908"/>
        <n v="7.301822222222222"/>
        <n v="1.219900442477876"/>
        <n v="5.129166666666666"/>
        <n v="2.5452631578947367"/>
        <n v="1.2102150537634409"/>
        <n v="3.875"/>
        <n v="6.554545454545455"/>
        <n v="1.2284501347708894"/>
        <n v="2.2896178343949045"/>
        <n v="1.6190634146341463"/>
        <n v="3.5864754098360656"/>
        <n v="1.2846"/>
        <n v="2.9820475319926874"/>
        <n v="7.92235294117647"/>
        <n v="2.750714285714286"/>
        <n v="1.936892523364486"/>
        <n v="1.0462820512820512"/>
        <n v="1.4314010067114094"/>
        <n v="7.070588235294117"/>
        <n v="1.6298181818181818"/>
        <n v="1.2772619047619047"/>
        <n v="1.12"/>
        <n v="2.173090909090909"/>
        <n v="2.1679032258064517"/>
        <n v="1.7862556663644606"/>
        <n v="2.0833333333333335"/>
        <n v="1.9055555555555554"/>
        <n v="2.0989655172413793"/>
        <n v="1.5080645161290323"/>
        <n v="9.32"/>
        <n v="1.914782608695652"/>
        <n v="2.2138255033557046"/>
        <n v="2.912857142857143"/>
        <n v="5.438"/>
        <n v="1.8489130434782608"/>
        <n v="1.1996808510638297"/>
        <n v="4.23067469879518"/>
        <n v="1.7200961538461539"/>
        <n v="3.1914285714285713"/>
        <n v="1.3440792216817234"/>
        <n v="1.5549056603773586"/>
        <n v="7.334375"/>
        <n v="10.969379310344827"/>
        <n v="9.326161616161617"/>
        <n v="1.5166315789473683"/>
        <n v="2.8580555555555556"/>
        <n v="2.6848"/>
        <n v="6.609285714285714"/>
        <n v="1.0804761904761904"/>
        <n v="8.641"/>
        <n v="1.358918918918919"/>
        <n v="3.5528169014084505"/>
        <n v="6.1980078125"/>
        <n v="7.0633333333333335"/>
        <n v="1.1990717911530093"/>
        <n v="1.4553947368421052"/>
        <n v="1.6194202898550725"/>
        <n v="3.4707142857142856"/>
        <n v="5.461428571428572"/>
        <n v="1.2684"/>
        <n v="1.009696106362773"/>
        <n v="1.7126470588235294"/>
        <n v="1.0629411764705883"/>
        <n v="2.6802325581395348"/>
        <n v="18.40625"/>
        <n v="1.227816091954023"/>
        <n v="1.3183695652173912"/>
        <n v="1.1249397590361445"/>
        <n v="2.4511904761904764"/>
        <n v="1.355"/>
        <n v="1.7044705882352942"/>
        <n v="23.388333333333332"/>
        <n v="2.7091376701966716"/>
        <n v="3.5418867924528303"/>
        <n v="1.2246153846153847"/>
        <n v="2.862142857142857"/>
        <n v="2.3230555555555554"/>
        <n v="1.8838235294117647"/>
        <n v="1.1533745781777278"/>
        <n v="2.704081632653061"/>
        <n v="1.439142857142857"/>
        <n v="4.68858024691358"/>
        <n v="1.373448275862069"/>
        <n v="1.8193548387096774"/>
        <n v="1.4275824175824177"/>
        <n v="2.200566037735849"/>
        <n v="2.5242857142857145"/>
        <n v="2.765"/>
        <n v="3.1"/>
        <n v="1.2308163265306122"/>
        <n v="1.5595180722891566"/>
        <n v="2.2095238095238097"/>
        <n v="1.5492592592592593"/>
        <n v="5.752142857142857"/>
        <n v="1.3393478260869565"/>
        <n v="3.151759259259259"/>
        <n v="8.946666666666667"/>
        <n v="1.872121212121212"/>
        <n v="1.9933333333333334"/>
        <n v="2.2711111111111113"/>
        <n v="1.227605633802817"/>
        <n v="1.2307407407407407"/>
        <n v="1.8491304347826087"/>
        <n v="1.2770715249662619"/>
        <n v="5.083885714285715"/>
        <n v="3.275777777777778"/>
        <n v="16.8425"/>
        <n v="2.8766666666666665"/>
        <n v="1.6413114754098361"/>
        <n v="1.5992152704135738"/>
        <n v="6.703333333333333"/>
        <n v="1.8032549019607844"/>
        <n v="3.86972972972973"/>
        <n v="9.266923076923076"/>
        <n v="1.6405633802816901"/>
        <n v="3.867857142857143"/>
        <n v="1.2821428571428573"/>
        <n v="1.015909797822706"/>
        <n v="1.839433962264151"/>
        <n v="7.226"/>
        <n v="1.2823628691983122"/>
        <n v="4.126631944444444"/>
        <n v="1.8442857142857143"/>
        <n v="1.687208538587849"/>
        <n v="3.557837837837838"/>
        <n v="1.6763513513513513"/>
        <n v="2.0973015873015872"/>
        <n v="1.6135593220338984"/>
        <n v="1.4949667110519307"/>
        <n v="2.6075"/>
        <n v="1.432624584717608"/>
        <n v="2.3634156976744185"/>
        <n v="13.446666666666667"/>
        <n v="1.1228571428571428"/>
        <n v="10.214444444444444"/>
        <n v="14.007777777777777"/>
        <n v="9.69"/>
        <n v="2.793921568627451"/>
        <n v="3.7"/>
        <n v="7.720769230769231"/>
        <n v="1.436625"/>
        <n v="15.915555555555555"/>
        <n v="1.0174563871693867"/>
        <n v="2.7332520325203253"/>
        <n v="2.1133870967741935"/>
        <n v="3.0565384615384614"/>
        <n v="3.6515"/>
        <n v="1.168766404199475"/>
        <n v="1.967236842105263"/>
        <n v="5.642060810810811"/>
        <n v="1.3405952380952382"/>
        <n v="1.5729069767441861"/>
        <n v="3.778207171314741"/>
        <n v="2.1933995584988963"/>
        <n v="1.3797916666666667"/>
        <n v="1.131734693877551"/>
        <n v="4.036393088552916"/>
        <n v="1.5958666666666668"/>
        <n v="1.8582098765432098"/>
        <n v="1.1290429799426933"/>
        <n v="1.7615942028985507"/>
        <n v="3.5707317073170732"/>
        <n v="2.36512"/>
        <n v="2.6882978723404256"/>
        <n v="10.4"/>
        <n v="4.728207792207792"/>
        <n v="2.6020608108108108"/>
        <n v="1.1224279210925645"/>
        <n v="6.811904761904762"/>
        <n v="1.859390243902439"/>
        <n v="5.27006329113924"/>
        <n v="1.002433361994841"/>
        <n v="5.6971428571428575"/>
        <n v="2.186029411764706"/>
        <n v="3.610294117647059"/>
        <n v="1.3931868131868133"/>
        <n v="1.1283225108225108"/>
        <n v="2.1496"/>
        <n v="4.145"/>
        <n v="2.4971428571428573"/>
        <n v="2.283934426229508"/>
        <n v="2.0663492063492064"/>
        <n v="1.404090909090909"/>
        <n v="2.601740412979351"/>
        <n v="1.1188059701492536"/>
        <n v="1.4104655870445344"/>
        <n v="1.593763440860215"/>
        <n v="2.7074418604651163"/>
        <n v="1.0191632047477746"/>
        <n v="5.093448275862069"/>
        <n v="2.2363492063492063"/>
        <n v="4.752666666666666"/>
        <n v="1.548421052631579"/>
        <n v="1.3129869186046512"/>
        <n v="1.9018181818181819"/>
        <n v="1.697857142857143"/>
        <n v="2.1230434782608696"/>
        <n v="3.4996666666666667"/>
        <n v="3.415022831050228"/>
        <n v="6.1521739130434785"/>
        <n v="1.176111111111111"/>
        <n v="6.4947058823529416"/>
        <n v="1.882850356294537"/>
        <n v="6.688571428571429"/>
        <n v="1.0816455696202532"/>
        <n v="1.1731541218637993"/>
        <n v="1.4122972972972974"/>
        <n v="1.5016666666666667"/>
        <n v="2.31"/>
        <n v="1.0085974499089254"/>
        <n v="1.3147878228782288"/>
        <n v="2.960277777777778"/>
        <n v="1.0065753424657535"/>
        <n v="6.263"/>
        <n v="3.102284263959391"/>
        <n v="1.8484285714285715"/>
        <n v="4.070967741935484"/>
        <n v="1.89515625"/>
        <n v="1.639873417721519"/>
        <n v="1.8654166666666667"/>
        <n v="1.2373770491803278"/>
        <n v="3.255333333333333"/>
        <n v="4.69375"/>
        <n v="1.592439446366782"/>
        <n v="1.8870588235294117"/>
        <n v="5.1765"/>
        <n v="3.053468309859155"/>
        <n v="1.1394594594594594"/>
        <n v="11.85909090909091"/>
        <n v="1.6032"/>
        <n v="1.5380821917808218"/>
        <n v="1.0020481927710843"/>
        <n v="4.155384615384615"/>
        <n v="2.842135593220339"/>
        <n v="1.738641975308642"/>
        <n v="1.6301447776628748"/>
        <n v="3.73875"/>
        <n v="3.32"/>
        <n v="2.3974657534246577"/>
        <n v="1.4454411764705883"/>
        <n v="1.999806763285024"/>
        <n v="3.577191011235955"/>
        <n v="1.46"/>
        <n v="1.7863855421686747"/>
        <n v="5.729444444444445"/>
        <n v="2.298737541528239"/>
        <n v="3.6266447368421053"/>
        <n v="1.1409352517985611"/>
        <n v="1.856607142857143"/>
        <n v="2.730185185185185"/>
        <n v="1.8214503816793892"/>
        <n v="2.198709677419355"/>
        <n v="4.190560747663551"/>
        <n v="5.975"/>
        <n v="1.7725714285714285"/>
        <n v="3.258888888888889"/>
        <n v="11.09"/>
        <n v="1.6847017045454546"/>
        <n v="2.336201298701299"/>
        <n v="1.8053333333333332"/>
        <n v="1.4238"/>
        <n v="1.576984126984127"/>
        <n v="1.8974959871589085"/>
        <n v="1.1995602605863191"/>
        <n v="3.670985915492958"/>
        <n v="7.95"/>
        <n v="2.1292857142857144"/>
        <n v="1.7361842105263159"/>
        <n v="2.3940625"/>
        <n v="3.321270983213429"/>
        <n v="1.3236942675159236"/>
        <n v="5.299230769230769"/>
        <n v="2.3739473684210526"/>
        <n v="1.4437048832271762"/>
        <n v="4.240815450643777"/>
        <n v="1.3213677811550153"/>
        <n v="1.8847058823529412"/>
        <n v="1.53"/>
        <n v="1.1317857142857144"/>
        <n v="3.19"/>
        <n v="2.078"/>
        <n v="3.1924083769633507"/>
        <n v="1.1950810185185186"/>
        <n v="3.5658333333333334"/>
        <n v="3.118738170347003"/>
        <n v="1.4238775510204082"/>
        <n v="5.9526666666666666"/>
        <n v="2.3004"/>
        <n v="1.3703393665158372"/>
        <n v="1.089773429454171"/>
        <n v="5.4736"/>
        <n v="11.802857142857142"/>
        <n v="3.953181818181818"/>
        <n v="3.2240211640211642"/>
        <n v="1.2687755102040816"/>
        <n v="1.3308955223880596"/>
        <n v="1.3986792452830188"/>
        <n v="1.601923076923077"/>
        <n v="1.2343497363796134"/>
        <n v="4.4372727272727275"/>
        <n v="1.3011267605633803"/>
        <n v="2.586"/>
        <n v="2.266111111111111"/>
        <n v="4.466912114014252"/>
        <n v="1.5507066557107643"/>
        <n v="7.9416"/>
        <n v="2.0460063224446787"/>
        <n v="2.159473684210526"/>
        <n v="1.5546875"/>
        <n v="3.697"/>
        <n v="4.566111111111111"/>
        <n v="2.1250896057347672"/>
        <n v="1.791432664756447"/>
        <n v="1.183725321888412"/>
        <n v="1.739387755102041"/>
        <n v="1.3122448979591836"/>
        <n v="2.3975"/>
        <n v="2.987"/>
        <n v="2.4764285714285714"/>
        <n v="7.8792307692307695"/>
        <n v="3.1077777777777778"/>
        <n v="1.0111290322580646"/>
        <n v="1.8742857142857143"/>
        <n v="1.7641935483870967"/>
        <n v="7.744343434343435"/>
        <n v="2.3958823529411766"/>
        <n v="4.439444444444445"/>
        <n v="6.520584795321637"/>
        <n v="1.0237606837606839"/>
        <n v="1.5789473684210527"/>
        <n v="2.1643636363636363"/>
        <n v="7.281818181818182"/>
        <n v="4.0685714285714285"/>
        <n v="2.6669565217391304"/>
        <n v="3.1341176470588237"/>
        <n v="1.7502692307692307"/>
        <n v="8.528813559322034"/>
        <n v="2.173787661406026"/>
        <n v="2.153137254901961"/>
        <n v="1.572857142857143"/>
        <n v="1.1929824561403508"/>
        <n v="1.2016770186335404"/>
        <n v="2.0336507936507937"/>
        <n v="1.5769117647058823"/>
        <n v="3.2215"/>
        <n v="2.3614754098360655"/>
        <n v="3.7175675675675675"/>
        <n v="1.7073055242390078"/>
        <n v="1.5939125295508274"/>
        <n v="2.373383084577114"/>
        <n v="5.921111111111111"/>
        <n v="2.2635175879396985"/>
        <n v="3.3820833333333336"/>
        <n v="1.3713265306122449"/>
        <n v="4.570357142857143"/>
        <n v="5.113809523809524"/>
        <n v="1.6656234096692113"/>
        <n v="9.505714285714285"/>
        <n v="4.164768041237114"/>
        <n v="1.9516382252559727"/>
        <n v="1.2374140625"/>
        <n v="1.2211084337349398"/>
        <n v="1.3943548387096774"/>
        <n v="3.253225806451613"/>
        <n v="2.768076923076923"/>
        <n v="2.617777777777778"/>
        <n v="1.5178947368421052"/>
        <n v="2.06328125"/>
        <n v="2.2885714285714287"/>
        <n v="1.4996938775510205"/>
        <n v="10.231428571428571"/>
        <n v="1.015108695652174"/>
        <n v="2.661153846153846"/>
        <n v="1.71625"/>
        <n v="4.187891156462585"/>
        <n v="1.220563524590164"/>
        <n v="10.664285714285715"/>
        <n v="1.8603314917127072"/>
        <n v="10.376666666666667"/>
        <n v="2.378823529411765"/>
        <n v="1.1478378378378378"/>
        <n v="5.428571428571429"/>
        <n v="1.355925925925926"/>
        <n v="2.58875"/>
        <n v="7.346363636363637"/>
        <n v="1.2648941176470587"/>
        <n v="6.9425"/>
        <n v="1.6209032258064515"/>
        <n v="3.3846875"/>
        <n v="1.1827777777777777"/>
        <n v="1.6906818181818182"/>
        <n v="2.3791176470588233"/>
        <n v="11.791666666666666"/>
        <n v="2.5670212765957445"/>
        <n v="2.305833333333333"/>
        <n v="3.4693532338308457"/>
        <n v="1.2729885057471264"/>
        <n v="2.5258823529411765"/>
        <n v="3.666333333333333"/>
        <n v="3.5120118343195266"/>
        <n v="3.0845714285714285"/>
        <n v="1.05875"/>
        <n v="1.4679775280898877"/>
        <n v="2.0852773826458035"/>
        <n v="1.0065116279069768"/>
        <n v="7.003333333333333"/>
        <n v="1.0522553516819573"/>
        <n v="1.6238567493112948"/>
        <n v="3.8640909090909092"/>
        <n v="11.260833333333334"/>
        <n v="3.708965517241379"/>
      </sharedItems>
    </cacheField>
    <cacheField name="Average_Donation">
      <sharedItems containsMixedTypes="1" containsNumber="1">
        <n v="71.0131926121372"/>
        <n v="68.65517241379311"/>
        <n v="106.5"/>
        <n v="83.15813953488372"/>
        <n v="45.1037037037037"/>
        <n v="35.00945945945946"/>
        <n v="90.48333333333333"/>
        <n v="84.92105263157895"/>
        <n v="86.0"/>
        <n v="84.02004626060139"/>
        <n v="32.96803652968037"/>
        <n v="85.99446749654219"/>
        <n v="55.98552472858866"/>
        <n v="90.3"/>
        <n v="106.28804347826087"/>
        <n v="45.007502206531335"/>
        <n v="55.98841354723708"/>
        <n v="102.0498866213152"/>
        <n v="101.44"/>
        <n v="86.97848360655738"/>
        <n v="52.08510638297872"/>
        <n v="81.01025641025642"/>
        <n v="87.34482758620689"/>
        <n v="86.47272727272727"/>
        <n v="102.07770270270271"/>
        <n v="36.9875"/>
        <n v="46.91379310344828"/>
        <n v="81.00608044901777"/>
        <n v="33.115107913669064"/>
        <n v="58.94507575757576"/>
        <n v="79.4"/>
        <n v="75.73333333333333"/>
        <n v="82.43283582089552"/>
        <n v="107.99508196721311"/>
        <n v="4.0"/>
        <n v="93.05319148936171"/>
        <n v="89.22758620689655"/>
        <n v="29.764705882352942"/>
        <n v="79.79268292682927"/>
        <n v="41.16"/>
        <n v="47.00328407224959"/>
        <n v="88.02338530066815"/>
        <n v="41.78378378378378"/>
        <n v="111.82352941176471"/>
        <n v="25.005291005291006"/>
        <n v="78.82142857142857"/>
        <n v="92.03625954198473"/>
        <n v="33.28125"/>
        <n v="35.91111111111111"/>
        <n v="93.14285714285714"/>
        <n v="80.06766917293233"/>
        <n v="50.796875"/>
        <n v="47.03508771929825"/>
        <n v="77.02689075630252"/>
        <n v="110.97231270358306"/>
        <n v="61.333333333333336"/>
        <n v="51.00988319856244"/>
        <n v="93.59677419354838"/>
        <n v="84.33333333333333"/>
        <n v="61.00706319702602"/>
        <n v="76.97870597870597"/>
        <n v="47.99390862944163"/>
        <n v="87.06859205776173"/>
        <n v="84.98672566371681"/>
        <n v="59.26851851851852"/>
        <n v="102.34545454545454"/>
        <n v="40.14173228346457"/>
        <n v="65.32142857142857"/>
        <n v="30.363636363636363"/>
        <n v="103.20833333333333"/>
        <n v="79.00952380952381"/>
        <n v="98.06077348066299"/>
        <n v="80.47619047619048"/>
        <n v="70.62337662337663"/>
        <n v="32.99545661063153"/>
        <n v="92.46753246753246"/>
        <n v="75.84210526315789"/>
        <n v="111.51785714285714"/>
        <n v="42.96913580246913"/>
        <n v="37.03508771929825"/>
        <n v="67.94646271510516"/>
        <n v="62.00321199143469"/>
        <n v="90.25925925925925"/>
        <n v="5.0"/>
        <n v="101.25"/>
        <n v="37.06976744186046"/>
        <n v="48.80769230769231"/>
        <n v="104.94260869565217"/>
        <n v="45.00148367952522"/>
        <n v="41.996858638743454"/>
        <n v="42.12587412587413"/>
        <n v="88.21052631578948"/>
        <n v="99.33962264150944"/>
        <n v="43.92307692307692"/>
        <n v="50.05215419501134"/>
        <n v="28.0"/>
        <n v="1.0"/>
        <n v="67.98473282442748"/>
        <n v="62.86666666666667"/>
        <n v="37.99936129444326"/>
        <n v="55.05241935483871"/>
        <n v="71.98310810810811"/>
        <n v="98.91428571428571"/>
        <n v="69.98571428571428"/>
        <n v="81.9090909090909"/>
        <n v="55.08230452674897"/>
        <n v="49.82608695652174"/>
        <n v="51.00178571428572"/>
        <n v="71.94736842105263"/>
        <n v="48.004773269689736"/>
        <n v="80.78082191780823"/>
        <n v="60.9816091954023"/>
        <n v="70.09014084507042"/>
        <n v="37.78947368421053"/>
        <n v="79.37142857142857"/>
        <n v="24.867469879518072"/>
        <n v="92.4375"/>
        <n v="103.5"/>
        <n v="46.33846153846154"/>
        <n v="24.997515808491418"/>
        <n v="44.93333333333333"/>
        <n v="33.42857142857143"/>
        <n v="62.2"/>
        <n v="77.26865671641791"/>
        <n v="89.9646781789639"/>
        <n v="103.81308411214954"/>
        <n v="99.95060240963855"/>
        <n v="38.00433463372345"/>
        <n v="64.72727272727273"/>
        <n v="98.96626984126983"/>
        <n v="58.857142857142854"/>
        <n v="96.9113924050633"/>
        <n v="44.00181598062954"/>
        <n v="51.53333333333333"/>
        <n v="98.40625"/>
        <n v="66.01601830663616"/>
        <n v="86.61194029850746"/>
        <n v="92.95555555555555"/>
        <n v="39.080882352941174"/>
        <n v="32.98571428571429"/>
        <n v="60.55555555555556"/>
        <n v="110.32"/>
        <n v="82.50746268656717"/>
        <n v="73.42857142857143"/>
        <n v="103.96316359696641"/>
        <n v="50.97457627118644"/>
        <n v="30.87037037037037"/>
        <n v="42.3"/>
        <n v="111.4"/>
        <n v="87.96078431372548"/>
        <n v="96.00535236396075"/>
        <n v="28.04424778761062"/>
        <n v="41.00574217628481"/>
        <n v="39.01086956521739"/>
        <n v="30.958174904942965"/>
        <n v="99.5"/>
        <n v="27.908333333333335"/>
        <n v="90.0"/>
        <n v="87.00169348010161"/>
        <n v="96.3695652173913"/>
        <n v="103.84615384615384"/>
        <n v="76.546875"/>
        <n v="94.375"/>
        <n v="32.96774193548387"/>
        <n v="28.956521739130434"/>
        <n v="110.05115089514067"/>
        <n v="51.78"/>
        <n v="41.99911504424779"/>
        <n v="89.94444444444444"/>
        <n v="109.99705449189985"/>
        <n v="39.996"/>
        <n v="103.033360455655"/>
        <n v="39.927927927927925"/>
        <n v="73.968"/>
        <n v="71.12738853503184"/>
        <n v="52.310344827586206"/>
        <n v="81.94444444444444"/>
        <n v="73.5"/>
        <n v="83.3157894736842"/>
        <n v="95.04249291784703"/>
        <n v="105.13333333333334"/>
        <n v="42.1551724137931"/>
        <n v="87.96670247046187"/>
        <n v="38.00337837837838"/>
        <n v="43.032786885245905"/>
        <n v="39.87755102040816"/>
        <n v="106.859375"/>
        <n v="57.84905660377358"/>
        <n v="111.45945945945945"/>
        <n v="85.05454545454545"/>
        <n v="31.0"/>
        <n v="60.01795918367347"/>
        <n v="63.93333333333333"/>
        <n v="39.38775510204081"/>
        <n v="76.92217898832685"/>
        <n v="105.03681885125184"/>
        <n v="87.78125"/>
        <n v="25.984375"/>
        <n v="43.00963855421687"/>
        <n v="94.28571428571429"/>
        <s v=" "/>
        <n v="49.987915407854985"/>
        <n v="29.606060606060606"/>
        <n v="53.03809523809524"/>
        <n v="105.97035040431267"/>
        <n v="29.647058823529413"/>
        <n v="59.16"/>
        <n v="107.93762183235867"/>
        <n v="106.6"/>
        <n v="57.333333333333336"/>
        <n v="86.79452054794521"/>
        <n v="76.26829268292683"/>
        <n v="76.99045346062053"/>
        <n v="57.1900826446281"/>
        <n v="102.05291576673866"/>
        <n v="96.59740259740259"/>
        <n v="105.04572803850782"/>
        <n v="27.00901639344262"/>
        <n v="73.83870967741936"/>
        <n v="69.96676737160121"/>
        <n v="70.05530973451327"/>
        <n v="74.46153846153847"/>
        <n v="50.127450980392155"/>
        <n v="94.14285714285714"/>
        <n v="109.07848101265823"/>
        <n v="107.88095238095238"/>
        <n v="32.006493506493506"/>
        <n v="111.6774193548387"/>
        <n v="59.03680981595092"/>
        <n v="108.98537682789652"/>
        <n v="108.91666666666667"/>
        <n v="78.99050279329609"/>
        <n v="44.00170648464164"/>
        <n v="62.34146341463415"/>
        <n v="59.01194852941177"/>
        <n v="57.00296912114014"/>
        <n v="79.99481865284974"/>
        <n v="54.03809523809524"/>
        <n v="67.72093023255815"/>
        <n v="37.99856063332134"/>
        <n v="25.826923076923077"/>
        <n v="75.0"/>
        <n v="25.997933274284026"/>
        <n v="103.8"/>
        <n v="61.008145363408524"/>
        <n v="73.61194029850746"/>
        <n v="26.996228786926462"/>
        <n v="96.8"/>
        <n v="24.933333333333334"/>
        <n v="87.97268408551069"/>
        <n v="103.98634590377114"/>
        <n v="73.92307692307692"/>
        <n v="2.0"/>
        <n v="54.80769230769231"/>
        <n v="25.5"/>
        <n v="51.151785714285715"/>
        <n v="35.04938271604938"/>
        <n v="60.01158827539196"/>
        <n v="80.01185770750988"/>
        <n v="74.46666666666667"/>
        <n v="103.87096774193549"/>
        <n v="32.00677200902935"/>
        <n v="93.94444444444444"/>
        <n v="63.77777777777778"/>
        <n v="57.992576882290564"/>
        <n v="69.98901098901099"/>
        <n v="82.61538461538461"/>
        <n v="104.2"/>
        <n v="44.99457083764219"/>
        <n v="53.11764705882353"/>
        <n v="65.24038461538461"/>
        <n v="29.09271523178808"/>
        <n v="51.31666666666667"/>
        <n v="73.73333333333333"/>
        <n v="82.98666666666666"/>
        <n v="25.998410896708286"/>
        <n v="83.0239898989899"/>
        <n v="90.3375"/>
        <n v="33.01360544217687"/>
        <n v="45.205128205128204"/>
        <n v="36.004712041884815"/>
        <n v="58.916666666666664"/>
        <n v="44.007716049382715"/>
        <n v="72.9090909090909"/>
        <n v="77.02222222222223"/>
        <n v="60.98461538461538"/>
        <n v="31.995894428152493"/>
        <n v="26.070921985815602"/>
        <n v="56.74698795180723"/>
        <n v="97.14634146341463"/>
        <n v="97.14285714285714"/>
        <n v="105.75"/>
        <n v="101.01541850220265"/>
        <n v="80.99916527545909"/>
        <n v="75.01487603305785"/>
        <n v="44.05263157894737"/>
        <n v="29.999313893653515"/>
        <n v="59.99053452115813"/>
        <n v="36.014409221902014"/>
        <n v="46.9059829059829"/>
        <n v="41.17460317460318"/>
        <n v="57.125"/>
        <n v="107.91401869158878"/>
        <n v="42.982142857142854"/>
        <n v="29.99462365591398"/>
        <n v="38.01980198019802"/>
        <n v="95.93617021276596"/>
        <n v="31.00017602534765"/>
        <n v="49.6875"/>
        <n v="80.13913043478261"/>
        <n v="42.0"/>
        <n v="73.59210526315789"/>
        <n v="89.21621621621621"/>
        <n v="85.80628272251309"/>
        <n v="31.93717277486911"/>
        <n v="54.993116108306566"/>
        <n v="100.93160377358491"/>
        <n v="47.00500250125062"/>
        <n v="95.0"/>
        <n v="61.765151515151516"/>
        <n v="54.5"/>
        <n v="40.03007518796993"/>
        <n v="33.001182732111175"/>
        <n v="76.95744680851064"/>
        <n v="99.00681663258351"/>
        <n v="71.7"/>
        <n v="39.97080291970803"/>
        <n v="73.01260911736179"/>
        <n v="94.145"/>
        <n v="76.55555555555556"/>
        <n v="24.99623706491063"/>
        <n v="31.842105263157894"/>
        <n v="48.99807987711213"/>
        <n v="85.775"/>
        <n v="30.028708133971293"/>
        <n v="73.65"/>
        <n v="36.067669172932334"/>
        <n v="95.97887748943874"/>
        <n v="88.96692111959288"/>
        <n v="65.99183673469388"/>
        <n v="66.18181818181819"/>
        <n v="68.02810650887574"/>
        <n v="97.05555555555556"/>
        <n v="69.05555555555556"/>
        <n v="81.53333333333333"/>
        <n v="80.80645161290323"/>
        <n v="39.23529411764706"/>
        <n v="40.823008849557525"/>
        <n v="94.9872340425532"/>
        <n v="84.1878453038674"/>
        <n v="71.0058207217695"/>
        <n v="101.15"/>
        <n v="97.06902356902357"/>
        <n v="57.298507462686565"/>
        <n v="86.04475308641975"/>
        <n v="54.098591549295776"/>
        <n v="44.951219512195124"/>
        <n v="109.04109589041096"/>
        <n v="81.01947565543071"/>
        <n v="34.17391304347826"/>
        <n v="63.225"/>
        <n v="65.00081037277147"/>
        <n v="83.02294197031038"/>
        <n v="43.833333333333336"/>
        <n v="82.0017754105637"/>
        <n v="62.967871485943775"/>
        <n v="66.02231668437832"/>
        <n v="76.01333333333334"/>
        <n v="92.61194029850746"/>
        <n v="41.00555941626129"/>
        <n v="81.56716417910448"/>
        <n v="71.98717948717949"/>
        <n v="42.006218905472636"/>
        <n v="72.97859922178988"/>
        <n v="63.99440298507463"/>
        <n v="103.87301587301587"/>
        <n v="28.063492063492063"/>
        <n v="66.51351351351352"/>
        <n v="98.01162790697674"/>
        <n v="88.7816091954023"/>
        <n v="79.64285714285714"/>
        <n v="112.22222222222223"/>
        <n v="32.78666666666667"/>
        <n v="40.98837209302326"/>
        <n v="53.99551569506726"/>
        <n v="69.9972602739726"/>
        <n v="57.936123348017624"/>
        <n v="44.00914634146341"/>
        <n v="35.958333333333336"/>
        <n v="63.0307328605201"/>
        <n v="99.12765957446808"/>
        <n v="98.2258064516129"/>
        <n v="51.00769230769231"/>
        <n v="96.96067415730337"/>
        <n v="72.95817490494296"/>
        <n v="61.5"/>
        <n v="78.96875"/>
        <n v="55.99336650082919"/>
        <n v="40.998484082870135"/>
        <n v="28.998544660724033"/>
        <n v="99.125"/>
        <n v="75.96817420435511"/>
        <n v="91.02119883040936"/>
        <n v="101.13101604278074"/>
        <n v="64.74468085106383"/>
        <n v="3.0"/>
        <n v="108.01469237832875"/>
        <n v="107.37777777777778"/>
        <n v="26.058139534883722"/>
        <n v="101.7867298578199"/>
        <n v="51.004950495049506"/>
        <n v="32.01639344262295"/>
        <n v="49.98739873987399"/>
        <n v="111.15827338129496"/>
        <n v="48.99395604395605"/>
        <n v="93.34848484848484"/>
        <n v="102.38709677419355"/>
        <n v="50.642857142857146"/>
        <n v="77.66666666666667"/>
        <n v="30.997175141242938"/>
        <n v="44.028301886792455"/>
        <n v="91.93548387096774"/>
        <n v="73.21428571428571"/>
        <n v="69.21527777777777"/>
        <n v="99.84158415841584"/>
        <n v="85.3157894736842"/>
        <n v="72.99361382419234"/>
        <n v="31.916666666666668"/>
        <n v="67.99771480804388"/>
        <n v="87.00306614104248"/>
        <n v="105.9945205479452"/>
        <n v="84.00698995194408"/>
        <n v="46.06020066889632"/>
        <n v="45.05940594059406"/>
        <n v="39.97520661157025"/>
        <n v="42.97674418604651"/>
        <n v="37.666666666666664"/>
        <n v="25.0"/>
        <n v="105.97196261682242"/>
        <n v="36.0392749244713"/>
        <n v="24.976190476190474"/>
        <n v="95.27891156462584"/>
        <n v="26.010498687664043"/>
        <n v="80.99914015477214"/>
        <n v="79.99212924606462"/>
        <n v="82.02164730728617"/>
        <n v="81.01056958308867"/>
        <n v="86.02816901408451"/>
        <n v="101.78125"/>
        <n v="106.01972789115646"/>
        <n v="86.06666666666666"/>
        <n v="58.99638336347197"/>
        <n v="112.05426356589147"/>
        <n v="101.72340425531915"/>
        <n v="76.01124949779027"/>
        <n v="31.029411764705884"/>
        <n v="79.17682926829268"/>
        <n v="101.88188976377953"/>
        <n v="54.93172690763052"/>
        <n v="106.4375"/>
        <n v="62.1764705882353"/>
        <n v="53.05309734513274"/>
        <n v="29.997485752598056"/>
        <n v="109.65079365079364"/>
        <n v="48.92777777777778"/>
        <n v="81.19827586206897"/>
        <n v="50.007915567282325"/>
        <n v="105.0093355299286"/>
        <n v="59.992164544564154"/>
        <n v="107.56122448979592"/>
        <n v="31.022556390977442"/>
        <n v="101.19767441860465"/>
        <n v="35.04746835443038"/>
        <n v="77.43076923076923"/>
        <n v="105.22535211267606"/>
        <n v="75.12698412698413"/>
        <n v="32.99980540961276"/>
        <n v="37.94509803921569"/>
        <n v="101.63218390804597"/>
        <n v="28.012875536480685"/>
        <n v="111.07246376811594"/>
        <n v="81.13259668508287"/>
        <n v="95.993893129771"/>
        <n v="83.18333333333334"/>
        <n v="102.92307692307692"/>
        <n v="71.13714285714286"/>
        <n v="103.03791821561339"/>
        <n v="45.037837837837834"/>
        <n v="103.73643410852713"/>
        <n v="40.0"/>
        <n v="58.17834394904459"/>
        <n v="68.92261904761905"/>
        <n v="54.0049160180254"/>
        <n v="47.03557312252964"/>
        <n v="60.082352941176474"/>
        <n v="74.99559471365639"/>
        <n v="43.923497267759565"/>
        <n v="70.175"/>
        <n v="25.99"/>
        <n v="48.01246882793018"/>
        <n v="34.06130268199234"/>
        <n v="47.083333333333336"/>
        <n v="78.06818181818181"/>
        <n v="56.08163265306123"/>
        <n v="25.01098901098901"/>
        <n v="98.66666666666667"/>
        <n v="94.04467680608364"/>
        <n v="99.0"/>
        <n v="101.71428571428571"/>
        <n v="89.66412213740458"/>
        <n v="109.07824427480917"/>
        <n v="52.99972655181843"/>
        <n v="43.043010752688176"/>
        <n v="105.9375"/>
        <n v="94.00062266500623"/>
        <n v="55.0062893081761"/>
        <n v="85.91764705882353"/>
        <n v="50.864"/>
        <n v="84.02830188679245"/>
        <n v="104.43617021276596"/>
        <n v="63.99242424242424"/>
        <n v="105.13541666666667"/>
        <n v="62.04455445544554"/>
        <n v="107.7625"/>
        <n v="70.90839694656489"/>
        <n v="101.98449039881831"/>
        <n v="31.017857142857142"/>
        <n v="99.20325203252033"/>
        <n v="100.17424242424242"/>
        <n v="57.072874493927124"/>
        <n v="75.8953488372093"/>
        <n v="41.018181818181816"/>
        <n v="48.0"/>
        <n v="85.04494382022472"/>
        <n v="26.99931459904044"/>
        <n v="107.32089552238806"/>
        <n v="52.8792270531401"/>
        <n v="78.20967741935483"/>
        <n v="43.02521008403362"/>
        <n v="65.98924731182795"/>
        <n v="39.00656814449918"/>
        <n v="94.97694704049844"/>
        <n v="110.3625"/>
        <n v="63.857142857142854"/>
        <n v="43.07865168539326"/>
        <n v="110.99550763701707"/>
        <n v="101.58181818181818"/>
        <n v="32.05045871559633"/>
        <n v="26.02777777777778"/>
        <n v="36.969040247678016"/>
        <n v="75.23636363636363"/>
        <n v="104.51546391752578"/>
        <n v="45.00361010830325"/>
        <n v="64.04918032786885"/>
        <n v="55.92760180995475"/>
        <n v="92.1094890510949"/>
        <n v="66.01028481012658"/>
        <n v="36.98727735368957"/>
        <n v="68.98569512740278"/>
        <n v="96.98490014612761"/>
        <n v="25.00197628458498"/>
        <n v="84.01379310344828"/>
        <n v="36.03252032520325"/>
        <n v="107.9906876790831"/>
        <n v="108.47727272727273"/>
        <n v="103.41538461538461"/>
        <n v="37.95744680851064"/>
        <n v="94.93893129770993"/>
        <n v="75.04195804195804"/>
        <n v="31.059701492537314"/>
        <n v="55.21259842519685"/>
        <n v="105.0032154340836"/>
        <n v="73.61538461538461"/>
        <n v="54.90604026845637"/>
        <n v="78.01092117758785"/>
        <n v="44.005985634477256"/>
        <n v="71.15606936416185"/>
        <n v="58.97560975609756"/>
        <n v="105.18691588785046"/>
        <n v="88.85350318471338"/>
        <n v="86.86746987951807"/>
        <n v="29.001272669424118"/>
        <n v="47.004903563255965"/>
        <n v="53.00351325455126"/>
        <n v="107.97038864898211"/>
        <n v="68.32978723404256"/>
        <n v="82.01005530417295"/>
        <n v="54.97142857142857"/>
        <n v="30.0859375"/>
        <n v="64.99333594668758"/>
        <n v="99.52439024390245"/>
        <n v="89.00521648408973"/>
        <n v="87.73722627737226"/>
        <n v="46.931937172774866"/>
        <n v="42.916"/>
        <n v="84.71794871794872"/>
        <n v="64.95652173913044"/>
        <n v="28.002083333333335"/>
        <n v="83.98294970161977"/>
        <n v="41.035353535353536"/>
        <n v="43.00254993625159"/>
        <n v="41.97931034482759"/>
        <n v="85.0"/>
        <n v="51.97026022304833"/>
        <n v="50.04545454545455"/>
        <n v="87.96266666666666"/>
        <n v="67.96666666666667"/>
        <n v="102.60377358490567"/>
        <n v="96.64772727272727"/>
        <n v="58.128865979381445"/>
        <n v="52.00622037914692"/>
        <n v="41.004167534903104"/>
        <n v="25.007462686567163"/>
        <n v="42.99977767896843"/>
        <n v="56.99170124481328"/>
        <n v="104.77678571428571"/>
        <n v="102.02437459910199"/>
        <n v="98.01380042462846"/>
        <n v="26.0072202166065"/>
        <n v="27.00524934383202"/>
        <n v="72.17204301075269"/>
        <n v="105.14772727272727"/>
        <n v="68.2406015037594"/>
        <n v="93.92391304347827"/>
        <n v="27.933333333333334"/>
        <n v="44.003488879197555"/>
        <n v="74.00606343283582"/>
        <n v="25.02755905511811"/>
        <n v="66.99837925445705"/>
        <n v="29.975609756097562"/>
        <n v="108.48543689320388"/>
        <n v="97.18"/>
        <n v="80.76760563380282"/>
        <n v="31.012224938875306"/>
        <n v="104.03228962818004"/>
        <n v="63.29347826086956"/>
        <n v="33.05487804878049"/>
        <n v="90.0390625"/>
        <n v="72.89603960396039"/>
        <n v="92.08620689655173"/>
        <n v="78.75974025974025"/>
        <n v="46.91959798994975"/>
        <n v="105.05102040816327"/>
        <n v="86.85897435897436"/>
        <n v="85.2235294117647"/>
        <n v="59.97008547008547"/>
        <n v="59.99128978224456"/>
        <n v="65.99899547965846"/>
        <n v="56.188235294117646"/>
        <n v="94.28235294117647"/>
        <n v="30.974074074074075"/>
        <n v="40.03125"/>
        <n v="30.996070133010882"/>
        <n v="92.01388888888889"/>
        <n v="69.95833333333333"/>
        <n v="68.9872842870118"/>
        <n v="63.22222222222222"/>
        <n v="107.42857142857143"/>
        <n v="83.81290322580645"/>
        <n v="101.41739130434783"/>
        <n v="32.127272727272725"/>
        <n v="92.16666666666667"/>
        <n v="48.008849557522126"/>
        <n v="70.12790697674419"/>
        <n v="88.05442176870748"/>
        <n v="113.17073170731707"/>
        <n v="61.97037037037037"/>
        <n v="57.935251798561154"/>
        <n v="62.86734693877551"/>
        <n v="104.97764070932922"/>
        <n v="111.83333333333333"/>
        <n v="57.73831775700935"/>
        <n v="54.11764705882353"/>
        <n v="29.061611374407583"/>
        <n v="69.17460317460318"/>
        <n v="51.921875"/>
        <n v="103.73170731707317"/>
        <n v="47.00993541977149"/>
        <n v="58.9973474801061"/>
        <n v="64.93832599118943"/>
        <n v="39.982195845697326"/>
        <n v="84.42391304347827"/>
        <n v="75.84848484848484"/>
        <n v="55.999257333828446"/>
        <n v="74.48148148148148"/>
        <n v="99.96304347826087"/>
        <n v="53.007815713698065"/>
        <n v="106.61061946902655"/>
        <n v="37.9413680781759"/>
        <n v="24.953917050691246"/>
        <n v="54.120603015075375"/>
        <n v="60.99253034547152"/>
        <n v="62.89677419354839"/>
        <n v="58.04016064257028"/>
        <n v="79.97894736842105"/>
        <n v="110.96825396825396"/>
        <n v="64.95597484276729"/>
        <n v="108.96182396606575"/>
        <n v="84.92903225806451"/>
        <n v="61.108374384236456"/>
        <n v="75.07386363636364"/>
        <n v="46.89655172413793"/>
        <n v="63.003367003367"/>
        <n v="110.76106194690266"/>
        <n v="84.96945812807881"/>
        <n v="58.999637155297535"/>
        <n v="41.02372881355932"/>
        <n v="46.23529411764706"/>
        <n v="56.05487804878049"/>
        <n v="66.00523560209425"/>
        <n v="80.75"/>
        <n v="32.9837962962963"/>
        <n v="37.0"/>
        <n v="67.81756756756756"/>
        <n v="70.07926829268293"/>
        <n v="84.75739644970415"/>
        <n v="101.97518330513255"/>
        <n v="26.00077339520495"/>
        <n v="60.10550458715596"/>
        <n v="34.995963302752294"/>
        <n v="102.85915492957747"/>
        <n v="103.98131932282546"/>
        <n v="91.16463414634147"/>
        <n v="110.01646903820817"/>
        <n v="93.06611570247934"/>
        <n v="36.959016393442624"/>
        <n v="35.00018453589223"/>
        <n v="110.0343300110742"/>
        <n v="47.992753623188406"/>
        <n v="46.02074688796681"/>
        <n v="51.9991652754591"/>
        <n v="104.99122807017544"/>
        <n v="46.00091687041565"/>
        <n v="77.99604117181315"/>
        <n v="29.009546539379475"/>
        <n v="58.095238095238095"/>
        <n v="76.98958333333333"/>
        <n v="35.0"/>
        <n v="92.15189873417721"/>
        <n v="101.98095238095237"/>
        <n v="48.99554707379135"/>
        <n v="105.97134670487107"/>
        <n v="91.11464968152866"/>
        <n v="26.998873148744366"/>
        <n v="84.96632653061225"/>
        <n v="32.99830172657798"/>
        <n v="75.24528301886792"/>
        <n v="60.92213114754098"/>
        <n v="93.70229007633588"/>
        <n v="53.04602510460251"/>
        <n v="39.003741114852225"/>
        <n v="69.79220779220779"/>
        <n v="68.02051282051282"/>
        <n v="63.56363636363636"/>
        <n v="58.01546698393813"/>
        <n v="67.10309278350516"/>
        <n v="59.119617224880386"/>
        <n v="29.999659863945578"/>
        <n v="24.986666666666668"/>
        <n v="66.99711538461538"/>
        <n v="45.0516717325228"/>
        <n v="53.898148148148145"/>
        <n v="101.97684085510689"/>
        <n v="69.0233644859813"/>
        <n v="104.36296296296297"/>
        <n v="47.84563758389262"/>
        <n v="47.00149775336995"/>
        <n v="81.01659192825112"/>
        <n v="93.27388535031847"/>
        <n v="77.93442622950819"/>
        <n v="33.90972222222222"/>
        <n v="89.99142857142857"/>
        <n v="48.003209242618745"/>
        <n v="106.39097744360902"/>
        <n v="94.7910447761194"/>
        <n v="110.41"/>
        <n v="42.00741918388977"/>
        <n v="104.82089552238806"/>
        <n v="69.00950118764845"/>
        <n v="51.995234312946785"/>
        <n v="75.73188405797102"/>
        <n v="78.72815533980582"/>
        <n v="73.92"/>
        <n v="67.99672533769954"/>
        <n v="100.0161403508772"/>
        <n v="40.06390977443609"/>
        <n v="106.4927536231884"/>
        <n v="106.15254237288136"/>
        <n v="48.996525921966864"/>
        <n v="102.69047619047619"/>
        <n v="102.60162601626017"/>
        <n v="50.96218487394958"/>
        <n v="54.894067796610166"/>
        <n v="89.54"/>
        <n v="94.35"/>
        <n v="65.98648648648648"/>
        <n v="110.44117647058823"/>
        <n v="82.99639314697926"/>
        <n v="57.285714285714285"/>
        <n v="65.94267515923566"/>
        <n v="70.9934506753991"/>
        <n v="39.96208530805687"/>
        <n v="72.07182320441989"/>
        <n v="47.714285714285715"/>
        <n v="94.3529411764706"/>
        <n v="28.003367003367003"/>
        <n v="74.0"/>
        <n v="110.03018372703411"/>
        <n v="31.019823788546255"/>
        <n v="100.98334401024984"/>
        <n v="93.46875"/>
        <n v="94.85714285714286"/>
        <n v="92.01629863301788"/>
        <n v="103.46315789473684"/>
        <n v="88.07659574468084"/>
        <n v="45.005654509471306"/>
        <n v="90.45652173913044"/>
        <n v="60.02834008097166"/>
        <n v="47.09132420091324"/>
        <n v="95.96671289875174"/>
        <n v="30.002721335268504"/>
        <n v="69.98676081200352"/>
        <n v="85.22131147540983"/>
        <n v="95.73376623376623"/>
        <n v="110.98139534883721"/>
        <n v="69.9076923076923"/>
        <n v="27.998126756166094"/>
        <n v="77.93478260869566"/>
        <n v="62.04"/>
        <n v="96.6923076923077"/>
        <n v="97.0375"/>
        <n v="37.00561622464899"/>
        <n v="51.990606936416185"/>
        <n v="56.416666666666664"/>
        <n v="30.037974683544302"/>
        <n v="38.065134099616856"/>
        <n v="101.03760683760684"/>
        <n v="108.95414201183432"/>
        <n v="101.02325581395348"/>
        <n v="79.94413407821229"/>
        <n v="107.42342342342343"/>
        <n v="75.83333333333333"/>
        <n v="112.66176470588235"/>
        <n v="89.99155295646524"/>
        <n v="111.1336898395722"/>
        <n v="37.03763440860215"/>
        <n v="57.82692307692308"/>
        <n v="84.998125"/>
        <n v="77.98816101026046"/>
        <n v="65.96813353566009"/>
        <n v="52.95867768595041"/>
        <n v="85.82926829268293"/>
        <n v="26.970212765957445"/>
        <n v="50.97422680412371"/>
        <n v="77.925"/>
        <n v="30.99898322318251"/>
        <n v="64.01425914445133"/>
        <n v="54.164556962025316"/>
        <n v="97.02060843964671"/>
        <n v="75.02150537634408"/>
        <n v="107.57831325301204"/>
        <n v="98.3076923076923"/>
        <n v="77.01080737444374"/>
        <n v="24.998110087408456"/>
        <n v="51.059701492537314"/>
        <n v="108.71052631578948"/>
        <n v="39.0"/>
        <n v="67.03410341034103"/>
        <n v="94.91603053435115"/>
        <n v="29.04560260586319"/>
        <n v="32.946666666666665"/>
        <n v="59.92805755395683"/>
        <n v="26.997693638285604"/>
        <n v="77.06842105263158"/>
        <n v="41.99090909090909"/>
        <n v="47.018181818181816"/>
        <n v="42.93684210526316"/>
        <n v="65.00414794331144"/>
        <n v="103.97851239669421"/>
        <n v="49.994334277620396"/>
        <n v="53.99499443826474"/>
        <n v="31.005037783375315"/>
        <n v="28.00187617260788"/>
        <n v="56.015151515151516"/>
        <n v="76.81308411214954"/>
        <n v="73.98934911242604"/>
        <n v="37.001341561577675"/>
        <n v="30.992727272727272"/>
        <n v="90.56338028169014"/>
        <n v="102.18852459016394"/>
        <n v="63.893048128342244"/>
        <n v="24.987387387387386"/>
        <n v="58.867816091954026"/>
        <n v="87.95597484276729"/>
        <n v="72.05747126436782"/>
        <n v="77.17647058823529"/>
        <n v="36.9527027027027"/>
        <n v="105.02602739726028"/>
        <n v="44.92279411764706"/>
        <n v="35.9954954954955"/>
        <n v="76.00681663258351"/>
        <n v="53.0"/>
        <n v="96.7741935483871"/>
        <n v="73.03067484662577"/>
        <n v="54.12162162162162"/>
        <n v="49.96491228070175"/>
        <n v="74.8048780487805"/>
        <n v="49.794392523364486"/>
        <n v="110.99268292682927"/>
        <n v="84.00667779632721"/>
        <n v="64.999141999142"/>
        <n v="68.20496894409938"/>
        <n v="68.8125"/>
        <n v="43.87096774193548"/>
        <n v="57.003535651149086"/>
        <n v="105.88429752066116"/>
        <n v="64.98787878787878"/>
        <n v="92.04285714285714"/>
        <n v="61.03813559322034"/>
        <n v="72.01570680628272"/>
        <n v="53.00595029751488"/>
        <n v="107.96236989591674"/>
        <n v="80.99320882852292"/>
        <n v="105.52475247524752"/>
        <n v="47.002434782608695"/>
        <n v="71.20175438596492"/>
        <n v="55.07786885245902"/>
        <n v="65.9639175257732"/>
        <n v="63.17058823529412"/>
        <n v="37.998645510835914"/>
        <n v="51.184615384615384"/>
        <n v="58.99707922599489"/>
        <n v="39.99743529960364"/>
        <n v="63.995555555555555"/>
        <n v="87.97916666666667"/>
        <n v="45.026041666666664"/>
        <n v="75.26119402985074"/>
        <n v="69.87378640776699"/>
        <n v="94.24"/>
        <n v="30.041666666666668"/>
        <n v="69.86772486772487"/>
        <n v="40.05"/>
        <n v="104.97857142857143"/>
        <n v="86.81212121212121"/>
        <n v="109.87058823529412"/>
        <n v="62.9"/>
        <n v="82.38"/>
        <n v="69.01569506726457"/>
        <n v="111.02236719478098"/>
        <n v="89.93975903614458"/>
        <n v="26.0015444015444"/>
        <n v="61.03921568627451"/>
        <n v="101.1"/>
        <n v="46.16304347826087"/>
        <n v="69.0909090909091"/>
        <n v="104.6"/>
        <n v="103.96586345381526"/>
        <n v="72.15178571428571"/>
        <n v="83.996875"/>
        <n v="72.12987012987013"/>
        <n v="73.00456621004567"/>
        <n v="62.97093023255814"/>
        <n v="40.94230769230769"/>
        <n v="75.14141414141415"/>
        <n v="41.9119170984456"/>
        <n v="108.84615384615384"/>
        <n v="88.06569343065694"/>
        <n v="76.01648351648352"/>
        <n v="32.002753556677376"/>
        <n v="54.02439024390244"/>
        <n v="89.45833333333333"/>
        <n v="98.20535714285714"/>
        <n v="55.99339622641509"/>
        <n v="81.98196487897485"/>
        <n v="57.15950920245399"/>
        <n v="96.06617647058823"/>
        <n v="89.99079189686924"/>
        <n v="99.49425287356321"/>
        <n v="70.82022471910112"/>
        <n v="61.997747747747745"/>
        <n v="29.00172201722017"/>
        <n v="41.067632850241544"/>
        <n v="110.76229508196721"/>
        <n v="54.050251256281406"/>
      </sharedItems>
    </cacheField>
    <cacheField name="Parent_Catagory" numFmtId="0">
      <sharedItems>
        <s v="music"/>
        <s v="theater"/>
        <s v="film &amp; video"/>
        <s v="technology"/>
        <s v="food"/>
        <s v="photography"/>
        <s v="publishing"/>
        <s v="games"/>
        <s v="journalism"/>
      </sharedItems>
    </cacheField>
    <cacheField name="Sub_Catagory" numFmtId="0">
      <sharedItems>
        <s v="rock"/>
        <s v="plays"/>
        <s v="drama"/>
        <s v="television"/>
        <s v="web"/>
        <s v="food trucks"/>
        <s v="documentary"/>
        <s v="photography books"/>
        <s v="nonfiction"/>
        <s v="indie rock"/>
        <s v="jazz"/>
        <s v="video games"/>
        <s v="shorts"/>
        <s v="animation"/>
        <s v="fiction"/>
        <s v="metal"/>
        <s v="mobile games"/>
        <s v="wearables"/>
        <s v="science fiction"/>
        <s v="translations"/>
        <s v="electric music"/>
        <s v="radio &amp; podcasts"/>
        <s v="audio"/>
        <s v="world music"/>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ampaignSuccess" cacheId="0" dataCaption="" compact="0" compactData="0">
  <location ref="A3:F14"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outcome" axis="axisCol" compact="0" outline="0" multipleItemSelectionAllowed="1" showAll="0" sortType="ascending">
      <items>
        <item x="0"/>
        <item x="1"/>
        <item x="2"/>
        <item x="3"/>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country" axis="axisPage"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Instruction formula doesnt work"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Created_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Ended_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Created_Year" compact="0" outline="0" multipleItemSelectionAllowed="1" showAll="0">
      <items>
        <item x="0"/>
        <item x="1"/>
        <item x="2"/>
        <item x="3"/>
        <item x="4"/>
        <item x="5"/>
        <item x="6"/>
        <item x="7"/>
        <item x="8"/>
        <item x="9"/>
        <item x="10"/>
        <item t="default"/>
      </items>
    </pivotField>
    <pivotField name="staff_pick" compact="0" outline="0" multipleItemSelectionAllowed="1" showAll="0">
      <items>
        <item x="0"/>
        <item x="1"/>
        <item t="default"/>
      </items>
    </pivotField>
    <pivotField name="Created_Month" compact="0" outline="0" multipleItemSelectionAllowed="1" showAll="0">
      <items>
        <item x="0"/>
        <item x="1"/>
        <item x="2"/>
        <item x="3"/>
        <item x="4"/>
        <item x="5"/>
        <item x="6"/>
        <item x="7"/>
        <item x="8"/>
        <item x="9"/>
        <item x="10"/>
        <item x="11"/>
        <item t="default"/>
      </items>
    </pivotField>
    <pivotField name="spotlight" compact="0" outline="0" multipleItemSelectionAllowed="1" showAll="0">
      <items>
        <item x="0"/>
        <item x="1"/>
        <item t="default"/>
      </items>
    </pivotField>
    <pivotField name="category &amp; sub-categor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ercent_fund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Average_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Parent_Catagory" axis="axisRow" compact="0" outline="0" multipleItemSelectionAllowed="1" showAll="0" sortType="ascending">
      <items>
        <item x="2"/>
        <item x="4"/>
        <item x="7"/>
        <item x="8"/>
        <item x="0"/>
        <item x="5"/>
        <item x="6"/>
        <item x="3"/>
        <item x="1"/>
        <item t="default"/>
      </items>
    </pivotField>
    <pivotField name="Sub_Cata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21"/>
  </rowFields>
  <colFields>
    <field x="5"/>
  </colFields>
  <pageFields>
    <pageField fld="7"/>
  </pageFields>
  <dataFields>
    <dataField name="COUNTA of category &amp; sub-category" fld="18" subtotal="count" baseField="0"/>
  </dataFields>
</pivotTableDefinition>
</file>

<file path=xl/pivotTables/pivotTable2.xml><?xml version="1.0" encoding="utf-8"?>
<pivotTableDefinition xmlns="http://schemas.openxmlformats.org/spreadsheetml/2006/main" name="CampaignSuccessSubC" cacheId="0" dataCaption="" compact="0" compactData="0">
  <location ref="A6:F32" firstHeaderRow="0" firstDataRow="1" firstDataCol="1"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outcome" axis="axisCol" compact="0" outline="0" multipleItemSelectionAllowed="1" showAll="0" sortType="ascending">
      <items>
        <item x="0"/>
        <item x="1"/>
        <item x="2"/>
        <item x="3"/>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country" axis="axisPage" dataField="1"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Instruction formula doesnt work"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Created_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Ended_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Created_Year" compact="0" outline="0" multipleItemSelectionAllowed="1" showAll="0">
      <items>
        <item x="0"/>
        <item x="1"/>
        <item x="2"/>
        <item x="3"/>
        <item x="4"/>
        <item x="5"/>
        <item x="6"/>
        <item x="7"/>
        <item x="8"/>
        <item x="9"/>
        <item x="10"/>
        <item t="default"/>
      </items>
    </pivotField>
    <pivotField name="staff_pick" compact="0" outline="0" multipleItemSelectionAllowed="1" showAll="0">
      <items>
        <item x="0"/>
        <item x="1"/>
        <item t="default"/>
      </items>
    </pivotField>
    <pivotField name="Created_Month" compact="0" outline="0" multipleItemSelectionAllowed="1" showAll="0">
      <items>
        <item x="0"/>
        <item x="1"/>
        <item x="2"/>
        <item x="3"/>
        <item x="4"/>
        <item x="5"/>
        <item x="6"/>
        <item x="7"/>
        <item x="8"/>
        <item x="9"/>
        <item x="10"/>
        <item x="11"/>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ercent_fund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Average_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Parent_Catagory" axis="axisPage" compact="0" outline="0" multipleItemSelectionAllowed="1" showAll="0">
      <items>
        <item x="0"/>
        <item x="1"/>
        <item x="2"/>
        <item x="3"/>
        <item x="4"/>
        <item x="5"/>
        <item x="6"/>
        <item x="7"/>
        <item x="8"/>
        <item t="default"/>
      </items>
    </pivotField>
    <pivotField name="Sub_Catagory" axis="axisRow" compact="0" outline="0" multipleItemSelectionAllowed="1" showAll="0" sortType="ascending">
      <items>
        <item x="13"/>
        <item x="22"/>
        <item x="6"/>
        <item x="2"/>
        <item x="20"/>
        <item x="14"/>
        <item x="5"/>
        <item x="9"/>
        <item x="10"/>
        <item x="15"/>
        <item x="16"/>
        <item x="8"/>
        <item x="7"/>
        <item x="1"/>
        <item x="21"/>
        <item x="0"/>
        <item x="18"/>
        <item x="12"/>
        <item x="3"/>
        <item x="19"/>
        <item x="11"/>
        <item x="17"/>
        <item x="4"/>
        <item x="23"/>
        <item t="default"/>
      </items>
    </pivotField>
  </pivotFields>
  <rowFields>
    <field x="22"/>
  </rowFields>
  <colFields>
    <field x="5"/>
  </colFields>
  <pageFields>
    <pageField fld="21"/>
    <pageField fld="7"/>
  </pageFields>
  <dataFields>
    <dataField name="COUNTA of country" fld="7" subtotal="count" baseField="0"/>
  </dataFields>
</pivotTableDefinition>
</file>

<file path=xl/pivotTables/pivotTable3.xml><?xml version="1.0" encoding="utf-8"?>
<pivotTableDefinition xmlns="http://schemas.openxmlformats.org/spreadsheetml/2006/main" name="Pivotthree" cacheId="0" dataCaption="" compact="0" compactData="0">
  <location ref="A4:E18" firstHeaderRow="0" firstDataRow="1" firstDataCol="1"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t="default"/>
      </items>
    </pivotField>
    <pivotField name="blur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name="goal"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t="default"/>
      </items>
    </pivotField>
    <pivotField name="pledge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t="default"/>
      </items>
    </pivotField>
    <pivotField name="outcome" axis="axisCol" compact="0" outline="0" multipleItemSelectionAllowed="1" showAll="0" sortType="ascending">
      <items>
        <item x="0"/>
        <item x="1"/>
        <item h="1" x="2"/>
        <item x="3"/>
        <item t="default"/>
      </items>
    </pivotField>
    <pivotField name="backers_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t="default"/>
      </items>
    </pivotField>
    <pivotField name="country" compact="0" outline="0" multipleItemSelectionAllowed="1" showAll="0">
      <items>
        <item x="0"/>
        <item x="1"/>
        <item x="2"/>
        <item x="3"/>
        <item x="4"/>
        <item x="5"/>
        <item x="6"/>
        <item t="default"/>
      </items>
    </pivotField>
    <pivotField name="currency" compact="0" outline="0" multipleItemSelectionAllowed="1" showAll="0">
      <items>
        <item x="0"/>
        <item x="1"/>
        <item x="2"/>
        <item x="3"/>
        <item x="4"/>
        <item x="5"/>
        <item x="6"/>
        <item t="default"/>
      </items>
    </pivotField>
    <pivotField name="launched_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eadlin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Instruction formula doesnt work"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Created_Convers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name="Date_Ended_Conversion"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t="default"/>
      </items>
    </pivotField>
    <pivotField name="Created_Year" axis="axisPage" compact="0" outline="0" multipleItemSelectionAllowed="1" showAll="0">
      <items>
        <item x="0"/>
        <item x="1"/>
        <item x="2"/>
        <item x="3"/>
        <item x="4"/>
        <item x="5"/>
        <item x="6"/>
        <item x="7"/>
        <item x="8"/>
        <item x="9"/>
        <item x="10"/>
        <item t="default"/>
      </items>
    </pivotField>
    <pivotField name="staff_pick" compact="0" outline="0" multipleItemSelectionAllowed="1" showAll="0">
      <items>
        <item x="0"/>
        <item x="1"/>
        <item t="default"/>
      </items>
    </pivotField>
    <pivotField name="Created_Month" axis="axisRow" compact="0" outline="0" multipleItemSelectionAllowed="1" showAll="0" sortType="ascending">
      <items>
        <item x="2"/>
        <item x="6"/>
        <item x="9"/>
        <item x="5"/>
        <item x="1"/>
        <item x="11"/>
        <item x="4"/>
        <item x="8"/>
        <item x="3"/>
        <item x="0"/>
        <item x="10"/>
        <item x="7"/>
        <item t="default"/>
      </items>
    </pivotField>
    <pivotField name="spotlight" compact="0" outline="0" multipleItemSelectionAllowed="1" showAll="0">
      <items>
        <item x="0"/>
        <item x="1"/>
        <item t="default"/>
      </items>
    </pivotField>
    <pivotField name="category &amp; sub-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ercent_funded" compact="0" numFmtId="1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t="default"/>
      </items>
    </pivotField>
    <pivotField name="Average_Do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t="default"/>
      </items>
    </pivotField>
    <pivotField name="Parent_Catagory" dataField="1" compact="0" outline="0" multipleItemSelectionAllowed="1" showAll="0">
      <items>
        <item x="0"/>
        <item x="1"/>
        <item x="2"/>
        <item x="3"/>
        <item x="4"/>
        <item x="5"/>
        <item x="6"/>
        <item x="7"/>
        <item x="8"/>
        <item t="default"/>
      </items>
    </pivotField>
    <pivotField name="Sub_Catag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s>
  <rowFields>
    <field x="16"/>
  </rowFields>
  <colFields>
    <field x="5"/>
  </colFields>
  <pageFields>
    <pageField fld="14"/>
  </pageFields>
  <dataFields>
    <dataField name="COUNTA of Parent_Catagory" fld="2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courses.bootcampspot.com/courses/3281/assignments/52885?module_item_id=946932" TargetMode="External"/><Relationship Id="rId2" Type="http://schemas.openxmlformats.org/officeDocument/2006/relationships/hyperlink" Target="https://www.extendoffice.com/documents/excel/2473-excel-timestamp-to-date.html" TargetMode="External"/><Relationship Id="rId3" Type="http://schemas.openxmlformats.org/officeDocument/2006/relationships/hyperlink" Target="https://www.extendoffice.com/documents/excel/2473-excel-timestamp-to-date.html" TargetMode="External"/><Relationship Id="rId4" Type="http://schemas.openxmlformats.org/officeDocument/2006/relationships/hyperlink" Target="https://www.extendoffice.com/documents/excel/2473-excel-timestamp-to-date.htm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1"/>
    <col customWidth="1" min="2" max="2" width="26.67"/>
    <col customWidth="1" min="3" max="3" width="33.44"/>
    <col customWidth="1" min="4" max="6" width="10.56"/>
    <col customWidth="1" min="7" max="7" width="20.22"/>
    <col customWidth="1" min="8" max="8" width="6.56"/>
    <col customWidth="1" min="9" max="9" width="7.22"/>
    <col customWidth="1" min="10" max="11" width="11.11"/>
    <col customWidth="1" min="12" max="13" width="20.11"/>
    <col customWidth="1" min="14" max="15" width="22.0"/>
    <col customWidth="1" min="16" max="16" width="10.56"/>
    <col customWidth="1" min="17" max="17" width="14.44"/>
    <col customWidth="1" min="18" max="18" width="10.56"/>
    <col customWidth="1" min="19" max="19" width="28.0"/>
    <col customWidth="1" min="20" max="20" width="14.11"/>
    <col customWidth="1" min="21" max="21" width="19.11"/>
    <col customWidth="1" min="22" max="22" width="13.11"/>
    <col customWidth="1" min="23" max="23" width="13.67"/>
    <col customWidth="1" min="24" max="31" width="10.56"/>
  </cols>
  <sheetData>
    <row r="1" ht="15.75" customHeight="1">
      <c r="A1" s="1" t="s">
        <v>0</v>
      </c>
      <c r="B1" s="1" t="s">
        <v>1</v>
      </c>
      <c r="C1" s="2" t="s">
        <v>2</v>
      </c>
      <c r="D1" s="1" t="s">
        <v>3</v>
      </c>
      <c r="E1" s="1" t="s">
        <v>4</v>
      </c>
      <c r="F1" s="1" t="s">
        <v>5</v>
      </c>
      <c r="G1" s="1" t="s">
        <v>6</v>
      </c>
      <c r="H1" s="1" t="s">
        <v>7</v>
      </c>
      <c r="I1" s="1" t="s">
        <v>8</v>
      </c>
      <c r="J1" s="1" t="s">
        <v>9</v>
      </c>
      <c r="K1" s="1" t="s">
        <v>10</v>
      </c>
      <c r="L1" s="3" t="s">
        <v>11</v>
      </c>
      <c r="M1" s="4" t="s">
        <v>12</v>
      </c>
      <c r="N1" s="3" t="s">
        <v>13</v>
      </c>
      <c r="O1" s="3" t="s">
        <v>14</v>
      </c>
      <c r="P1" s="1" t="s">
        <v>15</v>
      </c>
      <c r="Q1" s="3" t="s">
        <v>16</v>
      </c>
      <c r="R1" s="1" t="s">
        <v>17</v>
      </c>
      <c r="S1" s="1" t="s">
        <v>18</v>
      </c>
      <c r="T1" s="3" t="s">
        <v>19</v>
      </c>
      <c r="U1" s="3" t="s">
        <v>20</v>
      </c>
      <c r="V1" s="3" t="s">
        <v>21</v>
      </c>
      <c r="W1" s="3" t="s">
        <v>22</v>
      </c>
      <c r="X1" s="1"/>
      <c r="Y1" s="1"/>
      <c r="Z1" s="1"/>
      <c r="AA1" s="1"/>
      <c r="AB1" s="1"/>
      <c r="AC1" s="1"/>
      <c r="AD1" s="1"/>
      <c r="AE1" s="1"/>
    </row>
    <row r="2" ht="15.75" customHeight="1">
      <c r="A2" s="5">
        <v>156.0</v>
      </c>
      <c r="B2" s="6" t="s">
        <v>23</v>
      </c>
      <c r="C2" s="7" t="s">
        <v>24</v>
      </c>
      <c r="D2" s="8">
        <v>36400.0</v>
      </c>
      <c r="E2" s="8">
        <v>26914.0</v>
      </c>
      <c r="F2" s="5" t="s">
        <v>25</v>
      </c>
      <c r="G2" s="5">
        <v>379.0</v>
      </c>
      <c r="H2" s="5" t="s">
        <v>26</v>
      </c>
      <c r="I2" s="5" t="s">
        <v>27</v>
      </c>
      <c r="J2" s="5">
        <v>1.5702516E9</v>
      </c>
      <c r="K2" s="5">
        <v>1.5723252E9</v>
      </c>
      <c r="L2" s="9">
        <f t="shared" ref="L2:L1001" si="2">(J2-DATE(1970,1,1))*86400</f>
        <v>135667529078400</v>
      </c>
      <c r="M2" s="10">
        <f t="shared" ref="M2:N2" si="1">(((J2/60/60)/24+DATE(1970,1,1)))</f>
        <v>43743.20833</v>
      </c>
      <c r="N2" s="11">
        <f t="shared" si="1"/>
        <v>43767.20833</v>
      </c>
      <c r="O2" s="12">
        <f t="shared" ref="O2:O1001" si="4">YEAR(M2)</f>
        <v>2019</v>
      </c>
      <c r="P2" s="5" t="b">
        <v>0</v>
      </c>
      <c r="Q2" s="5">
        <f t="shared" ref="Q2:Q1001" si="5">Month(M2)</f>
        <v>10</v>
      </c>
      <c r="R2" s="5" t="b">
        <v>0</v>
      </c>
      <c r="S2" s="5" t="s">
        <v>28</v>
      </c>
      <c r="T2" s="13">
        <f>Pledged/goal</f>
        <v>0.7393956044</v>
      </c>
      <c r="U2" s="14">
        <f>iferror(Pledged/backer_count, " ")</f>
        <v>71.01319261</v>
      </c>
      <c r="V2" s="15" t="str">
        <f t="shared" ref="V2:V1001" si="6">LEFT(S2,FIND("/",S2)-1)</f>
        <v>music</v>
      </c>
      <c r="W2" s="15" t="str">
        <f t="shared" ref="W2:W1001" si="7">right(S2,len(S2)-len(V2)-1)</f>
        <v>rock</v>
      </c>
    </row>
    <row r="3" ht="15.75" customHeight="1">
      <c r="A3" s="5">
        <v>630.0</v>
      </c>
      <c r="B3" s="6" t="s">
        <v>29</v>
      </c>
      <c r="C3" s="7" t="s">
        <v>30</v>
      </c>
      <c r="D3" s="8">
        <v>9500.0</v>
      </c>
      <c r="E3" s="8">
        <v>5973.0</v>
      </c>
      <c r="F3" s="5" t="s">
        <v>25</v>
      </c>
      <c r="G3" s="5">
        <v>87.0</v>
      </c>
      <c r="H3" s="5" t="s">
        <v>31</v>
      </c>
      <c r="I3" s="5" t="s">
        <v>32</v>
      </c>
      <c r="J3" s="5">
        <v>1.5566868E9</v>
      </c>
      <c r="K3" s="5">
        <v>1.5576372E9</v>
      </c>
      <c r="L3" s="9">
        <f t="shared" si="2"/>
        <v>134495530358400</v>
      </c>
      <c r="M3" s="10">
        <f t="shared" ref="M3:N3" si="3">(((J3/60/60)/24+DATE(1970,1,1)))</f>
        <v>43586.20833</v>
      </c>
      <c r="N3" s="11">
        <f t="shared" si="3"/>
        <v>43597.20833</v>
      </c>
      <c r="O3" s="12">
        <f t="shared" si="4"/>
        <v>2019</v>
      </c>
      <c r="P3" s="5" t="b">
        <v>0</v>
      </c>
      <c r="Q3" s="5">
        <f t="shared" si="5"/>
        <v>5</v>
      </c>
      <c r="R3" s="5" t="b">
        <v>1</v>
      </c>
      <c r="S3" s="5" t="s">
        <v>33</v>
      </c>
      <c r="T3" s="16">
        <f>Pledged/goal</f>
        <v>0.6287368421</v>
      </c>
      <c r="U3" s="14">
        <f>iferror(Pledged/backer_count, " ")</f>
        <v>68.65517241</v>
      </c>
      <c r="V3" s="15" t="str">
        <f t="shared" si="6"/>
        <v>theater</v>
      </c>
      <c r="W3" s="15" t="str">
        <f t="shared" si="7"/>
        <v>plays</v>
      </c>
    </row>
    <row r="4" ht="15.75" customHeight="1">
      <c r="A4" s="5">
        <v>771.0</v>
      </c>
      <c r="B4" s="6" t="s">
        <v>34</v>
      </c>
      <c r="C4" s="7" t="s">
        <v>35</v>
      </c>
      <c r="D4" s="8">
        <v>5600.0</v>
      </c>
      <c r="E4" s="8">
        <v>2769.0</v>
      </c>
      <c r="F4" s="5" t="s">
        <v>25</v>
      </c>
      <c r="G4" s="5">
        <v>26.0</v>
      </c>
      <c r="H4" s="5" t="s">
        <v>31</v>
      </c>
      <c r="I4" s="5" t="s">
        <v>32</v>
      </c>
      <c r="J4" s="5">
        <v>1.5484824E9</v>
      </c>
      <c r="K4" s="5">
        <v>1.5508152E9</v>
      </c>
      <c r="L4" s="9">
        <f t="shared" si="2"/>
        <v>133786670198400</v>
      </c>
      <c r="M4" s="10">
        <f t="shared" ref="M4:N4" si="8">(((J4/60/60)/24+DATE(1970,1,1)))</f>
        <v>43491.25</v>
      </c>
      <c r="N4" s="11">
        <f t="shared" si="8"/>
        <v>43518.25</v>
      </c>
      <c r="O4" s="12">
        <f t="shared" si="4"/>
        <v>2019</v>
      </c>
      <c r="P4" s="5" t="b">
        <v>0</v>
      </c>
      <c r="Q4" s="5">
        <f t="shared" si="5"/>
        <v>1</v>
      </c>
      <c r="R4" s="5" t="b">
        <v>0</v>
      </c>
      <c r="S4" s="5" t="s">
        <v>33</v>
      </c>
      <c r="T4" s="16">
        <f>Pledged/goal</f>
        <v>0.4944642857</v>
      </c>
      <c r="U4" s="14">
        <f>iferror(Pledged/backer_count, " ")</f>
        <v>106.5</v>
      </c>
      <c r="V4" s="15" t="str">
        <f t="shared" si="6"/>
        <v>theater</v>
      </c>
      <c r="W4" s="15" t="str">
        <f t="shared" si="7"/>
        <v>plays</v>
      </c>
    </row>
    <row r="5" ht="15.75" customHeight="1">
      <c r="A5" s="5">
        <v>678.0</v>
      </c>
      <c r="B5" s="6" t="s">
        <v>36</v>
      </c>
      <c r="C5" s="7" t="s">
        <v>37</v>
      </c>
      <c r="D5" s="8">
        <v>99500.0</v>
      </c>
      <c r="E5" s="8">
        <v>17879.0</v>
      </c>
      <c r="F5" s="5" t="s">
        <v>25</v>
      </c>
      <c r="G5" s="5">
        <v>215.0</v>
      </c>
      <c r="H5" s="5" t="s">
        <v>31</v>
      </c>
      <c r="I5" s="5" t="s">
        <v>32</v>
      </c>
      <c r="J5" s="5">
        <v>1.5478776E9</v>
      </c>
      <c r="K5" s="5">
        <v>1.5480504E9</v>
      </c>
      <c r="L5" s="9">
        <f t="shared" si="2"/>
        <v>133734415478400</v>
      </c>
      <c r="M5" s="10">
        <f t="shared" ref="M5:N5" si="9">(((J5/60/60)/24+DATE(1970,1,1)))</f>
        <v>43484.25</v>
      </c>
      <c r="N5" s="11">
        <f t="shared" si="9"/>
        <v>43486.25</v>
      </c>
      <c r="O5" s="12">
        <f t="shared" si="4"/>
        <v>2019</v>
      </c>
      <c r="P5" s="5" t="b">
        <v>0</v>
      </c>
      <c r="Q5" s="5">
        <f t="shared" si="5"/>
        <v>1</v>
      </c>
      <c r="R5" s="5" t="b">
        <v>0</v>
      </c>
      <c r="S5" s="5" t="s">
        <v>38</v>
      </c>
      <c r="T5" s="16">
        <f>Pledged/goal</f>
        <v>0.1796884422</v>
      </c>
      <c r="U5" s="14">
        <f>iferror(Pledged/backer_count, " ")</f>
        <v>83.15813953</v>
      </c>
      <c r="V5" s="15" t="str">
        <f t="shared" si="6"/>
        <v>film &amp; video</v>
      </c>
      <c r="W5" s="15" t="str">
        <f t="shared" si="7"/>
        <v>drama</v>
      </c>
    </row>
    <row r="6" ht="15.75" customHeight="1">
      <c r="A6" s="5">
        <v>18.0</v>
      </c>
      <c r="B6" s="6" t="s">
        <v>39</v>
      </c>
      <c r="C6" s="7" t="s">
        <v>40</v>
      </c>
      <c r="D6" s="8">
        <v>9100.0</v>
      </c>
      <c r="E6" s="8">
        <v>6089.0</v>
      </c>
      <c r="F6" s="5" t="s">
        <v>25</v>
      </c>
      <c r="G6" s="5">
        <v>135.0</v>
      </c>
      <c r="H6" s="5" t="s">
        <v>31</v>
      </c>
      <c r="I6" s="5" t="s">
        <v>32</v>
      </c>
      <c r="J6" s="5">
        <v>1.5363828E9</v>
      </c>
      <c r="K6" s="5">
        <v>1.537074E9</v>
      </c>
      <c r="L6" s="9">
        <f t="shared" si="2"/>
        <v>132741264758400</v>
      </c>
      <c r="M6" s="10">
        <f t="shared" ref="M6:N6" si="10">(((J6/60/60)/24+DATE(1970,1,1)))</f>
        <v>43351.20833</v>
      </c>
      <c r="N6" s="11">
        <f t="shared" si="10"/>
        <v>43359.20833</v>
      </c>
      <c r="O6" s="12">
        <f t="shared" si="4"/>
        <v>2018</v>
      </c>
      <c r="P6" s="5" t="b">
        <v>0</v>
      </c>
      <c r="Q6" s="5">
        <f t="shared" si="5"/>
        <v>9</v>
      </c>
      <c r="R6" s="5" t="b">
        <v>0</v>
      </c>
      <c r="S6" s="5" t="s">
        <v>33</v>
      </c>
      <c r="T6" s="13">
        <f>Pledged/goal</f>
        <v>0.6691208791</v>
      </c>
      <c r="U6" s="14">
        <f>iferror(Pledged/backer_count, " ")</f>
        <v>45.1037037</v>
      </c>
      <c r="V6" s="15" t="str">
        <f t="shared" si="6"/>
        <v>theater</v>
      </c>
      <c r="W6" s="15" t="str">
        <f t="shared" si="7"/>
        <v>plays</v>
      </c>
    </row>
    <row r="7" ht="15.75" customHeight="1">
      <c r="A7" s="5">
        <v>26.0</v>
      </c>
      <c r="B7" s="6" t="s">
        <v>41</v>
      </c>
      <c r="C7" s="7" t="s">
        <v>42</v>
      </c>
      <c r="D7" s="8">
        <v>107500.0</v>
      </c>
      <c r="E7" s="8">
        <v>51814.0</v>
      </c>
      <c r="F7" s="5" t="s">
        <v>25</v>
      </c>
      <c r="G7" s="5">
        <v>1480.0</v>
      </c>
      <c r="H7" s="5" t="s">
        <v>31</v>
      </c>
      <c r="I7" s="5" t="s">
        <v>32</v>
      </c>
      <c r="J7" s="5">
        <v>1.5330132E9</v>
      </c>
      <c r="K7" s="5">
        <v>1.535346E9</v>
      </c>
      <c r="L7" s="9">
        <f t="shared" si="2"/>
        <v>132450131318400</v>
      </c>
      <c r="M7" s="10">
        <f t="shared" ref="M7:N7" si="11">(((J7/60/60)/24+DATE(1970,1,1)))</f>
        <v>43312.20833</v>
      </c>
      <c r="N7" s="11">
        <f t="shared" si="11"/>
        <v>43339.20833</v>
      </c>
      <c r="O7" s="12">
        <f t="shared" si="4"/>
        <v>2018</v>
      </c>
      <c r="P7" s="5" t="b">
        <v>0</v>
      </c>
      <c r="Q7" s="5">
        <f t="shared" si="5"/>
        <v>7</v>
      </c>
      <c r="R7" s="5" t="b">
        <v>0</v>
      </c>
      <c r="S7" s="5" t="s">
        <v>33</v>
      </c>
      <c r="T7" s="13">
        <f>Pledged/goal</f>
        <v>0.4819906977</v>
      </c>
      <c r="U7" s="14">
        <f>iferror(Pledged/backer_count, " ")</f>
        <v>35.00945946</v>
      </c>
      <c r="V7" s="15" t="str">
        <f t="shared" si="6"/>
        <v>theater</v>
      </c>
      <c r="W7" s="15" t="str">
        <f t="shared" si="7"/>
        <v>plays</v>
      </c>
    </row>
    <row r="8" ht="15.75" customHeight="1">
      <c r="A8" s="5">
        <v>721.0</v>
      </c>
      <c r="B8" s="6" t="s">
        <v>43</v>
      </c>
      <c r="C8" s="7" t="s">
        <v>44</v>
      </c>
      <c r="D8" s="8">
        <v>123600.0</v>
      </c>
      <c r="E8" s="8">
        <v>5429.0</v>
      </c>
      <c r="F8" s="5" t="s">
        <v>25</v>
      </c>
      <c r="G8" s="5">
        <v>60.0</v>
      </c>
      <c r="H8" s="5" t="s">
        <v>31</v>
      </c>
      <c r="I8" s="5" t="s">
        <v>32</v>
      </c>
      <c r="J8" s="5">
        <v>1.522818E9</v>
      </c>
      <c r="K8" s="5">
        <v>1.5233364E9</v>
      </c>
      <c r="L8" s="9">
        <f t="shared" si="2"/>
        <v>131569266038400</v>
      </c>
      <c r="M8" s="10">
        <f t="shared" ref="M8:N8" si="12">(((J8/60/60)/24+DATE(1970,1,1)))</f>
        <v>43194.20833</v>
      </c>
      <c r="N8" s="11">
        <f t="shared" si="12"/>
        <v>43200.20833</v>
      </c>
      <c r="O8" s="12">
        <f t="shared" si="4"/>
        <v>2018</v>
      </c>
      <c r="P8" s="5" t="b">
        <v>0</v>
      </c>
      <c r="Q8" s="5">
        <f t="shared" si="5"/>
        <v>4</v>
      </c>
      <c r="R8" s="5" t="b">
        <v>0</v>
      </c>
      <c r="S8" s="5" t="s">
        <v>28</v>
      </c>
      <c r="T8" s="16">
        <f>Pledged/goal</f>
        <v>0.04392394822</v>
      </c>
      <c r="U8" s="14">
        <f>iferror(Pledged/backer_count, " ")</f>
        <v>90.48333333</v>
      </c>
      <c r="V8" s="15" t="str">
        <f t="shared" si="6"/>
        <v>music</v>
      </c>
      <c r="W8" s="15" t="str">
        <f t="shared" si="7"/>
        <v>rock</v>
      </c>
    </row>
    <row r="9" ht="15.75" customHeight="1">
      <c r="A9" s="5">
        <v>720.0</v>
      </c>
      <c r="B9" s="6" t="s">
        <v>45</v>
      </c>
      <c r="C9" s="7" t="s">
        <v>46</v>
      </c>
      <c r="D9" s="8">
        <v>8700.0</v>
      </c>
      <c r="E9" s="8">
        <v>3227.0</v>
      </c>
      <c r="F9" s="5" t="s">
        <v>25</v>
      </c>
      <c r="G9" s="5">
        <v>38.0</v>
      </c>
      <c r="H9" s="5" t="s">
        <v>47</v>
      </c>
      <c r="I9" s="5" t="s">
        <v>48</v>
      </c>
      <c r="J9" s="5">
        <v>1.5191928E9</v>
      </c>
      <c r="K9" s="5">
        <v>1.5204024E9</v>
      </c>
      <c r="L9" s="9">
        <f t="shared" si="2"/>
        <v>131256048758400</v>
      </c>
      <c r="M9" s="10">
        <f t="shared" ref="M9:N9" si="13">(((J9/60/60)/24+DATE(1970,1,1)))</f>
        <v>43152.25</v>
      </c>
      <c r="N9" s="11">
        <f t="shared" si="13"/>
        <v>43166.25</v>
      </c>
      <c r="O9" s="12">
        <f t="shared" si="4"/>
        <v>2018</v>
      </c>
      <c r="P9" s="5" t="b">
        <v>0</v>
      </c>
      <c r="Q9" s="5">
        <f t="shared" si="5"/>
        <v>2</v>
      </c>
      <c r="R9" s="5" t="b">
        <v>1</v>
      </c>
      <c r="S9" s="5" t="s">
        <v>33</v>
      </c>
      <c r="T9" s="16">
        <f>Pledged/goal</f>
        <v>0.3709195402</v>
      </c>
      <c r="U9" s="14">
        <f>iferror(Pledged/backer_count, " ")</f>
        <v>84.92105263</v>
      </c>
      <c r="V9" s="15" t="str">
        <f t="shared" si="6"/>
        <v>theater</v>
      </c>
      <c r="W9" s="15" t="str">
        <f t="shared" si="7"/>
        <v>plays</v>
      </c>
    </row>
    <row r="10" ht="15.75" customHeight="1">
      <c r="A10" s="5">
        <v>447.0</v>
      </c>
      <c r="B10" s="6" t="s">
        <v>49</v>
      </c>
      <c r="C10" s="7" t="s">
        <v>50</v>
      </c>
      <c r="D10" s="8">
        <v>155200.0</v>
      </c>
      <c r="E10" s="8">
        <v>37754.0</v>
      </c>
      <c r="F10" s="5" t="s">
        <v>25</v>
      </c>
      <c r="G10" s="5">
        <v>439.0</v>
      </c>
      <c r="H10" s="5" t="s">
        <v>51</v>
      </c>
      <c r="I10" s="5" t="s">
        <v>52</v>
      </c>
      <c r="J10" s="5">
        <v>1.5136632E9</v>
      </c>
      <c r="K10" s="5">
        <v>1.5150456E9</v>
      </c>
      <c r="L10" s="9">
        <f t="shared" si="2"/>
        <v>130778291318400</v>
      </c>
      <c r="M10" s="10">
        <f t="shared" ref="M10:N10" si="14">(((J10/60/60)/24+DATE(1970,1,1)))</f>
        <v>43088.25</v>
      </c>
      <c r="N10" s="11">
        <f t="shared" si="14"/>
        <v>43104.25</v>
      </c>
      <c r="O10" s="12">
        <f t="shared" si="4"/>
        <v>2017</v>
      </c>
      <c r="P10" s="5" t="b">
        <v>0</v>
      </c>
      <c r="Q10" s="5">
        <f t="shared" si="5"/>
        <v>12</v>
      </c>
      <c r="R10" s="5" t="b">
        <v>0</v>
      </c>
      <c r="S10" s="5" t="s">
        <v>53</v>
      </c>
      <c r="T10" s="16">
        <f>Pledged/goal</f>
        <v>0.2432603093</v>
      </c>
      <c r="U10" s="14">
        <f>iferror(Pledged/backer_count, " ")</f>
        <v>86</v>
      </c>
      <c r="V10" s="15" t="str">
        <f t="shared" si="6"/>
        <v>film &amp; video</v>
      </c>
      <c r="W10" s="15" t="str">
        <f t="shared" si="7"/>
        <v>television</v>
      </c>
    </row>
    <row r="11" ht="15.75" customHeight="1">
      <c r="A11" s="5">
        <v>339.0</v>
      </c>
      <c r="B11" s="6" t="s">
        <v>54</v>
      </c>
      <c r="C11" s="7" t="s">
        <v>55</v>
      </c>
      <c r="D11" s="8">
        <v>136300.0</v>
      </c>
      <c r="E11" s="8">
        <v>108974.0</v>
      </c>
      <c r="F11" s="5" t="s">
        <v>25</v>
      </c>
      <c r="G11" s="5">
        <v>1297.0</v>
      </c>
      <c r="H11" s="5" t="s">
        <v>56</v>
      </c>
      <c r="I11" s="5" t="s">
        <v>57</v>
      </c>
      <c r="J11" s="5">
        <v>1.50165E9</v>
      </c>
      <c r="K11" s="5">
        <v>1.5028596E9</v>
      </c>
      <c r="L11" s="9">
        <f t="shared" si="2"/>
        <v>129740350838400</v>
      </c>
      <c r="M11" s="10">
        <f t="shared" ref="M11:N11" si="15">(((J11/60/60)/24+DATE(1970,1,1)))</f>
        <v>42949.20833</v>
      </c>
      <c r="N11" s="11">
        <f t="shared" si="15"/>
        <v>42963.20833</v>
      </c>
      <c r="O11" s="12">
        <f t="shared" si="4"/>
        <v>2017</v>
      </c>
      <c r="P11" s="5" t="b">
        <v>0</v>
      </c>
      <c r="Q11" s="5">
        <f t="shared" si="5"/>
        <v>8</v>
      </c>
      <c r="R11" s="5" t="b">
        <v>0</v>
      </c>
      <c r="S11" s="5" t="s">
        <v>33</v>
      </c>
      <c r="T11" s="13">
        <f>Pledged/goal</f>
        <v>0.799515774</v>
      </c>
      <c r="U11" s="14">
        <f>iferror(Pledged/backer_count, " ")</f>
        <v>84.02004626</v>
      </c>
      <c r="V11" s="15" t="str">
        <f t="shared" si="6"/>
        <v>theater</v>
      </c>
      <c r="W11" s="15" t="str">
        <f t="shared" si="7"/>
        <v>plays</v>
      </c>
    </row>
    <row r="12" ht="15.75" customHeight="1">
      <c r="A12" s="5">
        <v>731.0</v>
      </c>
      <c r="B12" s="6" t="s">
        <v>58</v>
      </c>
      <c r="C12" s="7" t="s">
        <v>59</v>
      </c>
      <c r="D12" s="8">
        <v>8000.0</v>
      </c>
      <c r="E12" s="8">
        <v>7220.0</v>
      </c>
      <c r="F12" s="5" t="s">
        <v>25</v>
      </c>
      <c r="G12" s="5">
        <v>219.0</v>
      </c>
      <c r="H12" s="5" t="s">
        <v>31</v>
      </c>
      <c r="I12" s="5" t="s">
        <v>32</v>
      </c>
      <c r="J12" s="5">
        <v>1.500786E9</v>
      </c>
      <c r="K12" s="5">
        <v>1.5008724E9</v>
      </c>
      <c r="L12" s="9">
        <f t="shared" si="2"/>
        <v>129665701238400</v>
      </c>
      <c r="M12" s="10">
        <f t="shared" ref="M12:N12" si="16">(((J12/60/60)/24+DATE(1970,1,1)))</f>
        <v>42939.20833</v>
      </c>
      <c r="N12" s="11">
        <f t="shared" si="16"/>
        <v>42940.20833</v>
      </c>
      <c r="O12" s="12">
        <f t="shared" si="4"/>
        <v>2017</v>
      </c>
      <c r="P12" s="5" t="b">
        <v>0</v>
      </c>
      <c r="Q12" s="5">
        <f t="shared" si="5"/>
        <v>7</v>
      </c>
      <c r="R12" s="5" t="b">
        <v>0</v>
      </c>
      <c r="S12" s="5" t="s">
        <v>60</v>
      </c>
      <c r="T12" s="16">
        <f>Pledged/goal</f>
        <v>0.9025</v>
      </c>
      <c r="U12" s="14">
        <f>iferror(Pledged/backer_count, " ")</f>
        <v>32.96803653</v>
      </c>
      <c r="V12" s="15" t="str">
        <f t="shared" si="6"/>
        <v>technology</v>
      </c>
      <c r="W12" s="15" t="str">
        <f t="shared" si="7"/>
        <v>web</v>
      </c>
    </row>
    <row r="13" ht="15.75" customHeight="1">
      <c r="A13" s="5">
        <v>648.0</v>
      </c>
      <c r="B13" s="6" t="s">
        <v>61</v>
      </c>
      <c r="C13" s="7" t="s">
        <v>62</v>
      </c>
      <c r="D13" s="8">
        <v>98600.0</v>
      </c>
      <c r="E13" s="8">
        <v>62174.0</v>
      </c>
      <c r="F13" s="5" t="s">
        <v>25</v>
      </c>
      <c r="G13" s="5">
        <v>723.0</v>
      </c>
      <c r="H13" s="5" t="s">
        <v>31</v>
      </c>
      <c r="I13" s="5" t="s">
        <v>32</v>
      </c>
      <c r="J13" s="5">
        <v>1.4993172E9</v>
      </c>
      <c r="K13" s="5">
        <v>1.5008724E9</v>
      </c>
      <c r="L13" s="9">
        <f t="shared" si="2"/>
        <v>129538796918400</v>
      </c>
      <c r="M13" s="10">
        <f t="shared" ref="M13:N13" si="17">(((J13/60/60)/24+DATE(1970,1,1)))</f>
        <v>42922.20833</v>
      </c>
      <c r="N13" s="11">
        <f t="shared" si="17"/>
        <v>42940.20833</v>
      </c>
      <c r="O13" s="12">
        <f t="shared" si="4"/>
        <v>2017</v>
      </c>
      <c r="P13" s="5" t="b">
        <v>1</v>
      </c>
      <c r="Q13" s="5">
        <f t="shared" si="5"/>
        <v>7</v>
      </c>
      <c r="R13" s="5" t="b">
        <v>0</v>
      </c>
      <c r="S13" s="5" t="s">
        <v>63</v>
      </c>
      <c r="T13" s="16">
        <f>Pledged/goal</f>
        <v>0.6305679513</v>
      </c>
      <c r="U13" s="14">
        <f>iferror(Pledged/backer_count, " ")</f>
        <v>85.9944675</v>
      </c>
      <c r="V13" s="15" t="str">
        <f t="shared" si="6"/>
        <v>food</v>
      </c>
      <c r="W13" s="15" t="str">
        <f t="shared" si="7"/>
        <v>food trucks</v>
      </c>
    </row>
    <row r="14" ht="15.75" customHeight="1">
      <c r="A14" s="5">
        <v>634.0</v>
      </c>
      <c r="B14" s="6" t="s">
        <v>64</v>
      </c>
      <c r="C14" s="7" t="s">
        <v>65</v>
      </c>
      <c r="D14" s="8">
        <v>118200.0</v>
      </c>
      <c r="E14" s="8">
        <v>92824.0</v>
      </c>
      <c r="F14" s="5" t="s">
        <v>25</v>
      </c>
      <c r="G14" s="5">
        <v>1658.0</v>
      </c>
      <c r="H14" s="5" t="s">
        <v>31</v>
      </c>
      <c r="I14" s="5" t="s">
        <v>32</v>
      </c>
      <c r="J14" s="5">
        <v>1.490418E9</v>
      </c>
      <c r="K14" s="5">
        <v>1.4916276E9</v>
      </c>
      <c r="L14" s="9">
        <f t="shared" si="2"/>
        <v>128769906038400</v>
      </c>
      <c r="M14" s="10">
        <f t="shared" ref="M14:N14" si="18">(((J14/60/60)/24+DATE(1970,1,1)))</f>
        <v>42819.20833</v>
      </c>
      <c r="N14" s="11">
        <f t="shared" si="18"/>
        <v>42833.20833</v>
      </c>
      <c r="O14" s="12">
        <f t="shared" si="4"/>
        <v>2017</v>
      </c>
      <c r="P14" s="5" t="b">
        <v>0</v>
      </c>
      <c r="Q14" s="5">
        <f t="shared" si="5"/>
        <v>3</v>
      </c>
      <c r="R14" s="5" t="b">
        <v>0</v>
      </c>
      <c r="S14" s="5" t="s">
        <v>53</v>
      </c>
      <c r="T14" s="16">
        <f>Pledged/goal</f>
        <v>0.7853130288</v>
      </c>
      <c r="U14" s="14">
        <f>iferror(Pledged/backer_count, " ")</f>
        <v>55.98552473</v>
      </c>
      <c r="V14" s="15" t="str">
        <f t="shared" si="6"/>
        <v>film &amp; video</v>
      </c>
      <c r="W14" s="15" t="str">
        <f t="shared" si="7"/>
        <v>television</v>
      </c>
    </row>
    <row r="15" ht="15.75" customHeight="1">
      <c r="A15" s="5">
        <v>434.0</v>
      </c>
      <c r="B15" s="6" t="s">
        <v>66</v>
      </c>
      <c r="C15" s="7" t="s">
        <v>67</v>
      </c>
      <c r="D15" s="8">
        <v>5400.0</v>
      </c>
      <c r="E15" s="8">
        <v>903.0</v>
      </c>
      <c r="F15" s="5" t="s">
        <v>25</v>
      </c>
      <c r="G15" s="5">
        <v>10.0</v>
      </c>
      <c r="H15" s="5" t="s">
        <v>56</v>
      </c>
      <c r="I15" s="5" t="s">
        <v>57</v>
      </c>
      <c r="J15" s="5">
        <v>1.480572E9</v>
      </c>
      <c r="K15" s="5">
        <v>1.4817816E9</v>
      </c>
      <c r="L15" s="9">
        <f t="shared" si="2"/>
        <v>127919211638400</v>
      </c>
      <c r="M15" s="10">
        <f t="shared" ref="M15:N15" si="19">(((J15/60/60)/24+DATE(1970,1,1)))</f>
        <v>42705.25</v>
      </c>
      <c r="N15" s="11">
        <f t="shared" si="19"/>
        <v>42719.25</v>
      </c>
      <c r="O15" s="12">
        <f t="shared" si="4"/>
        <v>2016</v>
      </c>
      <c r="P15" s="5" t="b">
        <v>1</v>
      </c>
      <c r="Q15" s="5">
        <f t="shared" si="5"/>
        <v>12</v>
      </c>
      <c r="R15" s="5" t="b">
        <v>0</v>
      </c>
      <c r="S15" s="5" t="s">
        <v>33</v>
      </c>
      <c r="T15" s="16">
        <f>Pledged/goal</f>
        <v>0.1672222222</v>
      </c>
      <c r="U15" s="14">
        <f>iferror(Pledged/backer_count, " ")</f>
        <v>90.3</v>
      </c>
      <c r="V15" s="15" t="str">
        <f t="shared" si="6"/>
        <v>theater</v>
      </c>
      <c r="W15" s="15" t="str">
        <f t="shared" si="7"/>
        <v>plays</v>
      </c>
    </row>
    <row r="16" ht="15.75" customHeight="1">
      <c r="A16" s="5">
        <v>286.0</v>
      </c>
      <c r="B16" s="6" t="s">
        <v>68</v>
      </c>
      <c r="C16" s="7" t="s">
        <v>69</v>
      </c>
      <c r="D16" s="8">
        <v>112100.0</v>
      </c>
      <c r="E16" s="8">
        <v>19557.0</v>
      </c>
      <c r="F16" s="5" t="s">
        <v>25</v>
      </c>
      <c r="G16" s="5">
        <v>184.0</v>
      </c>
      <c r="H16" s="5" t="s">
        <v>31</v>
      </c>
      <c r="I16" s="5" t="s">
        <v>32</v>
      </c>
      <c r="J16" s="5">
        <v>1.4798808E9</v>
      </c>
      <c r="K16" s="5">
        <v>1.4804856E9</v>
      </c>
      <c r="L16" s="9">
        <f t="shared" si="2"/>
        <v>127859491958400</v>
      </c>
      <c r="M16" s="10">
        <f t="shared" ref="M16:N16" si="20">(((J16/60/60)/24+DATE(1970,1,1)))</f>
        <v>42697.25</v>
      </c>
      <c r="N16" s="11">
        <f t="shared" si="20"/>
        <v>42704.25</v>
      </c>
      <c r="O16" s="12">
        <f t="shared" si="4"/>
        <v>2016</v>
      </c>
      <c r="P16" s="5" t="b">
        <v>0</v>
      </c>
      <c r="Q16" s="5">
        <f t="shared" si="5"/>
        <v>11</v>
      </c>
      <c r="R16" s="5" t="b">
        <v>0</v>
      </c>
      <c r="S16" s="5" t="s">
        <v>33</v>
      </c>
      <c r="T16" s="13">
        <f>Pledged/goal</f>
        <v>0.1744603033</v>
      </c>
      <c r="U16" s="14">
        <f>iferror(Pledged/backer_count, " ")</f>
        <v>106.2880435</v>
      </c>
      <c r="V16" s="15" t="str">
        <f t="shared" si="6"/>
        <v>theater</v>
      </c>
      <c r="W16" s="15" t="str">
        <f t="shared" si="7"/>
        <v>plays</v>
      </c>
    </row>
    <row r="17" ht="15.75" customHeight="1">
      <c r="A17" s="5">
        <v>952.0</v>
      </c>
      <c r="B17" s="6" t="s">
        <v>70</v>
      </c>
      <c r="C17" s="7" t="s">
        <v>71</v>
      </c>
      <c r="D17" s="8">
        <v>145500.0</v>
      </c>
      <c r="E17" s="8">
        <v>101987.0</v>
      </c>
      <c r="F17" s="5" t="s">
        <v>25</v>
      </c>
      <c r="G17" s="5">
        <v>2266.0</v>
      </c>
      <c r="H17" s="5" t="s">
        <v>31</v>
      </c>
      <c r="I17" s="5" t="s">
        <v>32</v>
      </c>
      <c r="J17" s="5">
        <v>1.4707188E9</v>
      </c>
      <c r="K17" s="5">
        <v>1.4719284E9</v>
      </c>
      <c r="L17" s="9">
        <f t="shared" si="2"/>
        <v>127067895158400</v>
      </c>
      <c r="M17" s="10">
        <f t="shared" ref="M17:N17" si="21">(((J17/60/60)/24+DATE(1970,1,1)))</f>
        <v>42591.20833</v>
      </c>
      <c r="N17" s="11">
        <f t="shared" si="21"/>
        <v>42605.20833</v>
      </c>
      <c r="O17" s="12">
        <f t="shared" si="4"/>
        <v>2016</v>
      </c>
      <c r="P17" s="5" t="b">
        <v>0</v>
      </c>
      <c r="Q17" s="5">
        <f t="shared" si="5"/>
        <v>8</v>
      </c>
      <c r="R17" s="5" t="b">
        <v>0</v>
      </c>
      <c r="S17" s="5" t="s">
        <v>72</v>
      </c>
      <c r="T17" s="16">
        <f>Pledged/goal</f>
        <v>0.7009415808</v>
      </c>
      <c r="U17" s="14">
        <f>iferror(Pledged/backer_count, " ")</f>
        <v>45.00750221</v>
      </c>
      <c r="V17" s="15" t="str">
        <f t="shared" si="6"/>
        <v>film &amp; video</v>
      </c>
      <c r="W17" s="15" t="str">
        <f t="shared" si="7"/>
        <v>documentary</v>
      </c>
    </row>
    <row r="18" ht="15.75" customHeight="1">
      <c r="A18" s="5">
        <v>999.0</v>
      </c>
      <c r="B18" s="6" t="s">
        <v>73</v>
      </c>
      <c r="C18" s="7" t="s">
        <v>74</v>
      </c>
      <c r="D18" s="8">
        <v>111100.0</v>
      </c>
      <c r="E18" s="8">
        <v>62819.0</v>
      </c>
      <c r="F18" s="5" t="s">
        <v>25</v>
      </c>
      <c r="G18" s="5">
        <v>1122.0</v>
      </c>
      <c r="H18" s="5" t="s">
        <v>31</v>
      </c>
      <c r="I18" s="5" t="s">
        <v>32</v>
      </c>
      <c r="J18" s="5">
        <v>1.4671764E9</v>
      </c>
      <c r="K18" s="5">
        <v>1.4677812E9</v>
      </c>
      <c r="L18" s="9">
        <f t="shared" si="2"/>
        <v>126761831798400</v>
      </c>
      <c r="M18" s="10">
        <f t="shared" ref="M18:N18" si="22">(((J18/60/60)/24+DATE(1970,1,1)))</f>
        <v>42550.20833</v>
      </c>
      <c r="N18" s="11">
        <f t="shared" si="22"/>
        <v>42557.20833</v>
      </c>
      <c r="O18" s="12">
        <f t="shared" si="4"/>
        <v>2016</v>
      </c>
      <c r="P18" s="5" t="b">
        <v>0</v>
      </c>
      <c r="Q18" s="5">
        <f t="shared" si="5"/>
        <v>6</v>
      </c>
      <c r="R18" s="5" t="b">
        <v>0</v>
      </c>
      <c r="S18" s="5" t="s">
        <v>63</v>
      </c>
      <c r="T18" s="16">
        <f>Pledged/goal</f>
        <v>0.5654275428</v>
      </c>
      <c r="U18" s="14">
        <f>iferror(Pledged/backer_count, " ")</f>
        <v>55.98841355</v>
      </c>
      <c r="V18" s="15" t="str">
        <f t="shared" si="6"/>
        <v>food</v>
      </c>
      <c r="W18" s="15" t="str">
        <f t="shared" si="7"/>
        <v>food trucks</v>
      </c>
    </row>
    <row r="19" ht="15.75" customHeight="1">
      <c r="A19" s="5">
        <v>189.0</v>
      </c>
      <c r="B19" s="6" t="s">
        <v>75</v>
      </c>
      <c r="C19" s="7" t="s">
        <v>76</v>
      </c>
      <c r="D19" s="8">
        <v>191300.0</v>
      </c>
      <c r="E19" s="8">
        <v>45004.0</v>
      </c>
      <c r="F19" s="5" t="s">
        <v>25</v>
      </c>
      <c r="G19" s="5">
        <v>441.0</v>
      </c>
      <c r="H19" s="5" t="s">
        <v>31</v>
      </c>
      <c r="I19" s="5" t="s">
        <v>32</v>
      </c>
      <c r="J19" s="5">
        <v>1.4570712E9</v>
      </c>
      <c r="K19" s="5">
        <v>1.4570712E9</v>
      </c>
      <c r="L19" s="9">
        <f t="shared" si="2"/>
        <v>125888742518400</v>
      </c>
      <c r="M19" s="10">
        <f t="shared" ref="M19:N19" si="23">(((J19/60/60)/24+DATE(1970,1,1)))</f>
        <v>42433.25</v>
      </c>
      <c r="N19" s="11">
        <f t="shared" si="23"/>
        <v>42433.25</v>
      </c>
      <c r="O19" s="12">
        <f t="shared" si="4"/>
        <v>2016</v>
      </c>
      <c r="P19" s="5" t="b">
        <v>0</v>
      </c>
      <c r="Q19" s="5">
        <f t="shared" si="5"/>
        <v>3</v>
      </c>
      <c r="R19" s="5" t="b">
        <v>0</v>
      </c>
      <c r="S19" s="5" t="s">
        <v>33</v>
      </c>
      <c r="T19" s="13">
        <f>Pledged/goal</f>
        <v>0.2352535285</v>
      </c>
      <c r="U19" s="14">
        <f>iferror(Pledged/backer_count, " ")</f>
        <v>102.0498866</v>
      </c>
      <c r="V19" s="15" t="str">
        <f t="shared" si="6"/>
        <v>theater</v>
      </c>
      <c r="W19" s="15" t="str">
        <f t="shared" si="7"/>
        <v>plays</v>
      </c>
    </row>
    <row r="20" ht="15.75" customHeight="1">
      <c r="A20" s="5">
        <v>993.0</v>
      </c>
      <c r="B20" s="6" t="s">
        <v>77</v>
      </c>
      <c r="C20" s="7" t="s">
        <v>78</v>
      </c>
      <c r="D20" s="8">
        <v>9800.0</v>
      </c>
      <c r="E20" s="8">
        <v>7608.0</v>
      </c>
      <c r="F20" s="5" t="s">
        <v>25</v>
      </c>
      <c r="G20" s="5">
        <v>75.0</v>
      </c>
      <c r="H20" s="5" t="s">
        <v>79</v>
      </c>
      <c r="I20" s="5" t="s">
        <v>80</v>
      </c>
      <c r="J20" s="5">
        <v>1.4509368E9</v>
      </c>
      <c r="K20" s="5">
        <v>1.4524056E9</v>
      </c>
      <c r="L20" s="9">
        <f t="shared" si="2"/>
        <v>125358730358400</v>
      </c>
      <c r="M20" s="10">
        <f t="shared" ref="M20:N20" si="24">(((J20/60/60)/24+DATE(1970,1,1)))</f>
        <v>42362.25</v>
      </c>
      <c r="N20" s="11">
        <f t="shared" si="24"/>
        <v>42379.25</v>
      </c>
      <c r="O20" s="12">
        <f t="shared" si="4"/>
        <v>2015</v>
      </c>
      <c r="P20" s="5" t="b">
        <v>0</v>
      </c>
      <c r="Q20" s="5">
        <f t="shared" si="5"/>
        <v>12</v>
      </c>
      <c r="R20" s="5" t="b">
        <v>1</v>
      </c>
      <c r="S20" s="5" t="s">
        <v>81</v>
      </c>
      <c r="T20" s="16">
        <f>Pledged/goal</f>
        <v>0.7763265306</v>
      </c>
      <c r="U20" s="14">
        <f>iferror(Pledged/backer_count, " ")</f>
        <v>101.44</v>
      </c>
      <c r="V20" s="15" t="str">
        <f t="shared" si="6"/>
        <v>photography</v>
      </c>
      <c r="W20" s="15" t="str">
        <f t="shared" si="7"/>
        <v>photography books</v>
      </c>
    </row>
    <row r="21" ht="15.75" customHeight="1">
      <c r="A21" s="5">
        <v>937.0</v>
      </c>
      <c r="B21" s="6" t="s">
        <v>82</v>
      </c>
      <c r="C21" s="7" t="s">
        <v>83</v>
      </c>
      <c r="D21" s="8">
        <v>171000.0</v>
      </c>
      <c r="E21" s="8">
        <v>84891.0</v>
      </c>
      <c r="F21" s="5" t="s">
        <v>25</v>
      </c>
      <c r="G21" s="5">
        <v>976.0</v>
      </c>
      <c r="H21" s="5" t="s">
        <v>31</v>
      </c>
      <c r="I21" s="5" t="s">
        <v>32</v>
      </c>
      <c r="J21" s="5">
        <v>1.4485176E9</v>
      </c>
      <c r="K21" s="5">
        <v>1.4492952E9</v>
      </c>
      <c r="L21" s="9">
        <f t="shared" si="2"/>
        <v>125149711478400</v>
      </c>
      <c r="M21" s="10">
        <f t="shared" ref="M21:N21" si="25">(((J21/60/60)/24+DATE(1970,1,1)))</f>
        <v>42334.25</v>
      </c>
      <c r="N21" s="11">
        <f t="shared" si="25"/>
        <v>42343.25</v>
      </c>
      <c r="O21" s="12">
        <f t="shared" si="4"/>
        <v>2015</v>
      </c>
      <c r="P21" s="5" t="b">
        <v>0</v>
      </c>
      <c r="Q21" s="5">
        <f t="shared" si="5"/>
        <v>11</v>
      </c>
      <c r="R21" s="5" t="b">
        <v>0</v>
      </c>
      <c r="S21" s="5" t="s">
        <v>72</v>
      </c>
      <c r="T21" s="16">
        <f>Pledged/goal</f>
        <v>0.4964385965</v>
      </c>
      <c r="U21" s="14">
        <f>iferror(Pledged/backer_count, " ")</f>
        <v>86.97848361</v>
      </c>
      <c r="V21" s="15" t="str">
        <f t="shared" si="6"/>
        <v>film &amp; video</v>
      </c>
      <c r="W21" s="15" t="str">
        <f t="shared" si="7"/>
        <v>documentary</v>
      </c>
    </row>
    <row r="22" ht="15.75" customHeight="1">
      <c r="A22" s="5">
        <v>572.0</v>
      </c>
      <c r="B22" s="6" t="s">
        <v>84</v>
      </c>
      <c r="C22" s="7" t="s">
        <v>85</v>
      </c>
      <c r="D22" s="8">
        <v>9000.0</v>
      </c>
      <c r="E22" s="8">
        <v>4896.0</v>
      </c>
      <c r="F22" s="5" t="s">
        <v>25</v>
      </c>
      <c r="G22" s="5">
        <v>94.0</v>
      </c>
      <c r="H22" s="5" t="s">
        <v>31</v>
      </c>
      <c r="I22" s="5" t="s">
        <v>32</v>
      </c>
      <c r="J22" s="5">
        <v>1.4434164E9</v>
      </c>
      <c r="K22" s="5">
        <v>1.4447988E9</v>
      </c>
      <c r="L22" s="9">
        <f t="shared" si="2"/>
        <v>124708967798400</v>
      </c>
      <c r="M22" s="10">
        <f t="shared" ref="M22:N22" si="26">(((J22/60/60)/24+DATE(1970,1,1)))</f>
        <v>42275.20833</v>
      </c>
      <c r="N22" s="11">
        <f t="shared" si="26"/>
        <v>42291.20833</v>
      </c>
      <c r="O22" s="12">
        <f t="shared" si="4"/>
        <v>2015</v>
      </c>
      <c r="P22" s="5" t="b">
        <v>0</v>
      </c>
      <c r="Q22" s="5">
        <f t="shared" si="5"/>
        <v>9</v>
      </c>
      <c r="R22" s="5" t="b">
        <v>1</v>
      </c>
      <c r="S22" s="5" t="s">
        <v>28</v>
      </c>
      <c r="T22" s="16">
        <f>Pledged/goal</f>
        <v>0.544</v>
      </c>
      <c r="U22" s="14">
        <f>iferror(Pledged/backer_count, " ")</f>
        <v>52.08510638</v>
      </c>
      <c r="V22" s="15" t="str">
        <f t="shared" si="6"/>
        <v>music</v>
      </c>
      <c r="W22" s="15" t="str">
        <f t="shared" si="7"/>
        <v>rock</v>
      </c>
    </row>
    <row r="23" ht="15.75" customHeight="1">
      <c r="A23" s="5">
        <v>658.0</v>
      </c>
      <c r="B23" s="6" t="s">
        <v>86</v>
      </c>
      <c r="C23" s="7" t="s">
        <v>87</v>
      </c>
      <c r="D23" s="8">
        <v>52600.0</v>
      </c>
      <c r="E23" s="8">
        <v>31594.0</v>
      </c>
      <c r="F23" s="5" t="s">
        <v>25</v>
      </c>
      <c r="G23" s="5">
        <v>390.0</v>
      </c>
      <c r="H23" s="5" t="s">
        <v>31</v>
      </c>
      <c r="I23" s="5" t="s">
        <v>32</v>
      </c>
      <c r="J23" s="5">
        <v>1.4409108E9</v>
      </c>
      <c r="K23" s="5">
        <v>1.442898E9</v>
      </c>
      <c r="L23" s="9">
        <f t="shared" si="2"/>
        <v>124492483958400</v>
      </c>
      <c r="M23" s="10">
        <f t="shared" ref="M23:N23" si="27">(((J23/60/60)/24+DATE(1970,1,1)))</f>
        <v>42246.20833</v>
      </c>
      <c r="N23" s="11">
        <f t="shared" si="27"/>
        <v>42269.20833</v>
      </c>
      <c r="O23" s="12">
        <f t="shared" si="4"/>
        <v>2015</v>
      </c>
      <c r="P23" s="5" t="b">
        <v>0</v>
      </c>
      <c r="Q23" s="5">
        <f t="shared" si="5"/>
        <v>8</v>
      </c>
      <c r="R23" s="5" t="b">
        <v>0</v>
      </c>
      <c r="S23" s="5" t="s">
        <v>28</v>
      </c>
      <c r="T23" s="16">
        <f>Pledged/goal</f>
        <v>0.6006463878</v>
      </c>
      <c r="U23" s="14">
        <f>iferror(Pledged/backer_count, " ")</f>
        <v>81.01025641</v>
      </c>
      <c r="V23" s="15" t="str">
        <f t="shared" si="6"/>
        <v>music</v>
      </c>
      <c r="W23" s="15" t="str">
        <f t="shared" si="7"/>
        <v>rock</v>
      </c>
    </row>
    <row r="24" ht="15.75" customHeight="1">
      <c r="A24" s="5">
        <v>736.0</v>
      </c>
      <c r="B24" s="6" t="s">
        <v>88</v>
      </c>
      <c r="C24" s="7" t="s">
        <v>89</v>
      </c>
      <c r="D24" s="8">
        <v>7700.0</v>
      </c>
      <c r="E24" s="8">
        <v>2533.0</v>
      </c>
      <c r="F24" s="5" t="s">
        <v>25</v>
      </c>
      <c r="G24" s="5">
        <v>29.0</v>
      </c>
      <c r="H24" s="5" t="s">
        <v>31</v>
      </c>
      <c r="I24" s="5" t="s">
        <v>32</v>
      </c>
      <c r="J24" s="5">
        <v>1.424412E9</v>
      </c>
      <c r="K24" s="5">
        <v>1.4247576E9</v>
      </c>
      <c r="L24" s="9">
        <f t="shared" si="2"/>
        <v>123066987638400</v>
      </c>
      <c r="M24" s="10">
        <f t="shared" ref="M24:N24" si="28">(((J24/60/60)/24+DATE(1970,1,1)))</f>
        <v>42055.25</v>
      </c>
      <c r="N24" s="11">
        <f t="shared" si="28"/>
        <v>42059.25</v>
      </c>
      <c r="O24" s="12">
        <f t="shared" si="4"/>
        <v>2015</v>
      </c>
      <c r="P24" s="5" t="b">
        <v>0</v>
      </c>
      <c r="Q24" s="5">
        <f t="shared" si="5"/>
        <v>2</v>
      </c>
      <c r="R24" s="5" t="b">
        <v>0</v>
      </c>
      <c r="S24" s="5" t="s">
        <v>90</v>
      </c>
      <c r="T24" s="16">
        <f>Pledged/goal</f>
        <v>0.328961039</v>
      </c>
      <c r="U24" s="14">
        <f>iferror(Pledged/backer_count, " ")</f>
        <v>87.34482759</v>
      </c>
      <c r="V24" s="15" t="str">
        <f t="shared" si="6"/>
        <v>publishing</v>
      </c>
      <c r="W24" s="15" t="str">
        <f t="shared" si="7"/>
        <v>nonfiction</v>
      </c>
    </row>
    <row r="25" ht="15.75" customHeight="1">
      <c r="A25" s="5">
        <v>129.0</v>
      </c>
      <c r="B25" s="6" t="s">
        <v>91</v>
      </c>
      <c r="C25" s="7" t="s">
        <v>92</v>
      </c>
      <c r="D25" s="8">
        <v>148500.0</v>
      </c>
      <c r="E25" s="8">
        <v>4756.0</v>
      </c>
      <c r="F25" s="5" t="s">
        <v>25</v>
      </c>
      <c r="G25" s="5">
        <v>55.0</v>
      </c>
      <c r="H25" s="5" t="s">
        <v>26</v>
      </c>
      <c r="I25" s="5" t="s">
        <v>27</v>
      </c>
      <c r="J25" s="5">
        <v>1.4229432E9</v>
      </c>
      <c r="K25" s="5">
        <v>1.4251032E9</v>
      </c>
      <c r="L25" s="9">
        <f t="shared" si="2"/>
        <v>122940083318400</v>
      </c>
      <c r="M25" s="10">
        <f t="shared" ref="M25:N25" si="29">(((J25/60/60)/24+DATE(1970,1,1)))</f>
        <v>42038.25</v>
      </c>
      <c r="N25" s="11">
        <f t="shared" si="29"/>
        <v>42063.25</v>
      </c>
      <c r="O25" s="12">
        <f t="shared" si="4"/>
        <v>2015</v>
      </c>
      <c r="P25" s="5" t="b">
        <v>0</v>
      </c>
      <c r="Q25" s="5">
        <f t="shared" si="5"/>
        <v>2</v>
      </c>
      <c r="R25" s="5" t="b">
        <v>0</v>
      </c>
      <c r="S25" s="5" t="s">
        <v>63</v>
      </c>
      <c r="T25" s="13">
        <f>Pledged/goal</f>
        <v>0.03202693603</v>
      </c>
      <c r="U25" s="14">
        <f>iferror(Pledged/backer_count, " ")</f>
        <v>86.47272727</v>
      </c>
      <c r="V25" s="15" t="str">
        <f t="shared" si="6"/>
        <v>food</v>
      </c>
      <c r="W25" s="15" t="str">
        <f t="shared" si="7"/>
        <v>food trucks</v>
      </c>
    </row>
    <row r="26" ht="15.75" customHeight="1">
      <c r="A26" s="5">
        <v>910.0</v>
      </c>
      <c r="B26" s="6" t="s">
        <v>93</v>
      </c>
      <c r="C26" s="7" t="s">
        <v>94</v>
      </c>
      <c r="D26" s="8">
        <v>154500.0</v>
      </c>
      <c r="E26" s="8">
        <v>30215.0</v>
      </c>
      <c r="F26" s="5" t="s">
        <v>25</v>
      </c>
      <c r="G26" s="5">
        <v>296.0</v>
      </c>
      <c r="H26" s="5" t="s">
        <v>31</v>
      </c>
      <c r="I26" s="5" t="s">
        <v>32</v>
      </c>
      <c r="J26" s="5">
        <v>1.4219064E9</v>
      </c>
      <c r="K26" s="5">
        <v>1.4219928E9</v>
      </c>
      <c r="L26" s="9">
        <f t="shared" si="2"/>
        <v>122850503798400</v>
      </c>
      <c r="M26" s="10">
        <f t="shared" ref="M26:N26" si="30">(((J26/60/60)/24+DATE(1970,1,1)))</f>
        <v>42026.25</v>
      </c>
      <c r="N26" s="11">
        <f t="shared" si="30"/>
        <v>42027.25</v>
      </c>
      <c r="O26" s="12">
        <f t="shared" si="4"/>
        <v>2015</v>
      </c>
      <c r="P26" s="5" t="b">
        <v>0</v>
      </c>
      <c r="Q26" s="5">
        <f t="shared" si="5"/>
        <v>1</v>
      </c>
      <c r="R26" s="5" t="b">
        <v>0</v>
      </c>
      <c r="S26" s="5" t="s">
        <v>33</v>
      </c>
      <c r="T26" s="16">
        <f>Pledged/goal</f>
        <v>0.195566343</v>
      </c>
      <c r="U26" s="14">
        <f>iferror(Pledged/backer_count, " ")</f>
        <v>102.0777027</v>
      </c>
      <c r="V26" s="15" t="str">
        <f t="shared" si="6"/>
        <v>theater</v>
      </c>
      <c r="W26" s="15" t="str">
        <f t="shared" si="7"/>
        <v>plays</v>
      </c>
    </row>
    <row r="27" ht="15.75" customHeight="1">
      <c r="A27" s="5">
        <v>948.0</v>
      </c>
      <c r="B27" s="6" t="s">
        <v>95</v>
      </c>
      <c r="C27" s="7" t="s">
        <v>96</v>
      </c>
      <c r="D27" s="8">
        <v>9400.0</v>
      </c>
      <c r="E27" s="8">
        <v>5918.0</v>
      </c>
      <c r="F27" s="5" t="s">
        <v>25</v>
      </c>
      <c r="G27" s="5">
        <v>160.0</v>
      </c>
      <c r="H27" s="5" t="s">
        <v>31</v>
      </c>
      <c r="I27" s="5" t="s">
        <v>32</v>
      </c>
      <c r="J27" s="5">
        <v>1.418364E9</v>
      </c>
      <c r="K27" s="5">
        <v>1.419228E9</v>
      </c>
      <c r="L27" s="9">
        <f t="shared" si="2"/>
        <v>122544440438400</v>
      </c>
      <c r="M27" s="10">
        <f t="shared" ref="M27:N27" si="31">(((J27/60/60)/24+DATE(1970,1,1)))</f>
        <v>41985.25</v>
      </c>
      <c r="N27" s="11">
        <f t="shared" si="31"/>
        <v>41995.25</v>
      </c>
      <c r="O27" s="12">
        <f t="shared" si="4"/>
        <v>2014</v>
      </c>
      <c r="P27" s="5" t="b">
        <v>1</v>
      </c>
      <c r="Q27" s="5">
        <f t="shared" si="5"/>
        <v>12</v>
      </c>
      <c r="R27" s="5" t="b">
        <v>1</v>
      </c>
      <c r="S27" s="5" t="s">
        <v>72</v>
      </c>
      <c r="T27" s="16">
        <f>Pledged/goal</f>
        <v>0.6295744681</v>
      </c>
      <c r="U27" s="14">
        <f>iferror(Pledged/backer_count, " ")</f>
        <v>36.9875</v>
      </c>
      <c r="V27" s="15" t="str">
        <f t="shared" si="6"/>
        <v>film &amp; video</v>
      </c>
      <c r="W27" s="15" t="str">
        <f t="shared" si="7"/>
        <v>documentary</v>
      </c>
    </row>
    <row r="28" ht="15.75" customHeight="1">
      <c r="A28" s="5">
        <v>136.0</v>
      </c>
      <c r="B28" s="6" t="s">
        <v>97</v>
      </c>
      <c r="C28" s="7" t="s">
        <v>98</v>
      </c>
      <c r="D28" s="8">
        <v>82800.0</v>
      </c>
      <c r="E28" s="8">
        <v>2721.0</v>
      </c>
      <c r="F28" s="5" t="s">
        <v>25</v>
      </c>
      <c r="G28" s="5">
        <v>58.0</v>
      </c>
      <c r="H28" s="5" t="s">
        <v>31</v>
      </c>
      <c r="I28" s="5" t="s">
        <v>32</v>
      </c>
      <c r="J28" s="5">
        <v>1.4021172E9</v>
      </c>
      <c r="K28" s="5">
        <v>1.403154E9</v>
      </c>
      <c r="L28" s="9">
        <f t="shared" si="2"/>
        <v>121140716918400</v>
      </c>
      <c r="M28" s="10">
        <f t="shared" ref="M28:N28" si="32">(((J28/60/60)/24+DATE(1970,1,1)))</f>
        <v>41797.20833</v>
      </c>
      <c r="N28" s="11">
        <f t="shared" si="32"/>
        <v>41809.20833</v>
      </c>
      <c r="O28" s="12">
        <f t="shared" si="4"/>
        <v>2014</v>
      </c>
      <c r="P28" s="5" t="b">
        <v>0</v>
      </c>
      <c r="Q28" s="5">
        <f t="shared" si="5"/>
        <v>6</v>
      </c>
      <c r="R28" s="5" t="b">
        <v>1</v>
      </c>
      <c r="S28" s="5" t="s">
        <v>38</v>
      </c>
      <c r="T28" s="13">
        <f>Pledged/goal</f>
        <v>0.03286231884</v>
      </c>
      <c r="U28" s="14">
        <f>iferror(Pledged/backer_count, " ")</f>
        <v>46.9137931</v>
      </c>
      <c r="V28" s="15" t="str">
        <f t="shared" si="6"/>
        <v>film &amp; video</v>
      </c>
      <c r="W28" s="15" t="str">
        <f t="shared" si="7"/>
        <v>drama</v>
      </c>
    </row>
    <row r="29" ht="15.75" customHeight="1">
      <c r="A29" s="5">
        <v>429.0</v>
      </c>
      <c r="B29" s="6" t="s">
        <v>99</v>
      </c>
      <c r="C29" s="7" t="s">
        <v>100</v>
      </c>
      <c r="D29" s="8">
        <v>191000.0</v>
      </c>
      <c r="E29" s="8">
        <v>173191.0</v>
      </c>
      <c r="F29" s="5" t="s">
        <v>25</v>
      </c>
      <c r="G29" s="5">
        <v>2138.0</v>
      </c>
      <c r="H29" s="5" t="s">
        <v>31</v>
      </c>
      <c r="I29" s="5" t="s">
        <v>32</v>
      </c>
      <c r="J29" s="5">
        <v>1.392012E9</v>
      </c>
      <c r="K29" s="5">
        <v>1.3944276E9</v>
      </c>
      <c r="L29" s="9">
        <f t="shared" si="2"/>
        <v>120267627638400</v>
      </c>
      <c r="M29" s="10">
        <f t="shared" ref="M29:N29" si="33">(((J29/60/60)/24+DATE(1970,1,1)))</f>
        <v>41680.25</v>
      </c>
      <c r="N29" s="11">
        <f t="shared" si="33"/>
        <v>41708.20833</v>
      </c>
      <c r="O29" s="12">
        <f t="shared" si="4"/>
        <v>2014</v>
      </c>
      <c r="P29" s="5" t="b">
        <v>0</v>
      </c>
      <c r="Q29" s="5">
        <f t="shared" si="5"/>
        <v>2</v>
      </c>
      <c r="R29" s="5" t="b">
        <v>1</v>
      </c>
      <c r="S29" s="5" t="s">
        <v>81</v>
      </c>
      <c r="T29" s="16">
        <f>Pledged/goal</f>
        <v>0.9067591623</v>
      </c>
      <c r="U29" s="14">
        <f>iferror(Pledged/backer_count, " ")</f>
        <v>81.00608045</v>
      </c>
      <c r="V29" s="15" t="str">
        <f t="shared" si="6"/>
        <v>photography</v>
      </c>
      <c r="W29" s="15" t="str">
        <f t="shared" si="7"/>
        <v>photography books</v>
      </c>
    </row>
    <row r="30" ht="15.75" customHeight="1">
      <c r="A30" s="5">
        <v>997.0</v>
      </c>
      <c r="B30" s="6" t="s">
        <v>101</v>
      </c>
      <c r="C30" s="7" t="s">
        <v>102</v>
      </c>
      <c r="D30" s="8">
        <v>7600.0</v>
      </c>
      <c r="E30" s="8">
        <v>4603.0</v>
      </c>
      <c r="F30" s="5" t="s">
        <v>25</v>
      </c>
      <c r="G30" s="5">
        <v>139.0</v>
      </c>
      <c r="H30" s="5" t="s">
        <v>79</v>
      </c>
      <c r="I30" s="5" t="s">
        <v>80</v>
      </c>
      <c r="J30" s="5">
        <v>1.3901976E9</v>
      </c>
      <c r="K30" s="5">
        <v>1.3906296E9</v>
      </c>
      <c r="L30" s="9">
        <f t="shared" si="2"/>
        <v>120110863478400</v>
      </c>
      <c r="M30" s="10">
        <f t="shared" ref="M30:N30" si="34">(((J30/60/60)/24+DATE(1970,1,1)))</f>
        <v>41659.25</v>
      </c>
      <c r="N30" s="11">
        <f t="shared" si="34"/>
        <v>41664.25</v>
      </c>
      <c r="O30" s="12">
        <f t="shared" si="4"/>
        <v>2014</v>
      </c>
      <c r="P30" s="5" t="b">
        <v>0</v>
      </c>
      <c r="Q30" s="5">
        <f t="shared" si="5"/>
        <v>1</v>
      </c>
      <c r="R30" s="5" t="b">
        <v>0</v>
      </c>
      <c r="S30" s="5" t="s">
        <v>33</v>
      </c>
      <c r="T30" s="16">
        <f>Pledged/goal</f>
        <v>0.6056578947</v>
      </c>
      <c r="U30" s="14">
        <f>iferror(Pledged/backer_count, " ")</f>
        <v>33.11510791</v>
      </c>
      <c r="V30" s="15" t="str">
        <f t="shared" si="6"/>
        <v>theater</v>
      </c>
      <c r="W30" s="15" t="str">
        <f t="shared" si="7"/>
        <v>plays</v>
      </c>
    </row>
    <row r="31" ht="15.75" customHeight="1">
      <c r="A31" s="5">
        <v>514.0</v>
      </c>
      <c r="B31" s="6" t="s">
        <v>103</v>
      </c>
      <c r="C31" s="7" t="s">
        <v>104</v>
      </c>
      <c r="D31" s="8">
        <v>138700.0</v>
      </c>
      <c r="E31" s="8">
        <v>31123.0</v>
      </c>
      <c r="F31" s="5" t="s">
        <v>25</v>
      </c>
      <c r="G31" s="5">
        <v>528.0</v>
      </c>
      <c r="H31" s="5" t="s">
        <v>105</v>
      </c>
      <c r="I31" s="5" t="s">
        <v>106</v>
      </c>
      <c r="J31" s="5">
        <v>1.3863096E9</v>
      </c>
      <c r="K31" s="5">
        <v>1.3867416E9</v>
      </c>
      <c r="L31" s="9">
        <f t="shared" si="2"/>
        <v>119774940278400</v>
      </c>
      <c r="M31" s="10">
        <f t="shared" ref="M31:N31" si="35">(((J31/60/60)/24+DATE(1970,1,1)))</f>
        <v>41614.25</v>
      </c>
      <c r="N31" s="11">
        <f t="shared" si="35"/>
        <v>41619.25</v>
      </c>
      <c r="O31" s="12">
        <f t="shared" si="4"/>
        <v>2013</v>
      </c>
      <c r="P31" s="5" t="b">
        <v>0</v>
      </c>
      <c r="Q31" s="5">
        <f t="shared" si="5"/>
        <v>12</v>
      </c>
      <c r="R31" s="5" t="b">
        <v>1</v>
      </c>
      <c r="S31" s="5" t="s">
        <v>28</v>
      </c>
      <c r="T31" s="16">
        <f>Pledged/goal</f>
        <v>0.2243907714</v>
      </c>
      <c r="U31" s="14">
        <f>iferror(Pledged/backer_count, " ")</f>
        <v>58.94507576</v>
      </c>
      <c r="V31" s="15" t="str">
        <f t="shared" si="6"/>
        <v>music</v>
      </c>
      <c r="W31" s="15" t="str">
        <f t="shared" si="7"/>
        <v>rock</v>
      </c>
    </row>
    <row r="32" ht="15.75" customHeight="1">
      <c r="A32" s="5">
        <v>666.0</v>
      </c>
      <c r="B32" s="6" t="s">
        <v>107</v>
      </c>
      <c r="C32" s="7" t="s">
        <v>108</v>
      </c>
      <c r="D32" s="8">
        <v>3100.0</v>
      </c>
      <c r="E32" s="8">
        <v>1985.0</v>
      </c>
      <c r="F32" s="5" t="s">
        <v>25</v>
      </c>
      <c r="G32" s="5">
        <v>25.0</v>
      </c>
      <c r="H32" s="5" t="s">
        <v>31</v>
      </c>
      <c r="I32" s="5" t="s">
        <v>32</v>
      </c>
      <c r="J32" s="5">
        <v>1.3778388E9</v>
      </c>
      <c r="K32" s="5">
        <v>1.3783572E9</v>
      </c>
      <c r="L32" s="9">
        <f t="shared" si="2"/>
        <v>119043063158400</v>
      </c>
      <c r="M32" s="10">
        <f t="shared" ref="M32:N32" si="36">(((J32/60/60)/24+DATE(1970,1,1)))</f>
        <v>41516.20833</v>
      </c>
      <c r="N32" s="11">
        <f t="shared" si="36"/>
        <v>41522.20833</v>
      </c>
      <c r="O32" s="12">
        <f t="shared" si="4"/>
        <v>2013</v>
      </c>
      <c r="P32" s="5" t="b">
        <v>0</v>
      </c>
      <c r="Q32" s="5">
        <f t="shared" si="5"/>
        <v>8</v>
      </c>
      <c r="R32" s="5" t="b">
        <v>1</v>
      </c>
      <c r="S32" s="5" t="s">
        <v>33</v>
      </c>
      <c r="T32" s="16">
        <f>Pledged/goal</f>
        <v>0.6403225806</v>
      </c>
      <c r="U32" s="14">
        <f>iferror(Pledged/backer_count, " ")</f>
        <v>79.4</v>
      </c>
      <c r="V32" s="15" t="str">
        <f t="shared" si="6"/>
        <v>theater</v>
      </c>
      <c r="W32" s="15" t="str">
        <f t="shared" si="7"/>
        <v>plays</v>
      </c>
    </row>
    <row r="33" ht="15.75" customHeight="1">
      <c r="A33" s="5">
        <v>611.0</v>
      </c>
      <c r="B33" s="6" t="s">
        <v>109</v>
      </c>
      <c r="C33" s="7" t="s">
        <v>110</v>
      </c>
      <c r="D33" s="8">
        <v>8200.0</v>
      </c>
      <c r="E33" s="8">
        <v>1136.0</v>
      </c>
      <c r="F33" s="5" t="s">
        <v>25</v>
      </c>
      <c r="G33" s="5">
        <v>15.0</v>
      </c>
      <c r="H33" s="5" t="s">
        <v>31</v>
      </c>
      <c r="I33" s="5" t="s">
        <v>32</v>
      </c>
      <c r="J33" s="5">
        <v>1.3747284E9</v>
      </c>
      <c r="K33" s="5">
        <v>1.3757652E9</v>
      </c>
      <c r="L33" s="9">
        <f t="shared" si="2"/>
        <v>118774324598400</v>
      </c>
      <c r="M33" s="10">
        <f t="shared" ref="M33:N33" si="37">(((J33/60/60)/24+DATE(1970,1,1)))</f>
        <v>41480.20833</v>
      </c>
      <c r="N33" s="11">
        <f t="shared" si="37"/>
        <v>41492.20833</v>
      </c>
      <c r="O33" s="12">
        <f t="shared" si="4"/>
        <v>2013</v>
      </c>
      <c r="P33" s="5" t="b">
        <v>0</v>
      </c>
      <c r="Q33" s="5">
        <f t="shared" si="5"/>
        <v>7</v>
      </c>
      <c r="R33" s="5" t="b">
        <v>0</v>
      </c>
      <c r="S33" s="5" t="s">
        <v>33</v>
      </c>
      <c r="T33" s="16">
        <f>Pledged/goal</f>
        <v>0.1385365854</v>
      </c>
      <c r="U33" s="14">
        <f>iferror(Pledged/backer_count, " ")</f>
        <v>75.73333333</v>
      </c>
      <c r="V33" s="15" t="str">
        <f t="shared" si="6"/>
        <v>theater</v>
      </c>
      <c r="W33" s="15" t="str">
        <f t="shared" si="7"/>
        <v>plays</v>
      </c>
    </row>
    <row r="34" ht="15.75" customHeight="1">
      <c r="A34" s="5">
        <v>231.0</v>
      </c>
      <c r="B34" s="6" t="s">
        <v>111</v>
      </c>
      <c r="C34" s="7" t="s">
        <v>112</v>
      </c>
      <c r="D34" s="8">
        <v>7200.0</v>
      </c>
      <c r="E34" s="8">
        <v>5523.0</v>
      </c>
      <c r="F34" s="5" t="s">
        <v>25</v>
      </c>
      <c r="G34" s="5">
        <v>67.0</v>
      </c>
      <c r="H34" s="5" t="s">
        <v>31</v>
      </c>
      <c r="I34" s="5" t="s">
        <v>32</v>
      </c>
      <c r="J34" s="5">
        <v>1.3691124E9</v>
      </c>
      <c r="K34" s="5">
        <v>1.3741236E9</v>
      </c>
      <c r="L34" s="9">
        <f t="shared" si="2"/>
        <v>118289102198400</v>
      </c>
      <c r="M34" s="10">
        <f t="shared" ref="M34:N34" si="38">(((J34/60/60)/24+DATE(1970,1,1)))</f>
        <v>41415.20833</v>
      </c>
      <c r="N34" s="11">
        <f t="shared" si="38"/>
        <v>41473.20833</v>
      </c>
      <c r="O34" s="12">
        <f t="shared" si="4"/>
        <v>2013</v>
      </c>
      <c r="P34" s="5" t="b">
        <v>0</v>
      </c>
      <c r="Q34" s="5">
        <f t="shared" si="5"/>
        <v>5</v>
      </c>
      <c r="R34" s="5" t="b">
        <v>0</v>
      </c>
      <c r="S34" s="5" t="s">
        <v>33</v>
      </c>
      <c r="T34" s="13">
        <f>Pledged/goal</f>
        <v>0.7670833333</v>
      </c>
      <c r="U34" s="14">
        <f>iferror(Pledged/backer_count, " ")</f>
        <v>82.43283582</v>
      </c>
      <c r="V34" s="15" t="str">
        <f t="shared" si="6"/>
        <v>theater</v>
      </c>
      <c r="W34" s="15" t="str">
        <f t="shared" si="7"/>
        <v>plays</v>
      </c>
    </row>
    <row r="35" ht="15.75" customHeight="1">
      <c r="A35" s="5">
        <v>93.0</v>
      </c>
      <c r="B35" s="6" t="s">
        <v>113</v>
      </c>
      <c r="C35" s="7" t="s">
        <v>114</v>
      </c>
      <c r="D35" s="8">
        <v>108800.0</v>
      </c>
      <c r="E35" s="8">
        <v>65877.0</v>
      </c>
      <c r="F35" s="5" t="s">
        <v>25</v>
      </c>
      <c r="G35" s="5">
        <v>610.0</v>
      </c>
      <c r="H35" s="5" t="s">
        <v>31</v>
      </c>
      <c r="I35" s="5" t="s">
        <v>32</v>
      </c>
      <c r="J35" s="5">
        <v>1.3507092E9</v>
      </c>
      <c r="K35" s="5">
        <v>1.3510548E9</v>
      </c>
      <c r="L35" s="9">
        <f t="shared" si="2"/>
        <v>116699065718400</v>
      </c>
      <c r="M35" s="10">
        <f t="shared" ref="M35:N35" si="39">(((J35/60/60)/24+DATE(1970,1,1)))</f>
        <v>41202.20833</v>
      </c>
      <c r="N35" s="11">
        <f t="shared" si="39"/>
        <v>41206.20833</v>
      </c>
      <c r="O35" s="12">
        <f t="shared" si="4"/>
        <v>2012</v>
      </c>
      <c r="P35" s="5" t="b">
        <v>0</v>
      </c>
      <c r="Q35" s="5">
        <f t="shared" si="5"/>
        <v>10</v>
      </c>
      <c r="R35" s="5" t="b">
        <v>1</v>
      </c>
      <c r="S35" s="5" t="s">
        <v>33</v>
      </c>
      <c r="T35" s="13">
        <f>Pledged/goal</f>
        <v>0.6054871324</v>
      </c>
      <c r="U35" s="14">
        <f>iferror(Pledged/backer_count, " ")</f>
        <v>107.995082</v>
      </c>
      <c r="V35" s="15" t="str">
        <f t="shared" si="6"/>
        <v>theater</v>
      </c>
      <c r="W35" s="15" t="str">
        <f t="shared" si="7"/>
        <v>plays</v>
      </c>
    </row>
    <row r="36" ht="15.75" customHeight="1">
      <c r="A36" s="5">
        <v>550.0</v>
      </c>
      <c r="B36" s="6" t="s">
        <v>115</v>
      </c>
      <c r="C36" s="7" t="s">
        <v>116</v>
      </c>
      <c r="D36" s="8">
        <v>100.0</v>
      </c>
      <c r="E36" s="8">
        <v>4.0</v>
      </c>
      <c r="F36" s="5" t="s">
        <v>25</v>
      </c>
      <c r="G36" s="5">
        <v>1.0</v>
      </c>
      <c r="H36" s="5" t="s">
        <v>105</v>
      </c>
      <c r="I36" s="5" t="s">
        <v>106</v>
      </c>
      <c r="J36" s="5">
        <v>1.3304952E9</v>
      </c>
      <c r="K36" s="5">
        <v>1.332306E9</v>
      </c>
      <c r="L36" s="9">
        <f t="shared" si="2"/>
        <v>114952576118400</v>
      </c>
      <c r="M36" s="10">
        <f t="shared" ref="M36:N36" si="40">(((J36/60/60)/24+DATE(1970,1,1)))</f>
        <v>40968.25</v>
      </c>
      <c r="N36" s="11">
        <f t="shared" si="40"/>
        <v>40989.20833</v>
      </c>
      <c r="O36" s="12">
        <f t="shared" si="4"/>
        <v>2012</v>
      </c>
      <c r="P36" s="5" t="b">
        <v>0</v>
      </c>
      <c r="Q36" s="5">
        <f t="shared" si="5"/>
        <v>2</v>
      </c>
      <c r="R36" s="5" t="b">
        <v>0</v>
      </c>
      <c r="S36" s="5" t="s">
        <v>117</v>
      </c>
      <c r="T36" s="16">
        <f>Pledged/goal</f>
        <v>0.04</v>
      </c>
      <c r="U36" s="14">
        <f>iferror(Pledged/backer_count, " ")</f>
        <v>4</v>
      </c>
      <c r="V36" s="15" t="str">
        <f t="shared" si="6"/>
        <v>music</v>
      </c>
      <c r="W36" s="15" t="str">
        <f t="shared" si="7"/>
        <v>indie rock</v>
      </c>
    </row>
    <row r="37" ht="15.75" customHeight="1">
      <c r="A37" s="5">
        <v>844.0</v>
      </c>
      <c r="B37" s="6" t="s">
        <v>118</v>
      </c>
      <c r="C37" s="7" t="s">
        <v>119</v>
      </c>
      <c r="D37" s="8">
        <v>8800.0</v>
      </c>
      <c r="E37" s="8">
        <v>8747.0</v>
      </c>
      <c r="F37" s="5" t="s">
        <v>25</v>
      </c>
      <c r="G37" s="5">
        <v>94.0</v>
      </c>
      <c r="H37" s="5" t="s">
        <v>31</v>
      </c>
      <c r="I37" s="5" t="s">
        <v>32</v>
      </c>
      <c r="J37" s="5">
        <v>1.327212E9</v>
      </c>
      <c r="K37" s="5">
        <v>1.3274712E9</v>
      </c>
      <c r="L37" s="9">
        <f t="shared" si="2"/>
        <v>114668907638400</v>
      </c>
      <c r="M37" s="10">
        <f t="shared" ref="M37:N37" si="41">(((J37/60/60)/24+DATE(1970,1,1)))</f>
        <v>40930.25</v>
      </c>
      <c r="N37" s="11">
        <f t="shared" si="41"/>
        <v>40933.25</v>
      </c>
      <c r="O37" s="12">
        <f t="shared" si="4"/>
        <v>2012</v>
      </c>
      <c r="P37" s="5" t="b">
        <v>0</v>
      </c>
      <c r="Q37" s="5">
        <f t="shared" si="5"/>
        <v>1</v>
      </c>
      <c r="R37" s="5" t="b">
        <v>0</v>
      </c>
      <c r="S37" s="5" t="s">
        <v>72</v>
      </c>
      <c r="T37" s="16">
        <f>Pledged/goal</f>
        <v>0.9939772727</v>
      </c>
      <c r="U37" s="14">
        <f>iferror(Pledged/backer_count, " ")</f>
        <v>93.05319149</v>
      </c>
      <c r="V37" s="15" t="str">
        <f t="shared" si="6"/>
        <v>film &amp; video</v>
      </c>
      <c r="W37" s="15" t="str">
        <f t="shared" si="7"/>
        <v>documentary</v>
      </c>
    </row>
    <row r="38" ht="15.75" customHeight="1">
      <c r="A38" s="5">
        <v>388.0</v>
      </c>
      <c r="B38" s="6" t="s">
        <v>120</v>
      </c>
      <c r="C38" s="7" t="s">
        <v>121</v>
      </c>
      <c r="D38" s="8">
        <v>114800.0</v>
      </c>
      <c r="E38" s="8">
        <v>12938.0</v>
      </c>
      <c r="F38" s="5" t="s">
        <v>25</v>
      </c>
      <c r="G38" s="5">
        <v>145.0</v>
      </c>
      <c r="H38" s="5" t="s">
        <v>105</v>
      </c>
      <c r="I38" s="5" t="s">
        <v>106</v>
      </c>
      <c r="J38" s="5">
        <v>1.3256568E9</v>
      </c>
      <c r="K38" s="5">
        <v>1.3258296E9</v>
      </c>
      <c r="L38" s="9">
        <f t="shared" si="2"/>
        <v>114534538358400</v>
      </c>
      <c r="M38" s="10">
        <f t="shared" ref="M38:N38" si="42">(((J38/60/60)/24+DATE(1970,1,1)))</f>
        <v>40912.25</v>
      </c>
      <c r="N38" s="11">
        <f t="shared" si="42"/>
        <v>40914.25</v>
      </c>
      <c r="O38" s="12">
        <f t="shared" si="4"/>
        <v>2012</v>
      </c>
      <c r="P38" s="5" t="b">
        <v>0</v>
      </c>
      <c r="Q38" s="5">
        <f t="shared" si="5"/>
        <v>1</v>
      </c>
      <c r="R38" s="5" t="b">
        <v>0</v>
      </c>
      <c r="S38" s="5" t="s">
        <v>117</v>
      </c>
      <c r="T38" s="16">
        <f>Pledged/goal</f>
        <v>0.1127003484</v>
      </c>
      <c r="U38" s="14">
        <f>iferror(Pledged/backer_count, " ")</f>
        <v>89.22758621</v>
      </c>
      <c r="V38" s="15" t="str">
        <f t="shared" si="6"/>
        <v>music</v>
      </c>
      <c r="W38" s="15" t="str">
        <f t="shared" si="7"/>
        <v>indie rock</v>
      </c>
    </row>
    <row r="39" ht="15.75" customHeight="1">
      <c r="A39" s="5">
        <v>146.0</v>
      </c>
      <c r="B39" s="6" t="s">
        <v>122</v>
      </c>
      <c r="C39" s="7" t="s">
        <v>123</v>
      </c>
      <c r="D39" s="8">
        <v>8800.0</v>
      </c>
      <c r="E39" s="8">
        <v>1518.0</v>
      </c>
      <c r="F39" s="5" t="s">
        <v>25</v>
      </c>
      <c r="G39" s="5">
        <v>51.0</v>
      </c>
      <c r="H39" s="5" t="s">
        <v>31</v>
      </c>
      <c r="I39" s="5" t="s">
        <v>32</v>
      </c>
      <c r="J39" s="5">
        <v>1.320732E9</v>
      </c>
      <c r="K39" s="5">
        <v>1.32246E9</v>
      </c>
      <c r="L39" s="9">
        <f t="shared" si="2"/>
        <v>114109035638400</v>
      </c>
      <c r="M39" s="10">
        <f t="shared" ref="M39:N39" si="43">(((J39/60/60)/24+DATE(1970,1,1)))</f>
        <v>40855.25</v>
      </c>
      <c r="N39" s="11">
        <f t="shared" si="43"/>
        <v>40875.25</v>
      </c>
      <c r="O39" s="12">
        <f t="shared" si="4"/>
        <v>2011</v>
      </c>
      <c r="P39" s="5" t="b">
        <v>0</v>
      </c>
      <c r="Q39" s="5">
        <f t="shared" si="5"/>
        <v>11</v>
      </c>
      <c r="R39" s="5" t="b">
        <v>0</v>
      </c>
      <c r="S39" s="5" t="s">
        <v>33</v>
      </c>
      <c r="T39" s="13">
        <f>Pledged/goal</f>
        <v>0.1725</v>
      </c>
      <c r="U39" s="14">
        <f>iferror(Pledged/backer_count, " ")</f>
        <v>29.76470588</v>
      </c>
      <c r="V39" s="15" t="str">
        <f t="shared" si="6"/>
        <v>theater</v>
      </c>
      <c r="W39" s="15" t="str">
        <f t="shared" si="7"/>
        <v>plays</v>
      </c>
    </row>
    <row r="40" ht="15.75" customHeight="1">
      <c r="A40" s="5">
        <v>202.0</v>
      </c>
      <c r="B40" s="6" t="s">
        <v>124</v>
      </c>
      <c r="C40" s="7" t="s">
        <v>125</v>
      </c>
      <c r="D40" s="8">
        <v>8300.0</v>
      </c>
      <c r="E40" s="8">
        <v>6543.0</v>
      </c>
      <c r="F40" s="5" t="s">
        <v>25</v>
      </c>
      <c r="G40" s="5">
        <v>82.0</v>
      </c>
      <c r="H40" s="5" t="s">
        <v>31</v>
      </c>
      <c r="I40" s="5" t="s">
        <v>32</v>
      </c>
      <c r="J40" s="5">
        <v>1.3175316E9</v>
      </c>
      <c r="K40" s="5">
        <v>1.3178772E9</v>
      </c>
      <c r="L40" s="9">
        <f t="shared" si="2"/>
        <v>113832521078400</v>
      </c>
      <c r="M40" s="10">
        <f t="shared" ref="M40:N40" si="44">(((J40/60/60)/24+DATE(1970,1,1)))</f>
        <v>40818.20833</v>
      </c>
      <c r="N40" s="11">
        <f t="shared" si="44"/>
        <v>40822.20833</v>
      </c>
      <c r="O40" s="12">
        <f t="shared" si="4"/>
        <v>2011</v>
      </c>
      <c r="P40" s="5" t="b">
        <v>0</v>
      </c>
      <c r="Q40" s="5">
        <f t="shared" si="5"/>
        <v>10</v>
      </c>
      <c r="R40" s="5" t="b">
        <v>0</v>
      </c>
      <c r="S40" s="5" t="s">
        <v>63</v>
      </c>
      <c r="T40" s="13">
        <f>Pledged/goal</f>
        <v>0.788313253</v>
      </c>
      <c r="U40" s="14">
        <f>iferror(Pledged/backer_count, " ")</f>
        <v>79.79268293</v>
      </c>
      <c r="V40" s="15" t="str">
        <f t="shared" si="6"/>
        <v>food</v>
      </c>
      <c r="W40" s="15" t="str">
        <f t="shared" si="7"/>
        <v>food trucks</v>
      </c>
    </row>
    <row r="41" ht="15.75" customHeight="1">
      <c r="A41" s="5">
        <v>309.0</v>
      </c>
      <c r="B41" s="6" t="s">
        <v>126</v>
      </c>
      <c r="C41" s="7" t="s">
        <v>127</v>
      </c>
      <c r="D41" s="8">
        <v>4100.0</v>
      </c>
      <c r="E41" s="8">
        <v>3087.0</v>
      </c>
      <c r="F41" s="5" t="s">
        <v>25</v>
      </c>
      <c r="G41" s="5">
        <v>75.0</v>
      </c>
      <c r="H41" s="5" t="s">
        <v>31</v>
      </c>
      <c r="I41" s="5" t="s">
        <v>32</v>
      </c>
      <c r="J41" s="5">
        <v>1.3165812E9</v>
      </c>
      <c r="K41" s="5">
        <v>1.3183092E9</v>
      </c>
      <c r="L41" s="9">
        <f t="shared" si="2"/>
        <v>113750406518400</v>
      </c>
      <c r="M41" s="10">
        <f t="shared" ref="M41:N41" si="45">(((J41/60/60)/24+DATE(1970,1,1)))</f>
        <v>40807.20833</v>
      </c>
      <c r="N41" s="11">
        <f t="shared" si="45"/>
        <v>40827.20833</v>
      </c>
      <c r="O41" s="12">
        <f t="shared" si="4"/>
        <v>2011</v>
      </c>
      <c r="P41" s="5" t="b">
        <v>0</v>
      </c>
      <c r="Q41" s="5">
        <f t="shared" si="5"/>
        <v>9</v>
      </c>
      <c r="R41" s="5" t="b">
        <v>1</v>
      </c>
      <c r="S41" s="5" t="s">
        <v>117</v>
      </c>
      <c r="T41" s="13">
        <f>Pledged/goal</f>
        <v>0.7529268293</v>
      </c>
      <c r="U41" s="14">
        <f>iferror(Pledged/backer_count, " ")</f>
        <v>41.16</v>
      </c>
      <c r="V41" s="15" t="str">
        <f t="shared" si="6"/>
        <v>music</v>
      </c>
      <c r="W41" s="15" t="str">
        <f t="shared" si="7"/>
        <v>indie rock</v>
      </c>
    </row>
    <row r="42" ht="15.75" customHeight="1">
      <c r="A42" s="5">
        <v>674.0</v>
      </c>
      <c r="B42" s="6" t="s">
        <v>128</v>
      </c>
      <c r="C42" s="7" t="s">
        <v>129</v>
      </c>
      <c r="D42" s="8">
        <v>170700.0</v>
      </c>
      <c r="E42" s="8">
        <v>57250.0</v>
      </c>
      <c r="F42" s="5" t="s">
        <v>25</v>
      </c>
      <c r="G42" s="5">
        <v>1218.0</v>
      </c>
      <c r="H42" s="5" t="s">
        <v>31</v>
      </c>
      <c r="I42" s="5" t="s">
        <v>32</v>
      </c>
      <c r="J42" s="5">
        <v>1.31373E9</v>
      </c>
      <c r="K42" s="5">
        <v>1.3177908E9</v>
      </c>
      <c r="L42" s="9">
        <f t="shared" si="2"/>
        <v>113504062838400</v>
      </c>
      <c r="M42" s="10">
        <f t="shared" ref="M42:N42" si="46">(((J42/60/60)/24+DATE(1970,1,1)))</f>
        <v>40774.20833</v>
      </c>
      <c r="N42" s="11">
        <f t="shared" si="46"/>
        <v>40821.20833</v>
      </c>
      <c r="O42" s="12">
        <f t="shared" si="4"/>
        <v>2011</v>
      </c>
      <c r="P42" s="5" t="b">
        <v>0</v>
      </c>
      <c r="Q42" s="5">
        <f t="shared" si="5"/>
        <v>8</v>
      </c>
      <c r="R42" s="5" t="b">
        <v>0</v>
      </c>
      <c r="S42" s="5" t="s">
        <v>81</v>
      </c>
      <c r="T42" s="16">
        <f>Pledged/goal</f>
        <v>0.3353837141</v>
      </c>
      <c r="U42" s="14">
        <f>iferror(Pledged/backer_count, " ")</f>
        <v>47.00328407</v>
      </c>
      <c r="V42" s="15" t="str">
        <f t="shared" si="6"/>
        <v>photography</v>
      </c>
      <c r="W42" s="15" t="str">
        <f t="shared" si="7"/>
        <v>photography books</v>
      </c>
    </row>
    <row r="43" ht="15.75" customHeight="1">
      <c r="A43" s="5">
        <v>866.0</v>
      </c>
      <c r="B43" s="6" t="s">
        <v>130</v>
      </c>
      <c r="C43" s="7" t="s">
        <v>131</v>
      </c>
      <c r="D43" s="8">
        <v>182800.0</v>
      </c>
      <c r="E43" s="8">
        <v>79045.0</v>
      </c>
      <c r="F43" s="5" t="s">
        <v>25</v>
      </c>
      <c r="G43" s="5">
        <v>898.0</v>
      </c>
      <c r="H43" s="5" t="s">
        <v>31</v>
      </c>
      <c r="I43" s="5" t="s">
        <v>32</v>
      </c>
      <c r="J43" s="5">
        <v>1.3048308E9</v>
      </c>
      <c r="K43" s="5">
        <v>1.3049172E9</v>
      </c>
      <c r="L43" s="9">
        <f t="shared" si="2"/>
        <v>112735171958400</v>
      </c>
      <c r="M43" s="10">
        <f t="shared" ref="M43:N43" si="47">(((J43/60/60)/24+DATE(1970,1,1)))</f>
        <v>40671.20833</v>
      </c>
      <c r="N43" s="11">
        <f t="shared" si="47"/>
        <v>40672.20833</v>
      </c>
      <c r="O43" s="12">
        <f t="shared" si="4"/>
        <v>2011</v>
      </c>
      <c r="P43" s="5" t="b">
        <v>0</v>
      </c>
      <c r="Q43" s="5">
        <f t="shared" si="5"/>
        <v>5</v>
      </c>
      <c r="R43" s="5" t="b">
        <v>0</v>
      </c>
      <c r="S43" s="5" t="s">
        <v>81</v>
      </c>
      <c r="T43" s="16">
        <f>Pledged/goal</f>
        <v>0.4324124726</v>
      </c>
      <c r="U43" s="14">
        <f>iferror(Pledged/backer_count, " ")</f>
        <v>88.0233853</v>
      </c>
      <c r="V43" s="15" t="str">
        <f t="shared" si="6"/>
        <v>photography</v>
      </c>
      <c r="W43" s="15" t="str">
        <f t="shared" si="7"/>
        <v>photography books</v>
      </c>
    </row>
    <row r="44" ht="15.75" customHeight="1">
      <c r="A44" s="5">
        <v>577.0</v>
      </c>
      <c r="B44" s="6" t="s">
        <v>132</v>
      </c>
      <c r="C44" s="7" t="s">
        <v>133</v>
      </c>
      <c r="D44" s="8">
        <v>8200.0</v>
      </c>
      <c r="E44" s="8">
        <v>1546.0</v>
      </c>
      <c r="F44" s="5" t="s">
        <v>25</v>
      </c>
      <c r="G44" s="5">
        <v>37.0</v>
      </c>
      <c r="H44" s="5" t="s">
        <v>31</v>
      </c>
      <c r="I44" s="5" t="s">
        <v>32</v>
      </c>
      <c r="J44" s="5">
        <v>1.2998232E9</v>
      </c>
      <c r="K44" s="5">
        <v>1.302066E9</v>
      </c>
      <c r="L44" s="9">
        <f t="shared" si="2"/>
        <v>112302515318400</v>
      </c>
      <c r="M44" s="10">
        <f t="shared" ref="M44:N44" si="48">(((J44/60/60)/24+DATE(1970,1,1)))</f>
        <v>40613.25</v>
      </c>
      <c r="N44" s="11">
        <f t="shared" si="48"/>
        <v>40639.20833</v>
      </c>
      <c r="O44" s="12">
        <f t="shared" si="4"/>
        <v>2011</v>
      </c>
      <c r="P44" s="5" t="b">
        <v>0</v>
      </c>
      <c r="Q44" s="5">
        <f t="shared" si="5"/>
        <v>3</v>
      </c>
      <c r="R44" s="5" t="b">
        <v>0</v>
      </c>
      <c r="S44" s="5" t="s">
        <v>134</v>
      </c>
      <c r="T44" s="16">
        <f>Pledged/goal</f>
        <v>0.1885365854</v>
      </c>
      <c r="U44" s="14">
        <f>iferror(Pledged/backer_count, " ")</f>
        <v>41.78378378</v>
      </c>
      <c r="V44" s="15" t="str">
        <f t="shared" si="6"/>
        <v>music</v>
      </c>
      <c r="W44" s="15" t="str">
        <f t="shared" si="7"/>
        <v>jazz</v>
      </c>
    </row>
    <row r="45" ht="15.75" customHeight="1">
      <c r="A45" s="5">
        <v>69.0</v>
      </c>
      <c r="B45" s="6" t="s">
        <v>135</v>
      </c>
      <c r="C45" s="7" t="s">
        <v>136</v>
      </c>
      <c r="D45" s="8">
        <v>7900.0</v>
      </c>
      <c r="E45" s="8">
        <v>1901.0</v>
      </c>
      <c r="F45" s="5" t="s">
        <v>25</v>
      </c>
      <c r="G45" s="5">
        <v>17.0</v>
      </c>
      <c r="H45" s="5" t="s">
        <v>31</v>
      </c>
      <c r="I45" s="5" t="s">
        <v>32</v>
      </c>
      <c r="J45" s="5">
        <v>1.2927384E9</v>
      </c>
      <c r="K45" s="5">
        <v>1.295676E9</v>
      </c>
      <c r="L45" s="9">
        <f t="shared" si="2"/>
        <v>111690388598400</v>
      </c>
      <c r="M45" s="10">
        <f t="shared" ref="M45:N45" si="49">(((J45/60/60)/24+DATE(1970,1,1)))</f>
        <v>40531.25</v>
      </c>
      <c r="N45" s="11">
        <f t="shared" si="49"/>
        <v>40565.25</v>
      </c>
      <c r="O45" s="12">
        <f t="shared" si="4"/>
        <v>2010</v>
      </c>
      <c r="P45" s="5" t="b">
        <v>0</v>
      </c>
      <c r="Q45" s="5">
        <f t="shared" si="5"/>
        <v>12</v>
      </c>
      <c r="R45" s="5" t="b">
        <v>0</v>
      </c>
      <c r="S45" s="5" t="s">
        <v>33</v>
      </c>
      <c r="T45" s="13">
        <f>Pledged/goal</f>
        <v>0.2406329114</v>
      </c>
      <c r="U45" s="14">
        <f>iferror(Pledged/backer_count, " ")</f>
        <v>111.8235294</v>
      </c>
      <c r="V45" s="15" t="str">
        <f t="shared" si="6"/>
        <v>theater</v>
      </c>
      <c r="W45" s="15" t="str">
        <f t="shared" si="7"/>
        <v>plays</v>
      </c>
    </row>
    <row r="46" ht="15.75" customHeight="1">
      <c r="A46" s="5">
        <v>270.0</v>
      </c>
      <c r="B46" s="6" t="s">
        <v>137</v>
      </c>
      <c r="C46" s="7" t="s">
        <v>138</v>
      </c>
      <c r="D46" s="8">
        <v>173900.0</v>
      </c>
      <c r="E46" s="8">
        <v>47260.0</v>
      </c>
      <c r="F46" s="5" t="s">
        <v>25</v>
      </c>
      <c r="G46" s="5">
        <v>1890.0</v>
      </c>
      <c r="H46" s="5" t="s">
        <v>31</v>
      </c>
      <c r="I46" s="5" t="s">
        <v>32</v>
      </c>
      <c r="J46" s="5">
        <v>1.2912696E9</v>
      </c>
      <c r="K46" s="5">
        <v>1.2914424E9</v>
      </c>
      <c r="L46" s="9">
        <f t="shared" si="2"/>
        <v>111563484278400</v>
      </c>
      <c r="M46" s="10">
        <f t="shared" ref="M46:N46" si="50">(((J46/60/60)/24+DATE(1970,1,1)))</f>
        <v>40514.25</v>
      </c>
      <c r="N46" s="11">
        <f t="shared" si="50"/>
        <v>40516.25</v>
      </c>
      <c r="O46" s="12">
        <f t="shared" si="4"/>
        <v>2010</v>
      </c>
      <c r="P46" s="5" t="b">
        <v>0</v>
      </c>
      <c r="Q46" s="5">
        <f t="shared" si="5"/>
        <v>12</v>
      </c>
      <c r="R46" s="5" t="b">
        <v>0</v>
      </c>
      <c r="S46" s="5" t="s">
        <v>139</v>
      </c>
      <c r="T46" s="13">
        <f>Pledged/goal</f>
        <v>0.2717653824</v>
      </c>
      <c r="U46" s="14">
        <f>iferror(Pledged/backer_count, " ")</f>
        <v>25.00529101</v>
      </c>
      <c r="V46" s="15" t="str">
        <f t="shared" si="6"/>
        <v>games</v>
      </c>
      <c r="W46" s="15" t="str">
        <f t="shared" si="7"/>
        <v>video games</v>
      </c>
    </row>
    <row r="47" ht="15.75" customHeight="1">
      <c r="A47" s="5">
        <v>781.0</v>
      </c>
      <c r="B47" s="6" t="s">
        <v>140</v>
      </c>
      <c r="C47" s="7" t="s">
        <v>141</v>
      </c>
      <c r="D47" s="8">
        <v>8700.0</v>
      </c>
      <c r="E47" s="8">
        <v>4414.0</v>
      </c>
      <c r="F47" s="5" t="s">
        <v>25</v>
      </c>
      <c r="G47" s="5">
        <v>56.0</v>
      </c>
      <c r="H47" s="5" t="s">
        <v>105</v>
      </c>
      <c r="I47" s="5" t="s">
        <v>106</v>
      </c>
      <c r="J47" s="5">
        <v>1.2885012E9</v>
      </c>
      <c r="K47" s="5">
        <v>1.2929112E9</v>
      </c>
      <c r="L47" s="9">
        <f t="shared" si="2"/>
        <v>111324294518400</v>
      </c>
      <c r="M47" s="10">
        <f t="shared" ref="M47:N47" si="51">(((J47/60/60)/24+DATE(1970,1,1)))</f>
        <v>40482.20833</v>
      </c>
      <c r="N47" s="11">
        <f t="shared" si="51"/>
        <v>40533.25</v>
      </c>
      <c r="O47" s="12">
        <f t="shared" si="4"/>
        <v>2010</v>
      </c>
      <c r="P47" s="5" t="b">
        <v>0</v>
      </c>
      <c r="Q47" s="5">
        <f t="shared" si="5"/>
        <v>10</v>
      </c>
      <c r="R47" s="5" t="b">
        <v>0</v>
      </c>
      <c r="S47" s="5" t="s">
        <v>33</v>
      </c>
      <c r="T47" s="16">
        <f>Pledged/goal</f>
        <v>0.5073563218</v>
      </c>
      <c r="U47" s="14">
        <f>iferror(Pledged/backer_count, " ")</f>
        <v>78.82142857</v>
      </c>
      <c r="V47" s="15" t="str">
        <f t="shared" si="6"/>
        <v>theater</v>
      </c>
      <c r="W47" s="15" t="str">
        <f t="shared" si="7"/>
        <v>plays</v>
      </c>
    </row>
    <row r="48" ht="15.75" customHeight="1">
      <c r="A48" s="5">
        <v>726.0</v>
      </c>
      <c r="B48" s="6" t="s">
        <v>142</v>
      </c>
      <c r="C48" s="7" t="s">
        <v>143</v>
      </c>
      <c r="D48" s="8">
        <v>54300.0</v>
      </c>
      <c r="E48" s="8">
        <v>48227.0</v>
      </c>
      <c r="F48" s="5" t="s">
        <v>25</v>
      </c>
      <c r="G48" s="5">
        <v>524.0</v>
      </c>
      <c r="H48" s="5" t="s">
        <v>31</v>
      </c>
      <c r="I48" s="5" t="s">
        <v>32</v>
      </c>
      <c r="J48" s="5">
        <v>1.2879828E9</v>
      </c>
      <c r="K48" s="5">
        <v>1.2885012E9</v>
      </c>
      <c r="L48" s="9">
        <f t="shared" si="2"/>
        <v>111279504758400</v>
      </c>
      <c r="M48" s="10">
        <f t="shared" ref="M48:N48" si="52">(((J48/60/60)/24+DATE(1970,1,1)))</f>
        <v>40476.20833</v>
      </c>
      <c r="N48" s="11">
        <f t="shared" si="52"/>
        <v>40482.20833</v>
      </c>
      <c r="O48" s="12">
        <f t="shared" si="4"/>
        <v>2010</v>
      </c>
      <c r="P48" s="5" t="b">
        <v>0</v>
      </c>
      <c r="Q48" s="5">
        <f t="shared" si="5"/>
        <v>10</v>
      </c>
      <c r="R48" s="5" t="b">
        <v>1</v>
      </c>
      <c r="S48" s="5" t="s">
        <v>33</v>
      </c>
      <c r="T48" s="16">
        <f>Pledged/goal</f>
        <v>0.8881583794</v>
      </c>
      <c r="U48" s="14">
        <f>iferror(Pledged/backer_count, " ")</f>
        <v>92.03625954</v>
      </c>
      <c r="V48" s="15" t="str">
        <f t="shared" si="6"/>
        <v>theater</v>
      </c>
      <c r="W48" s="15" t="str">
        <f t="shared" si="7"/>
        <v>plays</v>
      </c>
    </row>
    <row r="49" ht="15.75" customHeight="1">
      <c r="A49" s="5">
        <v>293.0</v>
      </c>
      <c r="B49" s="6" t="s">
        <v>144</v>
      </c>
      <c r="C49" s="7" t="s">
        <v>145</v>
      </c>
      <c r="D49" s="8">
        <v>6500.0</v>
      </c>
      <c r="E49" s="8">
        <v>1065.0</v>
      </c>
      <c r="F49" s="5" t="s">
        <v>25</v>
      </c>
      <c r="G49" s="5">
        <v>32.0</v>
      </c>
      <c r="H49" s="5" t="s">
        <v>79</v>
      </c>
      <c r="I49" s="5" t="s">
        <v>80</v>
      </c>
      <c r="J49" s="5">
        <v>1.2862548E9</v>
      </c>
      <c r="K49" s="5">
        <v>1.2870324E9</v>
      </c>
      <c r="L49" s="9">
        <f t="shared" si="2"/>
        <v>111130205558400</v>
      </c>
      <c r="M49" s="10">
        <f t="shared" ref="M49:N49" si="53">(((J49/60/60)/24+DATE(1970,1,1)))</f>
        <v>40456.20833</v>
      </c>
      <c r="N49" s="11">
        <f t="shared" si="53"/>
        <v>40465.20833</v>
      </c>
      <c r="O49" s="12">
        <f t="shared" si="4"/>
        <v>2010</v>
      </c>
      <c r="P49" s="5" t="b">
        <v>0</v>
      </c>
      <c r="Q49" s="5">
        <f t="shared" si="5"/>
        <v>10</v>
      </c>
      <c r="R49" s="5" t="b">
        <v>0</v>
      </c>
      <c r="S49" s="5" t="s">
        <v>33</v>
      </c>
      <c r="T49" s="13">
        <f>Pledged/goal</f>
        <v>0.1638461538</v>
      </c>
      <c r="U49" s="14">
        <f>iferror(Pledged/backer_count, " ")</f>
        <v>33.28125</v>
      </c>
      <c r="V49" s="15" t="str">
        <f t="shared" si="6"/>
        <v>theater</v>
      </c>
      <c r="W49" s="15" t="str">
        <f t="shared" si="7"/>
        <v>plays</v>
      </c>
    </row>
    <row r="50" ht="15.75" customHeight="1">
      <c r="A50" s="5">
        <v>443.0</v>
      </c>
      <c r="B50" s="6" t="s">
        <v>146</v>
      </c>
      <c r="C50" s="7" t="s">
        <v>147</v>
      </c>
      <c r="D50" s="8">
        <v>9300.0</v>
      </c>
      <c r="E50" s="8">
        <v>3232.0</v>
      </c>
      <c r="F50" s="5" t="s">
        <v>25</v>
      </c>
      <c r="G50" s="5">
        <v>90.0</v>
      </c>
      <c r="H50" s="5" t="s">
        <v>31</v>
      </c>
      <c r="I50" s="5" t="s">
        <v>32</v>
      </c>
      <c r="J50" s="5">
        <v>1.2858228E9</v>
      </c>
      <c r="K50" s="5">
        <v>1.2874644E9</v>
      </c>
      <c r="L50" s="9">
        <f t="shared" si="2"/>
        <v>111092880758400</v>
      </c>
      <c r="M50" s="10">
        <f t="shared" ref="M50:N50" si="54">(((J50/60/60)/24+DATE(1970,1,1)))</f>
        <v>40451.20833</v>
      </c>
      <c r="N50" s="11">
        <f t="shared" si="54"/>
        <v>40470.20833</v>
      </c>
      <c r="O50" s="12">
        <f t="shared" si="4"/>
        <v>2010</v>
      </c>
      <c r="P50" s="5" t="b">
        <v>0</v>
      </c>
      <c r="Q50" s="5">
        <f t="shared" si="5"/>
        <v>9</v>
      </c>
      <c r="R50" s="5" t="b">
        <v>0</v>
      </c>
      <c r="S50" s="5" t="s">
        <v>33</v>
      </c>
      <c r="T50" s="16">
        <f>Pledged/goal</f>
        <v>0.3475268817</v>
      </c>
      <c r="U50" s="14">
        <f>iferror(Pledged/backer_count, " ")</f>
        <v>35.91111111</v>
      </c>
      <c r="V50" s="15" t="str">
        <f t="shared" si="6"/>
        <v>theater</v>
      </c>
      <c r="W50" s="15" t="str">
        <f t="shared" si="7"/>
        <v>plays</v>
      </c>
    </row>
    <row r="51" ht="15.75" customHeight="1">
      <c r="A51" s="5">
        <v>513.0</v>
      </c>
      <c r="B51" s="6" t="s">
        <v>148</v>
      </c>
      <c r="C51" s="7" t="s">
        <v>149</v>
      </c>
      <c r="D51" s="8">
        <v>8300.0</v>
      </c>
      <c r="E51" s="8">
        <v>3260.0</v>
      </c>
      <c r="F51" s="5" t="s">
        <v>25</v>
      </c>
      <c r="G51" s="5">
        <v>35.0</v>
      </c>
      <c r="H51" s="5" t="s">
        <v>31</v>
      </c>
      <c r="I51" s="5" t="s">
        <v>32</v>
      </c>
      <c r="J51" s="5">
        <v>1.2840084E9</v>
      </c>
      <c r="K51" s="5">
        <v>1.2841812E9</v>
      </c>
      <c r="L51" s="9">
        <f t="shared" si="2"/>
        <v>110936116598400</v>
      </c>
      <c r="M51" s="10">
        <f t="shared" ref="M51:N51" si="55">(((J51/60/60)/24+DATE(1970,1,1)))</f>
        <v>40430.20833</v>
      </c>
      <c r="N51" s="11">
        <f t="shared" si="55"/>
        <v>40432.20833</v>
      </c>
      <c r="O51" s="12">
        <f t="shared" si="4"/>
        <v>2010</v>
      </c>
      <c r="P51" s="5" t="b">
        <v>0</v>
      </c>
      <c r="Q51" s="5">
        <f t="shared" si="5"/>
        <v>9</v>
      </c>
      <c r="R51" s="5" t="b">
        <v>0</v>
      </c>
      <c r="S51" s="5" t="s">
        <v>53</v>
      </c>
      <c r="T51" s="16">
        <f>Pledged/goal</f>
        <v>0.3927710843</v>
      </c>
      <c r="U51" s="14">
        <f>iferror(Pledged/backer_count, " ")</f>
        <v>93.14285714</v>
      </c>
      <c r="V51" s="15" t="str">
        <f t="shared" si="6"/>
        <v>film &amp; video</v>
      </c>
      <c r="W51" s="15" t="str">
        <f t="shared" si="7"/>
        <v>television</v>
      </c>
    </row>
    <row r="52" ht="15.75" customHeight="1">
      <c r="A52" s="5">
        <v>128.0</v>
      </c>
      <c r="B52" s="6" t="s">
        <v>150</v>
      </c>
      <c r="C52" s="7" t="s">
        <v>151</v>
      </c>
      <c r="D52" s="8">
        <v>70600.0</v>
      </c>
      <c r="E52" s="8">
        <v>42596.0</v>
      </c>
      <c r="F52" s="5" t="s">
        <v>25</v>
      </c>
      <c r="G52" s="5">
        <v>532.0</v>
      </c>
      <c r="H52" s="5" t="s">
        <v>31</v>
      </c>
      <c r="I52" s="5" t="s">
        <v>32</v>
      </c>
      <c r="J52" s="5">
        <v>1.2828852E9</v>
      </c>
      <c r="K52" s="5">
        <v>1.2840084E9</v>
      </c>
      <c r="L52" s="9">
        <f t="shared" si="2"/>
        <v>110839072118400</v>
      </c>
      <c r="M52" s="10">
        <f t="shared" ref="M52:N52" si="56">(((J52/60/60)/24+DATE(1970,1,1)))</f>
        <v>40417.20833</v>
      </c>
      <c r="N52" s="11">
        <f t="shared" si="56"/>
        <v>40430.20833</v>
      </c>
      <c r="O52" s="12">
        <f t="shared" si="4"/>
        <v>2010</v>
      </c>
      <c r="P52" s="5" t="b">
        <v>0</v>
      </c>
      <c r="Q52" s="5">
        <f t="shared" si="5"/>
        <v>8</v>
      </c>
      <c r="R52" s="5" t="b">
        <v>0</v>
      </c>
      <c r="S52" s="5" t="s">
        <v>28</v>
      </c>
      <c r="T52" s="13">
        <f>Pledged/goal</f>
        <v>0.6033427762</v>
      </c>
      <c r="U52" s="14">
        <f>iferror(Pledged/backer_count, " ")</f>
        <v>80.06766917</v>
      </c>
      <c r="V52" s="15" t="str">
        <f t="shared" si="6"/>
        <v>music</v>
      </c>
      <c r="W52" s="15" t="str">
        <f t="shared" si="7"/>
        <v>rock</v>
      </c>
    </row>
    <row r="53" ht="15.75" customHeight="1">
      <c r="A53" s="5">
        <v>319.0</v>
      </c>
      <c r="B53" s="6" t="s">
        <v>152</v>
      </c>
      <c r="C53" s="7" t="s">
        <v>153</v>
      </c>
      <c r="D53" s="8">
        <v>8400.0</v>
      </c>
      <c r="E53" s="8">
        <v>3251.0</v>
      </c>
      <c r="F53" s="5" t="s">
        <v>25</v>
      </c>
      <c r="G53" s="5">
        <v>64.0</v>
      </c>
      <c r="H53" s="5" t="s">
        <v>31</v>
      </c>
      <c r="I53" s="5" t="s">
        <v>32</v>
      </c>
      <c r="J53" s="5">
        <v>1.2815892E9</v>
      </c>
      <c r="K53" s="5">
        <v>1.2836628E9</v>
      </c>
      <c r="L53" s="9">
        <f t="shared" si="2"/>
        <v>110727097718400</v>
      </c>
      <c r="M53" s="10">
        <f t="shared" ref="M53:N53" si="57">(((J53/60/60)/24+DATE(1970,1,1)))</f>
        <v>40402.20833</v>
      </c>
      <c r="N53" s="11">
        <f t="shared" si="57"/>
        <v>40426.20833</v>
      </c>
      <c r="O53" s="12">
        <f t="shared" si="4"/>
        <v>2010</v>
      </c>
      <c r="P53" s="5" t="b">
        <v>0</v>
      </c>
      <c r="Q53" s="5">
        <f t="shared" si="5"/>
        <v>8</v>
      </c>
      <c r="R53" s="5" t="b">
        <v>0</v>
      </c>
      <c r="S53" s="5" t="s">
        <v>60</v>
      </c>
      <c r="T53" s="13">
        <f>Pledged/goal</f>
        <v>0.3870238095</v>
      </c>
      <c r="U53" s="14">
        <f>iferror(Pledged/backer_count, " ")</f>
        <v>50.796875</v>
      </c>
      <c r="V53" s="15" t="str">
        <f t="shared" si="6"/>
        <v>technology</v>
      </c>
      <c r="W53" s="15" t="str">
        <f t="shared" si="7"/>
        <v>web</v>
      </c>
    </row>
    <row r="54" ht="15.75" customHeight="1">
      <c r="A54" s="5">
        <v>752.0</v>
      </c>
      <c r="B54" s="6" t="s">
        <v>154</v>
      </c>
      <c r="C54" s="7" t="s">
        <v>155</v>
      </c>
      <c r="D54" s="8">
        <v>5800.0</v>
      </c>
      <c r="E54" s="8">
        <v>5362.0</v>
      </c>
      <c r="F54" s="5" t="s">
        <v>25</v>
      </c>
      <c r="G54" s="5">
        <v>114.0</v>
      </c>
      <c r="H54" s="5" t="s">
        <v>31</v>
      </c>
      <c r="I54" s="5" t="s">
        <v>32</v>
      </c>
      <c r="J54" s="5">
        <v>1.2809844E9</v>
      </c>
      <c r="K54" s="5">
        <v>1.2825396E9</v>
      </c>
      <c r="L54" s="9">
        <f t="shared" si="2"/>
        <v>110674842998400</v>
      </c>
      <c r="M54" s="10">
        <f t="shared" ref="M54:N54" si="58">(((J54/60/60)/24+DATE(1970,1,1)))</f>
        <v>40395.20833</v>
      </c>
      <c r="N54" s="11">
        <f t="shared" si="58"/>
        <v>40413.20833</v>
      </c>
      <c r="O54" s="12">
        <f t="shared" si="4"/>
        <v>2010</v>
      </c>
      <c r="P54" s="5" t="b">
        <v>0</v>
      </c>
      <c r="Q54" s="5">
        <f t="shared" si="5"/>
        <v>8</v>
      </c>
      <c r="R54" s="5" t="b">
        <v>1</v>
      </c>
      <c r="S54" s="5" t="s">
        <v>33</v>
      </c>
      <c r="T54" s="16">
        <f>Pledged/goal</f>
        <v>0.9244827586</v>
      </c>
      <c r="U54" s="14">
        <f>iferror(Pledged/backer_count, " ")</f>
        <v>47.03508772</v>
      </c>
      <c r="V54" s="15" t="str">
        <f t="shared" si="6"/>
        <v>theater</v>
      </c>
      <c r="W54" s="15" t="str">
        <f t="shared" si="7"/>
        <v>plays</v>
      </c>
    </row>
    <row r="55" ht="15.75" customHeight="1">
      <c r="A55" s="5">
        <v>492.0</v>
      </c>
      <c r="B55" s="6" t="s">
        <v>156</v>
      </c>
      <c r="C55" s="7" t="s">
        <v>157</v>
      </c>
      <c r="D55" s="8">
        <v>191000.0</v>
      </c>
      <c r="E55" s="8">
        <v>45831.0</v>
      </c>
      <c r="F55" s="5" t="s">
        <v>25</v>
      </c>
      <c r="G55" s="5">
        <v>595.0</v>
      </c>
      <c r="H55" s="5" t="s">
        <v>31</v>
      </c>
      <c r="I55" s="5" t="s">
        <v>32</v>
      </c>
      <c r="J55" s="5">
        <v>1.2758868E9</v>
      </c>
      <c r="K55" s="5">
        <v>1.2789108E9</v>
      </c>
      <c r="L55" s="9">
        <f t="shared" si="2"/>
        <v>110234410358400</v>
      </c>
      <c r="M55" s="10">
        <f t="shared" ref="M55:N55" si="59">(((J55/60/60)/24+DATE(1970,1,1)))</f>
        <v>40336.20833</v>
      </c>
      <c r="N55" s="11">
        <f t="shared" si="59"/>
        <v>40371.20833</v>
      </c>
      <c r="O55" s="12">
        <f t="shared" si="4"/>
        <v>2010</v>
      </c>
      <c r="P55" s="5" t="b">
        <v>1</v>
      </c>
      <c r="Q55" s="5">
        <f t="shared" si="5"/>
        <v>6</v>
      </c>
      <c r="R55" s="5" t="b">
        <v>1</v>
      </c>
      <c r="S55" s="5" t="s">
        <v>158</v>
      </c>
      <c r="T55" s="16">
        <f>Pledged/goal</f>
        <v>0.2399528796</v>
      </c>
      <c r="U55" s="14">
        <f>iferror(Pledged/backer_count, " ")</f>
        <v>77.02689076</v>
      </c>
      <c r="V55" s="15" t="str">
        <f t="shared" si="6"/>
        <v>film &amp; video</v>
      </c>
      <c r="W55" s="15" t="str">
        <f t="shared" si="7"/>
        <v>shorts</v>
      </c>
    </row>
    <row r="56" ht="15.75" customHeight="1">
      <c r="A56" s="5">
        <v>748.0</v>
      </c>
      <c r="B56" s="6" t="s">
        <v>159</v>
      </c>
      <c r="C56" s="7" t="s">
        <v>160</v>
      </c>
      <c r="D56" s="8">
        <v>194900.0</v>
      </c>
      <c r="E56" s="8">
        <v>68137.0</v>
      </c>
      <c r="F56" s="5" t="s">
        <v>25</v>
      </c>
      <c r="G56" s="5">
        <v>614.0</v>
      </c>
      <c r="H56" s="5" t="s">
        <v>31</v>
      </c>
      <c r="I56" s="5" t="s">
        <v>32</v>
      </c>
      <c r="J56" s="5">
        <v>1.2674232E9</v>
      </c>
      <c r="K56" s="5">
        <v>1.2695796E9</v>
      </c>
      <c r="L56" s="9">
        <f t="shared" si="2"/>
        <v>109503155318400</v>
      </c>
      <c r="M56" s="10">
        <f t="shared" ref="M56:N56" si="60">(((J56/60/60)/24+DATE(1970,1,1)))</f>
        <v>40238.25</v>
      </c>
      <c r="N56" s="11">
        <f t="shared" si="60"/>
        <v>40263.20833</v>
      </c>
      <c r="O56" s="12">
        <f t="shared" si="4"/>
        <v>2010</v>
      </c>
      <c r="P56" s="5" t="b">
        <v>0</v>
      </c>
      <c r="Q56" s="5">
        <f t="shared" si="5"/>
        <v>3</v>
      </c>
      <c r="R56" s="5" t="b">
        <v>1</v>
      </c>
      <c r="S56" s="5" t="s">
        <v>161</v>
      </c>
      <c r="T56" s="16">
        <f>Pledged/goal</f>
        <v>0.3495997948</v>
      </c>
      <c r="U56" s="14">
        <f>iferror(Pledged/backer_count, " ")</f>
        <v>110.9723127</v>
      </c>
      <c r="V56" s="15" t="str">
        <f t="shared" si="6"/>
        <v>film &amp; video</v>
      </c>
      <c r="W56" s="15" t="str">
        <f t="shared" si="7"/>
        <v>animation</v>
      </c>
    </row>
    <row r="57" ht="15.75" customHeight="1">
      <c r="A57" s="5">
        <v>206.0</v>
      </c>
      <c r="B57" s="6" t="s">
        <v>162</v>
      </c>
      <c r="C57" s="7" t="s">
        <v>163</v>
      </c>
      <c r="D57" s="8">
        <v>9000.0</v>
      </c>
      <c r="E57" s="8">
        <v>3496.0</v>
      </c>
      <c r="F57" s="5" t="s">
        <v>25</v>
      </c>
      <c r="G57" s="5">
        <v>57.0</v>
      </c>
      <c r="H57" s="5" t="s">
        <v>31</v>
      </c>
      <c r="I57" s="5" t="s">
        <v>32</v>
      </c>
      <c r="J57" s="5">
        <v>1.2672504E9</v>
      </c>
      <c r="K57" s="5">
        <v>1.268028E9</v>
      </c>
      <c r="L57" s="9">
        <f t="shared" si="2"/>
        <v>109488225398400</v>
      </c>
      <c r="M57" s="10">
        <f t="shared" ref="M57:N57" si="61">(((J57/60/60)/24+DATE(1970,1,1)))</f>
        <v>40236.25</v>
      </c>
      <c r="N57" s="11">
        <f t="shared" si="61"/>
        <v>40245.25</v>
      </c>
      <c r="O57" s="12">
        <f t="shared" si="4"/>
        <v>2010</v>
      </c>
      <c r="P57" s="5" t="b">
        <v>0</v>
      </c>
      <c r="Q57" s="5">
        <f t="shared" si="5"/>
        <v>2</v>
      </c>
      <c r="R57" s="5" t="b">
        <v>0</v>
      </c>
      <c r="S57" s="5" t="s">
        <v>164</v>
      </c>
      <c r="T57" s="13">
        <f>Pledged/goal</f>
        <v>0.3884444444</v>
      </c>
      <c r="U57" s="14">
        <f>iferror(Pledged/backer_count, " ")</f>
        <v>61.33333333</v>
      </c>
      <c r="V57" s="15" t="str">
        <f t="shared" si="6"/>
        <v>publishing</v>
      </c>
      <c r="W57" s="15" t="str">
        <f t="shared" si="7"/>
        <v>fiction</v>
      </c>
    </row>
    <row r="58" ht="15.75" customHeight="1">
      <c r="A58" s="5">
        <v>790.0</v>
      </c>
      <c r="B58" s="6" t="s">
        <v>165</v>
      </c>
      <c r="C58" s="7" t="s">
        <v>166</v>
      </c>
      <c r="D58" s="8">
        <v>185900.0</v>
      </c>
      <c r="E58" s="8">
        <v>56774.0</v>
      </c>
      <c r="F58" s="5" t="s">
        <v>25</v>
      </c>
      <c r="G58" s="5">
        <v>1113.0</v>
      </c>
      <c r="H58" s="5" t="s">
        <v>31</v>
      </c>
      <c r="I58" s="5" t="s">
        <v>32</v>
      </c>
      <c r="J58" s="5">
        <v>1.2661272E9</v>
      </c>
      <c r="K58" s="5">
        <v>1.2666456E9</v>
      </c>
      <c r="L58" s="9">
        <f t="shared" si="2"/>
        <v>109391180918400</v>
      </c>
      <c r="M58" s="10">
        <f t="shared" ref="M58:N58" si="62">(((J58/60/60)/24+DATE(1970,1,1)))</f>
        <v>40223.25</v>
      </c>
      <c r="N58" s="11">
        <f t="shared" si="62"/>
        <v>40229.25</v>
      </c>
      <c r="O58" s="12">
        <f t="shared" si="4"/>
        <v>2010</v>
      </c>
      <c r="P58" s="5" t="b">
        <v>0</v>
      </c>
      <c r="Q58" s="5">
        <f t="shared" si="5"/>
        <v>2</v>
      </c>
      <c r="R58" s="5" t="b">
        <v>0</v>
      </c>
      <c r="S58" s="5" t="s">
        <v>33</v>
      </c>
      <c r="T58" s="16">
        <f>Pledged/goal</f>
        <v>0.3054007531</v>
      </c>
      <c r="U58" s="14">
        <f>iferror(Pledged/backer_count, " ")</f>
        <v>51.0098832</v>
      </c>
      <c r="V58" s="15" t="str">
        <f t="shared" si="6"/>
        <v>theater</v>
      </c>
      <c r="W58" s="15" t="str">
        <f t="shared" si="7"/>
        <v>plays</v>
      </c>
    </row>
    <row r="59" ht="15.75" customHeight="1">
      <c r="A59" s="5">
        <v>625.0</v>
      </c>
      <c r="B59" s="6" t="s">
        <v>167</v>
      </c>
      <c r="C59" s="7" t="s">
        <v>168</v>
      </c>
      <c r="D59" s="8">
        <v>7500.0</v>
      </c>
      <c r="E59" s="8">
        <v>5803.0</v>
      </c>
      <c r="F59" s="5" t="s">
        <v>169</v>
      </c>
      <c r="G59" s="5">
        <v>62.0</v>
      </c>
      <c r="H59" s="5" t="s">
        <v>31</v>
      </c>
      <c r="I59" s="5" t="s">
        <v>32</v>
      </c>
      <c r="J59" s="5">
        <v>1.5801048E9</v>
      </c>
      <c r="K59" s="5">
        <v>1.5813144E9</v>
      </c>
      <c r="L59" s="9">
        <f t="shared" si="2"/>
        <v>136518845558400</v>
      </c>
      <c r="M59" s="10">
        <f t="shared" ref="M59:N59" si="63">(((J59/60/60)/24+DATE(1970,1,1)))</f>
        <v>43857.25</v>
      </c>
      <c r="N59" s="11">
        <f t="shared" si="63"/>
        <v>43871.25</v>
      </c>
      <c r="O59" s="12">
        <f t="shared" si="4"/>
        <v>2020</v>
      </c>
      <c r="P59" s="5" t="b">
        <v>0</v>
      </c>
      <c r="Q59" s="5">
        <f t="shared" si="5"/>
        <v>1</v>
      </c>
      <c r="R59" s="5" t="b">
        <v>0</v>
      </c>
      <c r="S59" s="5" t="s">
        <v>33</v>
      </c>
      <c r="T59" s="16">
        <f>Pledged/goal</f>
        <v>0.7737333333</v>
      </c>
      <c r="U59" s="14">
        <f>iferror(Pledged/backer_count, " ")</f>
        <v>93.59677419</v>
      </c>
      <c r="V59" s="15" t="str">
        <f t="shared" si="6"/>
        <v>theater</v>
      </c>
      <c r="W59" s="15" t="str">
        <f t="shared" si="7"/>
        <v>plays</v>
      </c>
    </row>
    <row r="60" ht="15.75" customHeight="1">
      <c r="A60" s="5">
        <v>878.0</v>
      </c>
      <c r="B60" s="6" t="s">
        <v>170</v>
      </c>
      <c r="C60" s="7" t="s">
        <v>171</v>
      </c>
      <c r="D60" s="8">
        <v>2700.0</v>
      </c>
      <c r="E60" s="8">
        <v>1012.0</v>
      </c>
      <c r="F60" s="5" t="s">
        <v>169</v>
      </c>
      <c r="G60" s="5">
        <v>12.0</v>
      </c>
      <c r="H60" s="5" t="s">
        <v>79</v>
      </c>
      <c r="I60" s="5" t="s">
        <v>80</v>
      </c>
      <c r="J60" s="5">
        <v>1.579068E9</v>
      </c>
      <c r="K60" s="5">
        <v>1.5811416E9</v>
      </c>
      <c r="L60" s="9">
        <f t="shared" si="2"/>
        <v>136429266038400</v>
      </c>
      <c r="M60" s="10">
        <f t="shared" ref="M60:N60" si="64">(((J60/60/60)/24+DATE(1970,1,1)))</f>
        <v>43845.25</v>
      </c>
      <c r="N60" s="11">
        <f t="shared" si="64"/>
        <v>43869.25</v>
      </c>
      <c r="O60" s="12">
        <f t="shared" si="4"/>
        <v>2020</v>
      </c>
      <c r="P60" s="5" t="b">
        <v>0</v>
      </c>
      <c r="Q60" s="5">
        <f t="shared" si="5"/>
        <v>1</v>
      </c>
      <c r="R60" s="5" t="b">
        <v>0</v>
      </c>
      <c r="S60" s="5" t="s">
        <v>172</v>
      </c>
      <c r="T60" s="16">
        <f>Pledged/goal</f>
        <v>0.3748148148</v>
      </c>
      <c r="U60" s="14">
        <f>iferror(Pledged/backer_count, " ")</f>
        <v>84.33333333</v>
      </c>
      <c r="V60" s="15" t="str">
        <f t="shared" si="6"/>
        <v>music</v>
      </c>
      <c r="W60" s="15" t="str">
        <f t="shared" si="7"/>
        <v>metal</v>
      </c>
    </row>
    <row r="61" ht="15.75" customHeight="1">
      <c r="A61" s="5">
        <v>545.0</v>
      </c>
      <c r="B61" s="6" t="s">
        <v>173</v>
      </c>
      <c r="C61" s="7" t="s">
        <v>174</v>
      </c>
      <c r="D61" s="8">
        <v>184800.0</v>
      </c>
      <c r="E61" s="8">
        <v>164109.0</v>
      </c>
      <c r="F61" s="5" t="s">
        <v>169</v>
      </c>
      <c r="G61" s="5">
        <v>2690.0</v>
      </c>
      <c r="H61" s="5" t="s">
        <v>31</v>
      </c>
      <c r="I61" s="5" t="s">
        <v>32</v>
      </c>
      <c r="J61" s="5">
        <v>1.5772536E9</v>
      </c>
      <c r="K61" s="5">
        <v>1.5789816E9</v>
      </c>
      <c r="L61" s="9">
        <f t="shared" si="2"/>
        <v>136272501878400</v>
      </c>
      <c r="M61" s="10">
        <f t="shared" ref="M61:N61" si="65">(((J61/60/60)/24+DATE(1970,1,1)))</f>
        <v>43824.25</v>
      </c>
      <c r="N61" s="11">
        <f t="shared" si="65"/>
        <v>43844.25</v>
      </c>
      <c r="O61" s="12">
        <f t="shared" si="4"/>
        <v>2019</v>
      </c>
      <c r="P61" s="5" t="b">
        <v>0</v>
      </c>
      <c r="Q61" s="5">
        <f t="shared" si="5"/>
        <v>12</v>
      </c>
      <c r="R61" s="5" t="b">
        <v>0</v>
      </c>
      <c r="S61" s="5" t="s">
        <v>33</v>
      </c>
      <c r="T61" s="16">
        <f>Pledged/goal</f>
        <v>0.8880357143</v>
      </c>
      <c r="U61" s="14">
        <f>iferror(Pledged/backer_count, " ")</f>
        <v>61.0070632</v>
      </c>
      <c r="V61" s="15" t="str">
        <f t="shared" si="6"/>
        <v>theater</v>
      </c>
      <c r="W61" s="15" t="str">
        <f t="shared" si="7"/>
        <v>plays</v>
      </c>
    </row>
    <row r="62" ht="15.75" customHeight="1">
      <c r="A62" s="5">
        <v>898.0</v>
      </c>
      <c r="B62" s="6" t="s">
        <v>175</v>
      </c>
      <c r="C62" s="7" t="s">
        <v>176</v>
      </c>
      <c r="D62" s="8">
        <v>179100.0</v>
      </c>
      <c r="E62" s="8">
        <v>93991.0</v>
      </c>
      <c r="F62" s="5" t="s">
        <v>169</v>
      </c>
      <c r="G62" s="5">
        <v>1221.0</v>
      </c>
      <c r="H62" s="5" t="s">
        <v>31</v>
      </c>
      <c r="I62" s="5" t="s">
        <v>32</v>
      </c>
      <c r="J62" s="5">
        <v>1.576476E9</v>
      </c>
      <c r="K62" s="5">
        <v>1.5769944E9</v>
      </c>
      <c r="L62" s="9">
        <f t="shared" si="2"/>
        <v>136205317238400</v>
      </c>
      <c r="M62" s="10">
        <f t="shared" ref="M62:N62" si="66">(((J62/60/60)/24+DATE(1970,1,1)))</f>
        <v>43815.25</v>
      </c>
      <c r="N62" s="11">
        <f t="shared" si="66"/>
        <v>43821.25</v>
      </c>
      <c r="O62" s="12">
        <f t="shared" si="4"/>
        <v>2019</v>
      </c>
      <c r="P62" s="5" t="b">
        <v>0</v>
      </c>
      <c r="Q62" s="5">
        <f t="shared" si="5"/>
        <v>12</v>
      </c>
      <c r="R62" s="5" t="b">
        <v>0</v>
      </c>
      <c r="S62" s="5" t="s">
        <v>72</v>
      </c>
      <c r="T62" s="16">
        <f>Pledged/goal</f>
        <v>0.5247962032</v>
      </c>
      <c r="U62" s="14">
        <f>iferror(Pledged/backer_count, " ")</f>
        <v>76.97870598</v>
      </c>
      <c r="V62" s="15" t="str">
        <f t="shared" si="6"/>
        <v>film &amp; video</v>
      </c>
      <c r="W62" s="15" t="str">
        <f t="shared" si="7"/>
        <v>documentary</v>
      </c>
    </row>
    <row r="63" ht="15.75" customHeight="1">
      <c r="A63" s="5">
        <v>680.0</v>
      </c>
      <c r="B63" s="6" t="s">
        <v>177</v>
      </c>
      <c r="C63" s="7" t="s">
        <v>178</v>
      </c>
      <c r="D63" s="8">
        <v>145600.0</v>
      </c>
      <c r="E63" s="8">
        <v>141822.0</v>
      </c>
      <c r="F63" s="5" t="s">
        <v>169</v>
      </c>
      <c r="G63" s="5">
        <v>2955.0</v>
      </c>
      <c r="H63" s="5" t="s">
        <v>31</v>
      </c>
      <c r="I63" s="5" t="s">
        <v>32</v>
      </c>
      <c r="J63" s="5">
        <v>1.5763032E9</v>
      </c>
      <c r="K63" s="5">
        <v>1.576476E9</v>
      </c>
      <c r="L63" s="9">
        <f t="shared" si="2"/>
        <v>136190387318400</v>
      </c>
      <c r="M63" s="10">
        <f t="shared" ref="M63:N63" si="67">(((J63/60/60)/24+DATE(1970,1,1)))</f>
        <v>43813.25</v>
      </c>
      <c r="N63" s="11">
        <f t="shared" si="67"/>
        <v>43815.25</v>
      </c>
      <c r="O63" s="12">
        <f t="shared" si="4"/>
        <v>2019</v>
      </c>
      <c r="P63" s="5" t="b">
        <v>0</v>
      </c>
      <c r="Q63" s="5">
        <f t="shared" si="5"/>
        <v>12</v>
      </c>
      <c r="R63" s="5" t="b">
        <v>1</v>
      </c>
      <c r="S63" s="5" t="s">
        <v>179</v>
      </c>
      <c r="T63" s="16">
        <f>Pledged/goal</f>
        <v>0.9740521978</v>
      </c>
      <c r="U63" s="14">
        <f>iferror(Pledged/backer_count, " ")</f>
        <v>47.99390863</v>
      </c>
      <c r="V63" s="15" t="str">
        <f t="shared" si="6"/>
        <v>games</v>
      </c>
      <c r="W63" s="15" t="str">
        <f t="shared" si="7"/>
        <v>mobile games</v>
      </c>
    </row>
    <row r="64" ht="15.75" customHeight="1">
      <c r="A64" s="5">
        <v>483.0</v>
      </c>
      <c r="B64" s="6" t="s">
        <v>180</v>
      </c>
      <c r="C64" s="7" t="s">
        <v>181</v>
      </c>
      <c r="D64" s="8">
        <v>91400.0</v>
      </c>
      <c r="E64" s="8">
        <v>48236.0</v>
      </c>
      <c r="F64" s="5" t="s">
        <v>169</v>
      </c>
      <c r="G64" s="5">
        <v>554.0</v>
      </c>
      <c r="H64" s="5" t="s">
        <v>31</v>
      </c>
      <c r="I64" s="5" t="s">
        <v>32</v>
      </c>
      <c r="J64" s="5">
        <v>1.5761304E9</v>
      </c>
      <c r="K64" s="5">
        <v>1.5767352E9</v>
      </c>
      <c r="L64" s="9">
        <f t="shared" si="2"/>
        <v>136175457398400</v>
      </c>
      <c r="M64" s="10">
        <f t="shared" ref="M64:N64" si="68">(((J64/60/60)/24+DATE(1970,1,1)))</f>
        <v>43811.25</v>
      </c>
      <c r="N64" s="11">
        <f t="shared" si="68"/>
        <v>43818.25</v>
      </c>
      <c r="O64" s="12">
        <f t="shared" si="4"/>
        <v>2019</v>
      </c>
      <c r="P64" s="5" t="b">
        <v>0</v>
      </c>
      <c r="Q64" s="5">
        <f t="shared" si="5"/>
        <v>12</v>
      </c>
      <c r="R64" s="5" t="b">
        <v>0</v>
      </c>
      <c r="S64" s="5" t="s">
        <v>33</v>
      </c>
      <c r="T64" s="16">
        <f>Pledged/goal</f>
        <v>0.5277461707</v>
      </c>
      <c r="U64" s="14">
        <f>iferror(Pledged/backer_count, " ")</f>
        <v>87.06859206</v>
      </c>
      <c r="V64" s="15" t="str">
        <f t="shared" si="6"/>
        <v>theater</v>
      </c>
      <c r="W64" s="15" t="str">
        <f t="shared" si="7"/>
        <v>plays</v>
      </c>
    </row>
    <row r="65" ht="15.75" customHeight="1">
      <c r="A65" s="5">
        <v>15.0</v>
      </c>
      <c r="B65" s="6" t="s">
        <v>182</v>
      </c>
      <c r="C65" s="7" t="s">
        <v>183</v>
      </c>
      <c r="D65" s="8">
        <v>81200.0</v>
      </c>
      <c r="E65" s="8">
        <v>38414.0</v>
      </c>
      <c r="F65" s="5" t="s">
        <v>169</v>
      </c>
      <c r="G65" s="5">
        <v>452.0</v>
      </c>
      <c r="H65" s="5" t="s">
        <v>31</v>
      </c>
      <c r="I65" s="5" t="s">
        <v>32</v>
      </c>
      <c r="J65" s="5">
        <v>1.5759576E9</v>
      </c>
      <c r="K65" s="5">
        <v>1.5763032E9</v>
      </c>
      <c r="L65" s="9">
        <f t="shared" si="2"/>
        <v>136160527478400</v>
      </c>
      <c r="M65" s="10">
        <f t="shared" ref="M65:N65" si="69">(((J65/60/60)/24+DATE(1970,1,1)))</f>
        <v>43809.25</v>
      </c>
      <c r="N65" s="11">
        <f t="shared" si="69"/>
        <v>43813.25</v>
      </c>
      <c r="O65" s="12">
        <f t="shared" si="4"/>
        <v>2019</v>
      </c>
      <c r="P65" s="5" t="b">
        <v>0</v>
      </c>
      <c r="Q65" s="5">
        <f t="shared" si="5"/>
        <v>12</v>
      </c>
      <c r="R65" s="5" t="b">
        <v>0</v>
      </c>
      <c r="S65" s="5" t="s">
        <v>184</v>
      </c>
      <c r="T65" s="13">
        <f>Pledged/goal</f>
        <v>0.4730788177</v>
      </c>
      <c r="U65" s="14">
        <f>iferror(Pledged/backer_count, " ")</f>
        <v>84.98672566</v>
      </c>
      <c r="V65" s="15" t="str">
        <f t="shared" si="6"/>
        <v>technology</v>
      </c>
      <c r="W65" s="15" t="str">
        <f t="shared" si="7"/>
        <v>wearables</v>
      </c>
    </row>
    <row r="66" ht="15.75" customHeight="1">
      <c r="A66" s="5">
        <v>316.0</v>
      </c>
      <c r="B66" s="6" t="s">
        <v>185</v>
      </c>
      <c r="C66" s="7" t="s">
        <v>186</v>
      </c>
      <c r="D66" s="8">
        <v>9600.0</v>
      </c>
      <c r="E66" s="8">
        <v>6401.0</v>
      </c>
      <c r="F66" s="5" t="s">
        <v>169</v>
      </c>
      <c r="G66" s="5">
        <v>108.0</v>
      </c>
      <c r="H66" s="5" t="s">
        <v>79</v>
      </c>
      <c r="I66" s="5" t="s">
        <v>80</v>
      </c>
      <c r="J66" s="5">
        <v>1.5741432E9</v>
      </c>
      <c r="K66" s="5">
        <v>1.5742296E9</v>
      </c>
      <c r="L66" s="9">
        <f t="shared" si="2"/>
        <v>136003763318400</v>
      </c>
      <c r="M66" s="10">
        <f t="shared" ref="M66:N66" si="70">(((J66/60/60)/24+DATE(1970,1,1)))</f>
        <v>43788.25</v>
      </c>
      <c r="N66" s="11">
        <f t="shared" si="70"/>
        <v>43789.25</v>
      </c>
      <c r="O66" s="12">
        <f t="shared" si="4"/>
        <v>2019</v>
      </c>
      <c r="P66" s="5" t="b">
        <v>0</v>
      </c>
      <c r="Q66" s="5">
        <f t="shared" si="5"/>
        <v>11</v>
      </c>
      <c r="R66" s="5" t="b">
        <v>1</v>
      </c>
      <c r="S66" s="5" t="s">
        <v>63</v>
      </c>
      <c r="T66" s="13">
        <f>Pledged/goal</f>
        <v>0.6667708333</v>
      </c>
      <c r="U66" s="14">
        <f>iferror(Pledged/backer_count, " ")</f>
        <v>59.26851852</v>
      </c>
      <c r="V66" s="15" t="str">
        <f t="shared" si="6"/>
        <v>food</v>
      </c>
      <c r="W66" s="15" t="str">
        <f t="shared" si="7"/>
        <v>food trucks</v>
      </c>
    </row>
    <row r="67" ht="15.75" customHeight="1">
      <c r="A67" s="5">
        <v>12.0</v>
      </c>
      <c r="B67" s="6" t="s">
        <v>187</v>
      </c>
      <c r="C67" s="7" t="s">
        <v>188</v>
      </c>
      <c r="D67" s="8">
        <v>6300.0</v>
      </c>
      <c r="E67" s="8">
        <v>5629.0</v>
      </c>
      <c r="F67" s="5" t="s">
        <v>169</v>
      </c>
      <c r="G67" s="5">
        <v>55.0</v>
      </c>
      <c r="H67" s="5" t="s">
        <v>31</v>
      </c>
      <c r="I67" s="5" t="s">
        <v>32</v>
      </c>
      <c r="J67" s="5">
        <v>1.5717204E9</v>
      </c>
      <c r="K67" s="5">
        <v>1.5724116E9</v>
      </c>
      <c r="L67" s="9">
        <f t="shared" si="2"/>
        <v>135794433398400</v>
      </c>
      <c r="M67" s="10">
        <f t="shared" ref="M67:N67" si="71">(((J67/60/60)/24+DATE(1970,1,1)))</f>
        <v>43760.20833</v>
      </c>
      <c r="N67" s="11">
        <f t="shared" si="71"/>
        <v>43768.20833</v>
      </c>
      <c r="O67" s="12">
        <f t="shared" si="4"/>
        <v>2019</v>
      </c>
      <c r="P67" s="5" t="b">
        <v>0</v>
      </c>
      <c r="Q67" s="5">
        <f t="shared" si="5"/>
        <v>10</v>
      </c>
      <c r="R67" s="5" t="b">
        <v>0</v>
      </c>
      <c r="S67" s="5" t="s">
        <v>38</v>
      </c>
      <c r="T67" s="13">
        <f>Pledged/goal</f>
        <v>0.8934920635</v>
      </c>
      <c r="U67" s="14">
        <f>iferror(Pledged/backer_count, " ")</f>
        <v>102.3454545</v>
      </c>
      <c r="V67" s="15" t="str">
        <f t="shared" si="6"/>
        <v>film &amp; video</v>
      </c>
      <c r="W67" s="15" t="str">
        <f t="shared" si="7"/>
        <v>drama</v>
      </c>
    </row>
    <row r="68" ht="15.75" customHeight="1">
      <c r="A68" s="5">
        <v>377.0</v>
      </c>
      <c r="B68" s="6" t="s">
        <v>189</v>
      </c>
      <c r="C68" s="7" t="s">
        <v>190</v>
      </c>
      <c r="D68" s="8">
        <v>49700.0</v>
      </c>
      <c r="E68" s="8">
        <v>5098.0</v>
      </c>
      <c r="F68" s="5" t="s">
        <v>169</v>
      </c>
      <c r="G68" s="5">
        <v>127.0</v>
      </c>
      <c r="H68" s="5" t="s">
        <v>31</v>
      </c>
      <c r="I68" s="5" t="s">
        <v>32</v>
      </c>
      <c r="J68" s="5">
        <v>1.5717204E9</v>
      </c>
      <c r="K68" s="5">
        <v>1.5729336E9</v>
      </c>
      <c r="L68" s="9">
        <f t="shared" si="2"/>
        <v>135794433398400</v>
      </c>
      <c r="M68" s="10">
        <f t="shared" ref="M68:N68" si="72">(((J68/60/60)/24+DATE(1970,1,1)))</f>
        <v>43760.20833</v>
      </c>
      <c r="N68" s="11">
        <f t="shared" si="72"/>
        <v>43774.25</v>
      </c>
      <c r="O68" s="12">
        <f t="shared" si="4"/>
        <v>2019</v>
      </c>
      <c r="P68" s="5" t="b">
        <v>0</v>
      </c>
      <c r="Q68" s="5">
        <f t="shared" si="5"/>
        <v>10</v>
      </c>
      <c r="R68" s="5" t="b">
        <v>0</v>
      </c>
      <c r="S68" s="5" t="s">
        <v>33</v>
      </c>
      <c r="T68" s="16">
        <f>Pledged/goal</f>
        <v>0.1025754527</v>
      </c>
      <c r="U68" s="14">
        <f>iferror(Pledged/backer_count, " ")</f>
        <v>40.14173228</v>
      </c>
      <c r="V68" s="15" t="str">
        <f t="shared" si="6"/>
        <v>theater</v>
      </c>
      <c r="W68" s="15" t="str">
        <f t="shared" si="7"/>
        <v>plays</v>
      </c>
    </row>
    <row r="69" ht="15.75" customHeight="1">
      <c r="A69" s="5">
        <v>430.0</v>
      </c>
      <c r="B69" s="6" t="s">
        <v>191</v>
      </c>
      <c r="C69" s="7" t="s">
        <v>192</v>
      </c>
      <c r="D69" s="8">
        <v>8100.0</v>
      </c>
      <c r="E69" s="8">
        <v>5487.0</v>
      </c>
      <c r="F69" s="5" t="s">
        <v>169</v>
      </c>
      <c r="G69" s="5">
        <v>84.0</v>
      </c>
      <c r="H69" s="5" t="s">
        <v>31</v>
      </c>
      <c r="I69" s="5" t="s">
        <v>32</v>
      </c>
      <c r="J69" s="5">
        <v>1.5697332E9</v>
      </c>
      <c r="K69" s="5">
        <v>1.5726708E9</v>
      </c>
      <c r="L69" s="9">
        <f t="shared" si="2"/>
        <v>135622739318400</v>
      </c>
      <c r="M69" s="10">
        <f t="shared" ref="M69:N69" si="73">(((J69/60/60)/24+DATE(1970,1,1)))</f>
        <v>43737.20833</v>
      </c>
      <c r="N69" s="11">
        <f t="shared" si="73"/>
        <v>43771.20833</v>
      </c>
      <c r="O69" s="12">
        <f t="shared" si="4"/>
        <v>2019</v>
      </c>
      <c r="P69" s="5" t="b">
        <v>0</v>
      </c>
      <c r="Q69" s="5">
        <f t="shared" si="5"/>
        <v>9</v>
      </c>
      <c r="R69" s="5" t="b">
        <v>0</v>
      </c>
      <c r="S69" s="5" t="s">
        <v>33</v>
      </c>
      <c r="T69" s="16">
        <f>Pledged/goal</f>
        <v>0.6774074074</v>
      </c>
      <c r="U69" s="14">
        <f>iferror(Pledged/backer_count, " ")</f>
        <v>65.32142857</v>
      </c>
      <c r="V69" s="15" t="str">
        <f t="shared" si="6"/>
        <v>theater</v>
      </c>
      <c r="W69" s="15" t="str">
        <f t="shared" si="7"/>
        <v>plays</v>
      </c>
    </row>
    <row r="70" ht="15.75" customHeight="1">
      <c r="A70" s="5">
        <v>327.0</v>
      </c>
      <c r="B70" s="6" t="s">
        <v>193</v>
      </c>
      <c r="C70" s="7" t="s">
        <v>194</v>
      </c>
      <c r="D70" s="8">
        <v>2600.0</v>
      </c>
      <c r="E70" s="8">
        <v>1002.0</v>
      </c>
      <c r="F70" s="5" t="s">
        <v>169</v>
      </c>
      <c r="G70" s="5">
        <v>33.0</v>
      </c>
      <c r="H70" s="5" t="s">
        <v>31</v>
      </c>
      <c r="I70" s="5" t="s">
        <v>32</v>
      </c>
      <c r="J70" s="5">
        <v>1.5669684E9</v>
      </c>
      <c r="K70" s="5">
        <v>1.567314E9</v>
      </c>
      <c r="L70" s="9">
        <f t="shared" si="2"/>
        <v>135383860598400</v>
      </c>
      <c r="M70" s="10">
        <f t="shared" ref="M70:N70" si="74">(((J70/60/60)/24+DATE(1970,1,1)))</f>
        <v>43705.20833</v>
      </c>
      <c r="N70" s="11">
        <f t="shared" si="74"/>
        <v>43709.20833</v>
      </c>
      <c r="O70" s="12">
        <f t="shared" si="4"/>
        <v>2019</v>
      </c>
      <c r="P70" s="5" t="b">
        <v>0</v>
      </c>
      <c r="Q70" s="5">
        <f t="shared" si="5"/>
        <v>8</v>
      </c>
      <c r="R70" s="5" t="b">
        <v>1</v>
      </c>
      <c r="S70" s="5" t="s">
        <v>33</v>
      </c>
      <c r="T70" s="13">
        <f>Pledged/goal</f>
        <v>0.3853846154</v>
      </c>
      <c r="U70" s="14">
        <f>iferror(Pledged/backer_count, " ")</f>
        <v>30.36363636</v>
      </c>
      <c r="V70" s="15" t="str">
        <f t="shared" si="6"/>
        <v>theater</v>
      </c>
      <c r="W70" s="15" t="str">
        <f t="shared" si="7"/>
        <v>plays</v>
      </c>
    </row>
    <row r="71" ht="15.75" customHeight="1">
      <c r="A71" s="5">
        <v>3.0</v>
      </c>
      <c r="B71" s="6" t="s">
        <v>195</v>
      </c>
      <c r="C71" s="7" t="s">
        <v>196</v>
      </c>
      <c r="D71" s="8">
        <v>4200.0</v>
      </c>
      <c r="E71" s="8">
        <v>2477.0</v>
      </c>
      <c r="F71" s="5" t="s">
        <v>169</v>
      </c>
      <c r="G71" s="5">
        <v>24.0</v>
      </c>
      <c r="H71" s="5" t="s">
        <v>31</v>
      </c>
      <c r="I71" s="5" t="s">
        <v>32</v>
      </c>
      <c r="J71" s="5">
        <v>1.5654996E9</v>
      </c>
      <c r="K71" s="5">
        <v>1.5689556E9</v>
      </c>
      <c r="L71" s="9">
        <f t="shared" si="2"/>
        <v>135256956278400</v>
      </c>
      <c r="M71" s="10">
        <f t="shared" ref="M71:N71" si="75">(((J71/60/60)/24+DATE(1970,1,1)))</f>
        <v>43688.20833</v>
      </c>
      <c r="N71" s="11">
        <f t="shared" si="75"/>
        <v>43728.20833</v>
      </c>
      <c r="O71" s="12">
        <f t="shared" si="4"/>
        <v>2019</v>
      </c>
      <c r="P71" s="5" t="b">
        <v>0</v>
      </c>
      <c r="Q71" s="5">
        <f t="shared" si="5"/>
        <v>8</v>
      </c>
      <c r="R71" s="5" t="b">
        <v>0</v>
      </c>
      <c r="S71" s="5" t="s">
        <v>28</v>
      </c>
      <c r="T71" s="13">
        <f>Pledged/goal</f>
        <v>0.5897619048</v>
      </c>
      <c r="U71" s="14">
        <f>iferror(Pledged/backer_count, " ")</f>
        <v>103.2083333</v>
      </c>
      <c r="V71" s="15" t="str">
        <f t="shared" si="6"/>
        <v>music</v>
      </c>
      <c r="W71" s="15" t="str">
        <f t="shared" si="7"/>
        <v>rock</v>
      </c>
    </row>
    <row r="72" ht="15.75" customHeight="1">
      <c r="A72" s="5">
        <v>760.0</v>
      </c>
      <c r="B72" s="6" t="s">
        <v>197</v>
      </c>
      <c r="C72" s="7" t="s">
        <v>198</v>
      </c>
      <c r="D72" s="8">
        <v>48300.0</v>
      </c>
      <c r="E72" s="8">
        <v>16592.0</v>
      </c>
      <c r="F72" s="5" t="s">
        <v>169</v>
      </c>
      <c r="G72" s="5">
        <v>210.0</v>
      </c>
      <c r="H72" s="5" t="s">
        <v>79</v>
      </c>
      <c r="I72" s="5" t="s">
        <v>80</v>
      </c>
      <c r="J72" s="5">
        <v>1.5646356E9</v>
      </c>
      <c r="K72" s="5">
        <v>1.5671412E9</v>
      </c>
      <c r="L72" s="9">
        <f t="shared" si="2"/>
        <v>135182306678400</v>
      </c>
      <c r="M72" s="10">
        <f t="shared" ref="M72:N72" si="76">(((J72/60/60)/24+DATE(1970,1,1)))</f>
        <v>43678.20833</v>
      </c>
      <c r="N72" s="11">
        <f t="shared" si="76"/>
        <v>43707.20833</v>
      </c>
      <c r="O72" s="12">
        <f t="shared" si="4"/>
        <v>2019</v>
      </c>
      <c r="P72" s="5" t="b">
        <v>0</v>
      </c>
      <c r="Q72" s="5">
        <f t="shared" si="5"/>
        <v>8</v>
      </c>
      <c r="R72" s="5" t="b">
        <v>1</v>
      </c>
      <c r="S72" s="5" t="s">
        <v>139</v>
      </c>
      <c r="T72" s="16">
        <f>Pledged/goal</f>
        <v>0.3435196687</v>
      </c>
      <c r="U72" s="14">
        <f>iferror(Pledged/backer_count, " ")</f>
        <v>79.00952381</v>
      </c>
      <c r="V72" s="15" t="str">
        <f t="shared" si="6"/>
        <v>games</v>
      </c>
      <c r="W72" s="15" t="str">
        <f t="shared" si="7"/>
        <v>video games</v>
      </c>
    </row>
    <row r="73" ht="15.75" customHeight="1">
      <c r="A73" s="5">
        <v>511.0</v>
      </c>
      <c r="B73" s="6" t="s">
        <v>199</v>
      </c>
      <c r="C73" s="7" t="s">
        <v>200</v>
      </c>
      <c r="D73" s="8">
        <v>147800.0</v>
      </c>
      <c r="E73" s="8">
        <v>35498.0</v>
      </c>
      <c r="F73" s="5" t="s">
        <v>169</v>
      </c>
      <c r="G73" s="5">
        <v>362.0</v>
      </c>
      <c r="H73" s="5" t="s">
        <v>31</v>
      </c>
      <c r="I73" s="5" t="s">
        <v>32</v>
      </c>
      <c r="J73" s="5">
        <v>1.5640308E9</v>
      </c>
      <c r="K73" s="5">
        <v>1.5648948E9</v>
      </c>
      <c r="L73" s="9">
        <f t="shared" si="2"/>
        <v>135130051958400</v>
      </c>
      <c r="M73" s="10">
        <f t="shared" ref="M73:N73" si="77">(((J73/60/60)/24+DATE(1970,1,1)))</f>
        <v>43671.20833</v>
      </c>
      <c r="N73" s="11">
        <f t="shared" si="77"/>
        <v>43681.20833</v>
      </c>
      <c r="O73" s="12">
        <f t="shared" si="4"/>
        <v>2019</v>
      </c>
      <c r="P73" s="5" t="b">
        <v>0</v>
      </c>
      <c r="Q73" s="5">
        <f t="shared" si="5"/>
        <v>7</v>
      </c>
      <c r="R73" s="5" t="b">
        <v>0</v>
      </c>
      <c r="S73" s="5" t="s">
        <v>33</v>
      </c>
      <c r="T73" s="16">
        <f>Pledged/goal</f>
        <v>0.2401759134</v>
      </c>
      <c r="U73" s="14">
        <f>iferror(Pledged/backer_count, " ")</f>
        <v>98.06077348</v>
      </c>
      <c r="V73" s="15" t="str">
        <f t="shared" si="6"/>
        <v>theater</v>
      </c>
      <c r="W73" s="15" t="str">
        <f t="shared" si="7"/>
        <v>plays</v>
      </c>
    </row>
    <row r="74" ht="15.75" customHeight="1">
      <c r="A74" s="5">
        <v>936.0</v>
      </c>
      <c r="B74" s="6" t="s">
        <v>201</v>
      </c>
      <c r="C74" s="7" t="s">
        <v>202</v>
      </c>
      <c r="D74" s="8">
        <v>103200.0</v>
      </c>
      <c r="E74" s="8">
        <v>1690.0</v>
      </c>
      <c r="F74" s="5" t="s">
        <v>169</v>
      </c>
      <c r="G74" s="5">
        <v>21.0</v>
      </c>
      <c r="H74" s="5" t="s">
        <v>31</v>
      </c>
      <c r="I74" s="5" t="s">
        <v>32</v>
      </c>
      <c r="J74" s="5">
        <v>1.5637716E9</v>
      </c>
      <c r="K74" s="5">
        <v>1.5640308E9</v>
      </c>
      <c r="L74" s="9">
        <f t="shared" si="2"/>
        <v>135107657078400</v>
      </c>
      <c r="M74" s="10">
        <f t="shared" ref="M74:N74" si="78">(((J74/60/60)/24+DATE(1970,1,1)))</f>
        <v>43668.20833</v>
      </c>
      <c r="N74" s="11">
        <f t="shared" si="78"/>
        <v>43671.20833</v>
      </c>
      <c r="O74" s="12">
        <f t="shared" si="4"/>
        <v>2019</v>
      </c>
      <c r="P74" s="5" t="b">
        <v>1</v>
      </c>
      <c r="Q74" s="5">
        <f t="shared" si="5"/>
        <v>7</v>
      </c>
      <c r="R74" s="5" t="b">
        <v>0</v>
      </c>
      <c r="S74" s="5" t="s">
        <v>33</v>
      </c>
      <c r="T74" s="16">
        <f>Pledged/goal</f>
        <v>0.01637596899</v>
      </c>
      <c r="U74" s="14">
        <f>iferror(Pledged/backer_count, " ")</f>
        <v>80.47619048</v>
      </c>
      <c r="V74" s="15" t="str">
        <f t="shared" si="6"/>
        <v>theater</v>
      </c>
      <c r="W74" s="15" t="str">
        <f t="shared" si="7"/>
        <v>plays</v>
      </c>
    </row>
    <row r="75" ht="15.75" customHeight="1">
      <c r="A75" s="5">
        <v>692.0</v>
      </c>
      <c r="B75" s="6" t="s">
        <v>203</v>
      </c>
      <c r="C75" s="7" t="s">
        <v>204</v>
      </c>
      <c r="D75" s="8">
        <v>6000.0</v>
      </c>
      <c r="E75" s="8">
        <v>5438.0</v>
      </c>
      <c r="F75" s="5" t="s">
        <v>169</v>
      </c>
      <c r="G75" s="5">
        <v>77.0</v>
      </c>
      <c r="H75" s="5" t="s">
        <v>51</v>
      </c>
      <c r="I75" s="5" t="s">
        <v>52</v>
      </c>
      <c r="J75" s="5">
        <v>1.5626484E9</v>
      </c>
      <c r="K75" s="5">
        <v>1.5642036E9</v>
      </c>
      <c r="L75" s="9">
        <f t="shared" si="2"/>
        <v>135010612598400</v>
      </c>
      <c r="M75" s="10">
        <f t="shared" ref="M75:N75" si="79">(((J75/60/60)/24+DATE(1970,1,1)))</f>
        <v>43655.20833</v>
      </c>
      <c r="N75" s="11">
        <f t="shared" si="79"/>
        <v>43673.20833</v>
      </c>
      <c r="O75" s="12">
        <f t="shared" si="4"/>
        <v>2019</v>
      </c>
      <c r="P75" s="5" t="b">
        <v>0</v>
      </c>
      <c r="Q75" s="5">
        <f t="shared" si="5"/>
        <v>7</v>
      </c>
      <c r="R75" s="5" t="b">
        <v>0</v>
      </c>
      <c r="S75" s="5" t="s">
        <v>28</v>
      </c>
      <c r="T75" s="16">
        <f>Pledged/goal</f>
        <v>0.9063333333</v>
      </c>
      <c r="U75" s="14">
        <f>iferror(Pledged/backer_count, " ")</f>
        <v>70.62337662</v>
      </c>
      <c r="V75" s="15" t="str">
        <f t="shared" si="6"/>
        <v>music</v>
      </c>
      <c r="W75" s="15" t="str">
        <f t="shared" si="7"/>
        <v>rock</v>
      </c>
    </row>
    <row r="76" ht="15.75" customHeight="1">
      <c r="A76" s="5">
        <v>776.0</v>
      </c>
      <c r="B76" s="6" t="s">
        <v>205</v>
      </c>
      <c r="C76" s="7" t="s">
        <v>206</v>
      </c>
      <c r="D76" s="8">
        <v>110800.0</v>
      </c>
      <c r="E76" s="8">
        <v>72623.0</v>
      </c>
      <c r="F76" s="5" t="s">
        <v>169</v>
      </c>
      <c r="G76" s="5">
        <v>2201.0</v>
      </c>
      <c r="H76" s="5" t="s">
        <v>31</v>
      </c>
      <c r="I76" s="5" t="s">
        <v>32</v>
      </c>
      <c r="J76" s="5">
        <v>1.5622164E9</v>
      </c>
      <c r="K76" s="5">
        <v>1.5637716E9</v>
      </c>
      <c r="L76" s="9">
        <f t="shared" si="2"/>
        <v>134973287798400</v>
      </c>
      <c r="M76" s="10">
        <f t="shared" ref="M76:N76" si="80">(((J76/60/60)/24+DATE(1970,1,1)))</f>
        <v>43650.20833</v>
      </c>
      <c r="N76" s="11">
        <f t="shared" si="80"/>
        <v>43668.20833</v>
      </c>
      <c r="O76" s="12">
        <f t="shared" si="4"/>
        <v>2019</v>
      </c>
      <c r="P76" s="5" t="b">
        <v>0</v>
      </c>
      <c r="Q76" s="5">
        <f t="shared" si="5"/>
        <v>7</v>
      </c>
      <c r="R76" s="5" t="b">
        <v>0</v>
      </c>
      <c r="S76" s="5" t="s">
        <v>33</v>
      </c>
      <c r="T76" s="16">
        <f>Pledged/goal</f>
        <v>0.6554422383</v>
      </c>
      <c r="U76" s="14">
        <f>iferror(Pledged/backer_count, " ")</f>
        <v>32.99545661</v>
      </c>
      <c r="V76" s="15" t="str">
        <f t="shared" si="6"/>
        <v>theater</v>
      </c>
      <c r="W76" s="15" t="str">
        <f t="shared" si="7"/>
        <v>plays</v>
      </c>
    </row>
    <row r="77" ht="15.75" customHeight="1">
      <c r="A77" s="5">
        <v>539.0</v>
      </c>
      <c r="B77" s="6" t="s">
        <v>207</v>
      </c>
      <c r="C77" s="7" t="s">
        <v>208</v>
      </c>
      <c r="D77" s="8">
        <v>9800.0</v>
      </c>
      <c r="E77" s="8">
        <v>7120.0</v>
      </c>
      <c r="F77" s="5" t="s">
        <v>169</v>
      </c>
      <c r="G77" s="5">
        <v>77.0</v>
      </c>
      <c r="H77" s="5" t="s">
        <v>31</v>
      </c>
      <c r="I77" s="5" t="s">
        <v>32</v>
      </c>
      <c r="J77" s="5">
        <v>1.5619572E9</v>
      </c>
      <c r="K77" s="5">
        <v>1.5624756E9</v>
      </c>
      <c r="L77" s="9">
        <f t="shared" si="2"/>
        <v>134950892918400</v>
      </c>
      <c r="M77" s="10">
        <f t="shared" ref="M77:N77" si="81">(((J77/60/60)/24+DATE(1970,1,1)))</f>
        <v>43647.20833</v>
      </c>
      <c r="N77" s="11">
        <f t="shared" si="81"/>
        <v>43653.20833</v>
      </c>
      <c r="O77" s="12">
        <f t="shared" si="4"/>
        <v>2019</v>
      </c>
      <c r="P77" s="5" t="b">
        <v>0</v>
      </c>
      <c r="Q77" s="5">
        <f t="shared" si="5"/>
        <v>7</v>
      </c>
      <c r="R77" s="5" t="b">
        <v>1</v>
      </c>
      <c r="S77" s="5" t="s">
        <v>63</v>
      </c>
      <c r="T77" s="16">
        <f>Pledged/goal</f>
        <v>0.7265306122</v>
      </c>
      <c r="U77" s="14">
        <f>iferror(Pledged/backer_count, " ")</f>
        <v>92.46753247</v>
      </c>
      <c r="V77" s="15" t="str">
        <f t="shared" si="6"/>
        <v>food</v>
      </c>
      <c r="W77" s="15" t="str">
        <f t="shared" si="7"/>
        <v>food trucks</v>
      </c>
    </row>
    <row r="78" ht="15.75" customHeight="1">
      <c r="A78" s="5">
        <v>236.0</v>
      </c>
      <c r="B78" s="6" t="s">
        <v>209</v>
      </c>
      <c r="C78" s="7" t="s">
        <v>210</v>
      </c>
      <c r="D78" s="8">
        <v>39500.0</v>
      </c>
      <c r="E78" s="8">
        <v>4323.0</v>
      </c>
      <c r="F78" s="5" t="s">
        <v>169</v>
      </c>
      <c r="G78" s="5">
        <v>57.0</v>
      </c>
      <c r="H78" s="5" t="s">
        <v>26</v>
      </c>
      <c r="I78" s="5" t="s">
        <v>27</v>
      </c>
      <c r="J78" s="5">
        <v>1.5614388E9</v>
      </c>
      <c r="K78" s="5">
        <v>1.5620436E9</v>
      </c>
      <c r="L78" s="9">
        <f t="shared" si="2"/>
        <v>134906103158400</v>
      </c>
      <c r="M78" s="10">
        <f t="shared" ref="M78:N78" si="82">(((J78/60/60)/24+DATE(1970,1,1)))</f>
        <v>43641.20833</v>
      </c>
      <c r="N78" s="11">
        <f t="shared" si="82"/>
        <v>43648.20833</v>
      </c>
      <c r="O78" s="12">
        <f t="shared" si="4"/>
        <v>2019</v>
      </c>
      <c r="P78" s="5" t="b">
        <v>0</v>
      </c>
      <c r="Q78" s="5">
        <f t="shared" si="5"/>
        <v>6</v>
      </c>
      <c r="R78" s="5" t="b">
        <v>1</v>
      </c>
      <c r="S78" s="5" t="s">
        <v>28</v>
      </c>
      <c r="T78" s="13">
        <f>Pledged/goal</f>
        <v>0.109443038</v>
      </c>
      <c r="U78" s="14">
        <f>iferror(Pledged/backer_count, " ")</f>
        <v>75.84210526</v>
      </c>
      <c r="V78" s="15" t="str">
        <f t="shared" si="6"/>
        <v>music</v>
      </c>
      <c r="W78" s="15" t="str">
        <f t="shared" si="7"/>
        <v>rock</v>
      </c>
    </row>
    <row r="79" ht="15.75" customHeight="1">
      <c r="A79" s="5">
        <v>699.0</v>
      </c>
      <c r="B79" s="6" t="s">
        <v>211</v>
      </c>
      <c r="C79" s="7" t="s">
        <v>212</v>
      </c>
      <c r="D79" s="8">
        <v>7400.0</v>
      </c>
      <c r="E79" s="8">
        <v>6245.0</v>
      </c>
      <c r="F79" s="5" t="s">
        <v>169</v>
      </c>
      <c r="G79" s="5">
        <v>56.0</v>
      </c>
      <c r="H79" s="5" t="s">
        <v>31</v>
      </c>
      <c r="I79" s="5" t="s">
        <v>32</v>
      </c>
      <c r="J79" s="5">
        <v>1.5614388E9</v>
      </c>
      <c r="K79" s="5">
        <v>1.5615252E9</v>
      </c>
      <c r="L79" s="9">
        <f t="shared" si="2"/>
        <v>134906103158400</v>
      </c>
      <c r="M79" s="10">
        <f t="shared" ref="M79:N79" si="83">(((J79/60/60)/24+DATE(1970,1,1)))</f>
        <v>43641.20833</v>
      </c>
      <c r="N79" s="11">
        <f t="shared" si="83"/>
        <v>43642.20833</v>
      </c>
      <c r="O79" s="12">
        <f t="shared" si="4"/>
        <v>2019</v>
      </c>
      <c r="P79" s="5" t="b">
        <v>0</v>
      </c>
      <c r="Q79" s="5">
        <f t="shared" si="5"/>
        <v>6</v>
      </c>
      <c r="R79" s="5" t="b">
        <v>0</v>
      </c>
      <c r="S79" s="5" t="s">
        <v>38</v>
      </c>
      <c r="T79" s="16">
        <f>Pledged/goal</f>
        <v>0.8439189189</v>
      </c>
      <c r="U79" s="14">
        <f>iferror(Pledged/backer_count, " ")</f>
        <v>111.5178571</v>
      </c>
      <c r="V79" s="15" t="str">
        <f t="shared" si="6"/>
        <v>film &amp; video</v>
      </c>
      <c r="W79" s="15" t="str">
        <f t="shared" si="7"/>
        <v>drama</v>
      </c>
    </row>
    <row r="80" ht="15.75" customHeight="1">
      <c r="A80" s="5">
        <v>485.0</v>
      </c>
      <c r="B80" s="6" t="s">
        <v>213</v>
      </c>
      <c r="C80" s="7" t="s">
        <v>214</v>
      </c>
      <c r="D80" s="8">
        <v>90600.0</v>
      </c>
      <c r="E80" s="8">
        <v>27844.0</v>
      </c>
      <c r="F80" s="5" t="s">
        <v>169</v>
      </c>
      <c r="G80" s="5">
        <v>648.0</v>
      </c>
      <c r="H80" s="5" t="s">
        <v>51</v>
      </c>
      <c r="I80" s="5" t="s">
        <v>52</v>
      </c>
      <c r="J80" s="5">
        <v>1.5601428E9</v>
      </c>
      <c r="K80" s="5">
        <v>1.5636852E9</v>
      </c>
      <c r="L80" s="9">
        <f t="shared" si="2"/>
        <v>134794128758400</v>
      </c>
      <c r="M80" s="10">
        <f t="shared" ref="M80:N80" si="84">(((J80/60/60)/24+DATE(1970,1,1)))</f>
        <v>43626.20833</v>
      </c>
      <c r="N80" s="11">
        <f t="shared" si="84"/>
        <v>43667.20833</v>
      </c>
      <c r="O80" s="12">
        <f t="shared" si="4"/>
        <v>2019</v>
      </c>
      <c r="P80" s="5" t="b">
        <v>0</v>
      </c>
      <c r="Q80" s="5">
        <f t="shared" si="5"/>
        <v>6</v>
      </c>
      <c r="R80" s="5" t="b">
        <v>0</v>
      </c>
      <c r="S80" s="5" t="s">
        <v>33</v>
      </c>
      <c r="T80" s="16">
        <f>Pledged/goal</f>
        <v>0.3073289183</v>
      </c>
      <c r="U80" s="14">
        <f>iferror(Pledged/backer_count, " ")</f>
        <v>42.9691358</v>
      </c>
      <c r="V80" s="15" t="str">
        <f t="shared" si="6"/>
        <v>theater</v>
      </c>
      <c r="W80" s="15" t="str">
        <f t="shared" si="7"/>
        <v>plays</v>
      </c>
    </row>
    <row r="81" ht="15.75" customHeight="1">
      <c r="A81" s="5">
        <v>876.0</v>
      </c>
      <c r="B81" s="6" t="s">
        <v>215</v>
      </c>
      <c r="C81" s="7" t="s">
        <v>216</v>
      </c>
      <c r="D81" s="8">
        <v>8300.0</v>
      </c>
      <c r="E81" s="8">
        <v>2111.0</v>
      </c>
      <c r="F81" s="5" t="s">
        <v>169</v>
      </c>
      <c r="G81" s="5">
        <v>57.0</v>
      </c>
      <c r="H81" s="5" t="s">
        <v>56</v>
      </c>
      <c r="I81" s="5" t="s">
        <v>57</v>
      </c>
      <c r="J81" s="5">
        <v>1.55997E9</v>
      </c>
      <c r="K81" s="5">
        <v>1.5620436E9</v>
      </c>
      <c r="L81" s="9">
        <f t="shared" si="2"/>
        <v>134779198838400</v>
      </c>
      <c r="M81" s="10">
        <f t="shared" ref="M81:N81" si="85">(((J81/60/60)/24+DATE(1970,1,1)))</f>
        <v>43624.20833</v>
      </c>
      <c r="N81" s="11">
        <f t="shared" si="85"/>
        <v>43648.20833</v>
      </c>
      <c r="O81" s="12">
        <f t="shared" si="4"/>
        <v>2019</v>
      </c>
      <c r="P81" s="5" t="b">
        <v>0</v>
      </c>
      <c r="Q81" s="5">
        <f t="shared" si="5"/>
        <v>6</v>
      </c>
      <c r="R81" s="5" t="b">
        <v>0</v>
      </c>
      <c r="S81" s="5" t="s">
        <v>81</v>
      </c>
      <c r="T81" s="16">
        <f>Pledged/goal</f>
        <v>0.2543373494</v>
      </c>
      <c r="U81" s="14">
        <f>iferror(Pledged/backer_count, " ")</f>
        <v>37.03508772</v>
      </c>
      <c r="V81" s="15" t="str">
        <f t="shared" si="6"/>
        <v>photography</v>
      </c>
      <c r="W81" s="15" t="str">
        <f t="shared" si="7"/>
        <v>photography books</v>
      </c>
    </row>
    <row r="82" ht="15.75" customHeight="1">
      <c r="A82" s="5">
        <v>913.0</v>
      </c>
      <c r="B82" s="6" t="s">
        <v>217</v>
      </c>
      <c r="C82" s="7" t="s">
        <v>218</v>
      </c>
      <c r="D82" s="8">
        <v>70200.0</v>
      </c>
      <c r="E82" s="8">
        <v>35536.0</v>
      </c>
      <c r="F82" s="5" t="s">
        <v>169</v>
      </c>
      <c r="G82" s="5">
        <v>523.0</v>
      </c>
      <c r="H82" s="5" t="s">
        <v>26</v>
      </c>
      <c r="I82" s="5" t="s">
        <v>27</v>
      </c>
      <c r="J82" s="5">
        <v>1.5576372E9</v>
      </c>
      <c r="K82" s="5">
        <v>1.5587604E9</v>
      </c>
      <c r="L82" s="9">
        <f t="shared" si="2"/>
        <v>134577644918400</v>
      </c>
      <c r="M82" s="10">
        <f t="shared" ref="M82:N82" si="86">(((J82/60/60)/24+DATE(1970,1,1)))</f>
        <v>43597.20833</v>
      </c>
      <c r="N82" s="11">
        <f t="shared" si="86"/>
        <v>43610.20833</v>
      </c>
      <c r="O82" s="12">
        <f t="shared" si="4"/>
        <v>2019</v>
      </c>
      <c r="P82" s="5" t="b">
        <v>0</v>
      </c>
      <c r="Q82" s="5">
        <f t="shared" si="5"/>
        <v>5</v>
      </c>
      <c r="R82" s="5" t="b">
        <v>0</v>
      </c>
      <c r="S82" s="5" t="s">
        <v>38</v>
      </c>
      <c r="T82" s="16">
        <f>Pledged/goal</f>
        <v>0.5062108262</v>
      </c>
      <c r="U82" s="14">
        <f>iferror(Pledged/backer_count, " ")</f>
        <v>67.94646272</v>
      </c>
      <c r="V82" s="15" t="str">
        <f t="shared" si="6"/>
        <v>film &amp; video</v>
      </c>
      <c r="W82" s="15" t="str">
        <f t="shared" si="7"/>
        <v>drama</v>
      </c>
    </row>
    <row r="83" ht="15.75" customHeight="1">
      <c r="A83" s="5">
        <v>217.0</v>
      </c>
      <c r="B83" s="6" t="s">
        <v>219</v>
      </c>
      <c r="C83" s="7" t="s">
        <v>220</v>
      </c>
      <c r="D83" s="8">
        <v>129400.0</v>
      </c>
      <c r="E83" s="8">
        <v>57911.0</v>
      </c>
      <c r="F83" s="5" t="s">
        <v>169</v>
      </c>
      <c r="G83" s="5">
        <v>934.0</v>
      </c>
      <c r="H83" s="5" t="s">
        <v>31</v>
      </c>
      <c r="I83" s="5" t="s">
        <v>32</v>
      </c>
      <c r="J83" s="5">
        <v>1.5564276E9</v>
      </c>
      <c r="K83" s="5">
        <v>1.5572052E9</v>
      </c>
      <c r="L83" s="9">
        <f t="shared" si="2"/>
        <v>134473135478400</v>
      </c>
      <c r="M83" s="10">
        <f t="shared" ref="M83:N83" si="87">(((J83/60/60)/24+DATE(1970,1,1)))</f>
        <v>43583.20833</v>
      </c>
      <c r="N83" s="11">
        <f t="shared" si="87"/>
        <v>43592.20833</v>
      </c>
      <c r="O83" s="12">
        <f t="shared" si="4"/>
        <v>2019</v>
      </c>
      <c r="P83" s="5" t="b">
        <v>0</v>
      </c>
      <c r="Q83" s="5">
        <f t="shared" si="5"/>
        <v>4</v>
      </c>
      <c r="R83" s="5" t="b">
        <v>0</v>
      </c>
      <c r="S83" s="5" t="s">
        <v>221</v>
      </c>
      <c r="T83" s="13">
        <f>Pledged/goal</f>
        <v>0.4475347759</v>
      </c>
      <c r="U83" s="14">
        <f>iferror(Pledged/backer_count, " ")</f>
        <v>62.00321199</v>
      </c>
      <c r="V83" s="15" t="str">
        <f t="shared" si="6"/>
        <v>film &amp; video</v>
      </c>
      <c r="W83" s="15" t="str">
        <f t="shared" si="7"/>
        <v>science fiction</v>
      </c>
    </row>
    <row r="84" ht="15.75" customHeight="1">
      <c r="A84" s="5">
        <v>897.0</v>
      </c>
      <c r="B84" s="6" t="s">
        <v>222</v>
      </c>
      <c r="C84" s="7" t="s">
        <v>223</v>
      </c>
      <c r="D84" s="8">
        <v>8800.0</v>
      </c>
      <c r="E84" s="8">
        <v>2437.0</v>
      </c>
      <c r="F84" s="5" t="s">
        <v>169</v>
      </c>
      <c r="G84" s="5">
        <v>27.0</v>
      </c>
      <c r="H84" s="5" t="s">
        <v>31</v>
      </c>
      <c r="I84" s="5" t="s">
        <v>32</v>
      </c>
      <c r="J84" s="5">
        <v>1.5564276E9</v>
      </c>
      <c r="K84" s="5">
        <v>1.5566004E9</v>
      </c>
      <c r="L84" s="9">
        <f t="shared" si="2"/>
        <v>134473135478400</v>
      </c>
      <c r="M84" s="10">
        <f t="shared" ref="M84:N84" si="88">(((J84/60/60)/24+DATE(1970,1,1)))</f>
        <v>43583.20833</v>
      </c>
      <c r="N84" s="11">
        <f t="shared" si="88"/>
        <v>43585.20833</v>
      </c>
      <c r="O84" s="12">
        <f t="shared" si="4"/>
        <v>2019</v>
      </c>
      <c r="P84" s="5" t="b">
        <v>0</v>
      </c>
      <c r="Q84" s="5">
        <f t="shared" si="5"/>
        <v>4</v>
      </c>
      <c r="R84" s="5" t="b">
        <v>0</v>
      </c>
      <c r="S84" s="5" t="s">
        <v>33</v>
      </c>
      <c r="T84" s="16">
        <f>Pledged/goal</f>
        <v>0.2769318182</v>
      </c>
      <c r="U84" s="14">
        <f>iferror(Pledged/backer_count, " ")</f>
        <v>90.25925926</v>
      </c>
      <c r="V84" s="15" t="str">
        <f t="shared" si="6"/>
        <v>theater</v>
      </c>
      <c r="W84" s="15" t="str">
        <f t="shared" si="7"/>
        <v>plays</v>
      </c>
    </row>
    <row r="85" ht="15.75" customHeight="1">
      <c r="A85" s="5">
        <v>950.0</v>
      </c>
      <c r="B85" s="6" t="s">
        <v>224</v>
      </c>
      <c r="C85" s="7" t="s">
        <v>225</v>
      </c>
      <c r="D85" s="8">
        <v>100.0</v>
      </c>
      <c r="E85" s="8">
        <v>5.0</v>
      </c>
      <c r="F85" s="5" t="s">
        <v>169</v>
      </c>
      <c r="G85" s="5">
        <v>1.0</v>
      </c>
      <c r="H85" s="5" t="s">
        <v>31</v>
      </c>
      <c r="I85" s="5" t="s">
        <v>32</v>
      </c>
      <c r="J85" s="5">
        <v>1.5553908E9</v>
      </c>
      <c r="K85" s="5">
        <v>1.5558228E9</v>
      </c>
      <c r="L85" s="9">
        <f t="shared" si="2"/>
        <v>134383555958400</v>
      </c>
      <c r="M85" s="10">
        <f t="shared" ref="M85:N85" si="89">(((J85/60/60)/24+DATE(1970,1,1)))</f>
        <v>43571.20833</v>
      </c>
      <c r="N85" s="11">
        <f t="shared" si="89"/>
        <v>43576.20833</v>
      </c>
      <c r="O85" s="12">
        <f t="shared" si="4"/>
        <v>2019</v>
      </c>
      <c r="P85" s="5" t="b">
        <v>0</v>
      </c>
      <c r="Q85" s="5">
        <f t="shared" si="5"/>
        <v>4</v>
      </c>
      <c r="R85" s="5" t="b">
        <v>1</v>
      </c>
      <c r="S85" s="5" t="s">
        <v>33</v>
      </c>
      <c r="T85" s="16">
        <f>Pledged/goal</f>
        <v>0.05</v>
      </c>
      <c r="U85" s="14">
        <f>iferror(Pledged/backer_count, " ")</f>
        <v>5</v>
      </c>
      <c r="V85" s="15" t="str">
        <f t="shared" si="6"/>
        <v>theater</v>
      </c>
      <c r="W85" s="15" t="str">
        <f t="shared" si="7"/>
        <v>plays</v>
      </c>
    </row>
    <row r="86" ht="15.75" customHeight="1">
      <c r="A86" s="5">
        <v>468.0</v>
      </c>
      <c r="B86" s="6" t="s">
        <v>226</v>
      </c>
      <c r="C86" s="7" t="s">
        <v>227</v>
      </c>
      <c r="D86" s="8">
        <v>4000.0</v>
      </c>
      <c r="E86" s="8">
        <v>1620.0</v>
      </c>
      <c r="F86" s="5" t="s">
        <v>169</v>
      </c>
      <c r="G86" s="5">
        <v>16.0</v>
      </c>
      <c r="H86" s="5" t="s">
        <v>31</v>
      </c>
      <c r="I86" s="5" t="s">
        <v>32</v>
      </c>
      <c r="J86" s="5">
        <v>1.555218E9</v>
      </c>
      <c r="K86" s="5">
        <v>1.5566004E9</v>
      </c>
      <c r="L86" s="9">
        <f t="shared" si="2"/>
        <v>134368626038400</v>
      </c>
      <c r="M86" s="10">
        <f t="shared" ref="M86:N86" si="90">(((J86/60/60)/24+DATE(1970,1,1)))</f>
        <v>43569.20833</v>
      </c>
      <c r="N86" s="11">
        <f t="shared" si="90"/>
        <v>43585.20833</v>
      </c>
      <c r="O86" s="12">
        <f t="shared" si="4"/>
        <v>2019</v>
      </c>
      <c r="P86" s="5" t="b">
        <v>0</v>
      </c>
      <c r="Q86" s="5">
        <f t="shared" si="5"/>
        <v>4</v>
      </c>
      <c r="R86" s="5" t="b">
        <v>0</v>
      </c>
      <c r="S86" s="5" t="s">
        <v>33</v>
      </c>
      <c r="T86" s="16">
        <f>Pledged/goal</f>
        <v>0.405</v>
      </c>
      <c r="U86" s="14">
        <f>iferror(Pledged/backer_count, " ")</f>
        <v>101.25</v>
      </c>
      <c r="V86" s="15" t="str">
        <f t="shared" si="6"/>
        <v>theater</v>
      </c>
      <c r="W86" s="15" t="str">
        <f t="shared" si="7"/>
        <v>plays</v>
      </c>
    </row>
    <row r="87" ht="15.75" customHeight="1">
      <c r="A87" s="5">
        <v>191.0</v>
      </c>
      <c r="B87" s="6" t="s">
        <v>228</v>
      </c>
      <c r="C87" s="7" t="s">
        <v>229</v>
      </c>
      <c r="D87" s="8">
        <v>8400.0</v>
      </c>
      <c r="E87" s="8">
        <v>3188.0</v>
      </c>
      <c r="F87" s="5" t="s">
        <v>169</v>
      </c>
      <c r="G87" s="5">
        <v>86.0</v>
      </c>
      <c r="H87" s="5" t="s">
        <v>79</v>
      </c>
      <c r="I87" s="5" t="s">
        <v>80</v>
      </c>
      <c r="J87" s="5">
        <v>1.5523668E9</v>
      </c>
      <c r="K87" s="5">
        <v>1.552626E9</v>
      </c>
      <c r="L87" s="9">
        <f t="shared" si="2"/>
        <v>134122282358400</v>
      </c>
      <c r="M87" s="10">
        <f t="shared" ref="M87:N87" si="91">(((J87/60/60)/24+DATE(1970,1,1)))</f>
        <v>43536.20833</v>
      </c>
      <c r="N87" s="11">
        <f t="shared" si="91"/>
        <v>43539.20833</v>
      </c>
      <c r="O87" s="12">
        <f t="shared" si="4"/>
        <v>2019</v>
      </c>
      <c r="P87" s="5" t="b">
        <v>0</v>
      </c>
      <c r="Q87" s="5">
        <f t="shared" si="5"/>
        <v>3</v>
      </c>
      <c r="R87" s="5" t="b">
        <v>0</v>
      </c>
      <c r="S87" s="5" t="s">
        <v>33</v>
      </c>
      <c r="T87" s="13">
        <f>Pledged/goal</f>
        <v>0.3795238095</v>
      </c>
      <c r="U87" s="14">
        <f>iferror(Pledged/backer_count, " ")</f>
        <v>37.06976744</v>
      </c>
      <c r="V87" s="15" t="str">
        <f t="shared" si="6"/>
        <v>theater</v>
      </c>
      <c r="W87" s="15" t="str">
        <f t="shared" si="7"/>
        <v>plays</v>
      </c>
    </row>
    <row r="88" ht="15.75" customHeight="1">
      <c r="A88" s="5">
        <v>562.0</v>
      </c>
      <c r="B88" s="6" t="s">
        <v>230</v>
      </c>
      <c r="C88" s="7" t="s">
        <v>231</v>
      </c>
      <c r="D88" s="8">
        <v>9900.0</v>
      </c>
      <c r="E88" s="8">
        <v>1269.0</v>
      </c>
      <c r="F88" s="5" t="s">
        <v>169</v>
      </c>
      <c r="G88" s="5">
        <v>26.0</v>
      </c>
      <c r="H88" s="5" t="s">
        <v>105</v>
      </c>
      <c r="I88" s="5" t="s">
        <v>106</v>
      </c>
      <c r="J88" s="5">
        <v>1.5523668E9</v>
      </c>
      <c r="K88" s="5">
        <v>1.5525396E9</v>
      </c>
      <c r="L88" s="9">
        <f t="shared" si="2"/>
        <v>134122282358400</v>
      </c>
      <c r="M88" s="10">
        <f t="shared" ref="M88:N88" si="92">(((J88/60/60)/24+DATE(1970,1,1)))</f>
        <v>43536.20833</v>
      </c>
      <c r="N88" s="11">
        <f t="shared" si="92"/>
        <v>43538.20833</v>
      </c>
      <c r="O88" s="12">
        <f t="shared" si="4"/>
        <v>2019</v>
      </c>
      <c r="P88" s="5" t="b">
        <v>0</v>
      </c>
      <c r="Q88" s="5">
        <f t="shared" si="5"/>
        <v>3</v>
      </c>
      <c r="R88" s="5" t="b">
        <v>0</v>
      </c>
      <c r="S88" s="5" t="s">
        <v>28</v>
      </c>
      <c r="T88" s="16">
        <f>Pledged/goal</f>
        <v>0.1281818182</v>
      </c>
      <c r="U88" s="14">
        <f>iferror(Pledged/backer_count, " ")</f>
        <v>48.80769231</v>
      </c>
      <c r="V88" s="15" t="str">
        <f t="shared" si="6"/>
        <v>music</v>
      </c>
      <c r="W88" s="15" t="str">
        <f t="shared" si="7"/>
        <v>rock</v>
      </c>
    </row>
    <row r="89" ht="15.75" customHeight="1">
      <c r="A89" s="5">
        <v>472.0</v>
      </c>
      <c r="B89" s="6" t="s">
        <v>232</v>
      </c>
      <c r="C89" s="7" t="s">
        <v>233</v>
      </c>
      <c r="D89" s="8">
        <v>153800.0</v>
      </c>
      <c r="E89" s="8">
        <v>60342.0</v>
      </c>
      <c r="F89" s="5" t="s">
        <v>169</v>
      </c>
      <c r="G89" s="5">
        <v>575.0</v>
      </c>
      <c r="H89" s="5" t="s">
        <v>31</v>
      </c>
      <c r="I89" s="5" t="s">
        <v>32</v>
      </c>
      <c r="J89" s="5">
        <v>1.5522804E9</v>
      </c>
      <c r="K89" s="5">
        <v>1.556946E9</v>
      </c>
      <c r="L89" s="9">
        <f t="shared" si="2"/>
        <v>134114817398400</v>
      </c>
      <c r="M89" s="10">
        <f t="shared" ref="M89:N89" si="93">(((J89/60/60)/24+DATE(1970,1,1)))</f>
        <v>43535.20833</v>
      </c>
      <c r="N89" s="11">
        <f t="shared" si="93"/>
        <v>43589.20833</v>
      </c>
      <c r="O89" s="12">
        <f t="shared" si="4"/>
        <v>2019</v>
      </c>
      <c r="P89" s="5" t="b">
        <v>0</v>
      </c>
      <c r="Q89" s="5">
        <f t="shared" si="5"/>
        <v>3</v>
      </c>
      <c r="R89" s="5" t="b">
        <v>0</v>
      </c>
      <c r="S89" s="5" t="s">
        <v>28</v>
      </c>
      <c r="T89" s="16">
        <f>Pledged/goal</f>
        <v>0.3923407022</v>
      </c>
      <c r="U89" s="14">
        <f>iferror(Pledged/backer_count, " ")</f>
        <v>104.9426087</v>
      </c>
      <c r="V89" s="15" t="str">
        <f t="shared" si="6"/>
        <v>music</v>
      </c>
      <c r="W89" s="15" t="str">
        <f t="shared" si="7"/>
        <v>rock</v>
      </c>
    </row>
    <row r="90" ht="15.75" customHeight="1">
      <c r="A90" s="5">
        <v>19.0</v>
      </c>
      <c r="B90" s="6" t="s">
        <v>234</v>
      </c>
      <c r="C90" s="7" t="s">
        <v>235</v>
      </c>
      <c r="D90" s="8">
        <v>62500.0</v>
      </c>
      <c r="E90" s="8">
        <v>30331.0</v>
      </c>
      <c r="F90" s="5" t="s">
        <v>169</v>
      </c>
      <c r="G90" s="5">
        <v>674.0</v>
      </c>
      <c r="H90" s="5" t="s">
        <v>31</v>
      </c>
      <c r="I90" s="5" t="s">
        <v>32</v>
      </c>
      <c r="J90" s="5">
        <v>1.5516792E9</v>
      </c>
      <c r="K90" s="5">
        <v>1.55349E9</v>
      </c>
      <c r="L90" s="9">
        <f t="shared" si="2"/>
        <v>134062873718400</v>
      </c>
      <c r="M90" s="10">
        <f t="shared" ref="M90:N90" si="94">(((J90/60/60)/24+DATE(1970,1,1)))</f>
        <v>43528.25</v>
      </c>
      <c r="N90" s="11">
        <f t="shared" si="94"/>
        <v>43549.20833</v>
      </c>
      <c r="O90" s="12">
        <f t="shared" si="4"/>
        <v>2019</v>
      </c>
      <c r="P90" s="5" t="b">
        <v>0</v>
      </c>
      <c r="Q90" s="5">
        <f t="shared" si="5"/>
        <v>3</v>
      </c>
      <c r="R90" s="5" t="b">
        <v>1</v>
      </c>
      <c r="S90" s="5" t="s">
        <v>33</v>
      </c>
      <c r="T90" s="13">
        <f>Pledged/goal</f>
        <v>0.485296</v>
      </c>
      <c r="U90" s="14">
        <f>iferror(Pledged/backer_count, " ")</f>
        <v>45.00148368</v>
      </c>
      <c r="V90" s="15" t="str">
        <f t="shared" si="6"/>
        <v>theater</v>
      </c>
      <c r="W90" s="15" t="str">
        <f t="shared" si="7"/>
        <v>plays</v>
      </c>
    </row>
    <row r="91" ht="15.75" customHeight="1">
      <c r="A91" s="5">
        <v>168.0</v>
      </c>
      <c r="B91" s="6" t="s">
        <v>236</v>
      </c>
      <c r="C91" s="7" t="s">
        <v>237</v>
      </c>
      <c r="D91" s="8">
        <v>128100.0</v>
      </c>
      <c r="E91" s="8">
        <v>40107.0</v>
      </c>
      <c r="F91" s="5" t="s">
        <v>169</v>
      </c>
      <c r="G91" s="5">
        <v>955.0</v>
      </c>
      <c r="H91" s="5" t="s">
        <v>47</v>
      </c>
      <c r="I91" s="5" t="s">
        <v>48</v>
      </c>
      <c r="J91" s="5">
        <v>1.5508152E9</v>
      </c>
      <c r="K91" s="5">
        <v>1.5527988E9</v>
      </c>
      <c r="L91" s="9">
        <f t="shared" si="2"/>
        <v>133988224118400</v>
      </c>
      <c r="M91" s="10">
        <f t="shared" ref="M91:N91" si="95">(((J91/60/60)/24+DATE(1970,1,1)))</f>
        <v>43518.25</v>
      </c>
      <c r="N91" s="11">
        <f t="shared" si="95"/>
        <v>43541.20833</v>
      </c>
      <c r="O91" s="12">
        <f t="shared" si="4"/>
        <v>2019</v>
      </c>
      <c r="P91" s="5" t="b">
        <v>0</v>
      </c>
      <c r="Q91" s="5">
        <f t="shared" si="5"/>
        <v>2</v>
      </c>
      <c r="R91" s="5" t="b">
        <v>1</v>
      </c>
      <c r="S91" s="5" t="s">
        <v>117</v>
      </c>
      <c r="T91" s="13">
        <f>Pledged/goal</f>
        <v>0.3130913349</v>
      </c>
      <c r="U91" s="14">
        <f>iferror(Pledged/backer_count, " ")</f>
        <v>41.99685864</v>
      </c>
      <c r="V91" s="15" t="str">
        <f t="shared" si="6"/>
        <v>music</v>
      </c>
      <c r="W91" s="15" t="str">
        <f t="shared" si="7"/>
        <v>indie rock</v>
      </c>
    </row>
    <row r="92" ht="15.75" customHeight="1">
      <c r="A92" s="5">
        <v>215.0</v>
      </c>
      <c r="B92" s="6" t="s">
        <v>238</v>
      </c>
      <c r="C92" s="7" t="s">
        <v>239</v>
      </c>
      <c r="D92" s="8">
        <v>156800.0</v>
      </c>
      <c r="E92" s="8">
        <v>6024.0</v>
      </c>
      <c r="F92" s="5" t="s">
        <v>169</v>
      </c>
      <c r="G92" s="5">
        <v>143.0</v>
      </c>
      <c r="H92" s="5" t="s">
        <v>31</v>
      </c>
      <c r="I92" s="5" t="s">
        <v>32</v>
      </c>
      <c r="J92" s="5">
        <v>1.5500376E9</v>
      </c>
      <c r="K92" s="5">
        <v>1.5502104E9</v>
      </c>
      <c r="L92" s="9">
        <f t="shared" si="2"/>
        <v>133921039478400</v>
      </c>
      <c r="M92" s="10">
        <f t="shared" ref="M92:N92" si="96">(((J92/60/60)/24+DATE(1970,1,1)))</f>
        <v>43509.25</v>
      </c>
      <c r="N92" s="11">
        <f t="shared" si="96"/>
        <v>43511.25</v>
      </c>
      <c r="O92" s="12">
        <f t="shared" si="4"/>
        <v>2019</v>
      </c>
      <c r="P92" s="5" t="b">
        <v>0</v>
      </c>
      <c r="Q92" s="5">
        <f t="shared" si="5"/>
        <v>2</v>
      </c>
      <c r="R92" s="5" t="b">
        <v>0</v>
      </c>
      <c r="S92" s="5" t="s">
        <v>33</v>
      </c>
      <c r="T92" s="13">
        <f>Pledged/goal</f>
        <v>0.03841836735</v>
      </c>
      <c r="U92" s="14">
        <f>iferror(Pledged/backer_count, " ")</f>
        <v>42.12587413</v>
      </c>
      <c r="V92" s="15" t="str">
        <f t="shared" si="6"/>
        <v>theater</v>
      </c>
      <c r="W92" s="15" t="str">
        <f t="shared" si="7"/>
        <v>plays</v>
      </c>
    </row>
    <row r="93" ht="15.75" customHeight="1">
      <c r="A93" s="5">
        <v>296.0</v>
      </c>
      <c r="B93" s="6" t="s">
        <v>240</v>
      </c>
      <c r="C93" s="7" t="s">
        <v>241</v>
      </c>
      <c r="D93" s="8">
        <v>6100.0</v>
      </c>
      <c r="E93" s="8">
        <v>3352.0</v>
      </c>
      <c r="F93" s="5" t="s">
        <v>169</v>
      </c>
      <c r="G93" s="5">
        <v>38.0</v>
      </c>
      <c r="H93" s="5" t="s">
        <v>26</v>
      </c>
      <c r="I93" s="5" t="s">
        <v>27</v>
      </c>
      <c r="J93" s="5">
        <v>1.5486552E9</v>
      </c>
      <c r="K93" s="5">
        <v>1.550556E9</v>
      </c>
      <c r="L93" s="9">
        <f t="shared" si="2"/>
        <v>133801600118400</v>
      </c>
      <c r="M93" s="10">
        <f t="shared" ref="M93:N93" si="97">(((J93/60/60)/24+DATE(1970,1,1)))</f>
        <v>43493.25</v>
      </c>
      <c r="N93" s="11">
        <f t="shared" si="97"/>
        <v>43515.25</v>
      </c>
      <c r="O93" s="12">
        <f t="shared" si="4"/>
        <v>2019</v>
      </c>
      <c r="P93" s="5" t="b">
        <v>0</v>
      </c>
      <c r="Q93" s="5">
        <f t="shared" si="5"/>
        <v>1</v>
      </c>
      <c r="R93" s="5" t="b">
        <v>0</v>
      </c>
      <c r="S93" s="5" t="s">
        <v>33</v>
      </c>
      <c r="T93" s="13">
        <f>Pledged/goal</f>
        <v>0.5495081967</v>
      </c>
      <c r="U93" s="14">
        <f>iferror(Pledged/backer_count, " ")</f>
        <v>88.21052632</v>
      </c>
      <c r="V93" s="15" t="str">
        <f t="shared" si="6"/>
        <v>theater</v>
      </c>
      <c r="W93" s="15" t="str">
        <f t="shared" si="7"/>
        <v>plays</v>
      </c>
    </row>
    <row r="94" ht="15.75" customHeight="1">
      <c r="A94" s="5">
        <v>4.0</v>
      </c>
      <c r="B94" s="6" t="s">
        <v>242</v>
      </c>
      <c r="C94" s="7" t="s">
        <v>243</v>
      </c>
      <c r="D94" s="8">
        <v>7600.0</v>
      </c>
      <c r="E94" s="8">
        <v>5265.0</v>
      </c>
      <c r="F94" s="5" t="s">
        <v>169</v>
      </c>
      <c r="G94" s="5">
        <v>53.0</v>
      </c>
      <c r="H94" s="5" t="s">
        <v>31</v>
      </c>
      <c r="I94" s="5" t="s">
        <v>32</v>
      </c>
      <c r="J94" s="5">
        <v>1.547964E9</v>
      </c>
      <c r="K94" s="5">
        <v>1.5483096E9</v>
      </c>
      <c r="L94" s="9">
        <f t="shared" si="2"/>
        <v>133741880438400</v>
      </c>
      <c r="M94" s="10">
        <f t="shared" ref="M94:N94" si="98">(((J94/60/60)/24+DATE(1970,1,1)))</f>
        <v>43485.25</v>
      </c>
      <c r="N94" s="11">
        <f t="shared" si="98"/>
        <v>43489.25</v>
      </c>
      <c r="O94" s="12">
        <f t="shared" si="4"/>
        <v>2019</v>
      </c>
      <c r="P94" s="5" t="b">
        <v>0</v>
      </c>
      <c r="Q94" s="5">
        <f t="shared" si="5"/>
        <v>1</v>
      </c>
      <c r="R94" s="5" t="b">
        <v>0</v>
      </c>
      <c r="S94" s="5" t="s">
        <v>33</v>
      </c>
      <c r="T94" s="13">
        <f>Pledged/goal</f>
        <v>0.6927631579</v>
      </c>
      <c r="U94" s="14">
        <f>iferror(Pledged/backer_count, " ")</f>
        <v>99.33962264</v>
      </c>
      <c r="V94" s="15" t="str">
        <f t="shared" si="6"/>
        <v>theater</v>
      </c>
      <c r="W94" s="15" t="str">
        <f t="shared" si="7"/>
        <v>plays</v>
      </c>
    </row>
    <row r="95" ht="15.75" customHeight="1">
      <c r="A95" s="5">
        <v>587.0</v>
      </c>
      <c r="B95" s="6" t="s">
        <v>244</v>
      </c>
      <c r="C95" s="7" t="s">
        <v>245</v>
      </c>
      <c r="D95" s="8">
        <v>9400.0</v>
      </c>
      <c r="E95" s="8">
        <v>6852.0</v>
      </c>
      <c r="F95" s="5" t="s">
        <v>169</v>
      </c>
      <c r="G95" s="5">
        <v>156.0</v>
      </c>
      <c r="H95" s="5" t="s">
        <v>56</v>
      </c>
      <c r="I95" s="5" t="s">
        <v>57</v>
      </c>
      <c r="J95" s="5">
        <v>1.5478776E9</v>
      </c>
      <c r="K95" s="5">
        <v>1.5523668E9</v>
      </c>
      <c r="L95" s="9">
        <f t="shared" si="2"/>
        <v>133734415478400</v>
      </c>
      <c r="M95" s="10">
        <f t="shared" ref="M95:N95" si="99">(((J95/60/60)/24+DATE(1970,1,1)))</f>
        <v>43484.25</v>
      </c>
      <c r="N95" s="11">
        <f t="shared" si="99"/>
        <v>43536.20833</v>
      </c>
      <c r="O95" s="12">
        <f t="shared" si="4"/>
        <v>2019</v>
      </c>
      <c r="P95" s="5" t="b">
        <v>0</v>
      </c>
      <c r="Q95" s="5">
        <f t="shared" si="5"/>
        <v>1</v>
      </c>
      <c r="R95" s="5" t="b">
        <v>1</v>
      </c>
      <c r="S95" s="5" t="s">
        <v>63</v>
      </c>
      <c r="T95" s="16">
        <f>Pledged/goal</f>
        <v>0.7289361702</v>
      </c>
      <c r="U95" s="14">
        <f>iferror(Pledged/backer_count, " ")</f>
        <v>43.92307692</v>
      </c>
      <c r="V95" s="15" t="str">
        <f t="shared" si="6"/>
        <v>food</v>
      </c>
      <c r="W95" s="15" t="str">
        <f t="shared" si="7"/>
        <v>food trucks</v>
      </c>
    </row>
    <row r="96" ht="15.75" customHeight="1">
      <c r="A96" s="5">
        <v>374.0</v>
      </c>
      <c r="B96" s="6" t="s">
        <v>246</v>
      </c>
      <c r="C96" s="7" t="s">
        <v>247</v>
      </c>
      <c r="D96" s="8">
        <v>167400.0</v>
      </c>
      <c r="E96" s="8">
        <v>22073.0</v>
      </c>
      <c r="F96" s="5" t="s">
        <v>169</v>
      </c>
      <c r="G96" s="5">
        <v>441.0</v>
      </c>
      <c r="H96" s="5" t="s">
        <v>31</v>
      </c>
      <c r="I96" s="5" t="s">
        <v>32</v>
      </c>
      <c r="J96" s="5">
        <v>1.5471864E9</v>
      </c>
      <c r="K96" s="5">
        <v>1.5476184E9</v>
      </c>
      <c r="L96" s="9">
        <f t="shared" si="2"/>
        <v>133674695798400</v>
      </c>
      <c r="M96" s="10">
        <f t="shared" ref="M96:N96" si="100">(((J96/60/60)/24+DATE(1970,1,1)))</f>
        <v>43476.25</v>
      </c>
      <c r="N96" s="11">
        <f t="shared" si="100"/>
        <v>43481.25</v>
      </c>
      <c r="O96" s="12">
        <f t="shared" si="4"/>
        <v>2019</v>
      </c>
      <c r="P96" s="5" t="b">
        <v>0</v>
      </c>
      <c r="Q96" s="5">
        <f t="shared" si="5"/>
        <v>1</v>
      </c>
      <c r="R96" s="5" t="b">
        <v>1</v>
      </c>
      <c r="S96" s="5" t="s">
        <v>72</v>
      </c>
      <c r="T96" s="16">
        <f>Pledged/goal</f>
        <v>0.1318578256</v>
      </c>
      <c r="U96" s="14">
        <f>iferror(Pledged/backer_count, " ")</f>
        <v>50.0521542</v>
      </c>
      <c r="V96" s="15" t="str">
        <f t="shared" si="6"/>
        <v>film &amp; video</v>
      </c>
      <c r="W96" s="15" t="str">
        <f t="shared" si="7"/>
        <v>documentary</v>
      </c>
    </row>
    <row r="97" ht="15.75" customHeight="1">
      <c r="A97" s="5">
        <v>644.0</v>
      </c>
      <c r="B97" s="6" t="s">
        <v>248</v>
      </c>
      <c r="C97" s="7" t="s">
        <v>249</v>
      </c>
      <c r="D97" s="8">
        <v>169400.0</v>
      </c>
      <c r="E97" s="8">
        <v>81984.0</v>
      </c>
      <c r="F97" s="5" t="s">
        <v>169</v>
      </c>
      <c r="G97" s="5">
        <v>2928.0</v>
      </c>
      <c r="H97" s="5" t="s">
        <v>56</v>
      </c>
      <c r="I97" s="5" t="s">
        <v>57</v>
      </c>
      <c r="J97" s="5">
        <v>1.5451128E9</v>
      </c>
      <c r="K97" s="5">
        <v>1.5464952E9</v>
      </c>
      <c r="L97" s="9">
        <f t="shared" si="2"/>
        <v>133495536758400</v>
      </c>
      <c r="M97" s="10">
        <f t="shared" ref="M97:N97" si="101">(((J97/60/60)/24+DATE(1970,1,1)))</f>
        <v>43452.25</v>
      </c>
      <c r="N97" s="11">
        <f t="shared" si="101"/>
        <v>43468.25</v>
      </c>
      <c r="O97" s="12">
        <f t="shared" si="4"/>
        <v>2018</v>
      </c>
      <c r="P97" s="5" t="b">
        <v>0</v>
      </c>
      <c r="Q97" s="5">
        <f t="shared" si="5"/>
        <v>12</v>
      </c>
      <c r="R97" s="5" t="b">
        <v>0</v>
      </c>
      <c r="S97" s="5" t="s">
        <v>33</v>
      </c>
      <c r="T97" s="16">
        <f>Pledged/goal</f>
        <v>0.4839669421</v>
      </c>
      <c r="U97" s="14">
        <f>iferror(Pledged/backer_count, " ")</f>
        <v>28</v>
      </c>
      <c r="V97" s="15" t="str">
        <f t="shared" si="6"/>
        <v>theater</v>
      </c>
      <c r="W97" s="15" t="str">
        <f t="shared" si="7"/>
        <v>plays</v>
      </c>
    </row>
    <row r="98" ht="15.75" customHeight="1">
      <c r="A98" s="5">
        <v>150.0</v>
      </c>
      <c r="B98" s="6" t="s">
        <v>250</v>
      </c>
      <c r="C98" s="7" t="s">
        <v>251</v>
      </c>
      <c r="D98" s="8">
        <v>100.0</v>
      </c>
      <c r="E98" s="8">
        <v>1.0</v>
      </c>
      <c r="F98" s="5" t="s">
        <v>169</v>
      </c>
      <c r="G98" s="5">
        <v>1.0</v>
      </c>
      <c r="H98" s="5" t="s">
        <v>31</v>
      </c>
      <c r="I98" s="5" t="s">
        <v>32</v>
      </c>
      <c r="J98" s="5">
        <v>1.54494E9</v>
      </c>
      <c r="K98" s="5">
        <v>1.5450264E9</v>
      </c>
      <c r="L98" s="9">
        <f t="shared" si="2"/>
        <v>133480606838400</v>
      </c>
      <c r="M98" s="10">
        <f t="shared" ref="M98:N98" si="102">(((J98/60/60)/24+DATE(1970,1,1)))</f>
        <v>43450.25</v>
      </c>
      <c r="N98" s="11">
        <f t="shared" si="102"/>
        <v>43451.25</v>
      </c>
      <c r="O98" s="12">
        <f t="shared" si="4"/>
        <v>2018</v>
      </c>
      <c r="P98" s="5" t="b">
        <v>0</v>
      </c>
      <c r="Q98" s="5">
        <f t="shared" si="5"/>
        <v>12</v>
      </c>
      <c r="R98" s="5" t="b">
        <v>0</v>
      </c>
      <c r="S98" s="5" t="s">
        <v>28</v>
      </c>
      <c r="T98" s="13">
        <f>Pledged/goal</f>
        <v>0.01</v>
      </c>
      <c r="U98" s="14">
        <f>iferror(Pledged/backer_count, " ")</f>
        <v>1</v>
      </c>
      <c r="V98" s="15" t="str">
        <f t="shared" si="6"/>
        <v>music</v>
      </c>
      <c r="W98" s="15" t="str">
        <f t="shared" si="7"/>
        <v>rock</v>
      </c>
    </row>
    <row r="99" ht="15.75" customHeight="1">
      <c r="A99" s="5">
        <v>662.0</v>
      </c>
      <c r="B99" s="6" t="s">
        <v>252</v>
      </c>
      <c r="C99" s="7" t="s">
        <v>253</v>
      </c>
      <c r="D99" s="8">
        <v>9100.0</v>
      </c>
      <c r="E99" s="8">
        <v>8906.0</v>
      </c>
      <c r="F99" s="5" t="s">
        <v>169</v>
      </c>
      <c r="G99" s="5">
        <v>131.0</v>
      </c>
      <c r="H99" s="5" t="s">
        <v>31</v>
      </c>
      <c r="I99" s="5" t="s">
        <v>32</v>
      </c>
      <c r="J99" s="5">
        <v>1.5443352E9</v>
      </c>
      <c r="K99" s="5">
        <v>1.5446808E9</v>
      </c>
      <c r="L99" s="9">
        <f t="shared" si="2"/>
        <v>133428352118400</v>
      </c>
      <c r="M99" s="10">
        <f t="shared" ref="M99:N99" si="103">(((J99/60/60)/24+DATE(1970,1,1)))</f>
        <v>43443.25</v>
      </c>
      <c r="N99" s="11">
        <f t="shared" si="103"/>
        <v>43447.25</v>
      </c>
      <c r="O99" s="12">
        <f t="shared" si="4"/>
        <v>2018</v>
      </c>
      <c r="P99" s="5" t="b">
        <v>0</v>
      </c>
      <c r="Q99" s="5">
        <f t="shared" si="5"/>
        <v>12</v>
      </c>
      <c r="R99" s="5" t="b">
        <v>0</v>
      </c>
      <c r="S99" s="5" t="s">
        <v>33</v>
      </c>
      <c r="T99" s="16">
        <f>Pledged/goal</f>
        <v>0.9786813187</v>
      </c>
      <c r="U99" s="14">
        <f>iferror(Pledged/backer_count, " ")</f>
        <v>67.98473282</v>
      </c>
      <c r="V99" s="15" t="str">
        <f t="shared" si="6"/>
        <v>theater</v>
      </c>
      <c r="W99" s="15" t="str">
        <f t="shared" si="7"/>
        <v>plays</v>
      </c>
    </row>
    <row r="100" ht="15.75" customHeight="1">
      <c r="A100" s="5">
        <v>417.0</v>
      </c>
      <c r="B100" s="6" t="s">
        <v>254</v>
      </c>
      <c r="C100" s="7" t="s">
        <v>255</v>
      </c>
      <c r="D100" s="8">
        <v>1700.0</v>
      </c>
      <c r="E100" s="8">
        <v>943.0</v>
      </c>
      <c r="F100" s="5" t="s">
        <v>169</v>
      </c>
      <c r="G100" s="5">
        <v>15.0</v>
      </c>
      <c r="H100" s="5" t="s">
        <v>31</v>
      </c>
      <c r="I100" s="5" t="s">
        <v>32</v>
      </c>
      <c r="J100" s="5">
        <v>1.5412212E9</v>
      </c>
      <c r="K100" s="5">
        <v>1.5432984E9</v>
      </c>
      <c r="L100" s="9">
        <f t="shared" si="2"/>
        <v>133159302518400</v>
      </c>
      <c r="M100" s="10">
        <f t="shared" ref="M100:N100" si="104">(((J100/60/60)/24+DATE(1970,1,1)))</f>
        <v>43407.20833</v>
      </c>
      <c r="N100" s="11">
        <f t="shared" si="104"/>
        <v>43431.25</v>
      </c>
      <c r="O100" s="12">
        <f t="shared" si="4"/>
        <v>2018</v>
      </c>
      <c r="P100" s="5" t="b">
        <v>0</v>
      </c>
      <c r="Q100" s="5">
        <f t="shared" si="5"/>
        <v>11</v>
      </c>
      <c r="R100" s="5" t="b">
        <v>0</v>
      </c>
      <c r="S100" s="5" t="s">
        <v>33</v>
      </c>
      <c r="T100" s="16">
        <f>Pledged/goal</f>
        <v>0.5547058824</v>
      </c>
      <c r="U100" s="14">
        <f>iferror(Pledged/backer_count, " ")</f>
        <v>62.86666667</v>
      </c>
      <c r="V100" s="15" t="str">
        <f t="shared" si="6"/>
        <v>theater</v>
      </c>
      <c r="W100" s="15" t="str">
        <f t="shared" si="7"/>
        <v>plays</v>
      </c>
    </row>
    <row r="101" ht="15.75" customHeight="1">
      <c r="A101" s="5">
        <v>450.0</v>
      </c>
      <c r="B101" s="6" t="s">
        <v>256</v>
      </c>
      <c r="C101" s="7" t="s">
        <v>257</v>
      </c>
      <c r="D101" s="8">
        <v>100.0</v>
      </c>
      <c r="E101" s="8">
        <v>4.0</v>
      </c>
      <c r="F101" s="5" t="s">
        <v>169</v>
      </c>
      <c r="G101" s="5">
        <v>1.0</v>
      </c>
      <c r="H101" s="5" t="s">
        <v>56</v>
      </c>
      <c r="I101" s="5" t="s">
        <v>57</v>
      </c>
      <c r="J101" s="5">
        <v>1.540098E9</v>
      </c>
      <c r="K101" s="5">
        <v>1.5420888E9</v>
      </c>
      <c r="L101" s="9">
        <f t="shared" si="2"/>
        <v>133062258038400</v>
      </c>
      <c r="M101" s="10">
        <f t="shared" ref="M101:N101" si="105">(((J101/60/60)/24+DATE(1970,1,1)))</f>
        <v>43394.20833</v>
      </c>
      <c r="N101" s="11">
        <f t="shared" si="105"/>
        <v>43417.25</v>
      </c>
      <c r="O101" s="12">
        <f t="shared" si="4"/>
        <v>2018</v>
      </c>
      <c r="P101" s="5" t="b">
        <v>0</v>
      </c>
      <c r="Q101" s="5">
        <f t="shared" si="5"/>
        <v>10</v>
      </c>
      <c r="R101" s="5" t="b">
        <v>0</v>
      </c>
      <c r="S101" s="5" t="s">
        <v>161</v>
      </c>
      <c r="T101" s="16">
        <f>Pledged/goal</f>
        <v>0.04</v>
      </c>
      <c r="U101" s="14">
        <f>iferror(Pledged/backer_count, " ")</f>
        <v>4</v>
      </c>
      <c r="V101" s="15" t="str">
        <f t="shared" si="6"/>
        <v>film &amp; video</v>
      </c>
      <c r="W101" s="15" t="str">
        <f t="shared" si="7"/>
        <v>animation</v>
      </c>
    </row>
    <row r="102" ht="15.75" customHeight="1">
      <c r="A102" s="5">
        <v>645.0</v>
      </c>
      <c r="B102" s="6" t="s">
        <v>258</v>
      </c>
      <c r="C102" s="7" t="s">
        <v>259</v>
      </c>
      <c r="D102" s="8">
        <v>192100.0</v>
      </c>
      <c r="E102" s="8">
        <v>178483.0</v>
      </c>
      <c r="F102" s="5" t="s">
        <v>169</v>
      </c>
      <c r="G102" s="5">
        <v>4697.0</v>
      </c>
      <c r="H102" s="5" t="s">
        <v>31</v>
      </c>
      <c r="I102" s="5" t="s">
        <v>32</v>
      </c>
      <c r="J102" s="5">
        <v>1.537938E9</v>
      </c>
      <c r="K102" s="5">
        <v>1.5397524E9</v>
      </c>
      <c r="L102" s="9">
        <f t="shared" si="2"/>
        <v>132875634038400</v>
      </c>
      <c r="M102" s="10">
        <f t="shared" ref="M102:N102" si="106">(((J102/60/60)/24+DATE(1970,1,1)))</f>
        <v>43369.20833</v>
      </c>
      <c r="N102" s="11">
        <f t="shared" si="106"/>
        <v>43390.20833</v>
      </c>
      <c r="O102" s="12">
        <f t="shared" si="4"/>
        <v>2018</v>
      </c>
      <c r="P102" s="5" t="b">
        <v>0</v>
      </c>
      <c r="Q102" s="5">
        <f t="shared" si="5"/>
        <v>9</v>
      </c>
      <c r="R102" s="5" t="b">
        <v>1</v>
      </c>
      <c r="S102" s="5" t="s">
        <v>28</v>
      </c>
      <c r="T102" s="16">
        <f>Pledged/goal</f>
        <v>0.9291150442</v>
      </c>
      <c r="U102" s="14">
        <f>iferror(Pledged/backer_count, " ")</f>
        <v>37.99936129</v>
      </c>
      <c r="V102" s="15" t="str">
        <f t="shared" si="6"/>
        <v>music</v>
      </c>
      <c r="W102" s="15" t="str">
        <f t="shared" si="7"/>
        <v>rock</v>
      </c>
    </row>
    <row r="103" ht="15.75" customHeight="1">
      <c r="A103" s="5">
        <v>766.0</v>
      </c>
      <c r="B103" s="6" t="s">
        <v>260</v>
      </c>
      <c r="C103" s="7" t="s">
        <v>261</v>
      </c>
      <c r="D103" s="8">
        <v>43800.0</v>
      </c>
      <c r="E103" s="8">
        <v>13653.0</v>
      </c>
      <c r="F103" s="5" t="s">
        <v>169</v>
      </c>
      <c r="G103" s="5">
        <v>248.0</v>
      </c>
      <c r="H103" s="5" t="s">
        <v>26</v>
      </c>
      <c r="I103" s="5" t="s">
        <v>27</v>
      </c>
      <c r="J103" s="5">
        <v>1.5373332E9</v>
      </c>
      <c r="K103" s="5">
        <v>1.5374196E9</v>
      </c>
      <c r="L103" s="9">
        <f t="shared" si="2"/>
        <v>132823379318400</v>
      </c>
      <c r="M103" s="10">
        <f t="shared" ref="M103:N103" si="107">(((J103/60/60)/24+DATE(1970,1,1)))</f>
        <v>43362.20833</v>
      </c>
      <c r="N103" s="11">
        <f t="shared" si="107"/>
        <v>43363.20833</v>
      </c>
      <c r="O103" s="12">
        <f t="shared" si="4"/>
        <v>2018</v>
      </c>
      <c r="P103" s="5" t="b">
        <v>0</v>
      </c>
      <c r="Q103" s="5">
        <f t="shared" si="5"/>
        <v>9</v>
      </c>
      <c r="R103" s="5" t="b">
        <v>0</v>
      </c>
      <c r="S103" s="5" t="s">
        <v>221</v>
      </c>
      <c r="T103" s="16">
        <f>Pledged/goal</f>
        <v>0.3117123288</v>
      </c>
      <c r="U103" s="14">
        <f>iferror(Pledged/backer_count, " ")</f>
        <v>55.05241935</v>
      </c>
      <c r="V103" s="15" t="str">
        <f t="shared" si="6"/>
        <v>film &amp; video</v>
      </c>
      <c r="W103" s="15" t="str">
        <f t="shared" si="7"/>
        <v>science fiction</v>
      </c>
    </row>
    <row r="104" ht="15.75" customHeight="1">
      <c r="A104" s="5">
        <v>110.0</v>
      </c>
      <c r="B104" s="6" t="s">
        <v>262</v>
      </c>
      <c r="C104" s="7" t="s">
        <v>263</v>
      </c>
      <c r="D104" s="8">
        <v>142400.0</v>
      </c>
      <c r="E104" s="8">
        <v>21307.0</v>
      </c>
      <c r="F104" s="5" t="s">
        <v>169</v>
      </c>
      <c r="G104" s="5">
        <v>296.0</v>
      </c>
      <c r="H104" s="5" t="s">
        <v>31</v>
      </c>
      <c r="I104" s="5" t="s">
        <v>32</v>
      </c>
      <c r="J104" s="5">
        <v>1.536642E9</v>
      </c>
      <c r="K104" s="5">
        <v>1.5382836E9</v>
      </c>
      <c r="L104" s="9">
        <f t="shared" si="2"/>
        <v>132763659638400</v>
      </c>
      <c r="M104" s="10">
        <f t="shared" ref="M104:N104" si="108">(((J104/60/60)/24+DATE(1970,1,1)))</f>
        <v>43354.20833</v>
      </c>
      <c r="N104" s="11">
        <f t="shared" si="108"/>
        <v>43373.20833</v>
      </c>
      <c r="O104" s="12">
        <f t="shared" si="4"/>
        <v>2018</v>
      </c>
      <c r="P104" s="5" t="b">
        <v>0</v>
      </c>
      <c r="Q104" s="5">
        <f t="shared" si="5"/>
        <v>9</v>
      </c>
      <c r="R104" s="5" t="b">
        <v>0</v>
      </c>
      <c r="S104" s="5" t="s">
        <v>63</v>
      </c>
      <c r="T104" s="13">
        <f>Pledged/goal</f>
        <v>0.149627809</v>
      </c>
      <c r="U104" s="14">
        <f>iferror(Pledged/backer_count, " ")</f>
        <v>71.98310811</v>
      </c>
      <c r="V104" s="15" t="str">
        <f t="shared" si="6"/>
        <v>food</v>
      </c>
      <c r="W104" s="15" t="str">
        <f t="shared" si="7"/>
        <v>food trucks</v>
      </c>
    </row>
    <row r="105" ht="15.75" customHeight="1">
      <c r="A105" s="5">
        <v>302.0</v>
      </c>
      <c r="B105" s="6" t="s">
        <v>264</v>
      </c>
      <c r="C105" s="7" t="s">
        <v>265</v>
      </c>
      <c r="D105" s="8">
        <v>76100.0</v>
      </c>
      <c r="E105" s="8">
        <v>24234.0</v>
      </c>
      <c r="F105" s="5" t="s">
        <v>169</v>
      </c>
      <c r="G105" s="5">
        <v>245.0</v>
      </c>
      <c r="H105" s="5" t="s">
        <v>31</v>
      </c>
      <c r="I105" s="5" t="s">
        <v>32</v>
      </c>
      <c r="J105" s="5">
        <v>1.5358644E9</v>
      </c>
      <c r="K105" s="5">
        <v>1.537074E9</v>
      </c>
      <c r="L105" s="9">
        <f t="shared" si="2"/>
        <v>132696474998400</v>
      </c>
      <c r="M105" s="10">
        <f t="shared" ref="M105:N105" si="109">(((J105/60/60)/24+DATE(1970,1,1)))</f>
        <v>43345.20833</v>
      </c>
      <c r="N105" s="11">
        <f t="shared" si="109"/>
        <v>43359.20833</v>
      </c>
      <c r="O105" s="12">
        <f t="shared" si="4"/>
        <v>2018</v>
      </c>
      <c r="P105" s="5" t="b">
        <v>0</v>
      </c>
      <c r="Q105" s="5">
        <f t="shared" si="5"/>
        <v>9</v>
      </c>
      <c r="R105" s="5" t="b">
        <v>0</v>
      </c>
      <c r="S105" s="5" t="s">
        <v>33</v>
      </c>
      <c r="T105" s="13">
        <f>Pledged/goal</f>
        <v>0.3184494087</v>
      </c>
      <c r="U105" s="14">
        <f>iferror(Pledged/backer_count, " ")</f>
        <v>98.91428571</v>
      </c>
      <c r="V105" s="15" t="str">
        <f t="shared" si="6"/>
        <v>theater</v>
      </c>
      <c r="W105" s="15" t="str">
        <f t="shared" si="7"/>
        <v>plays</v>
      </c>
    </row>
    <row r="106" ht="15.75" customHeight="1">
      <c r="A106" s="5">
        <v>828.0</v>
      </c>
      <c r="B106" s="6" t="s">
        <v>266</v>
      </c>
      <c r="C106" s="7" t="s">
        <v>267</v>
      </c>
      <c r="D106" s="8">
        <v>7100.0</v>
      </c>
      <c r="E106" s="8">
        <v>4899.0</v>
      </c>
      <c r="F106" s="5" t="s">
        <v>169</v>
      </c>
      <c r="G106" s="5">
        <v>70.0</v>
      </c>
      <c r="H106" s="5" t="s">
        <v>31</v>
      </c>
      <c r="I106" s="5" t="s">
        <v>32</v>
      </c>
      <c r="J106" s="5">
        <v>1.5354324E9</v>
      </c>
      <c r="K106" s="5">
        <v>1.5375924E9</v>
      </c>
      <c r="L106" s="9">
        <f t="shared" si="2"/>
        <v>132659150198400</v>
      </c>
      <c r="M106" s="10">
        <f t="shared" ref="M106:N106" si="110">(((J106/60/60)/24+DATE(1970,1,1)))</f>
        <v>43340.20833</v>
      </c>
      <c r="N106" s="11">
        <f t="shared" si="110"/>
        <v>43365.20833</v>
      </c>
      <c r="O106" s="12">
        <f t="shared" si="4"/>
        <v>2018</v>
      </c>
      <c r="P106" s="5" t="b">
        <v>0</v>
      </c>
      <c r="Q106" s="5">
        <f t="shared" si="5"/>
        <v>8</v>
      </c>
      <c r="R106" s="5" t="b">
        <v>0</v>
      </c>
      <c r="S106" s="5" t="s">
        <v>33</v>
      </c>
      <c r="T106" s="16">
        <f>Pledged/goal</f>
        <v>0.69</v>
      </c>
      <c r="U106" s="14">
        <f>iferror(Pledged/backer_count, " ")</f>
        <v>69.98571429</v>
      </c>
      <c r="V106" s="15" t="str">
        <f t="shared" si="6"/>
        <v>theater</v>
      </c>
      <c r="W106" s="15" t="str">
        <f t="shared" si="7"/>
        <v>plays</v>
      </c>
    </row>
    <row r="107" ht="15.75" customHeight="1">
      <c r="A107" s="5">
        <v>843.0</v>
      </c>
      <c r="B107" s="6" t="s">
        <v>268</v>
      </c>
      <c r="C107" s="7" t="s">
        <v>269</v>
      </c>
      <c r="D107" s="8">
        <v>8800.0</v>
      </c>
      <c r="E107" s="8">
        <v>2703.0</v>
      </c>
      <c r="F107" s="5" t="s">
        <v>169</v>
      </c>
      <c r="G107" s="5">
        <v>33.0</v>
      </c>
      <c r="H107" s="5" t="s">
        <v>31</v>
      </c>
      <c r="I107" s="5" t="s">
        <v>32</v>
      </c>
      <c r="J107" s="5">
        <v>1.5352596E9</v>
      </c>
      <c r="K107" s="5">
        <v>1.535778E9</v>
      </c>
      <c r="L107" s="9">
        <f t="shared" si="2"/>
        <v>132644220278400</v>
      </c>
      <c r="M107" s="10">
        <f t="shared" ref="M107:N107" si="111">(((J107/60/60)/24+DATE(1970,1,1)))</f>
        <v>43338.20833</v>
      </c>
      <c r="N107" s="11">
        <f t="shared" si="111"/>
        <v>43344.20833</v>
      </c>
      <c r="O107" s="12">
        <f t="shared" si="4"/>
        <v>2018</v>
      </c>
      <c r="P107" s="5" t="b">
        <v>0</v>
      </c>
      <c r="Q107" s="5">
        <f t="shared" si="5"/>
        <v>8</v>
      </c>
      <c r="R107" s="5" t="b">
        <v>0</v>
      </c>
      <c r="S107" s="5" t="s">
        <v>81</v>
      </c>
      <c r="T107" s="16">
        <f>Pledged/goal</f>
        <v>0.3071590909</v>
      </c>
      <c r="U107" s="14">
        <f>iferror(Pledged/backer_count, " ")</f>
        <v>81.90909091</v>
      </c>
      <c r="V107" s="15" t="str">
        <f t="shared" si="6"/>
        <v>photography</v>
      </c>
      <c r="W107" s="15" t="str">
        <f t="shared" si="7"/>
        <v>photography books</v>
      </c>
    </row>
    <row r="108" ht="15.75" customHeight="1">
      <c r="A108" s="5">
        <v>534.0</v>
      </c>
      <c r="B108" s="6" t="s">
        <v>270</v>
      </c>
      <c r="C108" s="7" t="s">
        <v>271</v>
      </c>
      <c r="D108" s="8">
        <v>89100.0</v>
      </c>
      <c r="E108" s="8">
        <v>13385.0</v>
      </c>
      <c r="F108" s="5" t="s">
        <v>169</v>
      </c>
      <c r="G108" s="5">
        <v>243.0</v>
      </c>
      <c r="H108" s="5" t="s">
        <v>31</v>
      </c>
      <c r="I108" s="5" t="s">
        <v>32</v>
      </c>
      <c r="J108" s="5">
        <v>1.534482E9</v>
      </c>
      <c r="K108" s="5">
        <v>1.5345684E9</v>
      </c>
      <c r="L108" s="9">
        <f t="shared" si="2"/>
        <v>132577035638400</v>
      </c>
      <c r="M108" s="10">
        <f t="shared" ref="M108:N108" si="112">(((J108/60/60)/24+DATE(1970,1,1)))</f>
        <v>43329.20833</v>
      </c>
      <c r="N108" s="11">
        <f t="shared" si="112"/>
        <v>43330.20833</v>
      </c>
      <c r="O108" s="12">
        <f t="shared" si="4"/>
        <v>2018</v>
      </c>
      <c r="P108" s="5" t="b">
        <v>0</v>
      </c>
      <c r="Q108" s="5">
        <f t="shared" si="5"/>
        <v>8</v>
      </c>
      <c r="R108" s="5" t="b">
        <v>1</v>
      </c>
      <c r="S108" s="5" t="s">
        <v>38</v>
      </c>
      <c r="T108" s="16">
        <f>Pledged/goal</f>
        <v>0.1502244669</v>
      </c>
      <c r="U108" s="14">
        <f>iferror(Pledged/backer_count, " ")</f>
        <v>55.08230453</v>
      </c>
      <c r="V108" s="15" t="str">
        <f t="shared" si="6"/>
        <v>film &amp; video</v>
      </c>
      <c r="W108" s="15" t="str">
        <f t="shared" si="7"/>
        <v>drama</v>
      </c>
    </row>
    <row r="109" ht="15.75" customHeight="1">
      <c r="A109" s="5">
        <v>358.0</v>
      </c>
      <c r="B109" s="6" t="s">
        <v>272</v>
      </c>
      <c r="C109" s="7" t="s">
        <v>273</v>
      </c>
      <c r="D109" s="8">
        <v>9700.0</v>
      </c>
      <c r="E109" s="8">
        <v>1146.0</v>
      </c>
      <c r="F109" s="5" t="s">
        <v>169</v>
      </c>
      <c r="G109" s="5">
        <v>23.0</v>
      </c>
      <c r="H109" s="5" t="s">
        <v>56</v>
      </c>
      <c r="I109" s="5" t="s">
        <v>57</v>
      </c>
      <c r="J109" s="5">
        <v>1.5338772E9</v>
      </c>
      <c r="K109" s="5">
        <v>1.5341364E9</v>
      </c>
      <c r="L109" s="9">
        <f t="shared" si="2"/>
        <v>132524780918400</v>
      </c>
      <c r="M109" s="10">
        <f t="shared" ref="M109:N109" si="113">(((J109/60/60)/24+DATE(1970,1,1)))</f>
        <v>43322.20833</v>
      </c>
      <c r="N109" s="11">
        <f t="shared" si="113"/>
        <v>43325.20833</v>
      </c>
      <c r="O109" s="12">
        <f t="shared" si="4"/>
        <v>2018</v>
      </c>
      <c r="P109" s="5" t="b">
        <v>1</v>
      </c>
      <c r="Q109" s="5">
        <f t="shared" si="5"/>
        <v>8</v>
      </c>
      <c r="R109" s="5" t="b">
        <v>0</v>
      </c>
      <c r="S109" s="5" t="s">
        <v>81</v>
      </c>
      <c r="T109" s="13">
        <f>Pledged/goal</f>
        <v>0.1181443299</v>
      </c>
      <c r="U109" s="14">
        <f>iferror(Pledged/backer_count, " ")</f>
        <v>49.82608696</v>
      </c>
      <c r="V109" s="15" t="str">
        <f t="shared" si="6"/>
        <v>photography</v>
      </c>
      <c r="W109" s="15" t="str">
        <f t="shared" si="7"/>
        <v>photography books</v>
      </c>
    </row>
    <row r="110" ht="15.75" customHeight="1">
      <c r="A110" s="5">
        <v>476.0</v>
      </c>
      <c r="B110" s="6" t="s">
        <v>274</v>
      </c>
      <c r="C110" s="7" t="s">
        <v>275</v>
      </c>
      <c r="D110" s="8">
        <v>191500.0</v>
      </c>
      <c r="E110" s="8">
        <v>57122.0</v>
      </c>
      <c r="F110" s="5" t="s">
        <v>169</v>
      </c>
      <c r="G110" s="5">
        <v>1120.0</v>
      </c>
      <c r="H110" s="5" t="s">
        <v>31</v>
      </c>
      <c r="I110" s="5" t="s">
        <v>32</v>
      </c>
      <c r="J110" s="5">
        <v>1.5338772E9</v>
      </c>
      <c r="K110" s="5">
        <v>1.5343956E9</v>
      </c>
      <c r="L110" s="9">
        <f t="shared" si="2"/>
        <v>132524780918400</v>
      </c>
      <c r="M110" s="10">
        <f t="shared" ref="M110:N110" si="114">(((J110/60/60)/24+DATE(1970,1,1)))</f>
        <v>43322.20833</v>
      </c>
      <c r="N110" s="11">
        <f t="shared" si="114"/>
        <v>43328.20833</v>
      </c>
      <c r="O110" s="12">
        <f t="shared" si="4"/>
        <v>2018</v>
      </c>
      <c r="P110" s="5" t="b">
        <v>0</v>
      </c>
      <c r="Q110" s="5">
        <f t="shared" si="5"/>
        <v>8</v>
      </c>
      <c r="R110" s="5" t="b">
        <v>0</v>
      </c>
      <c r="S110" s="5" t="s">
        <v>164</v>
      </c>
      <c r="T110" s="16">
        <f>Pledged/goal</f>
        <v>0.2982872063</v>
      </c>
      <c r="U110" s="14">
        <f>iferror(Pledged/backer_count, " ")</f>
        <v>51.00178571</v>
      </c>
      <c r="V110" s="15" t="str">
        <f t="shared" si="6"/>
        <v>publishing</v>
      </c>
      <c r="W110" s="15" t="str">
        <f t="shared" si="7"/>
        <v>fiction</v>
      </c>
    </row>
    <row r="111" ht="15.75" customHeight="1">
      <c r="A111" s="5">
        <v>64.0</v>
      </c>
      <c r="B111" s="6" t="s">
        <v>276</v>
      </c>
      <c r="C111" s="7" t="s">
        <v>277</v>
      </c>
      <c r="D111" s="8">
        <v>2800.0</v>
      </c>
      <c r="E111" s="8">
        <v>2734.0</v>
      </c>
      <c r="F111" s="5" t="s">
        <v>169</v>
      </c>
      <c r="G111" s="5">
        <v>38.0</v>
      </c>
      <c r="H111" s="5" t="s">
        <v>31</v>
      </c>
      <c r="I111" s="5" t="s">
        <v>32</v>
      </c>
      <c r="J111" s="5">
        <v>1.5305076E9</v>
      </c>
      <c r="K111" s="5">
        <v>1.5318036E9</v>
      </c>
      <c r="L111" s="9">
        <f t="shared" si="2"/>
        <v>132233647478400</v>
      </c>
      <c r="M111" s="10">
        <f t="shared" ref="M111:N111" si="115">(((J111/60/60)/24+DATE(1970,1,1)))</f>
        <v>43283.20833</v>
      </c>
      <c r="N111" s="11">
        <f t="shared" si="115"/>
        <v>43298.20833</v>
      </c>
      <c r="O111" s="12">
        <f t="shared" si="4"/>
        <v>2018</v>
      </c>
      <c r="P111" s="5" t="b">
        <v>0</v>
      </c>
      <c r="Q111" s="5">
        <f t="shared" si="5"/>
        <v>7</v>
      </c>
      <c r="R111" s="5" t="b">
        <v>1</v>
      </c>
      <c r="S111" s="5" t="s">
        <v>60</v>
      </c>
      <c r="T111" s="13">
        <f>Pledged/goal</f>
        <v>0.9764285714</v>
      </c>
      <c r="U111" s="14">
        <f>iferror(Pledged/backer_count, " ")</f>
        <v>71.94736842</v>
      </c>
      <c r="V111" s="15" t="str">
        <f t="shared" si="6"/>
        <v>technology</v>
      </c>
      <c r="W111" s="15" t="str">
        <f t="shared" si="7"/>
        <v>web</v>
      </c>
    </row>
    <row r="112" ht="15.75" customHeight="1">
      <c r="A112" s="5">
        <v>79.0</v>
      </c>
      <c r="B112" s="6" t="s">
        <v>278</v>
      </c>
      <c r="C112" s="7" t="s">
        <v>279</v>
      </c>
      <c r="D112" s="8">
        <v>57800.0</v>
      </c>
      <c r="E112" s="8">
        <v>40228.0</v>
      </c>
      <c r="F112" s="5" t="s">
        <v>169</v>
      </c>
      <c r="G112" s="5">
        <v>838.0</v>
      </c>
      <c r="H112" s="5" t="s">
        <v>31</v>
      </c>
      <c r="I112" s="5" t="s">
        <v>32</v>
      </c>
      <c r="J112" s="5">
        <v>1.5291252E9</v>
      </c>
      <c r="K112" s="5">
        <v>1.5295572E9</v>
      </c>
      <c r="L112" s="9">
        <f t="shared" si="2"/>
        <v>132114208118400</v>
      </c>
      <c r="M112" s="10">
        <f t="shared" ref="M112:N112" si="116">(((J112/60/60)/24+DATE(1970,1,1)))</f>
        <v>43267.20833</v>
      </c>
      <c r="N112" s="11">
        <f t="shared" si="116"/>
        <v>43272.20833</v>
      </c>
      <c r="O112" s="12">
        <f t="shared" si="4"/>
        <v>2018</v>
      </c>
      <c r="P112" s="5" t="b">
        <v>0</v>
      </c>
      <c r="Q112" s="5">
        <f t="shared" si="5"/>
        <v>6</v>
      </c>
      <c r="R112" s="5" t="b">
        <v>0</v>
      </c>
      <c r="S112" s="5" t="s">
        <v>33</v>
      </c>
      <c r="T112" s="13">
        <f>Pledged/goal</f>
        <v>0.6959861592</v>
      </c>
      <c r="U112" s="14">
        <f>iferror(Pledged/backer_count, " ")</f>
        <v>48.00477327</v>
      </c>
      <c r="V112" s="15" t="str">
        <f t="shared" si="6"/>
        <v>theater</v>
      </c>
      <c r="W112" s="15" t="str">
        <f t="shared" si="7"/>
        <v>plays</v>
      </c>
    </row>
    <row r="113" ht="15.75" customHeight="1">
      <c r="A113" s="5">
        <v>325.0</v>
      </c>
      <c r="B113" s="6" t="s">
        <v>280</v>
      </c>
      <c r="C113" s="7" t="s">
        <v>281</v>
      </c>
      <c r="D113" s="8">
        <v>6500.0</v>
      </c>
      <c r="E113" s="8">
        <v>5897.0</v>
      </c>
      <c r="F113" s="5" t="s">
        <v>169</v>
      </c>
      <c r="G113" s="5">
        <v>73.0</v>
      </c>
      <c r="H113" s="5" t="s">
        <v>31</v>
      </c>
      <c r="I113" s="5" t="s">
        <v>32</v>
      </c>
      <c r="J113" s="5">
        <v>1.5291252E9</v>
      </c>
      <c r="K113" s="5">
        <v>1.5311124E9</v>
      </c>
      <c r="L113" s="9">
        <f t="shared" si="2"/>
        <v>132114208118400</v>
      </c>
      <c r="M113" s="10">
        <f t="shared" ref="M113:N113" si="117">(((J113/60/60)/24+DATE(1970,1,1)))</f>
        <v>43267.20833</v>
      </c>
      <c r="N113" s="11">
        <f t="shared" si="117"/>
        <v>43290.20833</v>
      </c>
      <c r="O113" s="12">
        <f t="shared" si="4"/>
        <v>2018</v>
      </c>
      <c r="P113" s="5" t="b">
        <v>0</v>
      </c>
      <c r="Q113" s="5">
        <f t="shared" si="5"/>
        <v>6</v>
      </c>
      <c r="R113" s="5" t="b">
        <v>1</v>
      </c>
      <c r="S113" s="5" t="s">
        <v>33</v>
      </c>
      <c r="T113" s="13">
        <f>Pledged/goal</f>
        <v>0.9072307692</v>
      </c>
      <c r="U113" s="14">
        <f>iferror(Pledged/backer_count, " ")</f>
        <v>80.78082192</v>
      </c>
      <c r="V113" s="15" t="str">
        <f t="shared" si="6"/>
        <v>theater</v>
      </c>
      <c r="W113" s="15" t="str">
        <f t="shared" si="7"/>
        <v>plays</v>
      </c>
    </row>
    <row r="114" ht="15.75" customHeight="1">
      <c r="A114" s="5">
        <v>405.0</v>
      </c>
      <c r="B114" s="6" t="s">
        <v>282</v>
      </c>
      <c r="C114" s="7" t="s">
        <v>283</v>
      </c>
      <c r="D114" s="8">
        <v>29600.0</v>
      </c>
      <c r="E114" s="8">
        <v>26527.0</v>
      </c>
      <c r="F114" s="5" t="s">
        <v>169</v>
      </c>
      <c r="G114" s="5">
        <v>435.0</v>
      </c>
      <c r="H114" s="5" t="s">
        <v>31</v>
      </c>
      <c r="I114" s="5" t="s">
        <v>32</v>
      </c>
      <c r="J114" s="5">
        <v>1.5280884E9</v>
      </c>
      <c r="K114" s="5">
        <v>1.5324084E9</v>
      </c>
      <c r="L114" s="9">
        <f t="shared" si="2"/>
        <v>132024628598400</v>
      </c>
      <c r="M114" s="10">
        <f t="shared" ref="M114:N114" si="118">(((J114/60/60)/24+DATE(1970,1,1)))</f>
        <v>43255.20833</v>
      </c>
      <c r="N114" s="11">
        <f t="shared" si="118"/>
        <v>43305.20833</v>
      </c>
      <c r="O114" s="12">
        <f t="shared" si="4"/>
        <v>2018</v>
      </c>
      <c r="P114" s="5" t="b">
        <v>0</v>
      </c>
      <c r="Q114" s="5">
        <f t="shared" si="5"/>
        <v>6</v>
      </c>
      <c r="R114" s="5" t="b">
        <v>0</v>
      </c>
      <c r="S114" s="5" t="s">
        <v>33</v>
      </c>
      <c r="T114" s="16">
        <f>Pledged/goal</f>
        <v>0.8961824324</v>
      </c>
      <c r="U114" s="14">
        <f>iferror(Pledged/backer_count, " ")</f>
        <v>60.9816092</v>
      </c>
      <c r="V114" s="15" t="str">
        <f t="shared" si="6"/>
        <v>theater</v>
      </c>
      <c r="W114" s="15" t="str">
        <f t="shared" si="7"/>
        <v>plays</v>
      </c>
    </row>
    <row r="115" ht="15.75" customHeight="1">
      <c r="A115" s="5">
        <v>378.0</v>
      </c>
      <c r="B115" s="6" t="s">
        <v>284</v>
      </c>
      <c r="C115" s="7" t="s">
        <v>285</v>
      </c>
      <c r="D115" s="8">
        <v>178200.0</v>
      </c>
      <c r="E115" s="8">
        <v>24882.0</v>
      </c>
      <c r="F115" s="5" t="s">
        <v>169</v>
      </c>
      <c r="G115" s="5">
        <v>355.0</v>
      </c>
      <c r="H115" s="5" t="s">
        <v>31</v>
      </c>
      <c r="I115" s="5" t="s">
        <v>32</v>
      </c>
      <c r="J115" s="5">
        <v>1.5268788E9</v>
      </c>
      <c r="K115" s="5">
        <v>1.530162E9</v>
      </c>
      <c r="L115" s="9">
        <f t="shared" si="2"/>
        <v>131920119158400</v>
      </c>
      <c r="M115" s="10">
        <f t="shared" ref="M115:N115" si="119">(((J115/60/60)/24+DATE(1970,1,1)))</f>
        <v>43241.20833</v>
      </c>
      <c r="N115" s="11">
        <f t="shared" si="119"/>
        <v>43279.20833</v>
      </c>
      <c r="O115" s="12">
        <f t="shared" si="4"/>
        <v>2018</v>
      </c>
      <c r="P115" s="5" t="b">
        <v>0</v>
      </c>
      <c r="Q115" s="5">
        <f t="shared" si="5"/>
        <v>5</v>
      </c>
      <c r="R115" s="5" t="b">
        <v>0</v>
      </c>
      <c r="S115" s="5" t="s">
        <v>72</v>
      </c>
      <c r="T115" s="16">
        <f>Pledged/goal</f>
        <v>0.1396296296</v>
      </c>
      <c r="U115" s="14">
        <f>iferror(Pledged/backer_count, " ")</f>
        <v>70.09014085</v>
      </c>
      <c r="V115" s="15" t="str">
        <f t="shared" si="6"/>
        <v>film &amp; video</v>
      </c>
      <c r="W115" s="15" t="str">
        <f t="shared" si="7"/>
        <v>documentary</v>
      </c>
    </row>
    <row r="116" ht="15.75" customHeight="1">
      <c r="A116" s="5">
        <v>185.0</v>
      </c>
      <c r="B116" s="6" t="s">
        <v>286</v>
      </c>
      <c r="C116" s="7" t="s">
        <v>287</v>
      </c>
      <c r="D116" s="8">
        <v>1000.0</v>
      </c>
      <c r="E116" s="8">
        <v>718.0</v>
      </c>
      <c r="F116" s="5" t="s">
        <v>169</v>
      </c>
      <c r="G116" s="5">
        <v>19.0</v>
      </c>
      <c r="H116" s="5" t="s">
        <v>31</v>
      </c>
      <c r="I116" s="5" t="s">
        <v>32</v>
      </c>
      <c r="J116" s="5">
        <v>1.5261876E9</v>
      </c>
      <c r="K116" s="5">
        <v>1.527138E9</v>
      </c>
      <c r="L116" s="9">
        <f t="shared" si="2"/>
        <v>131860399478400</v>
      </c>
      <c r="M116" s="10">
        <f t="shared" ref="M116:N116" si="120">(((J116/60/60)/24+DATE(1970,1,1)))</f>
        <v>43233.20833</v>
      </c>
      <c r="N116" s="11">
        <f t="shared" si="120"/>
        <v>43244.20833</v>
      </c>
      <c r="O116" s="12">
        <f t="shared" si="4"/>
        <v>2018</v>
      </c>
      <c r="P116" s="5" t="b">
        <v>0</v>
      </c>
      <c r="Q116" s="5">
        <f t="shared" si="5"/>
        <v>5</v>
      </c>
      <c r="R116" s="5" t="b">
        <v>0</v>
      </c>
      <c r="S116" s="5" t="s">
        <v>53</v>
      </c>
      <c r="T116" s="13">
        <f>Pledged/goal</f>
        <v>0.718</v>
      </c>
      <c r="U116" s="14">
        <f>iferror(Pledged/backer_count, " ")</f>
        <v>37.78947368</v>
      </c>
      <c r="V116" s="15" t="str">
        <f t="shared" si="6"/>
        <v>film &amp; video</v>
      </c>
      <c r="W116" s="15" t="str">
        <f t="shared" si="7"/>
        <v>television</v>
      </c>
    </row>
    <row r="117" ht="15.75" customHeight="1">
      <c r="A117" s="5">
        <v>858.0</v>
      </c>
      <c r="B117" s="6" t="s">
        <v>288</v>
      </c>
      <c r="C117" s="7" t="s">
        <v>289</v>
      </c>
      <c r="D117" s="8">
        <v>4000.0</v>
      </c>
      <c r="E117" s="8">
        <v>2778.0</v>
      </c>
      <c r="F117" s="5" t="s">
        <v>169</v>
      </c>
      <c r="G117" s="5">
        <v>35.0</v>
      </c>
      <c r="H117" s="5" t="s">
        <v>31</v>
      </c>
      <c r="I117" s="5" t="s">
        <v>32</v>
      </c>
      <c r="J117" s="5">
        <v>1.5242868E9</v>
      </c>
      <c r="K117" s="5">
        <v>1.5248916E9</v>
      </c>
      <c r="L117" s="9">
        <f t="shared" si="2"/>
        <v>131696170358400</v>
      </c>
      <c r="M117" s="10">
        <f t="shared" ref="M117:N117" si="121">(((J117/60/60)/24+DATE(1970,1,1)))</f>
        <v>43211.20833</v>
      </c>
      <c r="N117" s="11">
        <f t="shared" si="121"/>
        <v>43218.20833</v>
      </c>
      <c r="O117" s="12">
        <f t="shared" si="4"/>
        <v>2018</v>
      </c>
      <c r="P117" s="5" t="b">
        <v>1</v>
      </c>
      <c r="Q117" s="5">
        <f t="shared" si="5"/>
        <v>4</v>
      </c>
      <c r="R117" s="5" t="b">
        <v>0</v>
      </c>
      <c r="S117" s="5" t="s">
        <v>63</v>
      </c>
      <c r="T117" s="16">
        <f>Pledged/goal</f>
        <v>0.6945</v>
      </c>
      <c r="U117" s="14">
        <f>iferror(Pledged/backer_count, " ")</f>
        <v>79.37142857</v>
      </c>
      <c r="V117" s="15" t="str">
        <f t="shared" si="6"/>
        <v>food</v>
      </c>
      <c r="W117" s="15" t="str">
        <f t="shared" si="7"/>
        <v>food trucks</v>
      </c>
    </row>
    <row r="118" ht="15.75" customHeight="1">
      <c r="A118" s="5">
        <v>424.0</v>
      </c>
      <c r="B118" s="6" t="s">
        <v>290</v>
      </c>
      <c r="C118" s="7" t="s">
        <v>291</v>
      </c>
      <c r="D118" s="8">
        <v>5100.0</v>
      </c>
      <c r="E118" s="8">
        <v>2064.0</v>
      </c>
      <c r="F118" s="5" t="s">
        <v>169</v>
      </c>
      <c r="G118" s="5">
        <v>83.0</v>
      </c>
      <c r="H118" s="5" t="s">
        <v>31</v>
      </c>
      <c r="I118" s="5" t="s">
        <v>32</v>
      </c>
      <c r="J118" s="5">
        <v>1.5240276E9</v>
      </c>
      <c r="K118" s="5">
        <v>1.524546E9</v>
      </c>
      <c r="L118" s="9">
        <f t="shared" si="2"/>
        <v>131673775478400</v>
      </c>
      <c r="M118" s="10">
        <f t="shared" ref="M118:N118" si="122">(((J118/60/60)/24+DATE(1970,1,1)))</f>
        <v>43208.20833</v>
      </c>
      <c r="N118" s="11">
        <f t="shared" si="122"/>
        <v>43214.20833</v>
      </c>
      <c r="O118" s="12">
        <f t="shared" si="4"/>
        <v>2018</v>
      </c>
      <c r="P118" s="5" t="b">
        <v>0</v>
      </c>
      <c r="Q118" s="5">
        <f t="shared" si="5"/>
        <v>4</v>
      </c>
      <c r="R118" s="5" t="b">
        <v>0</v>
      </c>
      <c r="S118" s="5" t="s">
        <v>117</v>
      </c>
      <c r="T118" s="16">
        <f>Pledged/goal</f>
        <v>0.4047058824</v>
      </c>
      <c r="U118" s="14">
        <f>iferror(Pledged/backer_count, " ")</f>
        <v>24.86746988</v>
      </c>
      <c r="V118" s="15" t="str">
        <f t="shared" si="6"/>
        <v>music</v>
      </c>
      <c r="W118" s="15" t="str">
        <f t="shared" si="7"/>
        <v>indie rock</v>
      </c>
    </row>
    <row r="119" ht="15.75" customHeight="1">
      <c r="A119" s="5">
        <v>622.0</v>
      </c>
      <c r="B119" s="6" t="s">
        <v>292</v>
      </c>
      <c r="C119" s="7" t="s">
        <v>293</v>
      </c>
      <c r="D119" s="8">
        <v>189000.0</v>
      </c>
      <c r="E119" s="8">
        <v>5916.0</v>
      </c>
      <c r="F119" s="5" t="s">
        <v>169</v>
      </c>
      <c r="G119" s="5">
        <v>64.0</v>
      </c>
      <c r="H119" s="5" t="s">
        <v>31</v>
      </c>
      <c r="I119" s="5" t="s">
        <v>32</v>
      </c>
      <c r="J119" s="5">
        <v>1.5237684E9</v>
      </c>
      <c r="K119" s="5">
        <v>1.5260148E9</v>
      </c>
      <c r="L119" s="9">
        <f t="shared" si="2"/>
        <v>131651380598400</v>
      </c>
      <c r="M119" s="10">
        <f t="shared" ref="M119:N119" si="123">(((J119/60/60)/24+DATE(1970,1,1)))</f>
        <v>43205.20833</v>
      </c>
      <c r="N119" s="11">
        <f t="shared" si="123"/>
        <v>43231.20833</v>
      </c>
      <c r="O119" s="12">
        <f t="shared" si="4"/>
        <v>2018</v>
      </c>
      <c r="P119" s="5" t="b">
        <v>0</v>
      </c>
      <c r="Q119" s="5">
        <f t="shared" si="5"/>
        <v>4</v>
      </c>
      <c r="R119" s="5" t="b">
        <v>0</v>
      </c>
      <c r="S119" s="5" t="s">
        <v>117</v>
      </c>
      <c r="T119" s="16">
        <f>Pledged/goal</f>
        <v>0.0313015873</v>
      </c>
      <c r="U119" s="14">
        <f>iferror(Pledged/backer_count, " ")</f>
        <v>92.4375</v>
      </c>
      <c r="V119" s="15" t="str">
        <f t="shared" si="6"/>
        <v>music</v>
      </c>
      <c r="W119" s="15" t="str">
        <f t="shared" si="7"/>
        <v>indie rock</v>
      </c>
    </row>
    <row r="120" ht="15.75" customHeight="1">
      <c r="A120" s="5">
        <v>647.0</v>
      </c>
      <c r="B120" s="6" t="s">
        <v>294</v>
      </c>
      <c r="C120" s="7" t="s">
        <v>295</v>
      </c>
      <c r="D120" s="8">
        <v>4500.0</v>
      </c>
      <c r="E120" s="8">
        <v>1863.0</v>
      </c>
      <c r="F120" s="5" t="s">
        <v>169</v>
      </c>
      <c r="G120" s="5">
        <v>18.0</v>
      </c>
      <c r="H120" s="5" t="s">
        <v>31</v>
      </c>
      <c r="I120" s="5" t="s">
        <v>32</v>
      </c>
      <c r="J120" s="5">
        <v>1.52325E9</v>
      </c>
      <c r="K120" s="5">
        <v>1.5253236E9</v>
      </c>
      <c r="L120" s="9">
        <f t="shared" si="2"/>
        <v>131606590838400</v>
      </c>
      <c r="M120" s="10">
        <f t="shared" ref="M120:N120" si="124">(((J120/60/60)/24+DATE(1970,1,1)))</f>
        <v>43199.20833</v>
      </c>
      <c r="N120" s="11">
        <f t="shared" si="124"/>
        <v>43223.20833</v>
      </c>
      <c r="O120" s="12">
        <f t="shared" si="4"/>
        <v>2018</v>
      </c>
      <c r="P120" s="5" t="b">
        <v>0</v>
      </c>
      <c r="Q120" s="5">
        <f t="shared" si="5"/>
        <v>4</v>
      </c>
      <c r="R120" s="5" t="b">
        <v>0</v>
      </c>
      <c r="S120" s="5" t="s">
        <v>296</v>
      </c>
      <c r="T120" s="16">
        <f>Pledged/goal</f>
        <v>0.414</v>
      </c>
      <c r="U120" s="14">
        <f>iferror(Pledged/backer_count, " ")</f>
        <v>103.5</v>
      </c>
      <c r="V120" s="15" t="str">
        <f t="shared" si="6"/>
        <v>publishing</v>
      </c>
      <c r="W120" s="15" t="str">
        <f t="shared" si="7"/>
        <v>translations</v>
      </c>
    </row>
    <row r="121" ht="15.75" customHeight="1">
      <c r="A121" s="5">
        <v>193.0</v>
      </c>
      <c r="B121" s="6" t="s">
        <v>297</v>
      </c>
      <c r="C121" s="7" t="s">
        <v>298</v>
      </c>
      <c r="D121" s="8">
        <v>6600.0</v>
      </c>
      <c r="E121" s="8">
        <v>3012.0</v>
      </c>
      <c r="F121" s="5" t="s">
        <v>169</v>
      </c>
      <c r="G121" s="5">
        <v>65.0</v>
      </c>
      <c r="H121" s="5" t="s">
        <v>31</v>
      </c>
      <c r="I121" s="5" t="s">
        <v>32</v>
      </c>
      <c r="J121" s="5">
        <v>1.5231636E9</v>
      </c>
      <c r="K121" s="5">
        <v>1.5235092E9</v>
      </c>
      <c r="L121" s="9">
        <f t="shared" si="2"/>
        <v>131599125878400</v>
      </c>
      <c r="M121" s="10">
        <f t="shared" ref="M121:N121" si="125">(((J121/60/60)/24+DATE(1970,1,1)))</f>
        <v>43198.20833</v>
      </c>
      <c r="N121" s="11">
        <f t="shared" si="125"/>
        <v>43202.20833</v>
      </c>
      <c r="O121" s="12">
        <f t="shared" si="4"/>
        <v>2018</v>
      </c>
      <c r="P121" s="5" t="b">
        <v>1</v>
      </c>
      <c r="Q121" s="5">
        <f t="shared" si="5"/>
        <v>4</v>
      </c>
      <c r="R121" s="5" t="b">
        <v>0</v>
      </c>
      <c r="S121" s="5" t="s">
        <v>117</v>
      </c>
      <c r="T121" s="13">
        <f>Pledged/goal</f>
        <v>0.4563636364</v>
      </c>
      <c r="U121" s="14">
        <f>iferror(Pledged/backer_count, " ")</f>
        <v>46.33846154</v>
      </c>
      <c r="V121" s="15" t="str">
        <f t="shared" si="6"/>
        <v>music</v>
      </c>
      <c r="W121" s="15" t="str">
        <f t="shared" si="7"/>
        <v>indie rock</v>
      </c>
    </row>
    <row r="122" ht="15.75" customHeight="1">
      <c r="A122" s="5">
        <v>672.0</v>
      </c>
      <c r="B122" s="6" t="s">
        <v>299</v>
      </c>
      <c r="C122" s="7" t="s">
        <v>300</v>
      </c>
      <c r="D122" s="8">
        <v>197900.0</v>
      </c>
      <c r="E122" s="8">
        <v>110689.0</v>
      </c>
      <c r="F122" s="5" t="s">
        <v>169</v>
      </c>
      <c r="G122" s="5">
        <v>4428.0</v>
      </c>
      <c r="H122" s="5" t="s">
        <v>26</v>
      </c>
      <c r="I122" s="5" t="s">
        <v>27</v>
      </c>
      <c r="J122" s="5">
        <v>1.5216084E9</v>
      </c>
      <c r="K122" s="5">
        <v>1.5224724E9</v>
      </c>
      <c r="L122" s="9">
        <f t="shared" si="2"/>
        <v>131464756598400</v>
      </c>
      <c r="M122" s="10">
        <f t="shared" ref="M122:N122" si="126">(((J122/60/60)/24+DATE(1970,1,1)))</f>
        <v>43180.20833</v>
      </c>
      <c r="N122" s="11">
        <f t="shared" si="126"/>
        <v>43190.20833</v>
      </c>
      <c r="O122" s="12">
        <f t="shared" si="4"/>
        <v>2018</v>
      </c>
      <c r="P122" s="5" t="b">
        <v>0</v>
      </c>
      <c r="Q122" s="5">
        <f t="shared" si="5"/>
        <v>3</v>
      </c>
      <c r="R122" s="5" t="b">
        <v>0</v>
      </c>
      <c r="S122" s="5" t="s">
        <v>33</v>
      </c>
      <c r="T122" s="16">
        <f>Pledged/goal</f>
        <v>0.5593178373</v>
      </c>
      <c r="U122" s="14">
        <f>iferror(Pledged/backer_count, " ")</f>
        <v>24.99751581</v>
      </c>
      <c r="V122" s="15" t="str">
        <f t="shared" si="6"/>
        <v>theater</v>
      </c>
      <c r="W122" s="15" t="str">
        <f t="shared" si="7"/>
        <v>plays</v>
      </c>
    </row>
    <row r="123" ht="15.75" customHeight="1">
      <c r="A123" s="5">
        <v>54.0</v>
      </c>
      <c r="B123" s="6" t="s">
        <v>301</v>
      </c>
      <c r="C123" s="7" t="s">
        <v>302</v>
      </c>
      <c r="D123" s="8">
        <v>6000.0</v>
      </c>
      <c r="E123" s="8">
        <v>5392.0</v>
      </c>
      <c r="F123" s="5" t="s">
        <v>169</v>
      </c>
      <c r="G123" s="5">
        <v>120.0</v>
      </c>
      <c r="H123" s="5" t="s">
        <v>31</v>
      </c>
      <c r="I123" s="5" t="s">
        <v>32</v>
      </c>
      <c r="J123" s="5">
        <v>1.520748E9</v>
      </c>
      <c r="K123" s="5">
        <v>1.5212628E9</v>
      </c>
      <c r="L123" s="9">
        <f t="shared" si="2"/>
        <v>131390418038400</v>
      </c>
      <c r="M123" s="10">
        <f t="shared" ref="M123:N123" si="127">(((J123/60/60)/24+DATE(1970,1,1)))</f>
        <v>43170.25</v>
      </c>
      <c r="N123" s="11">
        <f t="shared" si="127"/>
        <v>43176.20833</v>
      </c>
      <c r="O123" s="12">
        <f t="shared" si="4"/>
        <v>2018</v>
      </c>
      <c r="P123" s="5" t="b">
        <v>0</v>
      </c>
      <c r="Q123" s="5">
        <f t="shared" si="5"/>
        <v>3</v>
      </c>
      <c r="R123" s="5" t="b">
        <v>0</v>
      </c>
      <c r="S123" s="5" t="s">
        <v>184</v>
      </c>
      <c r="T123" s="13">
        <f>Pledged/goal</f>
        <v>0.8986666667</v>
      </c>
      <c r="U123" s="14">
        <f>iferror(Pledged/backer_count, " ")</f>
        <v>44.93333333</v>
      </c>
      <c r="V123" s="15" t="str">
        <f t="shared" si="6"/>
        <v>technology</v>
      </c>
      <c r="W123" s="15" t="str">
        <f t="shared" si="7"/>
        <v>wearables</v>
      </c>
    </row>
    <row r="124" ht="15.75" customHeight="1">
      <c r="A124" s="5">
        <v>486.0</v>
      </c>
      <c r="B124" s="6" t="s">
        <v>303</v>
      </c>
      <c r="C124" s="7" t="s">
        <v>304</v>
      </c>
      <c r="D124" s="8">
        <v>5200.0</v>
      </c>
      <c r="E124" s="8">
        <v>702.0</v>
      </c>
      <c r="F124" s="5" t="s">
        <v>169</v>
      </c>
      <c r="G124" s="5">
        <v>21.0</v>
      </c>
      <c r="H124" s="5" t="s">
        <v>51</v>
      </c>
      <c r="I124" s="5" t="s">
        <v>52</v>
      </c>
      <c r="J124" s="5">
        <v>1.5205752E9</v>
      </c>
      <c r="K124" s="5">
        <v>1.5218676E9</v>
      </c>
      <c r="L124" s="9">
        <f t="shared" si="2"/>
        <v>131375488118400</v>
      </c>
      <c r="M124" s="10">
        <f t="shared" ref="M124:N124" si="128">(((J124/60/60)/24+DATE(1970,1,1)))</f>
        <v>43168.25</v>
      </c>
      <c r="N124" s="11">
        <f t="shared" si="128"/>
        <v>43183.20833</v>
      </c>
      <c r="O124" s="12">
        <f t="shared" si="4"/>
        <v>2018</v>
      </c>
      <c r="P124" s="5" t="b">
        <v>0</v>
      </c>
      <c r="Q124" s="5">
        <f t="shared" si="5"/>
        <v>3</v>
      </c>
      <c r="R124" s="5" t="b">
        <v>1</v>
      </c>
      <c r="S124" s="5" t="s">
        <v>296</v>
      </c>
      <c r="T124" s="16">
        <f>Pledged/goal</f>
        <v>0.135</v>
      </c>
      <c r="U124" s="14">
        <f>iferror(Pledged/backer_count, " ")</f>
        <v>33.42857143</v>
      </c>
      <c r="V124" s="15" t="str">
        <f t="shared" si="6"/>
        <v>publishing</v>
      </c>
      <c r="W124" s="15" t="str">
        <f t="shared" si="7"/>
        <v>translations</v>
      </c>
    </row>
    <row r="125" ht="15.75" customHeight="1">
      <c r="A125" s="5">
        <v>518.0</v>
      </c>
      <c r="B125" s="6" t="s">
        <v>305</v>
      </c>
      <c r="C125" s="7" t="s">
        <v>306</v>
      </c>
      <c r="D125" s="8">
        <v>8800.0</v>
      </c>
      <c r="E125" s="8">
        <v>622.0</v>
      </c>
      <c r="F125" s="5" t="s">
        <v>169</v>
      </c>
      <c r="G125" s="5">
        <v>10.0</v>
      </c>
      <c r="H125" s="5" t="s">
        <v>31</v>
      </c>
      <c r="I125" s="5" t="s">
        <v>32</v>
      </c>
      <c r="J125" s="5">
        <v>1.5193656E9</v>
      </c>
      <c r="K125" s="5">
        <v>1.5195384E9</v>
      </c>
      <c r="L125" s="9">
        <f t="shared" si="2"/>
        <v>131270978678400</v>
      </c>
      <c r="M125" s="10">
        <f t="shared" ref="M125:N125" si="129">(((J125/60/60)/24+DATE(1970,1,1)))</f>
        <v>43154.25</v>
      </c>
      <c r="N125" s="11">
        <f t="shared" si="129"/>
        <v>43156.25</v>
      </c>
      <c r="O125" s="12">
        <f t="shared" si="4"/>
        <v>2018</v>
      </c>
      <c r="P125" s="5" t="b">
        <v>0</v>
      </c>
      <c r="Q125" s="5">
        <f t="shared" si="5"/>
        <v>2</v>
      </c>
      <c r="R125" s="5" t="b">
        <v>1</v>
      </c>
      <c r="S125" s="5" t="s">
        <v>161</v>
      </c>
      <c r="T125" s="16">
        <f>Pledged/goal</f>
        <v>0.07068181818</v>
      </c>
      <c r="U125" s="14">
        <f>iferror(Pledged/backer_count, " ")</f>
        <v>62.2</v>
      </c>
      <c r="V125" s="15" t="str">
        <f t="shared" si="6"/>
        <v>film &amp; video</v>
      </c>
      <c r="W125" s="15" t="str">
        <f t="shared" si="7"/>
        <v>animation</v>
      </c>
    </row>
    <row r="126" ht="15.75" customHeight="1">
      <c r="A126" s="5">
        <v>977.0</v>
      </c>
      <c r="B126" s="6" t="s">
        <v>307</v>
      </c>
      <c r="C126" s="7" t="s">
        <v>308</v>
      </c>
      <c r="D126" s="8">
        <v>7000.0</v>
      </c>
      <c r="E126" s="8">
        <v>5177.0</v>
      </c>
      <c r="F126" s="5" t="s">
        <v>169</v>
      </c>
      <c r="G126" s="5">
        <v>67.0</v>
      </c>
      <c r="H126" s="5" t="s">
        <v>31</v>
      </c>
      <c r="I126" s="5" t="s">
        <v>32</v>
      </c>
      <c r="J126" s="5">
        <v>1.5179832E9</v>
      </c>
      <c r="K126" s="5">
        <v>1.520748E9</v>
      </c>
      <c r="L126" s="9">
        <f t="shared" si="2"/>
        <v>131151539318400</v>
      </c>
      <c r="M126" s="10">
        <f t="shared" ref="M126:N126" si="130">(((J126/60/60)/24+DATE(1970,1,1)))</f>
        <v>43138.25</v>
      </c>
      <c r="N126" s="11">
        <f t="shared" si="130"/>
        <v>43170.25</v>
      </c>
      <c r="O126" s="12">
        <f t="shared" si="4"/>
        <v>2018</v>
      </c>
      <c r="P126" s="5" t="b">
        <v>0</v>
      </c>
      <c r="Q126" s="5">
        <f t="shared" si="5"/>
        <v>2</v>
      </c>
      <c r="R126" s="5" t="b">
        <v>0</v>
      </c>
      <c r="S126" s="5" t="s">
        <v>63</v>
      </c>
      <c r="T126" s="16">
        <f>Pledged/goal</f>
        <v>0.7395714286</v>
      </c>
      <c r="U126" s="14">
        <f>iferror(Pledged/backer_count, " ")</f>
        <v>77.26865672</v>
      </c>
      <c r="V126" s="15" t="str">
        <f t="shared" si="6"/>
        <v>food</v>
      </c>
      <c r="W126" s="15" t="str">
        <f t="shared" si="7"/>
        <v>food trucks</v>
      </c>
    </row>
    <row r="127" ht="15.75" customHeight="1">
      <c r="A127" s="5">
        <v>759.0</v>
      </c>
      <c r="B127" s="6" t="s">
        <v>309</v>
      </c>
      <c r="C127" s="7" t="s">
        <v>310</v>
      </c>
      <c r="D127" s="8">
        <v>167500.0</v>
      </c>
      <c r="E127" s="8">
        <v>114615.0</v>
      </c>
      <c r="F127" s="5" t="s">
        <v>169</v>
      </c>
      <c r="G127" s="5">
        <v>1274.0</v>
      </c>
      <c r="H127" s="5" t="s">
        <v>31</v>
      </c>
      <c r="I127" s="5" t="s">
        <v>32</v>
      </c>
      <c r="J127" s="5">
        <v>1.5178104E9</v>
      </c>
      <c r="K127" s="5">
        <v>1.5204024E9</v>
      </c>
      <c r="L127" s="9">
        <f t="shared" si="2"/>
        <v>131136609398400</v>
      </c>
      <c r="M127" s="10">
        <f t="shared" ref="M127:N127" si="131">(((J127/60/60)/24+DATE(1970,1,1)))</f>
        <v>43136.25</v>
      </c>
      <c r="N127" s="11">
        <f t="shared" si="131"/>
        <v>43166.25</v>
      </c>
      <c r="O127" s="12">
        <f t="shared" si="4"/>
        <v>2018</v>
      </c>
      <c r="P127" s="5" t="b">
        <v>0</v>
      </c>
      <c r="Q127" s="5">
        <f t="shared" si="5"/>
        <v>2</v>
      </c>
      <c r="R127" s="5" t="b">
        <v>0</v>
      </c>
      <c r="S127" s="5" t="s">
        <v>311</v>
      </c>
      <c r="T127" s="16">
        <f>Pledged/goal</f>
        <v>0.6842686567</v>
      </c>
      <c r="U127" s="14">
        <f>iferror(Pledged/backer_count, " ")</f>
        <v>89.96467818</v>
      </c>
      <c r="V127" s="15" t="str">
        <f t="shared" si="6"/>
        <v>music</v>
      </c>
      <c r="W127" s="15" t="str">
        <f t="shared" si="7"/>
        <v>electric music</v>
      </c>
    </row>
    <row r="128" ht="15.75" customHeight="1">
      <c r="A128" s="5">
        <v>895.0</v>
      </c>
      <c r="B128" s="6" t="s">
        <v>312</v>
      </c>
      <c r="C128" s="7" t="s">
        <v>313</v>
      </c>
      <c r="D128" s="8">
        <v>159800.0</v>
      </c>
      <c r="E128" s="8">
        <v>11108.0</v>
      </c>
      <c r="F128" s="5" t="s">
        <v>169</v>
      </c>
      <c r="G128" s="5">
        <v>107.0</v>
      </c>
      <c r="H128" s="5" t="s">
        <v>31</v>
      </c>
      <c r="I128" s="5" t="s">
        <v>32</v>
      </c>
      <c r="J128" s="5">
        <v>1.5176376E9</v>
      </c>
      <c r="K128" s="5">
        <v>1.5184152E9</v>
      </c>
      <c r="L128" s="9">
        <f t="shared" si="2"/>
        <v>131121679478400</v>
      </c>
      <c r="M128" s="10">
        <f t="shared" ref="M128:N128" si="132">(((J128/60/60)/24+DATE(1970,1,1)))</f>
        <v>43134.25</v>
      </c>
      <c r="N128" s="11">
        <f t="shared" si="132"/>
        <v>43143.25</v>
      </c>
      <c r="O128" s="12">
        <f t="shared" si="4"/>
        <v>2018</v>
      </c>
      <c r="P128" s="5" t="b">
        <v>0</v>
      </c>
      <c r="Q128" s="5">
        <f t="shared" si="5"/>
        <v>2</v>
      </c>
      <c r="R128" s="5" t="b">
        <v>0</v>
      </c>
      <c r="S128" s="5" t="s">
        <v>33</v>
      </c>
      <c r="T128" s="16">
        <f>Pledged/goal</f>
        <v>0.06951188986</v>
      </c>
      <c r="U128" s="14">
        <f>iferror(Pledged/backer_count, " ")</f>
        <v>103.8130841</v>
      </c>
      <c r="V128" s="15" t="str">
        <f t="shared" si="6"/>
        <v>theater</v>
      </c>
      <c r="W128" s="15" t="str">
        <f t="shared" si="7"/>
        <v>plays</v>
      </c>
    </row>
    <row r="129" ht="15.75" customHeight="1">
      <c r="A129" s="5">
        <v>344.0</v>
      </c>
      <c r="B129" s="6" t="s">
        <v>314</v>
      </c>
      <c r="C129" s="7" t="s">
        <v>315</v>
      </c>
      <c r="D129" s="8">
        <v>197600.0</v>
      </c>
      <c r="E129" s="8">
        <v>82959.0</v>
      </c>
      <c r="F129" s="5" t="s">
        <v>169</v>
      </c>
      <c r="G129" s="5">
        <v>830.0</v>
      </c>
      <c r="H129" s="5" t="s">
        <v>31</v>
      </c>
      <c r="I129" s="5" t="s">
        <v>32</v>
      </c>
      <c r="J129" s="5">
        <v>1.5166008E9</v>
      </c>
      <c r="K129" s="5">
        <v>1.5200568E9</v>
      </c>
      <c r="L129" s="9">
        <f t="shared" si="2"/>
        <v>131032099958400</v>
      </c>
      <c r="M129" s="10">
        <f t="shared" ref="M129:N129" si="133">(((J129/60/60)/24+DATE(1970,1,1)))</f>
        <v>43122.25</v>
      </c>
      <c r="N129" s="11">
        <f t="shared" si="133"/>
        <v>43162.25</v>
      </c>
      <c r="O129" s="12">
        <f t="shared" si="4"/>
        <v>2018</v>
      </c>
      <c r="P129" s="5" t="b">
        <v>0</v>
      </c>
      <c r="Q129" s="5">
        <f t="shared" si="5"/>
        <v>1</v>
      </c>
      <c r="R129" s="5" t="b">
        <v>0</v>
      </c>
      <c r="S129" s="5" t="s">
        <v>139</v>
      </c>
      <c r="T129" s="13">
        <f>Pledged/goal</f>
        <v>0.419832996</v>
      </c>
      <c r="U129" s="14">
        <f>iferror(Pledged/backer_count, " ")</f>
        <v>99.95060241</v>
      </c>
      <c r="V129" s="15" t="str">
        <f t="shared" si="6"/>
        <v>games</v>
      </c>
      <c r="W129" s="15" t="str">
        <f t="shared" si="7"/>
        <v>video games</v>
      </c>
    </row>
    <row r="130" ht="15.75" customHeight="1">
      <c r="A130" s="5">
        <v>32.0</v>
      </c>
      <c r="B130" s="6" t="s">
        <v>316</v>
      </c>
      <c r="C130" s="7" t="s">
        <v>317</v>
      </c>
      <c r="D130" s="8">
        <v>101000.0</v>
      </c>
      <c r="E130" s="8">
        <v>87676.0</v>
      </c>
      <c r="F130" s="5" t="s">
        <v>169</v>
      </c>
      <c r="G130" s="5">
        <v>2307.0</v>
      </c>
      <c r="H130" s="5" t="s">
        <v>79</v>
      </c>
      <c r="I130" s="5" t="s">
        <v>80</v>
      </c>
      <c r="J130" s="5">
        <v>1.515564E9</v>
      </c>
      <c r="K130" s="5">
        <v>1.5178968E9</v>
      </c>
      <c r="L130" s="9">
        <f t="shared" si="2"/>
        <v>130942520438400</v>
      </c>
      <c r="M130" s="10">
        <f t="shared" ref="M130:N130" si="134">(((J130/60/60)/24+DATE(1970,1,1)))</f>
        <v>43110.25</v>
      </c>
      <c r="N130" s="11">
        <f t="shared" si="134"/>
        <v>43137.25</v>
      </c>
      <c r="O130" s="12">
        <f t="shared" si="4"/>
        <v>2018</v>
      </c>
      <c r="P130" s="5" t="b">
        <v>0</v>
      </c>
      <c r="Q130" s="5">
        <f t="shared" si="5"/>
        <v>1</v>
      </c>
      <c r="R130" s="5" t="b">
        <v>0</v>
      </c>
      <c r="S130" s="5" t="s">
        <v>72</v>
      </c>
      <c r="T130" s="13">
        <f>Pledged/goal</f>
        <v>0.8680792079</v>
      </c>
      <c r="U130" s="14">
        <f>iferror(Pledged/backer_count, " ")</f>
        <v>38.00433463</v>
      </c>
      <c r="V130" s="15" t="str">
        <f t="shared" si="6"/>
        <v>film &amp; video</v>
      </c>
      <c r="W130" s="15" t="str">
        <f t="shared" si="7"/>
        <v>documentary</v>
      </c>
    </row>
    <row r="131" ht="15.75" customHeight="1">
      <c r="A131" s="5">
        <v>830.0</v>
      </c>
      <c r="B131" s="6" t="s">
        <v>318</v>
      </c>
      <c r="C131" s="7" t="s">
        <v>319</v>
      </c>
      <c r="D131" s="8">
        <v>121600.0</v>
      </c>
      <c r="E131" s="8">
        <v>1424.0</v>
      </c>
      <c r="F131" s="5" t="s">
        <v>169</v>
      </c>
      <c r="G131" s="5">
        <v>22.0</v>
      </c>
      <c r="H131" s="5" t="s">
        <v>31</v>
      </c>
      <c r="I131" s="5" t="s">
        <v>32</v>
      </c>
      <c r="J131" s="5">
        <v>1.5149592E9</v>
      </c>
      <c r="K131" s="5">
        <v>1.5200568E9</v>
      </c>
      <c r="L131" s="9">
        <f t="shared" si="2"/>
        <v>130890265718400</v>
      </c>
      <c r="M131" s="10">
        <f t="shared" ref="M131:N131" si="135">(((J131/60/60)/24+DATE(1970,1,1)))</f>
        <v>43103.25</v>
      </c>
      <c r="N131" s="11">
        <f t="shared" si="135"/>
        <v>43162.25</v>
      </c>
      <c r="O131" s="12">
        <f t="shared" si="4"/>
        <v>2018</v>
      </c>
      <c r="P131" s="5" t="b">
        <v>0</v>
      </c>
      <c r="Q131" s="5">
        <f t="shared" si="5"/>
        <v>1</v>
      </c>
      <c r="R131" s="5" t="b">
        <v>0</v>
      </c>
      <c r="S131" s="5" t="s">
        <v>33</v>
      </c>
      <c r="T131" s="16">
        <f>Pledged/goal</f>
        <v>0.01171052632</v>
      </c>
      <c r="U131" s="14">
        <f>iferror(Pledged/backer_count, " ")</f>
        <v>64.72727273</v>
      </c>
      <c r="V131" s="15" t="str">
        <f t="shared" si="6"/>
        <v>theater</v>
      </c>
      <c r="W131" s="15" t="str">
        <f t="shared" si="7"/>
        <v>plays</v>
      </c>
    </row>
    <row r="132" ht="15.75" customHeight="1">
      <c r="A132" s="5">
        <v>656.0</v>
      </c>
      <c r="B132" s="6" t="s">
        <v>320</v>
      </c>
      <c r="C132" s="7" t="s">
        <v>321</v>
      </c>
      <c r="D132" s="8">
        <v>118400.0</v>
      </c>
      <c r="E132" s="8">
        <v>49879.0</v>
      </c>
      <c r="F132" s="5" t="s">
        <v>169</v>
      </c>
      <c r="G132" s="5">
        <v>504.0</v>
      </c>
      <c r="H132" s="5" t="s">
        <v>26</v>
      </c>
      <c r="I132" s="5" t="s">
        <v>27</v>
      </c>
      <c r="J132" s="5">
        <v>1.5144408E9</v>
      </c>
      <c r="K132" s="5">
        <v>1.5148728E9</v>
      </c>
      <c r="L132" s="9">
        <f t="shared" si="2"/>
        <v>130845475958400</v>
      </c>
      <c r="M132" s="10">
        <f t="shared" ref="M132:N132" si="136">(((J132/60/60)/24+DATE(1970,1,1)))</f>
        <v>43097.25</v>
      </c>
      <c r="N132" s="11">
        <f t="shared" si="136"/>
        <v>43102.25</v>
      </c>
      <c r="O132" s="12">
        <f t="shared" si="4"/>
        <v>2017</v>
      </c>
      <c r="P132" s="5" t="b">
        <v>0</v>
      </c>
      <c r="Q132" s="5">
        <f t="shared" si="5"/>
        <v>12</v>
      </c>
      <c r="R132" s="5" t="b">
        <v>0</v>
      </c>
      <c r="S132" s="5" t="s">
        <v>63</v>
      </c>
      <c r="T132" s="16">
        <f>Pledged/goal</f>
        <v>0.4212753378</v>
      </c>
      <c r="U132" s="14">
        <f>iferror(Pledged/backer_count, " ")</f>
        <v>98.96626984</v>
      </c>
      <c r="V132" s="15" t="str">
        <f t="shared" si="6"/>
        <v>food</v>
      </c>
      <c r="W132" s="15" t="str">
        <f t="shared" si="7"/>
        <v>food trucks</v>
      </c>
    </row>
    <row r="133" ht="15.75" customHeight="1">
      <c r="A133" s="5">
        <v>657.0</v>
      </c>
      <c r="B133" s="6" t="s">
        <v>322</v>
      </c>
      <c r="C133" s="7" t="s">
        <v>323</v>
      </c>
      <c r="D133" s="8">
        <v>10000.0</v>
      </c>
      <c r="E133" s="8">
        <v>824.0</v>
      </c>
      <c r="F133" s="5" t="s">
        <v>169</v>
      </c>
      <c r="G133" s="5">
        <v>14.0</v>
      </c>
      <c r="H133" s="5" t="s">
        <v>31</v>
      </c>
      <c r="I133" s="5" t="s">
        <v>32</v>
      </c>
      <c r="J133" s="5">
        <v>1.5143544E9</v>
      </c>
      <c r="K133" s="5">
        <v>1.5157368E9</v>
      </c>
      <c r="L133" s="9">
        <f t="shared" si="2"/>
        <v>130838010998400</v>
      </c>
      <c r="M133" s="10">
        <f t="shared" ref="M133:N133" si="137">(((J133/60/60)/24+DATE(1970,1,1)))</f>
        <v>43096.25</v>
      </c>
      <c r="N133" s="11">
        <f t="shared" si="137"/>
        <v>43112.25</v>
      </c>
      <c r="O133" s="12">
        <f t="shared" si="4"/>
        <v>2017</v>
      </c>
      <c r="P133" s="5" t="b">
        <v>0</v>
      </c>
      <c r="Q133" s="5">
        <f t="shared" si="5"/>
        <v>12</v>
      </c>
      <c r="R133" s="5" t="b">
        <v>0</v>
      </c>
      <c r="S133" s="5" t="s">
        <v>221</v>
      </c>
      <c r="T133" s="16">
        <f>Pledged/goal</f>
        <v>0.0824</v>
      </c>
      <c r="U133" s="14">
        <f>iferror(Pledged/backer_count, " ")</f>
        <v>58.85714286</v>
      </c>
      <c r="V133" s="15" t="str">
        <f t="shared" si="6"/>
        <v>film &amp; video</v>
      </c>
      <c r="W133" s="15" t="str">
        <f t="shared" si="7"/>
        <v>science fiction</v>
      </c>
    </row>
    <row r="134" ht="15.75" customHeight="1">
      <c r="A134" s="5">
        <v>694.0</v>
      </c>
      <c r="B134" s="6" t="s">
        <v>324</v>
      </c>
      <c r="C134" s="7" t="s">
        <v>325</v>
      </c>
      <c r="D134" s="8">
        <v>9100.0</v>
      </c>
      <c r="E134" s="8">
        <v>7656.0</v>
      </c>
      <c r="F134" s="5" t="s">
        <v>169</v>
      </c>
      <c r="G134" s="5">
        <v>79.0</v>
      </c>
      <c r="H134" s="5" t="s">
        <v>31</v>
      </c>
      <c r="I134" s="5" t="s">
        <v>32</v>
      </c>
      <c r="J134" s="5">
        <v>1.5117624E9</v>
      </c>
      <c r="K134" s="5">
        <v>1.5149592E9</v>
      </c>
      <c r="L134" s="9">
        <f t="shared" si="2"/>
        <v>130614062198400</v>
      </c>
      <c r="M134" s="10">
        <f t="shared" ref="M134:N134" si="138">(((J134/60/60)/24+DATE(1970,1,1)))</f>
        <v>43066.25</v>
      </c>
      <c r="N134" s="11">
        <f t="shared" si="138"/>
        <v>43103.25</v>
      </c>
      <c r="O134" s="12">
        <f t="shared" si="4"/>
        <v>2017</v>
      </c>
      <c r="P134" s="5" t="b">
        <v>0</v>
      </c>
      <c r="Q134" s="5">
        <f t="shared" si="5"/>
        <v>11</v>
      </c>
      <c r="R134" s="5" t="b">
        <v>0</v>
      </c>
      <c r="S134" s="5" t="s">
        <v>33</v>
      </c>
      <c r="T134" s="16">
        <f>Pledged/goal</f>
        <v>0.8413186813</v>
      </c>
      <c r="U134" s="14">
        <f>iferror(Pledged/backer_count, " ")</f>
        <v>96.91139241</v>
      </c>
      <c r="V134" s="15" t="str">
        <f t="shared" si="6"/>
        <v>theater</v>
      </c>
      <c r="W134" s="15" t="str">
        <f t="shared" si="7"/>
        <v>plays</v>
      </c>
    </row>
    <row r="135" ht="15.75" customHeight="1">
      <c r="A135" s="5">
        <v>115.0</v>
      </c>
      <c r="B135" s="6" t="s">
        <v>326</v>
      </c>
      <c r="C135" s="7" t="s">
        <v>327</v>
      </c>
      <c r="D135" s="8">
        <v>166700.0</v>
      </c>
      <c r="E135" s="8">
        <v>145382.0</v>
      </c>
      <c r="F135" s="5" t="s">
        <v>169</v>
      </c>
      <c r="G135" s="5">
        <v>3304.0</v>
      </c>
      <c r="H135" s="5" t="s">
        <v>79</v>
      </c>
      <c r="I135" s="5" t="s">
        <v>80</v>
      </c>
      <c r="J135" s="5">
        <v>1.5108984E9</v>
      </c>
      <c r="K135" s="5">
        <v>1.5139224E9</v>
      </c>
      <c r="L135" s="9">
        <f t="shared" si="2"/>
        <v>130539412598400</v>
      </c>
      <c r="M135" s="10">
        <f t="shared" ref="M135:N135" si="139">(((J135/60/60)/24+DATE(1970,1,1)))</f>
        <v>43056.25</v>
      </c>
      <c r="N135" s="11">
        <f t="shared" si="139"/>
        <v>43091.25</v>
      </c>
      <c r="O135" s="12">
        <f t="shared" si="4"/>
        <v>2017</v>
      </c>
      <c r="P135" s="5" t="b">
        <v>0</v>
      </c>
      <c r="Q135" s="5">
        <f t="shared" si="5"/>
        <v>11</v>
      </c>
      <c r="R135" s="5" t="b">
        <v>0</v>
      </c>
      <c r="S135" s="5" t="s">
        <v>164</v>
      </c>
      <c r="T135" s="13">
        <f>Pledged/goal</f>
        <v>0.8721175765</v>
      </c>
      <c r="U135" s="14">
        <f>iferror(Pledged/backer_count, " ")</f>
        <v>44.00181598</v>
      </c>
      <c r="V135" s="15" t="str">
        <f t="shared" si="6"/>
        <v>publishing</v>
      </c>
      <c r="W135" s="15" t="str">
        <f t="shared" si="7"/>
        <v>fiction</v>
      </c>
    </row>
    <row r="136" ht="15.75" customHeight="1">
      <c r="A136" s="5">
        <v>274.0</v>
      </c>
      <c r="B136" s="6" t="s">
        <v>328</v>
      </c>
      <c r="C136" s="7" t="s">
        <v>329</v>
      </c>
      <c r="D136" s="8">
        <v>2400.0</v>
      </c>
      <c r="E136" s="8">
        <v>773.0</v>
      </c>
      <c r="F136" s="5" t="s">
        <v>169</v>
      </c>
      <c r="G136" s="5">
        <v>15.0</v>
      </c>
      <c r="H136" s="5" t="s">
        <v>31</v>
      </c>
      <c r="I136" s="5" t="s">
        <v>32</v>
      </c>
      <c r="J136" s="5">
        <v>1.509948E9</v>
      </c>
      <c r="K136" s="5">
        <v>1.51038E9</v>
      </c>
      <c r="L136" s="9">
        <f t="shared" si="2"/>
        <v>130457298038400</v>
      </c>
      <c r="M136" s="10">
        <f t="shared" ref="M136:N136" si="140">(((J136/60/60)/24+DATE(1970,1,1)))</f>
        <v>43045.25</v>
      </c>
      <c r="N136" s="11">
        <f t="shared" si="140"/>
        <v>43050.25</v>
      </c>
      <c r="O136" s="12">
        <f t="shared" si="4"/>
        <v>2017</v>
      </c>
      <c r="P136" s="5" t="b">
        <v>0</v>
      </c>
      <c r="Q136" s="5">
        <f t="shared" si="5"/>
        <v>11</v>
      </c>
      <c r="R136" s="5" t="b">
        <v>0</v>
      </c>
      <c r="S136" s="5" t="s">
        <v>33</v>
      </c>
      <c r="T136" s="13">
        <f>Pledged/goal</f>
        <v>0.3220833333</v>
      </c>
      <c r="U136" s="14">
        <f>iferror(Pledged/backer_count, " ")</f>
        <v>51.53333333</v>
      </c>
      <c r="V136" s="15" t="str">
        <f t="shared" si="6"/>
        <v>theater</v>
      </c>
      <c r="W136" s="15" t="str">
        <f t="shared" si="7"/>
        <v>plays</v>
      </c>
    </row>
    <row r="137" ht="15.75" customHeight="1">
      <c r="A137" s="5">
        <v>576.0</v>
      </c>
      <c r="B137" s="6" t="s">
        <v>330</v>
      </c>
      <c r="C137" s="7" t="s">
        <v>331</v>
      </c>
      <c r="D137" s="8">
        <v>9700.0</v>
      </c>
      <c r="E137" s="8">
        <v>6298.0</v>
      </c>
      <c r="F137" s="5" t="s">
        <v>169</v>
      </c>
      <c r="G137" s="5">
        <v>64.0</v>
      </c>
      <c r="H137" s="5" t="s">
        <v>31</v>
      </c>
      <c r="I137" s="5" t="s">
        <v>32</v>
      </c>
      <c r="J137" s="5">
        <v>1.5095124E9</v>
      </c>
      <c r="K137" s="5">
        <v>1.5109848E9</v>
      </c>
      <c r="L137" s="9">
        <f t="shared" si="2"/>
        <v>130419662198400</v>
      </c>
      <c r="M137" s="10">
        <f t="shared" ref="M137:N137" si="141">(((J137/60/60)/24+DATE(1970,1,1)))</f>
        <v>43040.20833</v>
      </c>
      <c r="N137" s="11">
        <f t="shared" si="141"/>
        <v>43057.25</v>
      </c>
      <c r="O137" s="12">
        <f t="shared" si="4"/>
        <v>2017</v>
      </c>
      <c r="P137" s="5" t="b">
        <v>0</v>
      </c>
      <c r="Q137" s="5">
        <f t="shared" si="5"/>
        <v>11</v>
      </c>
      <c r="R137" s="5" t="b">
        <v>0</v>
      </c>
      <c r="S137" s="5" t="s">
        <v>33</v>
      </c>
      <c r="T137" s="16">
        <f>Pledged/goal</f>
        <v>0.6492783505</v>
      </c>
      <c r="U137" s="14">
        <f>iferror(Pledged/backer_count, " ")</f>
        <v>98.40625</v>
      </c>
      <c r="V137" s="15" t="str">
        <f t="shared" si="6"/>
        <v>theater</v>
      </c>
      <c r="W137" s="15" t="str">
        <f t="shared" si="7"/>
        <v>plays</v>
      </c>
    </row>
    <row r="138" ht="15.75" customHeight="1">
      <c r="A138" s="5">
        <v>693.0</v>
      </c>
      <c r="B138" s="6" t="s">
        <v>332</v>
      </c>
      <c r="C138" s="7" t="s">
        <v>333</v>
      </c>
      <c r="D138" s="8">
        <v>180400.0</v>
      </c>
      <c r="E138" s="8">
        <v>115396.0</v>
      </c>
      <c r="F138" s="5" t="s">
        <v>169</v>
      </c>
      <c r="G138" s="5">
        <v>1748.0</v>
      </c>
      <c r="H138" s="5" t="s">
        <v>31</v>
      </c>
      <c r="I138" s="5" t="s">
        <v>32</v>
      </c>
      <c r="J138" s="5">
        <v>1.5082164E9</v>
      </c>
      <c r="K138" s="5">
        <v>1.5096852E9</v>
      </c>
      <c r="L138" s="9">
        <f t="shared" si="2"/>
        <v>130307687798400</v>
      </c>
      <c r="M138" s="10">
        <f t="shared" ref="M138:N138" si="142">(((J138/60/60)/24+DATE(1970,1,1)))</f>
        <v>43025.20833</v>
      </c>
      <c r="N138" s="11">
        <f t="shared" si="142"/>
        <v>43042.20833</v>
      </c>
      <c r="O138" s="12">
        <f t="shared" si="4"/>
        <v>2017</v>
      </c>
      <c r="P138" s="5" t="b">
        <v>0</v>
      </c>
      <c r="Q138" s="5">
        <f t="shared" si="5"/>
        <v>10</v>
      </c>
      <c r="R138" s="5" t="b">
        <v>0</v>
      </c>
      <c r="S138" s="5" t="s">
        <v>33</v>
      </c>
      <c r="T138" s="16">
        <f>Pledged/goal</f>
        <v>0.6396674058</v>
      </c>
      <c r="U138" s="14">
        <f>iferror(Pledged/backer_count, " ")</f>
        <v>66.01601831</v>
      </c>
      <c r="V138" s="15" t="str">
        <f t="shared" si="6"/>
        <v>theater</v>
      </c>
      <c r="W138" s="15" t="str">
        <f t="shared" si="7"/>
        <v>plays</v>
      </c>
    </row>
    <row r="139" ht="15.75" customHeight="1">
      <c r="A139" s="5">
        <v>382.0</v>
      </c>
      <c r="B139" s="6" t="s">
        <v>334</v>
      </c>
      <c r="C139" s="7" t="s">
        <v>335</v>
      </c>
      <c r="D139" s="8">
        <v>9100.0</v>
      </c>
      <c r="E139" s="8">
        <v>5803.0</v>
      </c>
      <c r="F139" s="5" t="s">
        <v>169</v>
      </c>
      <c r="G139" s="5">
        <v>67.0</v>
      </c>
      <c r="H139" s="5" t="s">
        <v>31</v>
      </c>
      <c r="I139" s="5" t="s">
        <v>32</v>
      </c>
      <c r="J139" s="5">
        <v>1.50813E9</v>
      </c>
      <c r="K139" s="5">
        <v>1.5097716E9</v>
      </c>
      <c r="L139" s="9">
        <f t="shared" si="2"/>
        <v>130300222838400</v>
      </c>
      <c r="M139" s="10">
        <f t="shared" ref="M139:N139" si="143">(((J139/60/60)/24+DATE(1970,1,1)))</f>
        <v>43024.20833</v>
      </c>
      <c r="N139" s="11">
        <f t="shared" si="143"/>
        <v>43043.20833</v>
      </c>
      <c r="O139" s="12">
        <f t="shared" si="4"/>
        <v>2017</v>
      </c>
      <c r="P139" s="5" t="b">
        <v>0</v>
      </c>
      <c r="Q139" s="5">
        <f t="shared" si="5"/>
        <v>10</v>
      </c>
      <c r="R139" s="5" t="b">
        <v>0</v>
      </c>
      <c r="S139" s="5" t="s">
        <v>81</v>
      </c>
      <c r="T139" s="16">
        <f>Pledged/goal</f>
        <v>0.6376923077</v>
      </c>
      <c r="U139" s="14">
        <f>iferror(Pledged/backer_count, " ")</f>
        <v>86.6119403</v>
      </c>
      <c r="V139" s="15" t="str">
        <f t="shared" si="6"/>
        <v>photography</v>
      </c>
      <c r="W139" s="15" t="str">
        <f t="shared" si="7"/>
        <v>photography books</v>
      </c>
    </row>
    <row r="140" ht="15.75" customHeight="1">
      <c r="A140" s="5">
        <v>919.0</v>
      </c>
      <c r="B140" s="6" t="s">
        <v>336</v>
      </c>
      <c r="C140" s="7" t="s">
        <v>337</v>
      </c>
      <c r="D140" s="8">
        <v>35600.0</v>
      </c>
      <c r="E140" s="8">
        <v>20915.0</v>
      </c>
      <c r="F140" s="5" t="s">
        <v>169</v>
      </c>
      <c r="G140" s="5">
        <v>225.0</v>
      </c>
      <c r="H140" s="5" t="s">
        <v>26</v>
      </c>
      <c r="I140" s="5" t="s">
        <v>27</v>
      </c>
      <c r="J140" s="5">
        <v>1.5079572E9</v>
      </c>
      <c r="K140" s="5">
        <v>1.5107256E9</v>
      </c>
      <c r="L140" s="9">
        <f t="shared" si="2"/>
        <v>130285292918400</v>
      </c>
      <c r="M140" s="10">
        <f t="shared" ref="M140:N140" si="144">(((J140/60/60)/24+DATE(1970,1,1)))</f>
        <v>43022.20833</v>
      </c>
      <c r="N140" s="11">
        <f t="shared" si="144"/>
        <v>43054.25</v>
      </c>
      <c r="O140" s="12">
        <f t="shared" si="4"/>
        <v>2017</v>
      </c>
      <c r="P140" s="5" t="b">
        <v>0</v>
      </c>
      <c r="Q140" s="5">
        <f t="shared" si="5"/>
        <v>10</v>
      </c>
      <c r="R140" s="5" t="b">
        <v>1</v>
      </c>
      <c r="S140" s="5" t="s">
        <v>33</v>
      </c>
      <c r="T140" s="16">
        <f>Pledged/goal</f>
        <v>0.5875</v>
      </c>
      <c r="U140" s="14">
        <f>iferror(Pledged/backer_count, " ")</f>
        <v>92.95555556</v>
      </c>
      <c r="V140" s="15" t="str">
        <f t="shared" si="6"/>
        <v>theater</v>
      </c>
      <c r="W140" s="15" t="str">
        <f t="shared" si="7"/>
        <v>plays</v>
      </c>
    </row>
    <row r="141" ht="15.75" customHeight="1">
      <c r="A141" s="5">
        <v>181.0</v>
      </c>
      <c r="B141" s="6" t="s">
        <v>338</v>
      </c>
      <c r="C141" s="7" t="s">
        <v>339</v>
      </c>
      <c r="D141" s="8">
        <v>8600.0</v>
      </c>
      <c r="E141" s="8">
        <v>5315.0</v>
      </c>
      <c r="F141" s="5" t="s">
        <v>169</v>
      </c>
      <c r="G141" s="5">
        <v>136.0</v>
      </c>
      <c r="H141" s="5" t="s">
        <v>31</v>
      </c>
      <c r="I141" s="5" t="s">
        <v>32</v>
      </c>
      <c r="J141" s="5">
        <v>1.5070932E9</v>
      </c>
      <c r="K141" s="5">
        <v>1.5086484E9</v>
      </c>
      <c r="L141" s="9">
        <f t="shared" si="2"/>
        <v>130210643318400</v>
      </c>
      <c r="M141" s="10">
        <f t="shared" ref="M141:N141" si="145">(((J141/60/60)/24+DATE(1970,1,1)))</f>
        <v>43012.20833</v>
      </c>
      <c r="N141" s="11">
        <f t="shared" si="145"/>
        <v>43030.20833</v>
      </c>
      <c r="O141" s="12">
        <f t="shared" si="4"/>
        <v>2017</v>
      </c>
      <c r="P141" s="5" t="b">
        <v>0</v>
      </c>
      <c r="Q141" s="5">
        <f t="shared" si="5"/>
        <v>10</v>
      </c>
      <c r="R141" s="5" t="b">
        <v>0</v>
      </c>
      <c r="S141" s="5" t="s">
        <v>60</v>
      </c>
      <c r="T141" s="13">
        <f>Pledged/goal</f>
        <v>0.6180232558</v>
      </c>
      <c r="U141" s="14">
        <f>iferror(Pledged/backer_count, " ")</f>
        <v>39.08088235</v>
      </c>
      <c r="V141" s="15" t="str">
        <f t="shared" si="6"/>
        <v>technology</v>
      </c>
      <c r="W141" s="15" t="str">
        <f t="shared" si="7"/>
        <v>web</v>
      </c>
    </row>
    <row r="142" ht="15.75" customHeight="1">
      <c r="A142" s="5">
        <v>178.0</v>
      </c>
      <c r="B142" s="6" t="s">
        <v>340</v>
      </c>
      <c r="C142" s="7" t="s">
        <v>341</v>
      </c>
      <c r="D142" s="8">
        <v>7200.0</v>
      </c>
      <c r="E142" s="8">
        <v>6927.0</v>
      </c>
      <c r="F142" s="5" t="s">
        <v>169</v>
      </c>
      <c r="G142" s="5">
        <v>210.0</v>
      </c>
      <c r="H142" s="5" t="s">
        <v>31</v>
      </c>
      <c r="I142" s="5" t="s">
        <v>32</v>
      </c>
      <c r="J142" s="5">
        <v>1.50597E9</v>
      </c>
      <c r="K142" s="5">
        <v>1.5067476E9</v>
      </c>
      <c r="L142" s="9">
        <f t="shared" si="2"/>
        <v>130113598838400</v>
      </c>
      <c r="M142" s="10">
        <f t="shared" ref="M142:N142" si="146">(((J142/60/60)/24+DATE(1970,1,1)))</f>
        <v>42999.20833</v>
      </c>
      <c r="N142" s="11">
        <f t="shared" si="146"/>
        <v>43008.20833</v>
      </c>
      <c r="O142" s="12">
        <f t="shared" si="4"/>
        <v>2017</v>
      </c>
      <c r="P142" s="5" t="b">
        <v>0</v>
      </c>
      <c r="Q142" s="5">
        <f t="shared" si="5"/>
        <v>9</v>
      </c>
      <c r="R142" s="5" t="b">
        <v>0</v>
      </c>
      <c r="S142" s="5" t="s">
        <v>63</v>
      </c>
      <c r="T142" s="13">
        <f>Pledged/goal</f>
        <v>0.9620833333</v>
      </c>
      <c r="U142" s="14">
        <f>iferror(Pledged/backer_count, " ")</f>
        <v>32.98571429</v>
      </c>
      <c r="V142" s="15" t="str">
        <f t="shared" si="6"/>
        <v>food</v>
      </c>
      <c r="W142" s="15" t="str">
        <f t="shared" si="7"/>
        <v>food trucks</v>
      </c>
    </row>
    <row r="143" ht="15.75" customHeight="1">
      <c r="A143" s="5">
        <v>6.0</v>
      </c>
      <c r="B143" s="6" t="s">
        <v>342</v>
      </c>
      <c r="C143" s="7" t="s">
        <v>343</v>
      </c>
      <c r="D143" s="8">
        <v>5200.0</v>
      </c>
      <c r="E143" s="8">
        <v>1090.0</v>
      </c>
      <c r="F143" s="5" t="s">
        <v>169</v>
      </c>
      <c r="G143" s="5">
        <v>18.0</v>
      </c>
      <c r="H143" s="5" t="s">
        <v>51</v>
      </c>
      <c r="I143" s="5" t="s">
        <v>52</v>
      </c>
      <c r="J143" s="5">
        <v>1.5052788E9</v>
      </c>
      <c r="K143" s="5">
        <v>1.5053652E9</v>
      </c>
      <c r="L143" s="9">
        <f t="shared" si="2"/>
        <v>130053879158400</v>
      </c>
      <c r="M143" s="10">
        <f t="shared" ref="M143:N143" si="147">(((J143/60/60)/24+DATE(1970,1,1)))</f>
        <v>42991.20833</v>
      </c>
      <c r="N143" s="11">
        <f t="shared" si="147"/>
        <v>42992.20833</v>
      </c>
      <c r="O143" s="12">
        <f t="shared" si="4"/>
        <v>2017</v>
      </c>
      <c r="P143" s="5" t="b">
        <v>0</v>
      </c>
      <c r="Q143" s="5">
        <f t="shared" si="5"/>
        <v>9</v>
      </c>
      <c r="R143" s="5" t="b">
        <v>0</v>
      </c>
      <c r="S143" s="5" t="s">
        <v>72</v>
      </c>
      <c r="T143" s="13">
        <f>Pledged/goal</f>
        <v>0.2096153846</v>
      </c>
      <c r="U143" s="14">
        <f>iferror(Pledged/backer_count, " ")</f>
        <v>60.55555556</v>
      </c>
      <c r="V143" s="15" t="str">
        <f t="shared" si="6"/>
        <v>film &amp; video</v>
      </c>
      <c r="W143" s="15" t="str">
        <f t="shared" si="7"/>
        <v>documentary</v>
      </c>
    </row>
    <row r="144" ht="15.75" customHeight="1">
      <c r="A144" s="5">
        <v>300.0</v>
      </c>
      <c r="B144" s="6" t="s">
        <v>344</v>
      </c>
      <c r="C144" s="7" t="s">
        <v>345</v>
      </c>
      <c r="D144" s="8">
        <v>100.0</v>
      </c>
      <c r="E144" s="8">
        <v>5.0</v>
      </c>
      <c r="F144" s="5" t="s">
        <v>169</v>
      </c>
      <c r="G144" s="5">
        <v>1.0</v>
      </c>
      <c r="H144" s="5" t="s">
        <v>47</v>
      </c>
      <c r="I144" s="5" t="s">
        <v>48</v>
      </c>
      <c r="J144" s="5">
        <v>1.5040692E9</v>
      </c>
      <c r="K144" s="5">
        <v>1.5041556E9</v>
      </c>
      <c r="L144" s="9">
        <f t="shared" si="2"/>
        <v>129949369718400</v>
      </c>
      <c r="M144" s="10">
        <f t="shared" ref="M144:N144" si="148">(((J144/60/60)/24+DATE(1970,1,1)))</f>
        <v>42977.20833</v>
      </c>
      <c r="N144" s="11">
        <f t="shared" si="148"/>
        <v>42978.20833</v>
      </c>
      <c r="O144" s="12">
        <f t="shared" si="4"/>
        <v>2017</v>
      </c>
      <c r="P144" s="5" t="b">
        <v>0</v>
      </c>
      <c r="Q144" s="5">
        <f t="shared" si="5"/>
        <v>8</v>
      </c>
      <c r="R144" s="5" t="b">
        <v>1</v>
      </c>
      <c r="S144" s="5" t="s">
        <v>90</v>
      </c>
      <c r="T144" s="13">
        <f>Pledged/goal</f>
        <v>0.05</v>
      </c>
      <c r="U144" s="14">
        <f>iferror(Pledged/backer_count, " ")</f>
        <v>5</v>
      </c>
      <c r="V144" s="15" t="str">
        <f t="shared" si="6"/>
        <v>publishing</v>
      </c>
      <c r="W144" s="15" t="str">
        <f t="shared" si="7"/>
        <v>nonfiction</v>
      </c>
    </row>
    <row r="145" ht="15.75" customHeight="1">
      <c r="A145" s="5">
        <v>346.0</v>
      </c>
      <c r="B145" s="6" t="s">
        <v>346</v>
      </c>
      <c r="C145" s="7" t="s">
        <v>347</v>
      </c>
      <c r="D145" s="8">
        <v>8000.0</v>
      </c>
      <c r="E145" s="8">
        <v>2758.0</v>
      </c>
      <c r="F145" s="5" t="s">
        <v>169</v>
      </c>
      <c r="G145" s="5">
        <v>25.0</v>
      </c>
      <c r="H145" s="5" t="s">
        <v>31</v>
      </c>
      <c r="I145" s="5" t="s">
        <v>32</v>
      </c>
      <c r="J145" s="5">
        <v>1.5035508E9</v>
      </c>
      <c r="K145" s="5">
        <v>1.5083028E9</v>
      </c>
      <c r="L145" s="9">
        <f t="shared" si="2"/>
        <v>129904579958400</v>
      </c>
      <c r="M145" s="10">
        <f t="shared" ref="M145:N145" si="149">(((J145/60/60)/24+DATE(1970,1,1)))</f>
        <v>42971.20833</v>
      </c>
      <c r="N145" s="11">
        <f t="shared" si="149"/>
        <v>43026.20833</v>
      </c>
      <c r="O145" s="12">
        <f t="shared" si="4"/>
        <v>2017</v>
      </c>
      <c r="P145" s="5" t="b">
        <v>0</v>
      </c>
      <c r="Q145" s="5">
        <f t="shared" si="5"/>
        <v>8</v>
      </c>
      <c r="R145" s="5" t="b">
        <v>1</v>
      </c>
      <c r="S145" s="5" t="s">
        <v>117</v>
      </c>
      <c r="T145" s="13">
        <f>Pledged/goal</f>
        <v>0.34475</v>
      </c>
      <c r="U145" s="14">
        <f>iferror(Pledged/backer_count, " ")</f>
        <v>110.32</v>
      </c>
      <c r="V145" s="15" t="str">
        <f t="shared" si="6"/>
        <v>music</v>
      </c>
      <c r="W145" s="15" t="str">
        <f t="shared" si="7"/>
        <v>indie rock</v>
      </c>
    </row>
    <row r="146" ht="15.75" customHeight="1">
      <c r="A146" s="5">
        <v>170.0</v>
      </c>
      <c r="B146" s="6" t="s">
        <v>348</v>
      </c>
      <c r="C146" s="7" t="s">
        <v>349</v>
      </c>
      <c r="D146" s="8">
        <v>188100.0</v>
      </c>
      <c r="E146" s="8">
        <v>5528.0</v>
      </c>
      <c r="F146" s="5" t="s">
        <v>169</v>
      </c>
      <c r="G146" s="5">
        <v>67.0</v>
      </c>
      <c r="H146" s="5" t="s">
        <v>31</v>
      </c>
      <c r="I146" s="5" t="s">
        <v>32</v>
      </c>
      <c r="J146" s="5">
        <v>1.5017364E9</v>
      </c>
      <c r="K146" s="5">
        <v>1.5023412E9</v>
      </c>
      <c r="L146" s="9">
        <f t="shared" si="2"/>
        <v>129747815798400</v>
      </c>
      <c r="M146" s="10">
        <f t="shared" ref="M146:N146" si="150">(((J146/60/60)/24+DATE(1970,1,1)))</f>
        <v>42950.20833</v>
      </c>
      <c r="N146" s="11">
        <f t="shared" si="150"/>
        <v>42957.20833</v>
      </c>
      <c r="O146" s="12">
        <f t="shared" si="4"/>
        <v>2017</v>
      </c>
      <c r="P146" s="5" t="b">
        <v>0</v>
      </c>
      <c r="Q146" s="5">
        <f t="shared" si="5"/>
        <v>8</v>
      </c>
      <c r="R146" s="5" t="b">
        <v>0</v>
      </c>
      <c r="S146" s="5" t="s">
        <v>117</v>
      </c>
      <c r="T146" s="13">
        <f>Pledged/goal</f>
        <v>0.02938862307</v>
      </c>
      <c r="U146" s="14">
        <f>iferror(Pledged/backer_count, " ")</f>
        <v>82.50746269</v>
      </c>
      <c r="V146" s="15" t="str">
        <f t="shared" si="6"/>
        <v>music</v>
      </c>
      <c r="W146" s="15" t="str">
        <f t="shared" si="7"/>
        <v>indie rock</v>
      </c>
    </row>
    <row r="147" ht="15.75" customHeight="1">
      <c r="A147" s="5">
        <v>306.0</v>
      </c>
      <c r="B147" s="6" t="s">
        <v>350</v>
      </c>
      <c r="C147" s="7" t="s">
        <v>351</v>
      </c>
      <c r="D147" s="8">
        <v>6500.0</v>
      </c>
      <c r="E147" s="8">
        <v>514.0</v>
      </c>
      <c r="F147" s="5" t="s">
        <v>169</v>
      </c>
      <c r="G147" s="5">
        <v>7.0</v>
      </c>
      <c r="H147" s="5" t="s">
        <v>31</v>
      </c>
      <c r="I147" s="5" t="s">
        <v>32</v>
      </c>
      <c r="J147" s="5">
        <v>1.5000084E9</v>
      </c>
      <c r="K147" s="5">
        <v>1.5002676E9</v>
      </c>
      <c r="L147" s="9">
        <f t="shared" si="2"/>
        <v>129598516598400</v>
      </c>
      <c r="M147" s="10">
        <f t="shared" ref="M147:N147" si="151">(((J147/60/60)/24+DATE(1970,1,1)))</f>
        <v>42930.20833</v>
      </c>
      <c r="N147" s="11">
        <f t="shared" si="151"/>
        <v>42933.20833</v>
      </c>
      <c r="O147" s="12">
        <f t="shared" si="4"/>
        <v>2017</v>
      </c>
      <c r="P147" s="5" t="b">
        <v>0</v>
      </c>
      <c r="Q147" s="5">
        <f t="shared" si="5"/>
        <v>7</v>
      </c>
      <c r="R147" s="5" t="b">
        <v>1</v>
      </c>
      <c r="S147" s="5" t="s">
        <v>33</v>
      </c>
      <c r="T147" s="13">
        <f>Pledged/goal</f>
        <v>0.07907692308</v>
      </c>
      <c r="U147" s="14">
        <f>iferror(Pledged/backer_count, " ")</f>
        <v>73.42857143</v>
      </c>
      <c r="V147" s="15" t="str">
        <f t="shared" si="6"/>
        <v>theater</v>
      </c>
      <c r="W147" s="15" t="str">
        <f t="shared" si="7"/>
        <v>plays</v>
      </c>
    </row>
    <row r="148" ht="15.75" customHeight="1">
      <c r="A148" s="5">
        <v>349.0</v>
      </c>
      <c r="B148" s="6" t="s">
        <v>352</v>
      </c>
      <c r="C148" s="7" t="s">
        <v>353</v>
      </c>
      <c r="D148" s="8">
        <v>180800.0</v>
      </c>
      <c r="E148" s="8">
        <v>95958.0</v>
      </c>
      <c r="F148" s="5" t="s">
        <v>169</v>
      </c>
      <c r="G148" s="5">
        <v>923.0</v>
      </c>
      <c r="H148" s="5" t="s">
        <v>31</v>
      </c>
      <c r="I148" s="5" t="s">
        <v>32</v>
      </c>
      <c r="J148" s="5">
        <v>1.5000084E9</v>
      </c>
      <c r="K148" s="5">
        <v>1.5026004E9</v>
      </c>
      <c r="L148" s="9">
        <f t="shared" si="2"/>
        <v>129598516598400</v>
      </c>
      <c r="M148" s="10">
        <f t="shared" ref="M148:N148" si="152">(((J148/60/60)/24+DATE(1970,1,1)))</f>
        <v>42930.20833</v>
      </c>
      <c r="N148" s="11">
        <f t="shared" si="152"/>
        <v>42960.20833</v>
      </c>
      <c r="O148" s="12">
        <f t="shared" si="4"/>
        <v>2017</v>
      </c>
      <c r="P148" s="5" t="b">
        <v>0</v>
      </c>
      <c r="Q148" s="5">
        <f t="shared" si="5"/>
        <v>7</v>
      </c>
      <c r="R148" s="5" t="b">
        <v>0</v>
      </c>
      <c r="S148" s="5" t="s">
        <v>33</v>
      </c>
      <c r="T148" s="13">
        <f>Pledged/goal</f>
        <v>0.5307411504</v>
      </c>
      <c r="U148" s="14">
        <f>iferror(Pledged/backer_count, " ")</f>
        <v>103.9631636</v>
      </c>
      <c r="V148" s="15" t="str">
        <f t="shared" si="6"/>
        <v>theater</v>
      </c>
      <c r="W148" s="15" t="str">
        <f t="shared" si="7"/>
        <v>plays</v>
      </c>
    </row>
    <row r="149" ht="15.75" customHeight="1">
      <c r="A149" s="5">
        <v>421.0</v>
      </c>
      <c r="B149" s="6" t="s">
        <v>354</v>
      </c>
      <c r="C149" s="7" t="s">
        <v>355</v>
      </c>
      <c r="D149" s="8">
        <v>9400.0</v>
      </c>
      <c r="E149" s="8">
        <v>6015.0</v>
      </c>
      <c r="F149" s="5" t="s">
        <v>169</v>
      </c>
      <c r="G149" s="5">
        <v>118.0</v>
      </c>
      <c r="H149" s="5" t="s">
        <v>31</v>
      </c>
      <c r="I149" s="5" t="s">
        <v>32</v>
      </c>
      <c r="J149" s="5">
        <v>1.4987124E9</v>
      </c>
      <c r="K149" s="5">
        <v>1.5013044E9</v>
      </c>
      <c r="L149" s="9">
        <f t="shared" si="2"/>
        <v>129486542198400</v>
      </c>
      <c r="M149" s="10">
        <f t="shared" ref="M149:N149" si="153">(((J149/60/60)/24+DATE(1970,1,1)))</f>
        <v>42915.20833</v>
      </c>
      <c r="N149" s="11">
        <f t="shared" si="153"/>
        <v>42945.20833</v>
      </c>
      <c r="O149" s="12">
        <f t="shared" si="4"/>
        <v>2017</v>
      </c>
      <c r="P149" s="5" t="b">
        <v>0</v>
      </c>
      <c r="Q149" s="5">
        <f t="shared" si="5"/>
        <v>6</v>
      </c>
      <c r="R149" s="5" t="b">
        <v>1</v>
      </c>
      <c r="S149" s="5" t="s">
        <v>184</v>
      </c>
      <c r="T149" s="16">
        <f>Pledged/goal</f>
        <v>0.639893617</v>
      </c>
      <c r="U149" s="14">
        <f>iferror(Pledged/backer_count, " ")</f>
        <v>50.97457627</v>
      </c>
      <c r="V149" s="15" t="str">
        <f t="shared" si="6"/>
        <v>technology</v>
      </c>
      <c r="W149" s="15" t="str">
        <f t="shared" si="7"/>
        <v>wearables</v>
      </c>
    </row>
    <row r="150" ht="15.75" customHeight="1">
      <c r="A150" s="5">
        <v>496.0</v>
      </c>
      <c r="B150" s="6" t="s">
        <v>356</v>
      </c>
      <c r="C150" s="7" t="s">
        <v>357</v>
      </c>
      <c r="D150" s="8">
        <v>183800.0</v>
      </c>
      <c r="E150" s="8">
        <v>1667.0</v>
      </c>
      <c r="F150" s="5" t="s">
        <v>169</v>
      </c>
      <c r="G150" s="5">
        <v>54.0</v>
      </c>
      <c r="H150" s="5" t="s">
        <v>31</v>
      </c>
      <c r="I150" s="5" t="s">
        <v>32</v>
      </c>
      <c r="J150" s="5">
        <v>1.4953428E9</v>
      </c>
      <c r="K150" s="5">
        <v>1.4968116E9</v>
      </c>
      <c r="L150" s="9">
        <f t="shared" si="2"/>
        <v>129195408758400</v>
      </c>
      <c r="M150" s="10">
        <f t="shared" ref="M150:N150" si="154">(((J150/60/60)/24+DATE(1970,1,1)))</f>
        <v>42876.20833</v>
      </c>
      <c r="N150" s="11">
        <f t="shared" si="154"/>
        <v>42893.20833</v>
      </c>
      <c r="O150" s="12">
        <f t="shared" si="4"/>
        <v>2017</v>
      </c>
      <c r="P150" s="5" t="b">
        <v>0</v>
      </c>
      <c r="Q150" s="5">
        <f t="shared" si="5"/>
        <v>5</v>
      </c>
      <c r="R150" s="5" t="b">
        <v>0</v>
      </c>
      <c r="S150" s="5" t="s">
        <v>161</v>
      </c>
      <c r="T150" s="16">
        <f>Pledged/goal</f>
        <v>0.009069640914</v>
      </c>
      <c r="U150" s="14">
        <f>iferror(Pledged/backer_count, " ")</f>
        <v>30.87037037</v>
      </c>
      <c r="V150" s="15" t="str">
        <f t="shared" si="6"/>
        <v>film &amp; video</v>
      </c>
      <c r="W150" s="15" t="str">
        <f t="shared" si="7"/>
        <v>animation</v>
      </c>
    </row>
    <row r="151" ht="15.75" customHeight="1">
      <c r="A151" s="5">
        <v>317.0</v>
      </c>
      <c r="B151" s="6" t="s">
        <v>358</v>
      </c>
      <c r="C151" s="7" t="s">
        <v>359</v>
      </c>
      <c r="D151" s="8">
        <v>6600.0</v>
      </c>
      <c r="E151" s="8">
        <v>1269.0</v>
      </c>
      <c r="F151" s="5" t="s">
        <v>169</v>
      </c>
      <c r="G151" s="5">
        <v>30.0</v>
      </c>
      <c r="H151" s="5" t="s">
        <v>31</v>
      </c>
      <c r="I151" s="5" t="s">
        <v>32</v>
      </c>
      <c r="J151" s="5">
        <v>1.494738E9</v>
      </c>
      <c r="K151" s="5">
        <v>1.4958612E9</v>
      </c>
      <c r="L151" s="9">
        <f t="shared" si="2"/>
        <v>129143154038400</v>
      </c>
      <c r="M151" s="10">
        <f t="shared" ref="M151:N151" si="155">(((J151/60/60)/24+DATE(1970,1,1)))</f>
        <v>42869.20833</v>
      </c>
      <c r="N151" s="11">
        <f t="shared" si="155"/>
        <v>42882.20833</v>
      </c>
      <c r="O151" s="12">
        <f t="shared" si="4"/>
        <v>2017</v>
      </c>
      <c r="P151" s="5" t="b">
        <v>0</v>
      </c>
      <c r="Q151" s="5">
        <f t="shared" si="5"/>
        <v>5</v>
      </c>
      <c r="R151" s="5" t="b">
        <v>0</v>
      </c>
      <c r="S151" s="5" t="s">
        <v>33</v>
      </c>
      <c r="T151" s="13">
        <f>Pledged/goal</f>
        <v>0.1922727273</v>
      </c>
      <c r="U151" s="14">
        <f>iferror(Pledged/backer_count, " ")</f>
        <v>42.3</v>
      </c>
      <c r="V151" s="15" t="str">
        <f t="shared" si="6"/>
        <v>theater</v>
      </c>
      <c r="W151" s="15" t="str">
        <f t="shared" si="7"/>
        <v>plays</v>
      </c>
    </row>
    <row r="152" ht="15.75" customHeight="1">
      <c r="A152" s="5">
        <v>63.0</v>
      </c>
      <c r="B152" s="6" t="s">
        <v>360</v>
      </c>
      <c r="C152" s="7" t="s">
        <v>361</v>
      </c>
      <c r="D152" s="8">
        <v>4700.0</v>
      </c>
      <c r="E152" s="8">
        <v>557.0</v>
      </c>
      <c r="F152" s="5" t="s">
        <v>169</v>
      </c>
      <c r="G152" s="5">
        <v>5.0</v>
      </c>
      <c r="H152" s="5" t="s">
        <v>31</v>
      </c>
      <c r="I152" s="5" t="s">
        <v>32</v>
      </c>
      <c r="J152" s="5">
        <v>1.4933556E9</v>
      </c>
      <c r="K152" s="5">
        <v>1.493874E9</v>
      </c>
      <c r="L152" s="9">
        <f t="shared" si="2"/>
        <v>129023714678400</v>
      </c>
      <c r="M152" s="10">
        <f t="shared" ref="M152:N152" si="156">(((J152/60/60)/24+DATE(1970,1,1)))</f>
        <v>42853.20833</v>
      </c>
      <c r="N152" s="11">
        <f t="shared" si="156"/>
        <v>42859.20833</v>
      </c>
      <c r="O152" s="12">
        <f t="shared" si="4"/>
        <v>2017</v>
      </c>
      <c r="P152" s="5" t="b">
        <v>0</v>
      </c>
      <c r="Q152" s="5">
        <f t="shared" si="5"/>
        <v>4</v>
      </c>
      <c r="R152" s="5" t="b">
        <v>0</v>
      </c>
      <c r="S152" s="5" t="s">
        <v>33</v>
      </c>
      <c r="T152" s="13">
        <f>Pledged/goal</f>
        <v>0.1185106383</v>
      </c>
      <c r="U152" s="14">
        <f>iferror(Pledged/backer_count, " ")</f>
        <v>111.4</v>
      </c>
      <c r="V152" s="15" t="str">
        <f t="shared" si="6"/>
        <v>theater</v>
      </c>
      <c r="W152" s="15" t="str">
        <f t="shared" si="7"/>
        <v>plays</v>
      </c>
    </row>
    <row r="153" ht="15.75" customHeight="1">
      <c r="A153" s="5">
        <v>409.0</v>
      </c>
      <c r="B153" s="6" t="s">
        <v>362</v>
      </c>
      <c r="C153" s="7" t="s">
        <v>363</v>
      </c>
      <c r="D153" s="8">
        <v>135600.0</v>
      </c>
      <c r="E153" s="8">
        <v>62804.0</v>
      </c>
      <c r="F153" s="5" t="s">
        <v>169</v>
      </c>
      <c r="G153" s="5">
        <v>714.0</v>
      </c>
      <c r="H153" s="5" t="s">
        <v>31</v>
      </c>
      <c r="I153" s="5" t="s">
        <v>32</v>
      </c>
      <c r="J153" s="5">
        <v>1.4924916E9</v>
      </c>
      <c r="K153" s="5">
        <v>1.4928372E9</v>
      </c>
      <c r="L153" s="9">
        <f t="shared" si="2"/>
        <v>128949065078400</v>
      </c>
      <c r="M153" s="10">
        <f t="shared" ref="M153:N153" si="157">(((J153/60/60)/24+DATE(1970,1,1)))</f>
        <v>42843.20833</v>
      </c>
      <c r="N153" s="11">
        <f t="shared" si="157"/>
        <v>42847.20833</v>
      </c>
      <c r="O153" s="12">
        <f t="shared" si="4"/>
        <v>2017</v>
      </c>
      <c r="P153" s="5" t="b">
        <v>0</v>
      </c>
      <c r="Q153" s="5">
        <f t="shared" si="5"/>
        <v>4</v>
      </c>
      <c r="R153" s="5" t="b">
        <v>0</v>
      </c>
      <c r="S153" s="5" t="s">
        <v>28</v>
      </c>
      <c r="T153" s="16">
        <f>Pledged/goal</f>
        <v>0.4631563422</v>
      </c>
      <c r="U153" s="14">
        <f>iferror(Pledged/backer_count, " ")</f>
        <v>87.96078431</v>
      </c>
      <c r="V153" s="15" t="str">
        <f t="shared" si="6"/>
        <v>music</v>
      </c>
      <c r="W153" s="15" t="str">
        <f t="shared" si="7"/>
        <v>rock</v>
      </c>
    </row>
    <row r="154" ht="15.75" customHeight="1">
      <c r="A154" s="5">
        <v>732.0</v>
      </c>
      <c r="B154" s="6" t="s">
        <v>364</v>
      </c>
      <c r="C154" s="7" t="s">
        <v>365</v>
      </c>
      <c r="D154" s="8">
        <v>117000.0</v>
      </c>
      <c r="E154" s="8">
        <v>107622.0</v>
      </c>
      <c r="F154" s="5" t="s">
        <v>169</v>
      </c>
      <c r="G154" s="5">
        <v>1121.0</v>
      </c>
      <c r="H154" s="5" t="s">
        <v>31</v>
      </c>
      <c r="I154" s="5" t="s">
        <v>32</v>
      </c>
      <c r="J154" s="5">
        <v>1.4901588E9</v>
      </c>
      <c r="K154" s="5">
        <v>1.492146E9</v>
      </c>
      <c r="L154" s="9">
        <f t="shared" si="2"/>
        <v>128747511158400</v>
      </c>
      <c r="M154" s="10">
        <f t="shared" ref="M154:N154" si="158">(((J154/60/60)/24+DATE(1970,1,1)))</f>
        <v>42816.20833</v>
      </c>
      <c r="N154" s="11">
        <f t="shared" si="158"/>
        <v>42839.20833</v>
      </c>
      <c r="O154" s="12">
        <f t="shared" si="4"/>
        <v>2017</v>
      </c>
      <c r="P154" s="5" t="b">
        <v>0</v>
      </c>
      <c r="Q154" s="5">
        <f t="shared" si="5"/>
        <v>3</v>
      </c>
      <c r="R154" s="5" t="b">
        <v>1</v>
      </c>
      <c r="S154" s="5" t="s">
        <v>28</v>
      </c>
      <c r="T154" s="16">
        <f>Pledged/goal</f>
        <v>0.9198461538</v>
      </c>
      <c r="U154" s="14">
        <f>iferror(Pledged/backer_count, " ")</f>
        <v>96.00535236</v>
      </c>
      <c r="V154" s="15" t="str">
        <f t="shared" si="6"/>
        <v>music</v>
      </c>
      <c r="W154" s="15" t="str">
        <f t="shared" si="7"/>
        <v>rock</v>
      </c>
    </row>
    <row r="155" ht="15.75" customHeight="1">
      <c r="A155" s="5">
        <v>210.0</v>
      </c>
      <c r="B155" s="6" t="s">
        <v>366</v>
      </c>
      <c r="C155" s="7" t="s">
        <v>367</v>
      </c>
      <c r="D155" s="8">
        <v>9400.0</v>
      </c>
      <c r="E155" s="8">
        <v>6338.0</v>
      </c>
      <c r="F155" s="5" t="s">
        <v>169</v>
      </c>
      <c r="G155" s="5">
        <v>226.0</v>
      </c>
      <c r="H155" s="5" t="s">
        <v>47</v>
      </c>
      <c r="I155" s="5" t="s">
        <v>48</v>
      </c>
      <c r="J155" s="5">
        <v>1.4885208E9</v>
      </c>
      <c r="K155" s="5">
        <v>1.49085E9</v>
      </c>
      <c r="L155" s="9">
        <f t="shared" si="2"/>
        <v>128605987958400</v>
      </c>
      <c r="M155" s="10">
        <f t="shared" ref="M155:N155" si="159">(((J155/60/60)/24+DATE(1970,1,1)))</f>
        <v>42797.25</v>
      </c>
      <c r="N155" s="11">
        <f t="shared" si="159"/>
        <v>42824.20833</v>
      </c>
      <c r="O155" s="12">
        <f t="shared" si="4"/>
        <v>2017</v>
      </c>
      <c r="P155" s="5" t="b">
        <v>0</v>
      </c>
      <c r="Q155" s="5">
        <f t="shared" si="5"/>
        <v>3</v>
      </c>
      <c r="R155" s="5" t="b">
        <v>0</v>
      </c>
      <c r="S155" s="5" t="s">
        <v>221</v>
      </c>
      <c r="T155" s="13">
        <f>Pledged/goal</f>
        <v>0.6742553191</v>
      </c>
      <c r="U155" s="14">
        <f>iferror(Pledged/backer_count, " ")</f>
        <v>28.04424779</v>
      </c>
      <c r="V155" s="15" t="str">
        <f t="shared" si="6"/>
        <v>film &amp; video</v>
      </c>
      <c r="W155" s="15" t="str">
        <f t="shared" si="7"/>
        <v>science fiction</v>
      </c>
    </row>
    <row r="156" ht="15.75" customHeight="1">
      <c r="A156" s="5">
        <v>348.0</v>
      </c>
      <c r="B156" s="6" t="s">
        <v>368</v>
      </c>
      <c r="C156" s="7" t="s">
        <v>369</v>
      </c>
      <c r="D156" s="8">
        <v>199000.0</v>
      </c>
      <c r="E156" s="8">
        <v>142823.0</v>
      </c>
      <c r="F156" s="5" t="s">
        <v>169</v>
      </c>
      <c r="G156" s="5">
        <v>3483.0</v>
      </c>
      <c r="H156" s="5" t="s">
        <v>31</v>
      </c>
      <c r="I156" s="5" t="s">
        <v>32</v>
      </c>
      <c r="J156" s="5">
        <v>1.4872248E9</v>
      </c>
      <c r="K156" s="5">
        <v>1.488348E9</v>
      </c>
      <c r="L156" s="9">
        <f t="shared" si="2"/>
        <v>128494013558400</v>
      </c>
      <c r="M156" s="10">
        <f t="shared" ref="M156:N156" si="160">(((J156/60/60)/24+DATE(1970,1,1)))</f>
        <v>42782.25</v>
      </c>
      <c r="N156" s="11">
        <f t="shared" si="160"/>
        <v>42795.25</v>
      </c>
      <c r="O156" s="12">
        <f t="shared" si="4"/>
        <v>2017</v>
      </c>
      <c r="P156" s="5" t="b">
        <v>0</v>
      </c>
      <c r="Q156" s="5">
        <f t="shared" si="5"/>
        <v>2</v>
      </c>
      <c r="R156" s="5" t="b">
        <v>0</v>
      </c>
      <c r="S156" s="5" t="s">
        <v>63</v>
      </c>
      <c r="T156" s="13">
        <f>Pledged/goal</f>
        <v>0.7177035176</v>
      </c>
      <c r="U156" s="14">
        <f>iferror(Pledged/backer_count, " ")</f>
        <v>41.00574218</v>
      </c>
      <c r="V156" s="15" t="str">
        <f t="shared" si="6"/>
        <v>food</v>
      </c>
      <c r="W156" s="15" t="str">
        <f t="shared" si="7"/>
        <v>food trucks</v>
      </c>
    </row>
    <row r="157" ht="15.75" customHeight="1">
      <c r="A157" s="5">
        <v>235.0</v>
      </c>
      <c r="B157" s="6" t="s">
        <v>370</v>
      </c>
      <c r="C157" s="7" t="s">
        <v>371</v>
      </c>
      <c r="D157" s="8">
        <v>8600.0</v>
      </c>
      <c r="E157" s="8">
        <v>3589.0</v>
      </c>
      <c r="F157" s="5" t="s">
        <v>169</v>
      </c>
      <c r="G157" s="5">
        <v>92.0</v>
      </c>
      <c r="H157" s="5" t="s">
        <v>31</v>
      </c>
      <c r="I157" s="5" t="s">
        <v>32</v>
      </c>
      <c r="J157" s="5">
        <v>1.4869656E9</v>
      </c>
      <c r="K157" s="5">
        <v>1.4873976E9</v>
      </c>
      <c r="L157" s="9">
        <f t="shared" si="2"/>
        <v>128471618678400</v>
      </c>
      <c r="M157" s="10">
        <f t="shared" ref="M157:N157" si="161">(((J157/60/60)/24+DATE(1970,1,1)))</f>
        <v>42779.25</v>
      </c>
      <c r="N157" s="11">
        <f t="shared" si="161"/>
        <v>42784.25</v>
      </c>
      <c r="O157" s="12">
        <f t="shared" si="4"/>
        <v>2017</v>
      </c>
      <c r="P157" s="5" t="b">
        <v>0</v>
      </c>
      <c r="Q157" s="5">
        <f t="shared" si="5"/>
        <v>2</v>
      </c>
      <c r="R157" s="5" t="b">
        <v>0</v>
      </c>
      <c r="S157" s="5" t="s">
        <v>161</v>
      </c>
      <c r="T157" s="13">
        <f>Pledged/goal</f>
        <v>0.4173255814</v>
      </c>
      <c r="U157" s="14">
        <f>iferror(Pledged/backer_count, " ")</f>
        <v>39.01086957</v>
      </c>
      <c r="V157" s="15" t="str">
        <f t="shared" si="6"/>
        <v>film &amp; video</v>
      </c>
      <c r="W157" s="15" t="str">
        <f t="shared" si="7"/>
        <v>animation</v>
      </c>
    </row>
    <row r="158" ht="15.75" customHeight="1">
      <c r="A158" s="5">
        <v>944.0</v>
      </c>
      <c r="B158" s="6" t="s">
        <v>372</v>
      </c>
      <c r="C158" s="7" t="s">
        <v>373</v>
      </c>
      <c r="D158" s="8">
        <v>10000.0</v>
      </c>
      <c r="E158" s="8">
        <v>8142.0</v>
      </c>
      <c r="F158" s="5" t="s">
        <v>169</v>
      </c>
      <c r="G158" s="5">
        <v>263.0</v>
      </c>
      <c r="H158" s="5" t="s">
        <v>26</v>
      </c>
      <c r="I158" s="5" t="s">
        <v>27</v>
      </c>
      <c r="J158" s="5">
        <v>1.4867064E9</v>
      </c>
      <c r="K158" s="5">
        <v>1.488348E9</v>
      </c>
      <c r="L158" s="9">
        <f t="shared" si="2"/>
        <v>128449223798400</v>
      </c>
      <c r="M158" s="10">
        <f t="shared" ref="M158:N158" si="162">(((J158/60/60)/24+DATE(1970,1,1)))</f>
        <v>42776.25</v>
      </c>
      <c r="N158" s="11">
        <f t="shared" si="162"/>
        <v>42795.25</v>
      </c>
      <c r="O158" s="12">
        <f t="shared" si="4"/>
        <v>2017</v>
      </c>
      <c r="P158" s="5" t="b">
        <v>0</v>
      </c>
      <c r="Q158" s="5">
        <f t="shared" si="5"/>
        <v>2</v>
      </c>
      <c r="R158" s="5" t="b">
        <v>0</v>
      </c>
      <c r="S158" s="5" t="s">
        <v>81</v>
      </c>
      <c r="T158" s="16">
        <f>Pledged/goal</f>
        <v>0.8142</v>
      </c>
      <c r="U158" s="14">
        <f>iferror(Pledged/backer_count, " ")</f>
        <v>30.9581749</v>
      </c>
      <c r="V158" s="15" t="str">
        <f t="shared" si="6"/>
        <v>photography</v>
      </c>
      <c r="W158" s="15" t="str">
        <f t="shared" si="7"/>
        <v>photography books</v>
      </c>
    </row>
    <row r="159" ht="15.75" customHeight="1">
      <c r="A159" s="5">
        <v>740.0</v>
      </c>
      <c r="B159" s="6" t="s">
        <v>374</v>
      </c>
      <c r="C159" s="7" t="s">
        <v>375</v>
      </c>
      <c r="D159" s="8">
        <v>5300.0</v>
      </c>
      <c r="E159" s="8">
        <v>1592.0</v>
      </c>
      <c r="F159" s="5" t="s">
        <v>169</v>
      </c>
      <c r="G159" s="5">
        <v>16.0</v>
      </c>
      <c r="H159" s="5" t="s">
        <v>31</v>
      </c>
      <c r="I159" s="5" t="s">
        <v>32</v>
      </c>
      <c r="J159" s="5">
        <v>1.4861016E9</v>
      </c>
      <c r="K159" s="5">
        <v>1.4863608E9</v>
      </c>
      <c r="L159" s="9">
        <f t="shared" si="2"/>
        <v>128396969078400</v>
      </c>
      <c r="M159" s="10">
        <f t="shared" ref="M159:N159" si="163">(((J159/60/60)/24+DATE(1970,1,1)))</f>
        <v>42769.25</v>
      </c>
      <c r="N159" s="11">
        <f t="shared" si="163"/>
        <v>42772.25</v>
      </c>
      <c r="O159" s="12">
        <f t="shared" si="4"/>
        <v>2017</v>
      </c>
      <c r="P159" s="5" t="b">
        <v>0</v>
      </c>
      <c r="Q159" s="5">
        <f t="shared" si="5"/>
        <v>2</v>
      </c>
      <c r="R159" s="5" t="b">
        <v>0</v>
      </c>
      <c r="S159" s="5" t="s">
        <v>33</v>
      </c>
      <c r="T159" s="16">
        <f>Pledged/goal</f>
        <v>0.3003773585</v>
      </c>
      <c r="U159" s="14">
        <f>iferror(Pledged/backer_count, " ")</f>
        <v>99.5</v>
      </c>
      <c r="V159" s="15" t="str">
        <f t="shared" si="6"/>
        <v>theater</v>
      </c>
      <c r="W159" s="15" t="str">
        <f t="shared" si="7"/>
        <v>plays</v>
      </c>
    </row>
    <row r="160" ht="15.75" customHeight="1">
      <c r="A160" s="5">
        <v>497.0</v>
      </c>
      <c r="B160" s="6" t="s">
        <v>376</v>
      </c>
      <c r="C160" s="7" t="s">
        <v>377</v>
      </c>
      <c r="D160" s="8">
        <v>9800.0</v>
      </c>
      <c r="E160" s="8">
        <v>3349.0</v>
      </c>
      <c r="F160" s="5" t="s">
        <v>169</v>
      </c>
      <c r="G160" s="5">
        <v>120.0</v>
      </c>
      <c r="H160" s="5" t="s">
        <v>31</v>
      </c>
      <c r="I160" s="5" t="s">
        <v>32</v>
      </c>
      <c r="J160" s="5">
        <v>1.4822136E9</v>
      </c>
      <c r="K160" s="5">
        <v>1.4822136E9</v>
      </c>
      <c r="L160" s="9">
        <f t="shared" si="2"/>
        <v>128061045878400</v>
      </c>
      <c r="M160" s="10">
        <f t="shared" ref="M160:N160" si="164">(((J160/60/60)/24+DATE(1970,1,1)))</f>
        <v>42724.25</v>
      </c>
      <c r="N160" s="11">
        <f t="shared" si="164"/>
        <v>42724.25</v>
      </c>
      <c r="O160" s="12">
        <f t="shared" si="4"/>
        <v>2016</v>
      </c>
      <c r="P160" s="5" t="b">
        <v>0</v>
      </c>
      <c r="Q160" s="5">
        <f t="shared" si="5"/>
        <v>12</v>
      </c>
      <c r="R160" s="5" t="b">
        <v>1</v>
      </c>
      <c r="S160" s="5" t="s">
        <v>184</v>
      </c>
      <c r="T160" s="16">
        <f>Pledged/goal</f>
        <v>0.3417346939</v>
      </c>
      <c r="U160" s="14">
        <f>iferror(Pledged/backer_count, " ")</f>
        <v>27.90833333</v>
      </c>
      <c r="V160" s="15" t="str">
        <f t="shared" si="6"/>
        <v>technology</v>
      </c>
      <c r="W160" s="15" t="str">
        <f t="shared" si="7"/>
        <v>wearables</v>
      </c>
    </row>
    <row r="161" ht="15.75" customHeight="1">
      <c r="A161" s="5">
        <v>791.0</v>
      </c>
      <c r="B161" s="6" t="s">
        <v>378</v>
      </c>
      <c r="C161" s="7" t="s">
        <v>379</v>
      </c>
      <c r="D161" s="8">
        <v>2100.0</v>
      </c>
      <c r="E161" s="8">
        <v>540.0</v>
      </c>
      <c r="F161" s="5" t="s">
        <v>169</v>
      </c>
      <c r="G161" s="5">
        <v>6.0</v>
      </c>
      <c r="H161" s="5" t="s">
        <v>31</v>
      </c>
      <c r="I161" s="5" t="s">
        <v>32</v>
      </c>
      <c r="J161" s="5">
        <v>1.481436E9</v>
      </c>
      <c r="K161" s="5">
        <v>1.4828184E9</v>
      </c>
      <c r="L161" s="9">
        <f t="shared" si="2"/>
        <v>127993861238400</v>
      </c>
      <c r="M161" s="10">
        <f t="shared" ref="M161:N161" si="165">(((J161/60/60)/24+DATE(1970,1,1)))</f>
        <v>42715.25</v>
      </c>
      <c r="N161" s="11">
        <f t="shared" si="165"/>
        <v>42731.25</v>
      </c>
      <c r="O161" s="12">
        <f t="shared" si="4"/>
        <v>2016</v>
      </c>
      <c r="P161" s="5" t="b">
        <v>0</v>
      </c>
      <c r="Q161" s="5">
        <f t="shared" si="5"/>
        <v>12</v>
      </c>
      <c r="R161" s="5" t="b">
        <v>0</v>
      </c>
      <c r="S161" s="5" t="s">
        <v>63</v>
      </c>
      <c r="T161" s="16">
        <f>Pledged/goal</f>
        <v>0.2571428571</v>
      </c>
      <c r="U161" s="14">
        <f>iferror(Pledged/backer_count, " ")</f>
        <v>90</v>
      </c>
      <c r="V161" s="15" t="str">
        <f t="shared" si="6"/>
        <v>food</v>
      </c>
      <c r="W161" s="15" t="str">
        <f t="shared" si="7"/>
        <v>food trucks</v>
      </c>
    </row>
    <row r="162" ht="15.75" customHeight="1">
      <c r="A162" s="5">
        <v>453.0</v>
      </c>
      <c r="B162" s="6" t="s">
        <v>380</v>
      </c>
      <c r="C162" s="7" t="s">
        <v>381</v>
      </c>
      <c r="D162" s="8">
        <v>182400.0</v>
      </c>
      <c r="E162" s="8">
        <v>102749.0</v>
      </c>
      <c r="F162" s="5" t="s">
        <v>169</v>
      </c>
      <c r="G162" s="5">
        <v>1181.0</v>
      </c>
      <c r="H162" s="5" t="s">
        <v>31</v>
      </c>
      <c r="I162" s="5" t="s">
        <v>32</v>
      </c>
      <c r="J162" s="5">
        <v>1.480572E9</v>
      </c>
      <c r="K162" s="5">
        <v>1.4841144E9</v>
      </c>
      <c r="L162" s="9">
        <f t="shared" si="2"/>
        <v>127919211638400</v>
      </c>
      <c r="M162" s="10">
        <f t="shared" ref="M162:N162" si="166">(((J162/60/60)/24+DATE(1970,1,1)))</f>
        <v>42705.25</v>
      </c>
      <c r="N162" s="11">
        <f t="shared" si="166"/>
        <v>42746.25</v>
      </c>
      <c r="O162" s="12">
        <f t="shared" si="4"/>
        <v>2016</v>
      </c>
      <c r="P162" s="5" t="b">
        <v>0</v>
      </c>
      <c r="Q162" s="5">
        <f t="shared" si="5"/>
        <v>12</v>
      </c>
      <c r="R162" s="5" t="b">
        <v>0</v>
      </c>
      <c r="S162" s="5" t="s">
        <v>221</v>
      </c>
      <c r="T162" s="16">
        <f>Pledged/goal</f>
        <v>0.563316886</v>
      </c>
      <c r="U162" s="14">
        <f>iferror(Pledged/backer_count, " ")</f>
        <v>87.00169348</v>
      </c>
      <c r="V162" s="15" t="str">
        <f t="shared" si="6"/>
        <v>film &amp; video</v>
      </c>
      <c r="W162" s="15" t="str">
        <f t="shared" si="7"/>
        <v>science fiction</v>
      </c>
    </row>
    <row r="163" ht="15.75" customHeight="1">
      <c r="A163" s="5">
        <v>552.0</v>
      </c>
      <c r="B163" s="6" t="s">
        <v>382</v>
      </c>
      <c r="C163" s="7" t="s">
        <v>383</v>
      </c>
      <c r="D163" s="8">
        <v>9000.0</v>
      </c>
      <c r="E163" s="8">
        <v>8866.0</v>
      </c>
      <c r="F163" s="5" t="s">
        <v>169</v>
      </c>
      <c r="G163" s="5">
        <v>92.0</v>
      </c>
      <c r="H163" s="5" t="s">
        <v>31</v>
      </c>
      <c r="I163" s="5" t="s">
        <v>32</v>
      </c>
      <c r="J163" s="5">
        <v>1.48014E9</v>
      </c>
      <c r="K163" s="5">
        <v>1.4803128E9</v>
      </c>
      <c r="L163" s="9">
        <f t="shared" si="2"/>
        <v>127881886838400</v>
      </c>
      <c r="M163" s="10">
        <f t="shared" ref="M163:N163" si="167">(((J163/60/60)/24+DATE(1970,1,1)))</f>
        <v>42700.25</v>
      </c>
      <c r="N163" s="11">
        <f t="shared" si="167"/>
        <v>42702.25</v>
      </c>
      <c r="O163" s="12">
        <f t="shared" si="4"/>
        <v>2016</v>
      </c>
      <c r="P163" s="5" t="b">
        <v>0</v>
      </c>
      <c r="Q163" s="5">
        <f t="shared" si="5"/>
        <v>11</v>
      </c>
      <c r="R163" s="5" t="b">
        <v>0</v>
      </c>
      <c r="S163" s="5" t="s">
        <v>33</v>
      </c>
      <c r="T163" s="16">
        <f>Pledged/goal</f>
        <v>0.9851111111</v>
      </c>
      <c r="U163" s="14">
        <f>iferror(Pledged/backer_count, " ")</f>
        <v>96.36956522</v>
      </c>
      <c r="V163" s="15" t="str">
        <f t="shared" si="6"/>
        <v>theater</v>
      </c>
      <c r="W163" s="15" t="str">
        <f t="shared" si="7"/>
        <v>plays</v>
      </c>
    </row>
    <row r="164" ht="15.75" customHeight="1">
      <c r="A164" s="5">
        <v>637.0</v>
      </c>
      <c r="B164" s="6" t="s">
        <v>384</v>
      </c>
      <c r="C164" s="7" t="s">
        <v>385</v>
      </c>
      <c r="D164" s="8">
        <v>8500.0</v>
      </c>
      <c r="E164" s="8">
        <v>6750.0</v>
      </c>
      <c r="F164" s="5" t="s">
        <v>169</v>
      </c>
      <c r="G164" s="5">
        <v>65.0</v>
      </c>
      <c r="H164" s="5" t="s">
        <v>31</v>
      </c>
      <c r="I164" s="5" t="s">
        <v>32</v>
      </c>
      <c r="J164" s="5">
        <v>1.4791032E9</v>
      </c>
      <c r="K164" s="5">
        <v>1.4797944E9</v>
      </c>
      <c r="L164" s="9">
        <f t="shared" si="2"/>
        <v>127792307318400</v>
      </c>
      <c r="M164" s="10">
        <f t="shared" ref="M164:N164" si="168">(((J164/60/60)/24+DATE(1970,1,1)))</f>
        <v>42688.25</v>
      </c>
      <c r="N164" s="11">
        <f t="shared" si="168"/>
        <v>42696.25</v>
      </c>
      <c r="O164" s="12">
        <f t="shared" si="4"/>
        <v>2016</v>
      </c>
      <c r="P164" s="5" t="b">
        <v>0</v>
      </c>
      <c r="Q164" s="5">
        <f t="shared" si="5"/>
        <v>11</v>
      </c>
      <c r="R164" s="5" t="b">
        <v>0</v>
      </c>
      <c r="S164" s="5" t="s">
        <v>33</v>
      </c>
      <c r="T164" s="16">
        <f>Pledged/goal</f>
        <v>0.7941176471</v>
      </c>
      <c r="U164" s="14">
        <f>iferror(Pledged/backer_count, " ")</f>
        <v>103.8461538</v>
      </c>
      <c r="V164" s="15" t="str">
        <f t="shared" si="6"/>
        <v>theater</v>
      </c>
      <c r="W164" s="15" t="str">
        <f t="shared" si="7"/>
        <v>plays</v>
      </c>
    </row>
    <row r="165" ht="15.75" customHeight="1">
      <c r="A165" s="5">
        <v>988.0</v>
      </c>
      <c r="B165" s="6" t="s">
        <v>386</v>
      </c>
      <c r="C165" s="7" t="s">
        <v>387</v>
      </c>
      <c r="D165" s="8">
        <v>9400.0</v>
      </c>
      <c r="E165" s="8">
        <v>4899.0</v>
      </c>
      <c r="F165" s="5" t="s">
        <v>169</v>
      </c>
      <c r="G165" s="5">
        <v>64.0</v>
      </c>
      <c r="H165" s="5" t="s">
        <v>31</v>
      </c>
      <c r="I165" s="5" t="s">
        <v>32</v>
      </c>
      <c r="J165" s="5">
        <v>1.4789304E9</v>
      </c>
      <c r="K165" s="5">
        <v>1.4807448E9</v>
      </c>
      <c r="L165" s="9">
        <f t="shared" si="2"/>
        <v>127777377398400</v>
      </c>
      <c r="M165" s="10">
        <f t="shared" ref="M165:N165" si="169">(((J165/60/60)/24+DATE(1970,1,1)))</f>
        <v>42686.25</v>
      </c>
      <c r="N165" s="11">
        <f t="shared" si="169"/>
        <v>42707.25</v>
      </c>
      <c r="O165" s="12">
        <f t="shared" si="4"/>
        <v>2016</v>
      </c>
      <c r="P165" s="5" t="b">
        <v>0</v>
      </c>
      <c r="Q165" s="5">
        <f t="shared" si="5"/>
        <v>11</v>
      </c>
      <c r="R165" s="5" t="b">
        <v>0</v>
      </c>
      <c r="S165" s="5" t="s">
        <v>388</v>
      </c>
      <c r="T165" s="16">
        <f>Pledged/goal</f>
        <v>0.5211702128</v>
      </c>
      <c r="U165" s="14">
        <f>iferror(Pledged/backer_count, " ")</f>
        <v>76.546875</v>
      </c>
      <c r="V165" s="15" t="str">
        <f t="shared" si="6"/>
        <v>publishing</v>
      </c>
      <c r="W165" s="15" t="str">
        <f t="shared" si="7"/>
        <v>radio &amp; podcasts</v>
      </c>
    </row>
    <row r="166" ht="15.75" customHeight="1">
      <c r="A166" s="5">
        <v>45.0</v>
      </c>
      <c r="B166" s="6" t="s">
        <v>389</v>
      </c>
      <c r="C166" s="7" t="s">
        <v>390</v>
      </c>
      <c r="D166" s="8">
        <v>9500.0</v>
      </c>
      <c r="E166" s="8">
        <v>4530.0</v>
      </c>
      <c r="F166" s="5" t="s">
        <v>169</v>
      </c>
      <c r="G166" s="5">
        <v>48.0</v>
      </c>
      <c r="H166" s="5" t="s">
        <v>31</v>
      </c>
      <c r="I166" s="5" t="s">
        <v>32</v>
      </c>
      <c r="J166" s="5">
        <v>1.4780628E9</v>
      </c>
      <c r="K166" s="5">
        <v>1.4793624E9</v>
      </c>
      <c r="L166" s="9">
        <f t="shared" si="2"/>
        <v>127702416758400</v>
      </c>
      <c r="M166" s="10">
        <f t="shared" ref="M166:N166" si="170">(((J166/60/60)/24+DATE(1970,1,1)))</f>
        <v>42676.20833</v>
      </c>
      <c r="N166" s="11">
        <f t="shared" si="170"/>
        <v>42691.25</v>
      </c>
      <c r="O166" s="12">
        <f t="shared" si="4"/>
        <v>2016</v>
      </c>
      <c r="P166" s="5" t="b">
        <v>0</v>
      </c>
      <c r="Q166" s="5">
        <f t="shared" si="5"/>
        <v>11</v>
      </c>
      <c r="R166" s="5" t="b">
        <v>1</v>
      </c>
      <c r="S166" s="5" t="s">
        <v>33</v>
      </c>
      <c r="T166" s="13">
        <f>Pledged/goal</f>
        <v>0.4768421053</v>
      </c>
      <c r="U166" s="14">
        <f>iferror(Pledged/backer_count, " ")</f>
        <v>94.375</v>
      </c>
      <c r="V166" s="15" t="str">
        <f t="shared" si="6"/>
        <v>theater</v>
      </c>
      <c r="W166" s="15" t="str">
        <f t="shared" si="7"/>
        <v>plays</v>
      </c>
    </row>
    <row r="167" ht="15.75" customHeight="1">
      <c r="A167" s="5">
        <v>795.0</v>
      </c>
      <c r="B167" s="6" t="s">
        <v>391</v>
      </c>
      <c r="C167" s="7" t="s">
        <v>392</v>
      </c>
      <c r="D167" s="8">
        <v>7100.0</v>
      </c>
      <c r="E167" s="8">
        <v>1022.0</v>
      </c>
      <c r="F167" s="5" t="s">
        <v>169</v>
      </c>
      <c r="G167" s="5">
        <v>31.0</v>
      </c>
      <c r="H167" s="5" t="s">
        <v>31</v>
      </c>
      <c r="I167" s="5" t="s">
        <v>32</v>
      </c>
      <c r="J167" s="5">
        <v>1.4779764E9</v>
      </c>
      <c r="K167" s="5">
        <v>1.4782356E9</v>
      </c>
      <c r="L167" s="9">
        <f t="shared" si="2"/>
        <v>127694951798400</v>
      </c>
      <c r="M167" s="10">
        <f t="shared" ref="M167:N167" si="171">(((J167/60/60)/24+DATE(1970,1,1)))</f>
        <v>42675.20833</v>
      </c>
      <c r="N167" s="11">
        <f t="shared" si="171"/>
        <v>42678.20833</v>
      </c>
      <c r="O167" s="12">
        <f t="shared" si="4"/>
        <v>2016</v>
      </c>
      <c r="P167" s="5" t="b">
        <v>0</v>
      </c>
      <c r="Q167" s="5">
        <f t="shared" si="5"/>
        <v>11</v>
      </c>
      <c r="R167" s="5" t="b">
        <v>0</v>
      </c>
      <c r="S167" s="5" t="s">
        <v>38</v>
      </c>
      <c r="T167" s="16">
        <f>Pledged/goal</f>
        <v>0.143943662</v>
      </c>
      <c r="U167" s="14">
        <f>iferror(Pledged/backer_count, " ")</f>
        <v>32.96774194</v>
      </c>
      <c r="V167" s="15" t="str">
        <f t="shared" si="6"/>
        <v>film &amp; video</v>
      </c>
      <c r="W167" s="15" t="str">
        <f t="shared" si="7"/>
        <v>drama</v>
      </c>
    </row>
    <row r="168" ht="15.75" customHeight="1">
      <c r="A168" s="5">
        <v>457.0</v>
      </c>
      <c r="B168" s="6" t="s">
        <v>393</v>
      </c>
      <c r="C168" s="7" t="s">
        <v>394</v>
      </c>
      <c r="D168" s="8">
        <v>5000.0</v>
      </c>
      <c r="E168" s="8">
        <v>1332.0</v>
      </c>
      <c r="F168" s="5" t="s">
        <v>169</v>
      </c>
      <c r="G168" s="5">
        <v>46.0</v>
      </c>
      <c r="H168" s="5" t="s">
        <v>31</v>
      </c>
      <c r="I168" s="5" t="s">
        <v>32</v>
      </c>
      <c r="J168" s="5">
        <v>1.4764212E9</v>
      </c>
      <c r="K168" s="5">
        <v>1.476594E9</v>
      </c>
      <c r="L168" s="9">
        <f t="shared" si="2"/>
        <v>127560582518400</v>
      </c>
      <c r="M168" s="10">
        <f t="shared" ref="M168:N168" si="172">(((J168/60/60)/24+DATE(1970,1,1)))</f>
        <v>42657.20833</v>
      </c>
      <c r="N168" s="11">
        <f t="shared" si="172"/>
        <v>42659.20833</v>
      </c>
      <c r="O168" s="12">
        <f t="shared" si="4"/>
        <v>2016</v>
      </c>
      <c r="P168" s="5" t="b">
        <v>0</v>
      </c>
      <c r="Q168" s="5">
        <f t="shared" si="5"/>
        <v>10</v>
      </c>
      <c r="R168" s="5" t="b">
        <v>0</v>
      </c>
      <c r="S168" s="5" t="s">
        <v>33</v>
      </c>
      <c r="T168" s="16">
        <f>Pledged/goal</f>
        <v>0.2664</v>
      </c>
      <c r="U168" s="14">
        <f>iferror(Pledged/backer_count, " ")</f>
        <v>28.95652174</v>
      </c>
      <c r="V168" s="15" t="str">
        <f t="shared" si="6"/>
        <v>theater</v>
      </c>
      <c r="W168" s="15" t="str">
        <f t="shared" si="7"/>
        <v>plays</v>
      </c>
    </row>
    <row r="169" ht="15.75" customHeight="1">
      <c r="A169" s="5">
        <v>176.0</v>
      </c>
      <c r="B169" s="6" t="s">
        <v>395</v>
      </c>
      <c r="C169" s="7" t="s">
        <v>396</v>
      </c>
      <c r="D169" s="8">
        <v>115000.0</v>
      </c>
      <c r="E169" s="8">
        <v>86060.0</v>
      </c>
      <c r="F169" s="5" t="s">
        <v>169</v>
      </c>
      <c r="G169" s="5">
        <v>782.0</v>
      </c>
      <c r="H169" s="5" t="s">
        <v>31</v>
      </c>
      <c r="I169" s="5" t="s">
        <v>32</v>
      </c>
      <c r="J169" s="5">
        <v>1.4728788E9</v>
      </c>
      <c r="K169" s="5">
        <v>1.4736564E9</v>
      </c>
      <c r="L169" s="9">
        <f t="shared" si="2"/>
        <v>127254519158400</v>
      </c>
      <c r="M169" s="10">
        <f t="shared" ref="M169:N169" si="173">(((J169/60/60)/24+DATE(1970,1,1)))</f>
        <v>42616.20833</v>
      </c>
      <c r="N169" s="11">
        <f t="shared" si="173"/>
        <v>42625.20833</v>
      </c>
      <c r="O169" s="12">
        <f t="shared" si="4"/>
        <v>2016</v>
      </c>
      <c r="P169" s="5" t="b">
        <v>0</v>
      </c>
      <c r="Q169" s="5">
        <f t="shared" si="5"/>
        <v>9</v>
      </c>
      <c r="R169" s="5" t="b">
        <v>0</v>
      </c>
      <c r="S169" s="5" t="s">
        <v>33</v>
      </c>
      <c r="T169" s="13">
        <f>Pledged/goal</f>
        <v>0.7483478261</v>
      </c>
      <c r="U169" s="14">
        <f>iferror(Pledged/backer_count, " ")</f>
        <v>110.0511509</v>
      </c>
      <c r="V169" s="15" t="str">
        <f t="shared" si="6"/>
        <v>theater</v>
      </c>
      <c r="W169" s="15" t="str">
        <f t="shared" si="7"/>
        <v>plays</v>
      </c>
    </row>
    <row r="170" ht="15.75" customHeight="1">
      <c r="A170" s="5">
        <v>196.0</v>
      </c>
      <c r="B170" s="6" t="s">
        <v>211</v>
      </c>
      <c r="C170" s="7" t="s">
        <v>397</v>
      </c>
      <c r="D170" s="8">
        <v>8200.0</v>
      </c>
      <c r="E170" s="8">
        <v>5178.0</v>
      </c>
      <c r="F170" s="5" t="s">
        <v>169</v>
      </c>
      <c r="G170" s="5">
        <v>100.0</v>
      </c>
      <c r="H170" s="5" t="s">
        <v>47</v>
      </c>
      <c r="I170" s="5" t="s">
        <v>48</v>
      </c>
      <c r="J170" s="5">
        <v>1.4728788E9</v>
      </c>
      <c r="K170" s="5">
        <v>1.4745204E9</v>
      </c>
      <c r="L170" s="9">
        <f t="shared" si="2"/>
        <v>127254519158400</v>
      </c>
      <c r="M170" s="10">
        <f t="shared" ref="M170:N170" si="174">(((J170/60/60)/24+DATE(1970,1,1)))</f>
        <v>42616.20833</v>
      </c>
      <c r="N170" s="11">
        <f t="shared" si="174"/>
        <v>42635.20833</v>
      </c>
      <c r="O170" s="12">
        <f t="shared" si="4"/>
        <v>2016</v>
      </c>
      <c r="P170" s="5" t="b">
        <v>0</v>
      </c>
      <c r="Q170" s="5">
        <f t="shared" si="5"/>
        <v>9</v>
      </c>
      <c r="R170" s="5" t="b">
        <v>0</v>
      </c>
      <c r="S170" s="5" t="s">
        <v>184</v>
      </c>
      <c r="T170" s="13">
        <f>Pledged/goal</f>
        <v>0.6314634146</v>
      </c>
      <c r="U170" s="14">
        <f>iferror(Pledged/backer_count, " ")</f>
        <v>51.78</v>
      </c>
      <c r="V170" s="15" t="str">
        <f t="shared" si="6"/>
        <v>technology</v>
      </c>
      <c r="W170" s="15" t="str">
        <f t="shared" si="7"/>
        <v>wearables</v>
      </c>
    </row>
    <row r="171" ht="15.75" customHeight="1">
      <c r="A171" s="5">
        <v>175.0</v>
      </c>
      <c r="B171" s="6" t="s">
        <v>398</v>
      </c>
      <c r="C171" s="7" t="s">
        <v>399</v>
      </c>
      <c r="D171" s="8">
        <v>181200.0</v>
      </c>
      <c r="E171" s="8">
        <v>47459.0</v>
      </c>
      <c r="F171" s="5" t="s">
        <v>169</v>
      </c>
      <c r="G171" s="5">
        <v>1130.0</v>
      </c>
      <c r="H171" s="5" t="s">
        <v>31</v>
      </c>
      <c r="I171" s="5" t="s">
        <v>32</v>
      </c>
      <c r="J171" s="5">
        <v>1.4726196E9</v>
      </c>
      <c r="K171" s="5">
        <v>1.4742612E9</v>
      </c>
      <c r="L171" s="9">
        <f t="shared" si="2"/>
        <v>127232124278400</v>
      </c>
      <c r="M171" s="10">
        <f t="shared" ref="M171:N171" si="175">(((J171/60/60)/24+DATE(1970,1,1)))</f>
        <v>42613.20833</v>
      </c>
      <c r="N171" s="11">
        <f t="shared" si="175"/>
        <v>42632.20833</v>
      </c>
      <c r="O171" s="12">
        <f t="shared" si="4"/>
        <v>2016</v>
      </c>
      <c r="P171" s="5" t="b">
        <v>0</v>
      </c>
      <c r="Q171" s="5">
        <f t="shared" si="5"/>
        <v>8</v>
      </c>
      <c r="R171" s="5" t="b">
        <v>0</v>
      </c>
      <c r="S171" s="5" t="s">
        <v>33</v>
      </c>
      <c r="T171" s="13">
        <f>Pledged/goal</f>
        <v>0.261915011</v>
      </c>
      <c r="U171" s="14">
        <f>iferror(Pledged/backer_count, " ")</f>
        <v>41.99911504</v>
      </c>
      <c r="V171" s="15" t="str">
        <f t="shared" si="6"/>
        <v>theater</v>
      </c>
      <c r="W171" s="15" t="str">
        <f t="shared" si="7"/>
        <v>plays</v>
      </c>
    </row>
    <row r="172" ht="15.75" customHeight="1">
      <c r="A172" s="5">
        <v>126.0</v>
      </c>
      <c r="B172" s="6" t="s">
        <v>400</v>
      </c>
      <c r="C172" s="7" t="s">
        <v>401</v>
      </c>
      <c r="D172" s="8">
        <v>180200.0</v>
      </c>
      <c r="E172" s="8">
        <v>69617.0</v>
      </c>
      <c r="F172" s="5" t="s">
        <v>169</v>
      </c>
      <c r="G172" s="5">
        <v>774.0</v>
      </c>
      <c r="H172" s="5" t="s">
        <v>31</v>
      </c>
      <c r="I172" s="5" t="s">
        <v>32</v>
      </c>
      <c r="J172" s="5">
        <v>1.4711508E9</v>
      </c>
      <c r="K172" s="5">
        <v>1.47357E9</v>
      </c>
      <c r="L172" s="9">
        <f t="shared" si="2"/>
        <v>127105219958400</v>
      </c>
      <c r="M172" s="10">
        <f t="shared" ref="M172:N172" si="176">(((J172/60/60)/24+DATE(1970,1,1)))</f>
        <v>42596.20833</v>
      </c>
      <c r="N172" s="11">
        <f t="shared" si="176"/>
        <v>42624.20833</v>
      </c>
      <c r="O172" s="12">
        <f t="shared" si="4"/>
        <v>2016</v>
      </c>
      <c r="P172" s="5" t="b">
        <v>0</v>
      </c>
      <c r="Q172" s="5">
        <f t="shared" si="5"/>
        <v>8</v>
      </c>
      <c r="R172" s="5" t="b">
        <v>1</v>
      </c>
      <c r="S172" s="5" t="s">
        <v>33</v>
      </c>
      <c r="T172" s="13">
        <f>Pledged/goal</f>
        <v>0.3863318535</v>
      </c>
      <c r="U172" s="14">
        <f>iferror(Pledged/backer_count, " ")</f>
        <v>89.94444444</v>
      </c>
      <c r="V172" s="15" t="str">
        <f t="shared" si="6"/>
        <v>theater</v>
      </c>
      <c r="W172" s="15" t="str">
        <f t="shared" si="7"/>
        <v>plays</v>
      </c>
    </row>
    <row r="173" ht="15.75" customHeight="1">
      <c r="A173" s="5">
        <v>91.0</v>
      </c>
      <c r="B173" s="6" t="s">
        <v>402</v>
      </c>
      <c r="C173" s="7" t="s">
        <v>403</v>
      </c>
      <c r="D173" s="8">
        <v>154300.0</v>
      </c>
      <c r="E173" s="8">
        <v>74688.0</v>
      </c>
      <c r="F173" s="5" t="s">
        <v>169</v>
      </c>
      <c r="G173" s="5">
        <v>679.0</v>
      </c>
      <c r="H173" s="5" t="s">
        <v>79</v>
      </c>
      <c r="I173" s="5" t="s">
        <v>80</v>
      </c>
      <c r="J173" s="5">
        <v>1.4704596E9</v>
      </c>
      <c r="K173" s="5">
        <v>1.4728788E9</v>
      </c>
      <c r="L173" s="9">
        <f t="shared" si="2"/>
        <v>127045500278400</v>
      </c>
      <c r="M173" s="10">
        <f t="shared" ref="M173:N173" si="177">(((J173/60/60)/24+DATE(1970,1,1)))</f>
        <v>42588.20833</v>
      </c>
      <c r="N173" s="11">
        <f t="shared" si="177"/>
        <v>42616.20833</v>
      </c>
      <c r="O173" s="12">
        <f t="shared" si="4"/>
        <v>2016</v>
      </c>
      <c r="P173" s="5" t="b">
        <v>0</v>
      </c>
      <c r="Q173" s="5">
        <f t="shared" si="5"/>
        <v>8</v>
      </c>
      <c r="R173" s="5" t="b">
        <v>0</v>
      </c>
      <c r="S173" s="5" t="s">
        <v>296</v>
      </c>
      <c r="T173" s="13">
        <f>Pledged/goal</f>
        <v>0.48404407</v>
      </c>
      <c r="U173" s="14">
        <f>iferror(Pledged/backer_count, " ")</f>
        <v>109.9970545</v>
      </c>
      <c r="V173" s="15" t="str">
        <f t="shared" si="6"/>
        <v>publishing</v>
      </c>
      <c r="W173" s="15" t="str">
        <f t="shared" si="7"/>
        <v>translations</v>
      </c>
    </row>
    <row r="174" ht="15.75" customHeight="1">
      <c r="A174" s="5">
        <v>83.0</v>
      </c>
      <c r="B174" s="6" t="s">
        <v>404</v>
      </c>
      <c r="C174" s="7" t="s">
        <v>405</v>
      </c>
      <c r="D174" s="8">
        <v>106400.0</v>
      </c>
      <c r="E174" s="8">
        <v>39996.0</v>
      </c>
      <c r="F174" s="5" t="s">
        <v>169</v>
      </c>
      <c r="G174" s="5">
        <v>1000.0</v>
      </c>
      <c r="H174" s="5" t="s">
        <v>31</v>
      </c>
      <c r="I174" s="5" t="s">
        <v>32</v>
      </c>
      <c r="J174" s="5">
        <v>1.469682E9</v>
      </c>
      <c r="K174" s="5">
        <v>1.4715828E9</v>
      </c>
      <c r="L174" s="9">
        <f t="shared" si="2"/>
        <v>126978315638400</v>
      </c>
      <c r="M174" s="10">
        <f t="shared" ref="M174:N174" si="178">(((J174/60/60)/24+DATE(1970,1,1)))</f>
        <v>42579.20833</v>
      </c>
      <c r="N174" s="11">
        <f t="shared" si="178"/>
        <v>42601.20833</v>
      </c>
      <c r="O174" s="12">
        <f t="shared" si="4"/>
        <v>2016</v>
      </c>
      <c r="P174" s="5" t="b">
        <v>0</v>
      </c>
      <c r="Q174" s="5">
        <f t="shared" si="5"/>
        <v>7</v>
      </c>
      <c r="R174" s="5" t="b">
        <v>0</v>
      </c>
      <c r="S174" s="5" t="s">
        <v>311</v>
      </c>
      <c r="T174" s="13">
        <f>Pledged/goal</f>
        <v>0.3759022556</v>
      </c>
      <c r="U174" s="14">
        <f>iferror(Pledged/backer_count, " ")</f>
        <v>39.996</v>
      </c>
      <c r="V174" s="15" t="str">
        <f t="shared" si="6"/>
        <v>music</v>
      </c>
      <c r="W174" s="15" t="str">
        <f t="shared" si="7"/>
        <v>electric music</v>
      </c>
    </row>
    <row r="175" ht="15.75" customHeight="1">
      <c r="A175" s="5">
        <v>877.0</v>
      </c>
      <c r="B175" s="6" t="s">
        <v>406</v>
      </c>
      <c r="C175" s="7" t="s">
        <v>407</v>
      </c>
      <c r="D175" s="8">
        <v>163600.0</v>
      </c>
      <c r="E175" s="8">
        <v>126628.0</v>
      </c>
      <c r="F175" s="5" t="s">
        <v>169</v>
      </c>
      <c r="G175" s="5">
        <v>1229.0</v>
      </c>
      <c r="H175" s="5" t="s">
        <v>31</v>
      </c>
      <c r="I175" s="5" t="s">
        <v>32</v>
      </c>
      <c r="J175" s="5">
        <v>1.4695092E9</v>
      </c>
      <c r="K175" s="5">
        <v>1.4695956E9</v>
      </c>
      <c r="L175" s="9">
        <f t="shared" si="2"/>
        <v>126963385718400</v>
      </c>
      <c r="M175" s="10">
        <f t="shared" ref="M175:N175" si="179">(((J175/60/60)/24+DATE(1970,1,1)))</f>
        <v>42577.20833</v>
      </c>
      <c r="N175" s="11">
        <f t="shared" si="179"/>
        <v>42578.20833</v>
      </c>
      <c r="O175" s="12">
        <f t="shared" si="4"/>
        <v>2016</v>
      </c>
      <c r="P175" s="5" t="b">
        <v>0</v>
      </c>
      <c r="Q175" s="5">
        <f t="shared" si="5"/>
        <v>7</v>
      </c>
      <c r="R175" s="5" t="b">
        <v>0</v>
      </c>
      <c r="S175" s="5" t="s">
        <v>63</v>
      </c>
      <c r="T175" s="16">
        <f>Pledged/goal</f>
        <v>0.77400978</v>
      </c>
      <c r="U175" s="14">
        <f>iferror(Pledged/backer_count, " ")</f>
        <v>103.0333605</v>
      </c>
      <c r="V175" s="15" t="str">
        <f t="shared" si="6"/>
        <v>food</v>
      </c>
      <c r="W175" s="15" t="str">
        <f t="shared" si="7"/>
        <v>food trucks</v>
      </c>
    </row>
    <row r="176" ht="15.75" customHeight="1">
      <c r="A176" s="5">
        <v>677.0</v>
      </c>
      <c r="B176" s="6" t="s">
        <v>408</v>
      </c>
      <c r="C176" s="7" t="s">
        <v>409</v>
      </c>
      <c r="D176" s="8">
        <v>5300.0</v>
      </c>
      <c r="E176" s="8">
        <v>4432.0</v>
      </c>
      <c r="F176" s="5" t="s">
        <v>169</v>
      </c>
      <c r="G176" s="5">
        <v>111.0</v>
      </c>
      <c r="H176" s="5" t="s">
        <v>31</v>
      </c>
      <c r="I176" s="5" t="s">
        <v>32</v>
      </c>
      <c r="J176" s="5">
        <v>1.4681268E9</v>
      </c>
      <c r="K176" s="5">
        <v>1.4724468E9</v>
      </c>
      <c r="L176" s="9">
        <f t="shared" si="2"/>
        <v>126843946358400</v>
      </c>
      <c r="M176" s="10">
        <f t="shared" ref="M176:N176" si="180">(((J176/60/60)/24+DATE(1970,1,1)))</f>
        <v>42561.20833</v>
      </c>
      <c r="N176" s="11">
        <f t="shared" si="180"/>
        <v>42611.20833</v>
      </c>
      <c r="O176" s="12">
        <f t="shared" si="4"/>
        <v>2016</v>
      </c>
      <c r="P176" s="5" t="b">
        <v>0</v>
      </c>
      <c r="Q176" s="5">
        <f t="shared" si="5"/>
        <v>7</v>
      </c>
      <c r="R176" s="5" t="b">
        <v>0</v>
      </c>
      <c r="S176" s="5" t="s">
        <v>164</v>
      </c>
      <c r="T176" s="16">
        <f>Pledged/goal</f>
        <v>0.8362264151</v>
      </c>
      <c r="U176" s="14">
        <f>iferror(Pledged/backer_count, " ")</f>
        <v>39.92792793</v>
      </c>
      <c r="V176" s="15" t="str">
        <f t="shared" si="6"/>
        <v>publishing</v>
      </c>
      <c r="W176" s="15" t="str">
        <f t="shared" si="7"/>
        <v>fiction</v>
      </c>
    </row>
    <row r="177" ht="15.75" customHeight="1">
      <c r="A177" s="5">
        <v>629.0</v>
      </c>
      <c r="B177" s="6" t="s">
        <v>410</v>
      </c>
      <c r="C177" s="7" t="s">
        <v>411</v>
      </c>
      <c r="D177" s="8">
        <v>85900.0</v>
      </c>
      <c r="E177" s="8">
        <v>55476.0</v>
      </c>
      <c r="F177" s="5" t="s">
        <v>169</v>
      </c>
      <c r="G177" s="5">
        <v>750.0</v>
      </c>
      <c r="H177" s="5" t="s">
        <v>31</v>
      </c>
      <c r="I177" s="5" t="s">
        <v>32</v>
      </c>
      <c r="J177" s="5">
        <v>1.4677812E9</v>
      </c>
      <c r="K177" s="5">
        <v>1.467954E9</v>
      </c>
      <c r="L177" s="9">
        <f t="shared" si="2"/>
        <v>126814086518400</v>
      </c>
      <c r="M177" s="10">
        <f t="shared" ref="M177:N177" si="181">(((J177/60/60)/24+DATE(1970,1,1)))</f>
        <v>42557.20833</v>
      </c>
      <c r="N177" s="11">
        <f t="shared" si="181"/>
        <v>42559.20833</v>
      </c>
      <c r="O177" s="12">
        <f t="shared" si="4"/>
        <v>2016</v>
      </c>
      <c r="P177" s="5" t="b">
        <v>0</v>
      </c>
      <c r="Q177" s="5">
        <f t="shared" si="5"/>
        <v>7</v>
      </c>
      <c r="R177" s="5" t="b">
        <v>1</v>
      </c>
      <c r="S177" s="5" t="s">
        <v>33</v>
      </c>
      <c r="T177" s="16">
        <f>Pledged/goal</f>
        <v>0.6458207218</v>
      </c>
      <c r="U177" s="14">
        <f>iferror(Pledged/backer_count, " ")</f>
        <v>73.968</v>
      </c>
      <c r="V177" s="15" t="str">
        <f t="shared" si="6"/>
        <v>theater</v>
      </c>
      <c r="W177" s="15" t="str">
        <f t="shared" si="7"/>
        <v>plays</v>
      </c>
    </row>
    <row r="178" ht="15.75" customHeight="1">
      <c r="A178" s="5">
        <v>594.0</v>
      </c>
      <c r="B178" s="6" t="s">
        <v>412</v>
      </c>
      <c r="C178" s="7" t="s">
        <v>413</v>
      </c>
      <c r="D178" s="8">
        <v>157300.0</v>
      </c>
      <c r="E178" s="8">
        <v>11167.0</v>
      </c>
      <c r="F178" s="5" t="s">
        <v>169</v>
      </c>
      <c r="G178" s="5">
        <v>157.0</v>
      </c>
      <c r="H178" s="5" t="s">
        <v>31</v>
      </c>
      <c r="I178" s="5" t="s">
        <v>32</v>
      </c>
      <c r="J178" s="5">
        <v>1.4670036E9</v>
      </c>
      <c r="K178" s="5">
        <v>1.4672628E9</v>
      </c>
      <c r="L178" s="9">
        <f t="shared" si="2"/>
        <v>126746901878400</v>
      </c>
      <c r="M178" s="10">
        <f t="shared" ref="M178:N178" si="182">(((J178/60/60)/24+DATE(1970,1,1)))</f>
        <v>42548.20833</v>
      </c>
      <c r="N178" s="11">
        <f t="shared" si="182"/>
        <v>42551.20833</v>
      </c>
      <c r="O178" s="12">
        <f t="shared" si="4"/>
        <v>2016</v>
      </c>
      <c r="P178" s="5" t="b">
        <v>0</v>
      </c>
      <c r="Q178" s="5">
        <f t="shared" si="5"/>
        <v>6</v>
      </c>
      <c r="R178" s="5" t="b">
        <v>1</v>
      </c>
      <c r="S178" s="5" t="s">
        <v>33</v>
      </c>
      <c r="T178" s="16">
        <f>Pledged/goal</f>
        <v>0.07099173554</v>
      </c>
      <c r="U178" s="14">
        <f>iferror(Pledged/backer_count, " ")</f>
        <v>71.12738854</v>
      </c>
      <c r="V178" s="15" t="str">
        <f t="shared" si="6"/>
        <v>theater</v>
      </c>
      <c r="W178" s="15" t="str">
        <f t="shared" si="7"/>
        <v>plays</v>
      </c>
    </row>
    <row r="179" ht="15.75" customHeight="1">
      <c r="A179" s="5">
        <v>283.0</v>
      </c>
      <c r="B179" s="6" t="s">
        <v>414</v>
      </c>
      <c r="C179" s="7" t="s">
        <v>415</v>
      </c>
      <c r="D179" s="8">
        <v>8100.0</v>
      </c>
      <c r="E179" s="8">
        <v>1517.0</v>
      </c>
      <c r="F179" s="5" t="s">
        <v>169</v>
      </c>
      <c r="G179" s="5">
        <v>29.0</v>
      </c>
      <c r="H179" s="5" t="s">
        <v>47</v>
      </c>
      <c r="I179" s="5" t="s">
        <v>48</v>
      </c>
      <c r="J179" s="5">
        <v>1.4645844E9</v>
      </c>
      <c r="K179" s="5">
        <v>1.4650164E9</v>
      </c>
      <c r="L179" s="9">
        <f t="shared" si="2"/>
        <v>126537882998400</v>
      </c>
      <c r="M179" s="10">
        <f t="shared" ref="M179:N179" si="183">(((J179/60/60)/24+DATE(1970,1,1)))</f>
        <v>42520.20833</v>
      </c>
      <c r="N179" s="11">
        <f t="shared" si="183"/>
        <v>42525.20833</v>
      </c>
      <c r="O179" s="12">
        <f t="shared" si="4"/>
        <v>2016</v>
      </c>
      <c r="P179" s="5" t="b">
        <v>0</v>
      </c>
      <c r="Q179" s="5">
        <f t="shared" si="5"/>
        <v>5</v>
      </c>
      <c r="R179" s="5" t="b">
        <v>0</v>
      </c>
      <c r="S179" s="5" t="s">
        <v>28</v>
      </c>
      <c r="T179" s="13">
        <f>Pledged/goal</f>
        <v>0.1872839506</v>
      </c>
      <c r="U179" s="14">
        <f>iferror(Pledged/backer_count, " ")</f>
        <v>52.31034483</v>
      </c>
      <c r="V179" s="15" t="str">
        <f t="shared" si="6"/>
        <v>music</v>
      </c>
      <c r="W179" s="15" t="str">
        <f t="shared" si="7"/>
        <v>rock</v>
      </c>
    </row>
    <row r="180" ht="15.75" customHeight="1">
      <c r="A180" s="5">
        <v>814.0</v>
      </c>
      <c r="B180" s="6" t="s">
        <v>416</v>
      </c>
      <c r="C180" s="7" t="s">
        <v>417</v>
      </c>
      <c r="D180" s="8">
        <v>3200.0</v>
      </c>
      <c r="E180" s="8">
        <v>2950.0</v>
      </c>
      <c r="F180" s="5" t="s">
        <v>169</v>
      </c>
      <c r="G180" s="5">
        <v>36.0</v>
      </c>
      <c r="H180" s="5" t="s">
        <v>47</v>
      </c>
      <c r="I180" s="5" t="s">
        <v>48</v>
      </c>
      <c r="J180" s="5">
        <v>1.4643252E9</v>
      </c>
      <c r="K180" s="5">
        <v>1.464498E9</v>
      </c>
      <c r="L180" s="9">
        <f t="shared" si="2"/>
        <v>126515488118400</v>
      </c>
      <c r="M180" s="10">
        <f t="shared" ref="M180:N180" si="184">(((J180/60/60)/24+DATE(1970,1,1)))</f>
        <v>42517.20833</v>
      </c>
      <c r="N180" s="11">
        <f t="shared" si="184"/>
        <v>42519.20833</v>
      </c>
      <c r="O180" s="12">
        <f t="shared" si="4"/>
        <v>2016</v>
      </c>
      <c r="P180" s="5" t="b">
        <v>0</v>
      </c>
      <c r="Q180" s="5">
        <f t="shared" si="5"/>
        <v>5</v>
      </c>
      <c r="R180" s="5" t="b">
        <v>1</v>
      </c>
      <c r="S180" s="5" t="s">
        <v>28</v>
      </c>
      <c r="T180" s="16">
        <f>Pledged/goal</f>
        <v>0.921875</v>
      </c>
      <c r="U180" s="14">
        <f>iferror(Pledged/backer_count, " ")</f>
        <v>81.94444444</v>
      </c>
      <c r="V180" s="15" t="str">
        <f t="shared" si="6"/>
        <v>music</v>
      </c>
      <c r="W180" s="15" t="str">
        <f t="shared" si="7"/>
        <v>rock</v>
      </c>
    </row>
    <row r="181" ht="15.75" customHeight="1">
      <c r="A181" s="5">
        <v>728.0</v>
      </c>
      <c r="B181" s="6" t="s">
        <v>418</v>
      </c>
      <c r="C181" s="7" t="s">
        <v>419</v>
      </c>
      <c r="D181" s="8">
        <v>4200.0</v>
      </c>
      <c r="E181" s="8">
        <v>735.0</v>
      </c>
      <c r="F181" s="5" t="s">
        <v>169</v>
      </c>
      <c r="G181" s="5">
        <v>10.0</v>
      </c>
      <c r="H181" s="5" t="s">
        <v>31</v>
      </c>
      <c r="I181" s="5" t="s">
        <v>32</v>
      </c>
      <c r="J181" s="5">
        <v>1.4641524E9</v>
      </c>
      <c r="K181" s="5">
        <v>1.4651028E9</v>
      </c>
      <c r="L181" s="9">
        <f t="shared" si="2"/>
        <v>126500558198400</v>
      </c>
      <c r="M181" s="10">
        <f t="shared" ref="M181:N181" si="185">(((J181/60/60)/24+DATE(1970,1,1)))</f>
        <v>42515.20833</v>
      </c>
      <c r="N181" s="11">
        <f t="shared" si="185"/>
        <v>42526.20833</v>
      </c>
      <c r="O181" s="12">
        <f t="shared" si="4"/>
        <v>2016</v>
      </c>
      <c r="P181" s="5" t="b">
        <v>0</v>
      </c>
      <c r="Q181" s="5">
        <f t="shared" si="5"/>
        <v>5</v>
      </c>
      <c r="R181" s="5" t="b">
        <v>0</v>
      </c>
      <c r="S181" s="5" t="s">
        <v>33</v>
      </c>
      <c r="T181" s="16">
        <f>Pledged/goal</f>
        <v>0.175</v>
      </c>
      <c r="U181" s="14">
        <f>iferror(Pledged/backer_count, " ")</f>
        <v>73.5</v>
      </c>
      <c r="V181" s="15" t="str">
        <f t="shared" si="6"/>
        <v>theater</v>
      </c>
      <c r="W181" s="15" t="str">
        <f t="shared" si="7"/>
        <v>plays</v>
      </c>
    </row>
    <row r="182" ht="15.75" customHeight="1">
      <c r="A182" s="5">
        <v>808.0</v>
      </c>
      <c r="B182" s="6" t="s">
        <v>420</v>
      </c>
      <c r="C182" s="7" t="s">
        <v>421</v>
      </c>
      <c r="D182" s="8">
        <v>5200.0</v>
      </c>
      <c r="E182" s="8">
        <v>1583.0</v>
      </c>
      <c r="F182" s="5" t="s">
        <v>169</v>
      </c>
      <c r="G182" s="5">
        <v>19.0</v>
      </c>
      <c r="H182" s="5" t="s">
        <v>31</v>
      </c>
      <c r="I182" s="5" t="s">
        <v>32</v>
      </c>
      <c r="J182" s="5">
        <v>1.4634612E9</v>
      </c>
      <c r="K182" s="5">
        <v>1.46493E9</v>
      </c>
      <c r="L182" s="9">
        <f t="shared" si="2"/>
        <v>126440838518400</v>
      </c>
      <c r="M182" s="10">
        <f t="shared" ref="M182:N182" si="186">(((J182/60/60)/24+DATE(1970,1,1)))</f>
        <v>42507.20833</v>
      </c>
      <c r="N182" s="11">
        <f t="shared" si="186"/>
        <v>42524.20833</v>
      </c>
      <c r="O182" s="12">
        <f t="shared" si="4"/>
        <v>2016</v>
      </c>
      <c r="P182" s="5" t="b">
        <v>0</v>
      </c>
      <c r="Q182" s="5">
        <f t="shared" si="5"/>
        <v>5</v>
      </c>
      <c r="R182" s="5" t="b">
        <v>0</v>
      </c>
      <c r="S182" s="5" t="s">
        <v>63</v>
      </c>
      <c r="T182" s="16">
        <f>Pledged/goal</f>
        <v>0.3044230769</v>
      </c>
      <c r="U182" s="14">
        <f>iferror(Pledged/backer_count, " ")</f>
        <v>83.31578947</v>
      </c>
      <c r="V182" s="15" t="str">
        <f t="shared" si="6"/>
        <v>food</v>
      </c>
      <c r="W182" s="15" t="str">
        <f t="shared" si="7"/>
        <v>food trucks</v>
      </c>
    </row>
    <row r="183" ht="15.75" customHeight="1">
      <c r="A183" s="5">
        <v>154.0</v>
      </c>
      <c r="B183" s="6" t="s">
        <v>422</v>
      </c>
      <c r="C183" s="7" t="s">
        <v>423</v>
      </c>
      <c r="D183" s="8">
        <v>171300.0</v>
      </c>
      <c r="E183" s="8">
        <v>100650.0</v>
      </c>
      <c r="F183" s="5" t="s">
        <v>169</v>
      </c>
      <c r="G183" s="5">
        <v>1059.0</v>
      </c>
      <c r="H183" s="5" t="s">
        <v>31</v>
      </c>
      <c r="I183" s="5" t="s">
        <v>32</v>
      </c>
      <c r="J183" s="5">
        <v>1.4630292E9</v>
      </c>
      <c r="K183" s="5">
        <v>1.4650164E9</v>
      </c>
      <c r="L183" s="9">
        <f t="shared" si="2"/>
        <v>126403513718400</v>
      </c>
      <c r="M183" s="10">
        <f t="shared" ref="M183:N183" si="187">(((J183/60/60)/24+DATE(1970,1,1)))</f>
        <v>42502.20833</v>
      </c>
      <c r="N183" s="11">
        <f t="shared" si="187"/>
        <v>42525.20833</v>
      </c>
      <c r="O183" s="12">
        <f t="shared" si="4"/>
        <v>2016</v>
      </c>
      <c r="P183" s="5" t="b">
        <v>0</v>
      </c>
      <c r="Q183" s="5">
        <f t="shared" si="5"/>
        <v>5</v>
      </c>
      <c r="R183" s="5" t="b">
        <v>1</v>
      </c>
      <c r="S183" s="5" t="s">
        <v>117</v>
      </c>
      <c r="T183" s="13">
        <f>Pledged/goal</f>
        <v>0.5875656743</v>
      </c>
      <c r="U183" s="14">
        <f>iferror(Pledged/backer_count, " ")</f>
        <v>95.04249292</v>
      </c>
      <c r="V183" s="15" t="str">
        <f t="shared" si="6"/>
        <v>music</v>
      </c>
      <c r="W183" s="15" t="str">
        <f t="shared" si="7"/>
        <v>indie rock</v>
      </c>
    </row>
    <row r="184" ht="15.75" customHeight="1">
      <c r="A184" s="5">
        <v>926.0</v>
      </c>
      <c r="B184" s="6" t="s">
        <v>424</v>
      </c>
      <c r="C184" s="7" t="s">
        <v>425</v>
      </c>
      <c r="D184" s="8">
        <v>8700.0</v>
      </c>
      <c r="E184" s="8">
        <v>1577.0</v>
      </c>
      <c r="F184" s="5" t="s">
        <v>169</v>
      </c>
      <c r="G184" s="5">
        <v>15.0</v>
      </c>
      <c r="H184" s="5" t="s">
        <v>31</v>
      </c>
      <c r="I184" s="5" t="s">
        <v>32</v>
      </c>
      <c r="J184" s="5">
        <v>1.4630292E9</v>
      </c>
      <c r="K184" s="5">
        <v>1.4633748E9</v>
      </c>
      <c r="L184" s="9">
        <f t="shared" si="2"/>
        <v>126403513718400</v>
      </c>
      <c r="M184" s="10">
        <f t="shared" ref="M184:N184" si="188">(((J184/60/60)/24+DATE(1970,1,1)))</f>
        <v>42502.20833</v>
      </c>
      <c r="N184" s="11">
        <f t="shared" si="188"/>
        <v>42506.20833</v>
      </c>
      <c r="O184" s="12">
        <f t="shared" si="4"/>
        <v>2016</v>
      </c>
      <c r="P184" s="5" t="b">
        <v>0</v>
      </c>
      <c r="Q184" s="5">
        <f t="shared" si="5"/>
        <v>5</v>
      </c>
      <c r="R184" s="5" t="b">
        <v>0</v>
      </c>
      <c r="S184" s="5" t="s">
        <v>63</v>
      </c>
      <c r="T184" s="16">
        <f>Pledged/goal</f>
        <v>0.1812643678</v>
      </c>
      <c r="U184" s="14">
        <f>iferror(Pledged/backer_count, " ")</f>
        <v>105.1333333</v>
      </c>
      <c r="V184" s="15" t="str">
        <f t="shared" si="6"/>
        <v>food</v>
      </c>
      <c r="W184" s="15" t="str">
        <f t="shared" si="7"/>
        <v>food trucks</v>
      </c>
    </row>
    <row r="185" ht="15.75" customHeight="1">
      <c r="A185" s="5">
        <v>673.0</v>
      </c>
      <c r="B185" s="6" t="s">
        <v>426</v>
      </c>
      <c r="C185" s="7" t="s">
        <v>427</v>
      </c>
      <c r="D185" s="8">
        <v>5600.0</v>
      </c>
      <c r="E185" s="8">
        <v>2445.0</v>
      </c>
      <c r="F185" s="5" t="s">
        <v>169</v>
      </c>
      <c r="G185" s="5">
        <v>58.0</v>
      </c>
      <c r="H185" s="5" t="s">
        <v>79</v>
      </c>
      <c r="I185" s="5" t="s">
        <v>80</v>
      </c>
      <c r="J185" s="5">
        <v>1.4606964E9</v>
      </c>
      <c r="K185" s="5">
        <v>1.4625108E9</v>
      </c>
      <c r="L185" s="9">
        <f t="shared" si="2"/>
        <v>126201959798400</v>
      </c>
      <c r="M185" s="10">
        <f t="shared" ref="M185:N185" si="189">(((J185/60/60)/24+DATE(1970,1,1)))</f>
        <v>42475.20833</v>
      </c>
      <c r="N185" s="11">
        <f t="shared" si="189"/>
        <v>42496.20833</v>
      </c>
      <c r="O185" s="12">
        <f t="shared" si="4"/>
        <v>2016</v>
      </c>
      <c r="P185" s="5" t="b">
        <v>0</v>
      </c>
      <c r="Q185" s="5">
        <f t="shared" si="5"/>
        <v>4</v>
      </c>
      <c r="R185" s="5" t="b">
        <v>0</v>
      </c>
      <c r="S185" s="5" t="s">
        <v>117</v>
      </c>
      <c r="T185" s="16">
        <f>Pledged/goal</f>
        <v>0.4366071429</v>
      </c>
      <c r="U185" s="14">
        <f>iferror(Pledged/backer_count, " ")</f>
        <v>42.15517241</v>
      </c>
      <c r="V185" s="15" t="str">
        <f t="shared" si="6"/>
        <v>music</v>
      </c>
      <c r="W185" s="15" t="str">
        <f t="shared" si="7"/>
        <v>indie rock</v>
      </c>
    </row>
    <row r="186" ht="15.75" customHeight="1">
      <c r="A186" s="5">
        <v>223.0</v>
      </c>
      <c r="B186" s="6" t="s">
        <v>428</v>
      </c>
      <c r="C186" s="7" t="s">
        <v>429</v>
      </c>
      <c r="D186" s="8">
        <v>87300.0</v>
      </c>
      <c r="E186" s="8">
        <v>81897.0</v>
      </c>
      <c r="F186" s="5" t="s">
        <v>169</v>
      </c>
      <c r="G186" s="5">
        <v>931.0</v>
      </c>
      <c r="H186" s="5" t="s">
        <v>31</v>
      </c>
      <c r="I186" s="5" t="s">
        <v>32</v>
      </c>
      <c r="J186" s="5">
        <v>1.4581044E9</v>
      </c>
      <c r="K186" s="5">
        <v>1.459314E9</v>
      </c>
      <c r="L186" s="9">
        <f t="shared" si="2"/>
        <v>125978010998400</v>
      </c>
      <c r="M186" s="10">
        <f t="shared" ref="M186:N186" si="190">(((J186/60/60)/24+DATE(1970,1,1)))</f>
        <v>42445.20833</v>
      </c>
      <c r="N186" s="11">
        <f t="shared" si="190"/>
        <v>42459.20833</v>
      </c>
      <c r="O186" s="12">
        <f t="shared" si="4"/>
        <v>2016</v>
      </c>
      <c r="P186" s="5" t="b">
        <v>0</v>
      </c>
      <c r="Q186" s="5">
        <f t="shared" si="5"/>
        <v>3</v>
      </c>
      <c r="R186" s="5" t="b">
        <v>0</v>
      </c>
      <c r="S186" s="5" t="s">
        <v>33</v>
      </c>
      <c r="T186" s="13">
        <f>Pledged/goal</f>
        <v>0.9381099656</v>
      </c>
      <c r="U186" s="14">
        <f>iferror(Pledged/backer_count, " ")</f>
        <v>87.96670247</v>
      </c>
      <c r="V186" s="15" t="str">
        <f t="shared" si="6"/>
        <v>theater</v>
      </c>
      <c r="W186" s="15" t="str">
        <f t="shared" si="7"/>
        <v>plays</v>
      </c>
    </row>
    <row r="187" ht="15.75" customHeight="1">
      <c r="A187" s="5">
        <v>499.0</v>
      </c>
      <c r="B187" s="6" t="s">
        <v>430</v>
      </c>
      <c r="C187" s="7" t="s">
        <v>431</v>
      </c>
      <c r="D187" s="8">
        <v>163800.0</v>
      </c>
      <c r="E187" s="8">
        <v>78743.0</v>
      </c>
      <c r="F187" s="5" t="s">
        <v>169</v>
      </c>
      <c r="G187" s="5">
        <v>2072.0</v>
      </c>
      <c r="H187" s="5" t="s">
        <v>31</v>
      </c>
      <c r="I187" s="5" t="s">
        <v>32</v>
      </c>
      <c r="J187" s="5">
        <v>1.458018E9</v>
      </c>
      <c r="K187" s="5">
        <v>1.45845E9</v>
      </c>
      <c r="L187" s="9">
        <f t="shared" si="2"/>
        <v>125970546038400</v>
      </c>
      <c r="M187" s="10">
        <f t="shared" ref="M187:N187" si="191">(((J187/60/60)/24+DATE(1970,1,1)))</f>
        <v>42444.20833</v>
      </c>
      <c r="N187" s="11">
        <f t="shared" si="191"/>
        <v>42449.20833</v>
      </c>
      <c r="O187" s="12">
        <f t="shared" si="4"/>
        <v>2016</v>
      </c>
      <c r="P187" s="5" t="b">
        <v>0</v>
      </c>
      <c r="Q187" s="5">
        <f t="shared" si="5"/>
        <v>3</v>
      </c>
      <c r="R187" s="5" t="b">
        <v>1</v>
      </c>
      <c r="S187" s="5" t="s">
        <v>72</v>
      </c>
      <c r="T187" s="16">
        <f>Pledged/goal</f>
        <v>0.4807264957</v>
      </c>
      <c r="U187" s="14">
        <f>iferror(Pledged/backer_count, " ")</f>
        <v>38.00337838</v>
      </c>
      <c r="V187" s="15" t="str">
        <f t="shared" si="6"/>
        <v>film &amp; video</v>
      </c>
      <c r="W187" s="15" t="str">
        <f t="shared" si="7"/>
        <v>documentary</v>
      </c>
    </row>
    <row r="188" ht="15.75" customHeight="1">
      <c r="A188" s="5">
        <v>596.0</v>
      </c>
      <c r="B188" s="6" t="s">
        <v>432</v>
      </c>
      <c r="C188" s="7" t="s">
        <v>433</v>
      </c>
      <c r="D188" s="8">
        <v>7900.0</v>
      </c>
      <c r="E188" s="8">
        <v>7875.0</v>
      </c>
      <c r="F188" s="5" t="s">
        <v>169</v>
      </c>
      <c r="G188" s="5">
        <v>183.0</v>
      </c>
      <c r="H188" s="5" t="s">
        <v>31</v>
      </c>
      <c r="I188" s="5" t="s">
        <v>32</v>
      </c>
      <c r="J188" s="5">
        <v>1.4571576E9</v>
      </c>
      <c r="K188" s="5">
        <v>1.4577624E9</v>
      </c>
      <c r="L188" s="9">
        <f t="shared" si="2"/>
        <v>125896207478400</v>
      </c>
      <c r="M188" s="10">
        <f t="shared" ref="M188:N188" si="192">(((J188/60/60)/24+DATE(1970,1,1)))</f>
        <v>42434.25</v>
      </c>
      <c r="N188" s="11">
        <f t="shared" si="192"/>
        <v>42441.25</v>
      </c>
      <c r="O188" s="12">
        <f t="shared" si="4"/>
        <v>2016</v>
      </c>
      <c r="P188" s="5" t="b">
        <v>0</v>
      </c>
      <c r="Q188" s="5">
        <f t="shared" si="5"/>
        <v>3</v>
      </c>
      <c r="R188" s="5" t="b">
        <v>1</v>
      </c>
      <c r="S188" s="5" t="s">
        <v>38</v>
      </c>
      <c r="T188" s="16">
        <f>Pledged/goal</f>
        <v>0.996835443</v>
      </c>
      <c r="U188" s="14">
        <f>iferror(Pledged/backer_count, " ")</f>
        <v>43.03278689</v>
      </c>
      <c r="V188" s="15" t="str">
        <f t="shared" si="6"/>
        <v>film &amp; video</v>
      </c>
      <c r="W188" s="15" t="str">
        <f t="shared" si="7"/>
        <v>drama</v>
      </c>
    </row>
    <row r="189" ht="15.75" customHeight="1">
      <c r="A189" s="5">
        <v>299.0</v>
      </c>
      <c r="B189" s="6" t="s">
        <v>434</v>
      </c>
      <c r="C189" s="7" t="s">
        <v>435</v>
      </c>
      <c r="D189" s="8">
        <v>3800.0</v>
      </c>
      <c r="E189" s="8">
        <v>1954.0</v>
      </c>
      <c r="F189" s="5" t="s">
        <v>169</v>
      </c>
      <c r="G189" s="5">
        <v>49.0</v>
      </c>
      <c r="H189" s="5" t="s">
        <v>31</v>
      </c>
      <c r="I189" s="5" t="s">
        <v>32</v>
      </c>
      <c r="J189" s="5">
        <v>1.4569848E9</v>
      </c>
      <c r="K189" s="5">
        <v>1.4618196E9</v>
      </c>
      <c r="L189" s="9">
        <f t="shared" si="2"/>
        <v>125881277558400</v>
      </c>
      <c r="M189" s="10">
        <f t="shared" ref="M189:N189" si="193">(((J189/60/60)/24+DATE(1970,1,1)))</f>
        <v>42432.25</v>
      </c>
      <c r="N189" s="11">
        <f t="shared" si="193"/>
        <v>42488.20833</v>
      </c>
      <c r="O189" s="12">
        <f t="shared" si="4"/>
        <v>2016</v>
      </c>
      <c r="P189" s="5" t="b">
        <v>0</v>
      </c>
      <c r="Q189" s="5">
        <f t="shared" si="5"/>
        <v>3</v>
      </c>
      <c r="R189" s="5" t="b">
        <v>0</v>
      </c>
      <c r="S189" s="5" t="s">
        <v>63</v>
      </c>
      <c r="T189" s="13">
        <f>Pledged/goal</f>
        <v>0.5142105263</v>
      </c>
      <c r="U189" s="14">
        <f>iferror(Pledged/backer_count, " ")</f>
        <v>39.87755102</v>
      </c>
      <c r="V189" s="15" t="str">
        <f t="shared" si="6"/>
        <v>food</v>
      </c>
      <c r="W189" s="15" t="str">
        <f t="shared" si="7"/>
        <v>food trucks</v>
      </c>
    </row>
    <row r="190" ht="15.75" customHeight="1">
      <c r="A190" s="5">
        <v>990.0</v>
      </c>
      <c r="B190" s="6" t="s">
        <v>436</v>
      </c>
      <c r="C190" s="7" t="s">
        <v>437</v>
      </c>
      <c r="D190" s="8">
        <v>7800.0</v>
      </c>
      <c r="E190" s="8">
        <v>6839.0</v>
      </c>
      <c r="F190" s="5" t="s">
        <v>169</v>
      </c>
      <c r="G190" s="5">
        <v>64.0</v>
      </c>
      <c r="H190" s="5" t="s">
        <v>31</v>
      </c>
      <c r="I190" s="5" t="s">
        <v>32</v>
      </c>
      <c r="J190" s="5">
        <v>1.4569848E9</v>
      </c>
      <c r="K190" s="5">
        <v>1.458882E9</v>
      </c>
      <c r="L190" s="9">
        <f t="shared" si="2"/>
        <v>125881277558400</v>
      </c>
      <c r="M190" s="10">
        <f t="shared" ref="M190:N190" si="194">(((J190/60/60)/24+DATE(1970,1,1)))</f>
        <v>42432.25</v>
      </c>
      <c r="N190" s="11">
        <f t="shared" si="194"/>
        <v>42454.20833</v>
      </c>
      <c r="O190" s="12">
        <f t="shared" si="4"/>
        <v>2016</v>
      </c>
      <c r="P190" s="5" t="b">
        <v>0</v>
      </c>
      <c r="Q190" s="5">
        <f t="shared" si="5"/>
        <v>3</v>
      </c>
      <c r="R190" s="5" t="b">
        <v>1</v>
      </c>
      <c r="S190" s="5" t="s">
        <v>38</v>
      </c>
      <c r="T190" s="16">
        <f>Pledged/goal</f>
        <v>0.8767948718</v>
      </c>
      <c r="U190" s="14">
        <f>iferror(Pledged/backer_count, " ")</f>
        <v>106.859375</v>
      </c>
      <c r="V190" s="15" t="str">
        <f t="shared" si="6"/>
        <v>film &amp; video</v>
      </c>
      <c r="W190" s="15" t="str">
        <f t="shared" si="7"/>
        <v>drama</v>
      </c>
    </row>
    <row r="191" ht="15.75" customHeight="1">
      <c r="A191" s="5">
        <v>90.0</v>
      </c>
      <c r="B191" s="6" t="s">
        <v>438</v>
      </c>
      <c r="C191" s="7" t="s">
        <v>439</v>
      </c>
      <c r="D191" s="8">
        <v>7800.0</v>
      </c>
      <c r="E191" s="8">
        <v>6132.0</v>
      </c>
      <c r="F191" s="5" t="s">
        <v>169</v>
      </c>
      <c r="G191" s="5">
        <v>106.0</v>
      </c>
      <c r="H191" s="5" t="s">
        <v>31</v>
      </c>
      <c r="I191" s="5" t="s">
        <v>32</v>
      </c>
      <c r="J191" s="5">
        <v>1.45638E9</v>
      </c>
      <c r="K191" s="5">
        <v>1.45638E9</v>
      </c>
      <c r="L191" s="9">
        <f t="shared" si="2"/>
        <v>125829022838400</v>
      </c>
      <c r="M191" s="10">
        <f t="shared" ref="M191:N191" si="195">(((J191/60/60)/24+DATE(1970,1,1)))</f>
        <v>42425.25</v>
      </c>
      <c r="N191" s="11">
        <f t="shared" si="195"/>
        <v>42425.25</v>
      </c>
      <c r="O191" s="12">
        <f t="shared" si="4"/>
        <v>2016</v>
      </c>
      <c r="P191" s="5" t="b">
        <v>0</v>
      </c>
      <c r="Q191" s="5">
        <f t="shared" si="5"/>
        <v>2</v>
      </c>
      <c r="R191" s="5" t="b">
        <v>1</v>
      </c>
      <c r="S191" s="5" t="s">
        <v>33</v>
      </c>
      <c r="T191" s="13">
        <f>Pledged/goal</f>
        <v>0.7861538462</v>
      </c>
      <c r="U191" s="14">
        <f>iferror(Pledged/backer_count, " ")</f>
        <v>57.8490566</v>
      </c>
      <c r="V191" s="15" t="str">
        <f t="shared" si="6"/>
        <v>theater</v>
      </c>
      <c r="W191" s="15" t="str">
        <f t="shared" si="7"/>
        <v>plays</v>
      </c>
    </row>
    <row r="192" ht="15.75" customHeight="1">
      <c r="A192" s="5">
        <v>566.0</v>
      </c>
      <c r="B192" s="6" t="s">
        <v>440</v>
      </c>
      <c r="C192" s="7" t="s">
        <v>441</v>
      </c>
      <c r="D192" s="8">
        <v>9300.0</v>
      </c>
      <c r="E192" s="8">
        <v>4124.0</v>
      </c>
      <c r="F192" s="5" t="s">
        <v>169</v>
      </c>
      <c r="G192" s="5">
        <v>37.0</v>
      </c>
      <c r="H192" s="5" t="s">
        <v>31</v>
      </c>
      <c r="I192" s="5" t="s">
        <v>32</v>
      </c>
      <c r="J192" s="5">
        <v>1.4562936E9</v>
      </c>
      <c r="K192" s="5">
        <v>1.4582772E9</v>
      </c>
      <c r="L192" s="9">
        <f t="shared" si="2"/>
        <v>125821557878400</v>
      </c>
      <c r="M192" s="10">
        <f t="shared" ref="M192:N192" si="196">(((J192/60/60)/24+DATE(1970,1,1)))</f>
        <v>42424.25</v>
      </c>
      <c r="N192" s="11">
        <f t="shared" si="196"/>
        <v>42447.20833</v>
      </c>
      <c r="O192" s="12">
        <f t="shared" si="4"/>
        <v>2016</v>
      </c>
      <c r="P192" s="5" t="b">
        <v>0</v>
      </c>
      <c r="Q192" s="5">
        <f t="shared" si="5"/>
        <v>2</v>
      </c>
      <c r="R192" s="5" t="b">
        <v>1</v>
      </c>
      <c r="S192" s="5" t="s">
        <v>311</v>
      </c>
      <c r="T192" s="16">
        <f>Pledged/goal</f>
        <v>0.4434408602</v>
      </c>
      <c r="U192" s="14">
        <f>iferror(Pledged/backer_count, " ")</f>
        <v>111.4594595</v>
      </c>
      <c r="V192" s="15" t="str">
        <f t="shared" si="6"/>
        <v>music</v>
      </c>
      <c r="W192" s="15" t="str">
        <f t="shared" si="7"/>
        <v>electric music</v>
      </c>
    </row>
    <row r="193" ht="15.75" customHeight="1">
      <c r="A193" s="5">
        <v>960.0</v>
      </c>
      <c r="B193" s="6" t="s">
        <v>442</v>
      </c>
      <c r="C193" s="7" t="s">
        <v>443</v>
      </c>
      <c r="D193" s="8">
        <v>5500.0</v>
      </c>
      <c r="E193" s="8">
        <v>4678.0</v>
      </c>
      <c r="F193" s="5" t="s">
        <v>169</v>
      </c>
      <c r="G193" s="5">
        <v>55.0</v>
      </c>
      <c r="H193" s="5" t="s">
        <v>31</v>
      </c>
      <c r="I193" s="5" t="s">
        <v>32</v>
      </c>
      <c r="J193" s="5">
        <v>1.4549112E9</v>
      </c>
      <c r="K193" s="5">
        <v>1.4581044E9</v>
      </c>
      <c r="L193" s="9">
        <f t="shared" si="2"/>
        <v>125702118518400</v>
      </c>
      <c r="M193" s="10">
        <f t="shared" ref="M193:N193" si="197">(((J193/60/60)/24+DATE(1970,1,1)))</f>
        <v>42408.25</v>
      </c>
      <c r="N193" s="11">
        <f t="shared" si="197"/>
        <v>42445.20833</v>
      </c>
      <c r="O193" s="12">
        <f t="shared" si="4"/>
        <v>2016</v>
      </c>
      <c r="P193" s="5" t="b">
        <v>0</v>
      </c>
      <c r="Q193" s="5">
        <f t="shared" si="5"/>
        <v>2</v>
      </c>
      <c r="R193" s="5" t="b">
        <v>0</v>
      </c>
      <c r="S193" s="5" t="s">
        <v>60</v>
      </c>
      <c r="T193" s="16">
        <f>Pledged/goal</f>
        <v>0.8505454545</v>
      </c>
      <c r="U193" s="14">
        <f>iferror(Pledged/backer_count, " ")</f>
        <v>85.05454545</v>
      </c>
      <c r="V193" s="15" t="str">
        <f t="shared" si="6"/>
        <v>technology</v>
      </c>
      <c r="W193" s="15" t="str">
        <f t="shared" si="7"/>
        <v>web</v>
      </c>
    </row>
    <row r="194" ht="15.75" customHeight="1">
      <c r="A194" s="5">
        <v>527.0</v>
      </c>
      <c r="B194" s="6" t="s">
        <v>444</v>
      </c>
      <c r="C194" s="7" t="s">
        <v>445</v>
      </c>
      <c r="D194" s="8">
        <v>189200.0</v>
      </c>
      <c r="E194" s="8">
        <v>188480.0</v>
      </c>
      <c r="F194" s="5" t="s">
        <v>169</v>
      </c>
      <c r="G194" s="5">
        <v>6080.0</v>
      </c>
      <c r="H194" s="5" t="s">
        <v>56</v>
      </c>
      <c r="I194" s="5" t="s">
        <v>57</v>
      </c>
      <c r="J194" s="5">
        <v>1.454652E9</v>
      </c>
      <c r="K194" s="5">
        <v>1.4577624E9</v>
      </c>
      <c r="L194" s="9">
        <f t="shared" si="2"/>
        <v>125679723638400</v>
      </c>
      <c r="M194" s="10">
        <f t="shared" ref="M194:N194" si="198">(((J194/60/60)/24+DATE(1970,1,1)))</f>
        <v>42405.25</v>
      </c>
      <c r="N194" s="11">
        <f t="shared" si="198"/>
        <v>42441.25</v>
      </c>
      <c r="O194" s="12">
        <f t="shared" si="4"/>
        <v>2016</v>
      </c>
      <c r="P194" s="5" t="b">
        <v>0</v>
      </c>
      <c r="Q194" s="5">
        <f t="shared" si="5"/>
        <v>2</v>
      </c>
      <c r="R194" s="5" t="b">
        <v>0</v>
      </c>
      <c r="S194" s="5" t="s">
        <v>161</v>
      </c>
      <c r="T194" s="16">
        <f>Pledged/goal</f>
        <v>0.9961945032</v>
      </c>
      <c r="U194" s="14">
        <f>iferror(Pledged/backer_count, " ")</f>
        <v>31</v>
      </c>
      <c r="V194" s="15" t="str">
        <f t="shared" si="6"/>
        <v>film &amp; video</v>
      </c>
      <c r="W194" s="15" t="str">
        <f t="shared" si="7"/>
        <v>animation</v>
      </c>
    </row>
    <row r="195" ht="15.75" customHeight="1">
      <c r="A195" s="5">
        <v>799.0</v>
      </c>
      <c r="B195" s="6" t="s">
        <v>446</v>
      </c>
      <c r="C195" s="7" t="s">
        <v>447</v>
      </c>
      <c r="D195" s="8">
        <v>84500.0</v>
      </c>
      <c r="E195" s="8">
        <v>73522.0</v>
      </c>
      <c r="F195" s="5" t="s">
        <v>169</v>
      </c>
      <c r="G195" s="5">
        <v>1225.0</v>
      </c>
      <c r="H195" s="5" t="s">
        <v>51</v>
      </c>
      <c r="I195" s="5" t="s">
        <v>52</v>
      </c>
      <c r="J195" s="5">
        <v>1.4541336E9</v>
      </c>
      <c r="K195" s="5">
        <v>1.4544792E9</v>
      </c>
      <c r="L195" s="9">
        <f t="shared" si="2"/>
        <v>125634933878400</v>
      </c>
      <c r="M195" s="10">
        <f t="shared" ref="M195:N195" si="199">(((J195/60/60)/24+DATE(1970,1,1)))</f>
        <v>42399.25</v>
      </c>
      <c r="N195" s="11">
        <f t="shared" si="199"/>
        <v>42403.25</v>
      </c>
      <c r="O195" s="12">
        <f t="shared" si="4"/>
        <v>2016</v>
      </c>
      <c r="P195" s="5" t="b">
        <v>0</v>
      </c>
      <c r="Q195" s="5">
        <f t="shared" si="5"/>
        <v>1</v>
      </c>
      <c r="R195" s="5" t="b">
        <v>0</v>
      </c>
      <c r="S195" s="5" t="s">
        <v>33</v>
      </c>
      <c r="T195" s="16">
        <f>Pledged/goal</f>
        <v>0.8700828402</v>
      </c>
      <c r="U195" s="14">
        <f>iferror(Pledged/backer_count, " ")</f>
        <v>60.01795918</v>
      </c>
      <c r="V195" s="15" t="str">
        <f t="shared" si="6"/>
        <v>theater</v>
      </c>
      <c r="W195" s="15" t="str">
        <f t="shared" si="7"/>
        <v>plays</v>
      </c>
    </row>
    <row r="196" ht="15.75" customHeight="1">
      <c r="A196" s="5">
        <v>256.0</v>
      </c>
      <c r="B196" s="6" t="s">
        <v>448</v>
      </c>
      <c r="C196" s="7" t="s">
        <v>449</v>
      </c>
      <c r="D196" s="8">
        <v>4100.0</v>
      </c>
      <c r="E196" s="8">
        <v>959.0</v>
      </c>
      <c r="F196" s="5" t="s">
        <v>169</v>
      </c>
      <c r="G196" s="5">
        <v>15.0</v>
      </c>
      <c r="H196" s="5" t="s">
        <v>51</v>
      </c>
      <c r="I196" s="5" t="s">
        <v>52</v>
      </c>
      <c r="J196" s="5">
        <v>1.4536152E9</v>
      </c>
      <c r="K196" s="5">
        <v>1.456812E9</v>
      </c>
      <c r="L196" s="9">
        <f t="shared" si="2"/>
        <v>125590144118400</v>
      </c>
      <c r="M196" s="10">
        <f t="shared" ref="M196:N196" si="200">(((J196/60/60)/24+DATE(1970,1,1)))</f>
        <v>42393.25</v>
      </c>
      <c r="N196" s="11">
        <f t="shared" si="200"/>
        <v>42430.25</v>
      </c>
      <c r="O196" s="12">
        <f t="shared" si="4"/>
        <v>2016</v>
      </c>
      <c r="P196" s="5" t="b">
        <v>0</v>
      </c>
      <c r="Q196" s="5">
        <f t="shared" si="5"/>
        <v>1</v>
      </c>
      <c r="R196" s="5" t="b">
        <v>0</v>
      </c>
      <c r="S196" s="5" t="s">
        <v>28</v>
      </c>
      <c r="T196" s="13">
        <f>Pledged/goal</f>
        <v>0.233902439</v>
      </c>
      <c r="U196" s="14">
        <f>iferror(Pledged/backer_count, " ")</f>
        <v>63.93333333</v>
      </c>
      <c r="V196" s="15" t="str">
        <f t="shared" si="6"/>
        <v>music</v>
      </c>
      <c r="W196" s="15" t="str">
        <f t="shared" si="7"/>
        <v>rock</v>
      </c>
    </row>
    <row r="197" ht="15.75" customHeight="1">
      <c r="A197" s="5">
        <v>711.0</v>
      </c>
      <c r="B197" s="6" t="s">
        <v>450</v>
      </c>
      <c r="C197" s="7" t="s">
        <v>451</v>
      </c>
      <c r="D197" s="8">
        <v>6200.0</v>
      </c>
      <c r="E197" s="8">
        <v>1260.0</v>
      </c>
      <c r="F197" s="5" t="s">
        <v>169</v>
      </c>
      <c r="G197" s="5">
        <v>14.0</v>
      </c>
      <c r="H197" s="5" t="s">
        <v>79</v>
      </c>
      <c r="I197" s="5" t="s">
        <v>80</v>
      </c>
      <c r="J197" s="5">
        <v>1.4536152E9</v>
      </c>
      <c r="K197" s="5">
        <v>1.453788E9</v>
      </c>
      <c r="L197" s="9">
        <f t="shared" si="2"/>
        <v>125590144118400</v>
      </c>
      <c r="M197" s="10">
        <f t="shared" ref="M197:N197" si="201">(((J197/60/60)/24+DATE(1970,1,1)))</f>
        <v>42393.25</v>
      </c>
      <c r="N197" s="11">
        <f t="shared" si="201"/>
        <v>42395.25</v>
      </c>
      <c r="O197" s="12">
        <f t="shared" si="4"/>
        <v>2016</v>
      </c>
      <c r="P197" s="5" t="b">
        <v>1</v>
      </c>
      <c r="Q197" s="5">
        <f t="shared" si="5"/>
        <v>1</v>
      </c>
      <c r="R197" s="5" t="b">
        <v>1</v>
      </c>
      <c r="S197" s="5" t="s">
        <v>33</v>
      </c>
      <c r="T197" s="16">
        <f>Pledged/goal</f>
        <v>0.2032258065</v>
      </c>
      <c r="U197" s="14">
        <f>iferror(Pledged/backer_count, " ")</f>
        <v>90</v>
      </c>
      <c r="V197" s="15" t="str">
        <f t="shared" si="6"/>
        <v>theater</v>
      </c>
      <c r="W197" s="15" t="str">
        <f t="shared" si="7"/>
        <v>plays</v>
      </c>
    </row>
    <row r="198" ht="15.75" customHeight="1">
      <c r="A198" s="5">
        <v>542.0</v>
      </c>
      <c r="B198" s="6" t="s">
        <v>452</v>
      </c>
      <c r="C198" s="7" t="s">
        <v>453</v>
      </c>
      <c r="D198" s="8">
        <v>77000.0</v>
      </c>
      <c r="E198" s="8">
        <v>1930.0</v>
      </c>
      <c r="F198" s="5" t="s">
        <v>169</v>
      </c>
      <c r="G198" s="5">
        <v>49.0</v>
      </c>
      <c r="H198" s="5" t="s">
        <v>51</v>
      </c>
      <c r="I198" s="5" t="s">
        <v>52</v>
      </c>
      <c r="J198" s="5">
        <v>1.4534424E9</v>
      </c>
      <c r="K198" s="5">
        <v>1.4560344E9</v>
      </c>
      <c r="L198" s="9">
        <f t="shared" si="2"/>
        <v>125575214198400</v>
      </c>
      <c r="M198" s="10">
        <f t="shared" ref="M198:N198" si="202">(((J198/60/60)/24+DATE(1970,1,1)))</f>
        <v>42391.25</v>
      </c>
      <c r="N198" s="11">
        <f t="shared" si="202"/>
        <v>42421.25</v>
      </c>
      <c r="O198" s="12">
        <f t="shared" si="4"/>
        <v>2016</v>
      </c>
      <c r="P198" s="5" t="b">
        <v>0</v>
      </c>
      <c r="Q198" s="5">
        <f t="shared" si="5"/>
        <v>1</v>
      </c>
      <c r="R198" s="5" t="b">
        <v>0</v>
      </c>
      <c r="S198" s="5" t="s">
        <v>117</v>
      </c>
      <c r="T198" s="16">
        <f>Pledged/goal</f>
        <v>0.02506493506</v>
      </c>
      <c r="U198" s="14">
        <f>iferror(Pledged/backer_count, " ")</f>
        <v>39.3877551</v>
      </c>
      <c r="V198" s="15" t="str">
        <f t="shared" si="6"/>
        <v>music</v>
      </c>
      <c r="W198" s="15" t="str">
        <f t="shared" si="7"/>
        <v>indie rock</v>
      </c>
    </row>
    <row r="199" ht="15.75" customHeight="1">
      <c r="A199" s="5">
        <v>640.0</v>
      </c>
      <c r="B199" s="6" t="s">
        <v>454</v>
      </c>
      <c r="C199" s="7" t="s">
        <v>455</v>
      </c>
      <c r="D199" s="8">
        <v>119800.0</v>
      </c>
      <c r="E199" s="8">
        <v>19769.0</v>
      </c>
      <c r="F199" s="5" t="s">
        <v>169</v>
      </c>
      <c r="G199" s="5">
        <v>257.0</v>
      </c>
      <c r="H199" s="5" t="s">
        <v>31</v>
      </c>
      <c r="I199" s="5" t="s">
        <v>32</v>
      </c>
      <c r="J199" s="5">
        <v>1.4530968E9</v>
      </c>
      <c r="K199" s="5">
        <v>1.453356E9</v>
      </c>
      <c r="L199" s="9">
        <f t="shared" si="2"/>
        <v>125545354358400</v>
      </c>
      <c r="M199" s="10">
        <f t="shared" ref="M199:N199" si="203">(((J199/60/60)/24+DATE(1970,1,1)))</f>
        <v>42387.25</v>
      </c>
      <c r="N199" s="11">
        <f t="shared" si="203"/>
        <v>42390.25</v>
      </c>
      <c r="O199" s="12">
        <f t="shared" si="4"/>
        <v>2016</v>
      </c>
      <c r="P199" s="5" t="b">
        <v>0</v>
      </c>
      <c r="Q199" s="5">
        <f t="shared" si="5"/>
        <v>1</v>
      </c>
      <c r="R199" s="5" t="b">
        <v>0</v>
      </c>
      <c r="S199" s="5" t="s">
        <v>33</v>
      </c>
      <c r="T199" s="16">
        <f>Pledged/goal</f>
        <v>0.1650166945</v>
      </c>
      <c r="U199" s="14">
        <f>iferror(Pledged/backer_count, " ")</f>
        <v>76.92217899</v>
      </c>
      <c r="V199" s="15" t="str">
        <f t="shared" si="6"/>
        <v>theater</v>
      </c>
      <c r="W199" s="15" t="str">
        <f t="shared" si="7"/>
        <v>plays</v>
      </c>
    </row>
    <row r="200" ht="15.75" customHeight="1">
      <c r="A200" s="5">
        <v>811.0</v>
      </c>
      <c r="B200" s="6" t="s">
        <v>456</v>
      </c>
      <c r="C200" s="7" t="s">
        <v>457</v>
      </c>
      <c r="D200" s="8">
        <v>92500.0</v>
      </c>
      <c r="E200" s="8">
        <v>71320.0</v>
      </c>
      <c r="F200" s="5" t="s">
        <v>169</v>
      </c>
      <c r="G200" s="5">
        <v>679.0</v>
      </c>
      <c r="H200" s="5" t="s">
        <v>31</v>
      </c>
      <c r="I200" s="5" t="s">
        <v>32</v>
      </c>
      <c r="J200" s="5">
        <v>1.4523192E9</v>
      </c>
      <c r="K200" s="5">
        <v>1.452492E9</v>
      </c>
      <c r="L200" s="9">
        <f t="shared" si="2"/>
        <v>125478169718400</v>
      </c>
      <c r="M200" s="10">
        <f t="shared" ref="M200:N200" si="204">(((J200/60/60)/24+DATE(1970,1,1)))</f>
        <v>42378.25</v>
      </c>
      <c r="N200" s="11">
        <f t="shared" si="204"/>
        <v>42380.25</v>
      </c>
      <c r="O200" s="12">
        <f t="shared" si="4"/>
        <v>2016</v>
      </c>
      <c r="P200" s="5" t="b">
        <v>0</v>
      </c>
      <c r="Q200" s="5">
        <f t="shared" si="5"/>
        <v>1</v>
      </c>
      <c r="R200" s="5" t="b">
        <v>1</v>
      </c>
      <c r="S200" s="5" t="s">
        <v>139</v>
      </c>
      <c r="T200" s="16">
        <f>Pledged/goal</f>
        <v>0.771027027</v>
      </c>
      <c r="U200" s="14">
        <f>iferror(Pledged/backer_count, " ")</f>
        <v>105.0368189</v>
      </c>
      <c r="V200" s="15" t="str">
        <f t="shared" si="6"/>
        <v>games</v>
      </c>
      <c r="W200" s="15" t="str">
        <f t="shared" si="7"/>
        <v>video games</v>
      </c>
    </row>
    <row r="201" ht="15.75" customHeight="1">
      <c r="A201" s="5">
        <v>303.0</v>
      </c>
      <c r="B201" s="6" t="s">
        <v>458</v>
      </c>
      <c r="C201" s="7" t="s">
        <v>459</v>
      </c>
      <c r="D201" s="8">
        <v>3400.0</v>
      </c>
      <c r="E201" s="8">
        <v>2809.0</v>
      </c>
      <c r="F201" s="5" t="s">
        <v>169</v>
      </c>
      <c r="G201" s="5">
        <v>32.0</v>
      </c>
      <c r="H201" s="5" t="s">
        <v>31</v>
      </c>
      <c r="I201" s="5" t="s">
        <v>32</v>
      </c>
      <c r="J201" s="5">
        <v>1.4521464E9</v>
      </c>
      <c r="K201" s="5">
        <v>1.4525784E9</v>
      </c>
      <c r="L201" s="9">
        <f t="shared" si="2"/>
        <v>125463239798400</v>
      </c>
      <c r="M201" s="10">
        <f t="shared" ref="M201:N201" si="205">(((J201/60/60)/24+DATE(1970,1,1)))</f>
        <v>42376.25</v>
      </c>
      <c r="N201" s="11">
        <f t="shared" si="205"/>
        <v>42381.25</v>
      </c>
      <c r="O201" s="12">
        <f t="shared" si="4"/>
        <v>2016</v>
      </c>
      <c r="P201" s="5" t="b">
        <v>0</v>
      </c>
      <c r="Q201" s="5">
        <f t="shared" si="5"/>
        <v>1</v>
      </c>
      <c r="R201" s="5" t="b">
        <v>0</v>
      </c>
      <c r="S201" s="5" t="s">
        <v>117</v>
      </c>
      <c r="T201" s="13">
        <f>Pledged/goal</f>
        <v>0.8261764706</v>
      </c>
      <c r="U201" s="14">
        <f>iferror(Pledged/backer_count, " ")</f>
        <v>87.78125</v>
      </c>
      <c r="V201" s="15" t="str">
        <f t="shared" si="6"/>
        <v>music</v>
      </c>
      <c r="W201" s="15" t="str">
        <f t="shared" si="7"/>
        <v>indie rock</v>
      </c>
    </row>
    <row r="202" ht="15.75" customHeight="1">
      <c r="A202" s="5">
        <v>326.0</v>
      </c>
      <c r="B202" s="6" t="s">
        <v>460</v>
      </c>
      <c r="C202" s="7" t="s">
        <v>461</v>
      </c>
      <c r="D202" s="8">
        <v>7200.0</v>
      </c>
      <c r="E202" s="8">
        <v>3326.0</v>
      </c>
      <c r="F202" s="5" t="s">
        <v>169</v>
      </c>
      <c r="G202" s="5">
        <v>128.0</v>
      </c>
      <c r="H202" s="5" t="s">
        <v>31</v>
      </c>
      <c r="I202" s="5" t="s">
        <v>32</v>
      </c>
      <c r="J202" s="5">
        <v>1.4511096E9</v>
      </c>
      <c r="K202" s="5">
        <v>1.451628E9</v>
      </c>
      <c r="L202" s="9">
        <f t="shared" si="2"/>
        <v>125373660278400</v>
      </c>
      <c r="M202" s="10">
        <f t="shared" ref="M202:N202" si="206">(((J202/60/60)/24+DATE(1970,1,1)))</f>
        <v>42364.25</v>
      </c>
      <c r="N202" s="11">
        <f t="shared" si="206"/>
        <v>42370.25</v>
      </c>
      <c r="O202" s="12">
        <f t="shared" si="4"/>
        <v>2015</v>
      </c>
      <c r="P202" s="5" t="b">
        <v>0</v>
      </c>
      <c r="Q202" s="5">
        <f t="shared" si="5"/>
        <v>12</v>
      </c>
      <c r="R202" s="5" t="b">
        <v>0</v>
      </c>
      <c r="S202" s="5" t="s">
        <v>161</v>
      </c>
      <c r="T202" s="13">
        <f>Pledged/goal</f>
        <v>0.4619444444</v>
      </c>
      <c r="U202" s="14">
        <f>iferror(Pledged/backer_count, " ")</f>
        <v>25.984375</v>
      </c>
      <c r="V202" s="15" t="str">
        <f t="shared" si="6"/>
        <v>film &amp; video</v>
      </c>
      <c r="W202" s="15" t="str">
        <f t="shared" si="7"/>
        <v>animation</v>
      </c>
    </row>
    <row r="203" ht="15.75" customHeight="1">
      <c r="A203" s="5">
        <v>956.0</v>
      </c>
      <c r="B203" s="6" t="s">
        <v>462</v>
      </c>
      <c r="C203" s="7" t="s">
        <v>463</v>
      </c>
      <c r="D203" s="8">
        <v>187600.0</v>
      </c>
      <c r="E203" s="8">
        <v>35698.0</v>
      </c>
      <c r="F203" s="5" t="s">
        <v>169</v>
      </c>
      <c r="G203" s="5">
        <v>830.0</v>
      </c>
      <c r="H203" s="5" t="s">
        <v>31</v>
      </c>
      <c r="I203" s="5" t="s">
        <v>32</v>
      </c>
      <c r="J203" s="5">
        <v>1.450764E9</v>
      </c>
      <c r="K203" s="5">
        <v>1.4511096E9</v>
      </c>
      <c r="L203" s="9">
        <f t="shared" si="2"/>
        <v>125343800438400</v>
      </c>
      <c r="M203" s="10">
        <f t="shared" ref="M203:N203" si="207">(((J203/60/60)/24+DATE(1970,1,1)))</f>
        <v>42360.25</v>
      </c>
      <c r="N203" s="11">
        <f t="shared" si="207"/>
        <v>42364.25</v>
      </c>
      <c r="O203" s="12">
        <f t="shared" si="4"/>
        <v>2015</v>
      </c>
      <c r="P203" s="5" t="b">
        <v>0</v>
      </c>
      <c r="Q203" s="5">
        <f t="shared" si="5"/>
        <v>12</v>
      </c>
      <c r="R203" s="5" t="b">
        <v>0</v>
      </c>
      <c r="S203" s="5" t="s">
        <v>221</v>
      </c>
      <c r="T203" s="16">
        <f>Pledged/goal</f>
        <v>0.1902878465</v>
      </c>
      <c r="U203" s="14">
        <f>iferror(Pledged/backer_count, " ")</f>
        <v>43.00963855</v>
      </c>
      <c r="V203" s="15" t="str">
        <f t="shared" si="6"/>
        <v>film &amp; video</v>
      </c>
      <c r="W203" s="15" t="str">
        <f t="shared" si="7"/>
        <v>science fiction</v>
      </c>
    </row>
    <row r="204" ht="15.75" customHeight="1">
      <c r="A204" s="5">
        <v>953.0</v>
      </c>
      <c r="B204" s="6" t="s">
        <v>464</v>
      </c>
      <c r="C204" s="7" t="s">
        <v>465</v>
      </c>
      <c r="D204" s="8">
        <v>3300.0</v>
      </c>
      <c r="E204" s="8">
        <v>1980.0</v>
      </c>
      <c r="F204" s="5" t="s">
        <v>169</v>
      </c>
      <c r="G204" s="5">
        <v>21.0</v>
      </c>
      <c r="H204" s="5" t="s">
        <v>31</v>
      </c>
      <c r="I204" s="5" t="s">
        <v>32</v>
      </c>
      <c r="J204" s="5">
        <v>1.4505912E9</v>
      </c>
      <c r="K204" s="5">
        <v>1.4537016E9</v>
      </c>
      <c r="L204" s="9">
        <f t="shared" si="2"/>
        <v>125328870518400</v>
      </c>
      <c r="M204" s="10">
        <f t="shared" ref="M204:N204" si="208">(((J204/60/60)/24+DATE(1970,1,1)))</f>
        <v>42358.25</v>
      </c>
      <c r="N204" s="11">
        <f t="shared" si="208"/>
        <v>42394.25</v>
      </c>
      <c r="O204" s="12">
        <f t="shared" si="4"/>
        <v>2015</v>
      </c>
      <c r="P204" s="5" t="b">
        <v>0</v>
      </c>
      <c r="Q204" s="5">
        <f t="shared" si="5"/>
        <v>12</v>
      </c>
      <c r="R204" s="5" t="b">
        <v>1</v>
      </c>
      <c r="S204" s="5" t="s">
        <v>221</v>
      </c>
      <c r="T204" s="16">
        <f>Pledged/goal</f>
        <v>0.6</v>
      </c>
      <c r="U204" s="14">
        <f>iferror(Pledged/backer_count, " ")</f>
        <v>94.28571429</v>
      </c>
      <c r="V204" s="15" t="str">
        <f t="shared" si="6"/>
        <v>film &amp; video</v>
      </c>
      <c r="W204" s="15" t="str">
        <f t="shared" si="7"/>
        <v>science fiction</v>
      </c>
    </row>
    <row r="205" ht="15.75" customHeight="1">
      <c r="A205" s="5">
        <v>0.0</v>
      </c>
      <c r="B205" s="6" t="s">
        <v>466</v>
      </c>
      <c r="C205" s="7" t="s">
        <v>467</v>
      </c>
      <c r="D205" s="8">
        <v>100.0</v>
      </c>
      <c r="E205" s="8">
        <v>0.0</v>
      </c>
      <c r="F205" s="5" t="s">
        <v>169</v>
      </c>
      <c r="G205" s="5">
        <v>0.0</v>
      </c>
      <c r="H205" s="5" t="s">
        <v>56</v>
      </c>
      <c r="I205" s="5" t="s">
        <v>57</v>
      </c>
      <c r="J205" s="5">
        <v>1.4486904E9</v>
      </c>
      <c r="K205" s="5">
        <v>1.4501592E9</v>
      </c>
      <c r="L205" s="9">
        <f t="shared" si="2"/>
        <v>125164641398400</v>
      </c>
      <c r="M205" s="10">
        <f t="shared" ref="M205:N205" si="209">(((J205/60/60)/24+DATE(1970,1,1)))</f>
        <v>42336.25</v>
      </c>
      <c r="N205" s="11">
        <f t="shared" si="209"/>
        <v>42353.25</v>
      </c>
      <c r="O205" s="12">
        <f t="shared" si="4"/>
        <v>2015</v>
      </c>
      <c r="P205" s="5" t="b">
        <v>0</v>
      </c>
      <c r="Q205" s="5">
        <f t="shared" si="5"/>
        <v>11</v>
      </c>
      <c r="R205" s="5" t="b">
        <v>0</v>
      </c>
      <c r="S205" s="5" t="s">
        <v>63</v>
      </c>
      <c r="T205" s="13">
        <f>Pledged/goal</f>
        <v>0</v>
      </c>
      <c r="U205" s="14" t="str">
        <f>iferror(Pledged/backer_count, " ")</f>
        <v> </v>
      </c>
      <c r="V205" s="15" t="str">
        <f t="shared" si="6"/>
        <v>food</v>
      </c>
      <c r="W205" s="15" t="str">
        <f t="shared" si="7"/>
        <v>food trucks</v>
      </c>
    </row>
    <row r="206" ht="15.75" customHeight="1">
      <c r="A206" s="5">
        <v>123.0</v>
      </c>
      <c r="B206" s="6" t="s">
        <v>468</v>
      </c>
      <c r="C206" s="7" t="s">
        <v>469</v>
      </c>
      <c r="D206" s="8">
        <v>177700.0</v>
      </c>
      <c r="E206" s="8">
        <v>33092.0</v>
      </c>
      <c r="F206" s="5" t="s">
        <v>169</v>
      </c>
      <c r="G206" s="5">
        <v>662.0</v>
      </c>
      <c r="H206" s="5" t="s">
        <v>56</v>
      </c>
      <c r="I206" s="5" t="s">
        <v>57</v>
      </c>
      <c r="J206" s="5">
        <v>1.4483448E9</v>
      </c>
      <c r="K206" s="5">
        <v>1.448604E9</v>
      </c>
      <c r="L206" s="9">
        <f t="shared" si="2"/>
        <v>125134781558400</v>
      </c>
      <c r="M206" s="10">
        <f t="shared" ref="M206:N206" si="210">(((J206/60/60)/24+DATE(1970,1,1)))</f>
        <v>42332.25</v>
      </c>
      <c r="N206" s="11">
        <f t="shared" si="210"/>
        <v>42335.25</v>
      </c>
      <c r="O206" s="12">
        <f t="shared" si="4"/>
        <v>2015</v>
      </c>
      <c r="P206" s="5" t="b">
        <v>1</v>
      </c>
      <c r="Q206" s="5">
        <f t="shared" si="5"/>
        <v>11</v>
      </c>
      <c r="R206" s="5" t="b">
        <v>0</v>
      </c>
      <c r="S206" s="5" t="s">
        <v>33</v>
      </c>
      <c r="T206" s="13">
        <f>Pledged/goal</f>
        <v>0.186223973</v>
      </c>
      <c r="U206" s="14">
        <f>iferror(Pledged/backer_count, " ")</f>
        <v>49.98791541</v>
      </c>
      <c r="V206" s="15" t="str">
        <f t="shared" si="6"/>
        <v>theater</v>
      </c>
      <c r="W206" s="15" t="str">
        <f t="shared" si="7"/>
        <v>plays</v>
      </c>
    </row>
    <row r="207" ht="15.75" customHeight="1">
      <c r="A207" s="5">
        <v>352.0</v>
      </c>
      <c r="B207" s="6" t="s">
        <v>470</v>
      </c>
      <c r="C207" s="7" t="s">
        <v>471</v>
      </c>
      <c r="D207" s="8">
        <v>2800.0</v>
      </c>
      <c r="E207" s="8">
        <v>977.0</v>
      </c>
      <c r="F207" s="5" t="s">
        <v>169</v>
      </c>
      <c r="G207" s="5">
        <v>33.0</v>
      </c>
      <c r="H207" s="5" t="s">
        <v>56</v>
      </c>
      <c r="I207" s="5" t="s">
        <v>57</v>
      </c>
      <c r="J207" s="5">
        <v>1.446876E9</v>
      </c>
      <c r="K207" s="5">
        <v>1.4475672E9</v>
      </c>
      <c r="L207" s="9">
        <f t="shared" si="2"/>
        <v>125007877238400</v>
      </c>
      <c r="M207" s="10">
        <f t="shared" ref="M207:N207" si="211">(((J207/60/60)/24+DATE(1970,1,1)))</f>
        <v>42315.25</v>
      </c>
      <c r="N207" s="11">
        <f t="shared" si="211"/>
        <v>42323.25</v>
      </c>
      <c r="O207" s="12">
        <f t="shared" si="4"/>
        <v>2015</v>
      </c>
      <c r="P207" s="5" t="b">
        <v>0</v>
      </c>
      <c r="Q207" s="5">
        <f t="shared" si="5"/>
        <v>11</v>
      </c>
      <c r="R207" s="5" t="b">
        <v>0</v>
      </c>
      <c r="S207" s="5" t="s">
        <v>33</v>
      </c>
      <c r="T207" s="13">
        <f>Pledged/goal</f>
        <v>0.3489285714</v>
      </c>
      <c r="U207" s="14">
        <f>iferror(Pledged/backer_count, " ")</f>
        <v>29.60606061</v>
      </c>
      <c r="V207" s="15" t="str">
        <f t="shared" si="6"/>
        <v>theater</v>
      </c>
      <c r="W207" s="15" t="str">
        <f t="shared" si="7"/>
        <v>plays</v>
      </c>
    </row>
    <row r="208" ht="15.75" customHeight="1">
      <c r="A208" s="5">
        <v>633.0</v>
      </c>
      <c r="B208" s="6" t="s">
        <v>472</v>
      </c>
      <c r="C208" s="7" t="s">
        <v>473</v>
      </c>
      <c r="D208" s="8">
        <v>6700.0</v>
      </c>
      <c r="E208" s="8">
        <v>5569.0</v>
      </c>
      <c r="F208" s="5" t="s">
        <v>169</v>
      </c>
      <c r="G208" s="5">
        <v>105.0</v>
      </c>
      <c r="H208" s="5" t="s">
        <v>31</v>
      </c>
      <c r="I208" s="5" t="s">
        <v>32</v>
      </c>
      <c r="J208" s="5">
        <v>1.446876E9</v>
      </c>
      <c r="K208" s="5">
        <v>1.4472216E9</v>
      </c>
      <c r="L208" s="9">
        <f t="shared" si="2"/>
        <v>125007877238400</v>
      </c>
      <c r="M208" s="10">
        <f t="shared" ref="M208:N208" si="212">(((J208/60/60)/24+DATE(1970,1,1)))</f>
        <v>42315.25</v>
      </c>
      <c r="N208" s="11">
        <f t="shared" si="212"/>
        <v>42319.25</v>
      </c>
      <c r="O208" s="12">
        <f t="shared" si="4"/>
        <v>2015</v>
      </c>
      <c r="P208" s="5" t="b">
        <v>0</v>
      </c>
      <c r="Q208" s="5">
        <f t="shared" si="5"/>
        <v>11</v>
      </c>
      <c r="R208" s="5" t="b">
        <v>0</v>
      </c>
      <c r="S208" s="5" t="s">
        <v>161</v>
      </c>
      <c r="T208" s="16">
        <f>Pledged/goal</f>
        <v>0.8311940299</v>
      </c>
      <c r="U208" s="14">
        <f>iferror(Pledged/backer_count, " ")</f>
        <v>53.03809524</v>
      </c>
      <c r="V208" s="15" t="str">
        <f t="shared" si="6"/>
        <v>film &amp; video</v>
      </c>
      <c r="W208" s="15" t="str">
        <f t="shared" si="7"/>
        <v>animation</v>
      </c>
    </row>
    <row r="209" ht="15.75" customHeight="1">
      <c r="A209" s="5">
        <v>980.0</v>
      </c>
      <c r="B209" s="6" t="s">
        <v>474</v>
      </c>
      <c r="C209" s="7" t="s">
        <v>475</v>
      </c>
      <c r="D209" s="8">
        <v>195200.0</v>
      </c>
      <c r="E209" s="8">
        <v>78630.0</v>
      </c>
      <c r="F209" s="5" t="s">
        <v>169</v>
      </c>
      <c r="G209" s="5">
        <v>742.0</v>
      </c>
      <c r="H209" s="5" t="s">
        <v>31</v>
      </c>
      <c r="I209" s="5" t="s">
        <v>32</v>
      </c>
      <c r="J209" s="5">
        <v>1.4461812E9</v>
      </c>
      <c r="K209" s="5">
        <v>1.4466168E9</v>
      </c>
      <c r="L209" s="9">
        <f t="shared" si="2"/>
        <v>124947846518400</v>
      </c>
      <c r="M209" s="10">
        <f t="shared" ref="M209:N209" si="213">(((J209/60/60)/24+DATE(1970,1,1)))</f>
        <v>42307.20833</v>
      </c>
      <c r="N209" s="11">
        <f t="shared" si="213"/>
        <v>42312.25</v>
      </c>
      <c r="O209" s="12">
        <f t="shared" si="4"/>
        <v>2015</v>
      </c>
      <c r="P209" s="5" t="b">
        <v>1</v>
      </c>
      <c r="Q209" s="5">
        <f t="shared" si="5"/>
        <v>10</v>
      </c>
      <c r="R209" s="5" t="b">
        <v>0</v>
      </c>
      <c r="S209" s="5" t="s">
        <v>90</v>
      </c>
      <c r="T209" s="16">
        <f>Pledged/goal</f>
        <v>0.402817623</v>
      </c>
      <c r="U209" s="14">
        <f>iferror(Pledged/backer_count, " ")</f>
        <v>105.9703504</v>
      </c>
      <c r="V209" s="15" t="str">
        <f t="shared" si="6"/>
        <v>publishing</v>
      </c>
      <c r="W209" s="15" t="str">
        <f t="shared" si="7"/>
        <v>nonfiction</v>
      </c>
    </row>
    <row r="210" ht="15.75" customHeight="1">
      <c r="A210" s="5">
        <v>743.0</v>
      </c>
      <c r="B210" s="6" t="s">
        <v>476</v>
      </c>
      <c r="C210" s="7" t="s">
        <v>477</v>
      </c>
      <c r="D210" s="8">
        <v>3900.0</v>
      </c>
      <c r="E210" s="8">
        <v>504.0</v>
      </c>
      <c r="F210" s="5" t="s">
        <v>169</v>
      </c>
      <c r="G210" s="5">
        <v>17.0</v>
      </c>
      <c r="H210" s="5" t="s">
        <v>31</v>
      </c>
      <c r="I210" s="5" t="s">
        <v>32</v>
      </c>
      <c r="J210" s="5">
        <v>1.4454036E9</v>
      </c>
      <c r="K210" s="5">
        <v>1.445922E9</v>
      </c>
      <c r="L210" s="9">
        <f t="shared" si="2"/>
        <v>124880661878400</v>
      </c>
      <c r="M210" s="10">
        <f t="shared" ref="M210:N210" si="214">(((J210/60/60)/24+DATE(1970,1,1)))</f>
        <v>42298.20833</v>
      </c>
      <c r="N210" s="11">
        <f t="shared" si="214"/>
        <v>42304.20833</v>
      </c>
      <c r="O210" s="12">
        <f t="shared" si="4"/>
        <v>2015</v>
      </c>
      <c r="P210" s="5" t="b">
        <v>0</v>
      </c>
      <c r="Q210" s="5">
        <f t="shared" si="5"/>
        <v>10</v>
      </c>
      <c r="R210" s="5" t="b">
        <v>1</v>
      </c>
      <c r="S210" s="5" t="s">
        <v>33</v>
      </c>
      <c r="T210" s="16">
        <f>Pledged/goal</f>
        <v>0.1292307692</v>
      </c>
      <c r="U210" s="14">
        <f>iferror(Pledged/backer_count, " ")</f>
        <v>29.64705882</v>
      </c>
      <c r="V210" s="15" t="str">
        <f t="shared" si="6"/>
        <v>theater</v>
      </c>
      <c r="W210" s="15" t="str">
        <f t="shared" si="7"/>
        <v>plays</v>
      </c>
    </row>
    <row r="211" ht="15.75" customHeight="1">
      <c r="A211" s="5">
        <v>375.0</v>
      </c>
      <c r="B211" s="6" t="s">
        <v>478</v>
      </c>
      <c r="C211" s="7" t="s">
        <v>479</v>
      </c>
      <c r="D211" s="8">
        <v>2700.0</v>
      </c>
      <c r="E211" s="8">
        <v>1479.0</v>
      </c>
      <c r="F211" s="5" t="s">
        <v>169</v>
      </c>
      <c r="G211" s="5">
        <v>25.0</v>
      </c>
      <c r="H211" s="5" t="s">
        <v>31</v>
      </c>
      <c r="I211" s="5" t="s">
        <v>32</v>
      </c>
      <c r="J211" s="5">
        <v>1.4449716E9</v>
      </c>
      <c r="K211" s="5">
        <v>1.4499E9</v>
      </c>
      <c r="L211" s="9">
        <f t="shared" si="2"/>
        <v>124843337078400</v>
      </c>
      <c r="M211" s="10">
        <f t="shared" ref="M211:N211" si="215">(((J211/60/60)/24+DATE(1970,1,1)))</f>
        <v>42293.20833</v>
      </c>
      <c r="N211" s="11">
        <f t="shared" si="215"/>
        <v>42350.25</v>
      </c>
      <c r="O211" s="12">
        <f t="shared" si="4"/>
        <v>2015</v>
      </c>
      <c r="P211" s="5" t="b">
        <v>0</v>
      </c>
      <c r="Q211" s="5">
        <f t="shared" si="5"/>
        <v>10</v>
      </c>
      <c r="R211" s="5" t="b">
        <v>0</v>
      </c>
      <c r="S211" s="5" t="s">
        <v>117</v>
      </c>
      <c r="T211" s="16">
        <f>Pledged/goal</f>
        <v>0.5477777778</v>
      </c>
      <c r="U211" s="14">
        <f>iferror(Pledged/backer_count, " ")</f>
        <v>59.16</v>
      </c>
      <c r="V211" s="15" t="str">
        <f t="shared" si="6"/>
        <v>music</v>
      </c>
      <c r="W211" s="15" t="str">
        <f t="shared" si="7"/>
        <v>indie rock</v>
      </c>
    </row>
    <row r="212" ht="15.75" customHeight="1">
      <c r="A212" s="5">
        <v>767.0</v>
      </c>
      <c r="B212" s="6" t="s">
        <v>480</v>
      </c>
      <c r="C212" s="7" t="s">
        <v>481</v>
      </c>
      <c r="D212" s="8">
        <v>97200.0</v>
      </c>
      <c r="E212" s="8">
        <v>55372.0</v>
      </c>
      <c r="F212" s="5" t="s">
        <v>169</v>
      </c>
      <c r="G212" s="5">
        <v>513.0</v>
      </c>
      <c r="H212" s="5" t="s">
        <v>31</v>
      </c>
      <c r="I212" s="5" t="s">
        <v>32</v>
      </c>
      <c r="J212" s="5">
        <v>1.4441076E9</v>
      </c>
      <c r="K212" s="5">
        <v>1.4479992E9</v>
      </c>
      <c r="L212" s="9">
        <f t="shared" si="2"/>
        <v>124768687478400</v>
      </c>
      <c r="M212" s="10">
        <f t="shared" ref="M212:N212" si="216">(((J212/60/60)/24+DATE(1970,1,1)))</f>
        <v>42283.20833</v>
      </c>
      <c r="N212" s="11">
        <f t="shared" si="216"/>
        <v>42328.25</v>
      </c>
      <c r="O212" s="12">
        <f t="shared" si="4"/>
        <v>2015</v>
      </c>
      <c r="P212" s="5" t="b">
        <v>0</v>
      </c>
      <c r="Q212" s="5">
        <f t="shared" si="5"/>
        <v>10</v>
      </c>
      <c r="R212" s="5" t="b">
        <v>0</v>
      </c>
      <c r="S212" s="5" t="s">
        <v>296</v>
      </c>
      <c r="T212" s="16">
        <f>Pledged/goal</f>
        <v>0.5696707819</v>
      </c>
      <c r="U212" s="14">
        <f>iferror(Pledged/backer_count, " ")</f>
        <v>107.9376218</v>
      </c>
      <c r="V212" s="15" t="str">
        <f t="shared" si="6"/>
        <v>publishing</v>
      </c>
      <c r="W212" s="15" t="str">
        <f t="shared" si="7"/>
        <v>translations</v>
      </c>
    </row>
    <row r="213" ht="15.75" customHeight="1">
      <c r="A213" s="5">
        <v>27.0</v>
      </c>
      <c r="B213" s="6" t="s">
        <v>482</v>
      </c>
      <c r="C213" s="7" t="s">
        <v>483</v>
      </c>
      <c r="D213" s="8">
        <v>2000.0</v>
      </c>
      <c r="E213" s="8">
        <v>1599.0</v>
      </c>
      <c r="F213" s="5" t="s">
        <v>169</v>
      </c>
      <c r="G213" s="5">
        <v>15.0</v>
      </c>
      <c r="H213" s="5" t="s">
        <v>31</v>
      </c>
      <c r="I213" s="5" t="s">
        <v>32</v>
      </c>
      <c r="J213" s="5">
        <v>1.4438484E9</v>
      </c>
      <c r="K213" s="5">
        <v>1.4445396E9</v>
      </c>
      <c r="L213" s="9">
        <f t="shared" si="2"/>
        <v>124746292598400</v>
      </c>
      <c r="M213" s="10">
        <f t="shared" ref="M213:N213" si="217">(((J213/60/60)/24+DATE(1970,1,1)))</f>
        <v>42280.20833</v>
      </c>
      <c r="N213" s="11">
        <f t="shared" si="217"/>
        <v>42288.20833</v>
      </c>
      <c r="O213" s="12">
        <f t="shared" si="4"/>
        <v>2015</v>
      </c>
      <c r="P213" s="5" t="b">
        <v>0</v>
      </c>
      <c r="Q213" s="5">
        <f t="shared" si="5"/>
        <v>10</v>
      </c>
      <c r="R213" s="5" t="b">
        <v>0</v>
      </c>
      <c r="S213" s="5" t="s">
        <v>28</v>
      </c>
      <c r="T213" s="13">
        <f>Pledged/goal</f>
        <v>0.7995</v>
      </c>
      <c r="U213" s="14">
        <f>iferror(Pledged/backer_count, " ")</f>
        <v>106.6</v>
      </c>
      <c r="V213" s="15" t="str">
        <f t="shared" si="6"/>
        <v>music</v>
      </c>
      <c r="W213" s="15" t="str">
        <f t="shared" si="7"/>
        <v>rock</v>
      </c>
    </row>
    <row r="214" ht="15.75" customHeight="1">
      <c r="A214" s="5">
        <v>161.0</v>
      </c>
      <c r="B214" s="6" t="s">
        <v>484</v>
      </c>
      <c r="C214" s="7" t="s">
        <v>485</v>
      </c>
      <c r="D214" s="8">
        <v>5500.0</v>
      </c>
      <c r="E214" s="8">
        <v>4300.0</v>
      </c>
      <c r="F214" s="5" t="s">
        <v>169</v>
      </c>
      <c r="G214" s="5">
        <v>75.0</v>
      </c>
      <c r="H214" s="5" t="s">
        <v>31</v>
      </c>
      <c r="I214" s="5" t="s">
        <v>32</v>
      </c>
      <c r="J214" s="5">
        <v>1.4429844E9</v>
      </c>
      <c r="K214" s="5">
        <v>1.4435028E9</v>
      </c>
      <c r="L214" s="9">
        <f t="shared" si="2"/>
        <v>124671642998400</v>
      </c>
      <c r="M214" s="10">
        <f t="shared" ref="M214:N214" si="218">(((J214/60/60)/24+DATE(1970,1,1)))</f>
        <v>42270.20833</v>
      </c>
      <c r="N214" s="11">
        <f t="shared" si="218"/>
        <v>42276.20833</v>
      </c>
      <c r="O214" s="12">
        <f t="shared" si="4"/>
        <v>2015</v>
      </c>
      <c r="P214" s="5" t="b">
        <v>0</v>
      </c>
      <c r="Q214" s="5">
        <f t="shared" si="5"/>
        <v>9</v>
      </c>
      <c r="R214" s="5" t="b">
        <v>1</v>
      </c>
      <c r="S214" s="5" t="s">
        <v>60</v>
      </c>
      <c r="T214" s="13">
        <f>Pledged/goal</f>
        <v>0.7818181818</v>
      </c>
      <c r="U214" s="14">
        <f>iferror(Pledged/backer_count, " ")</f>
        <v>57.33333333</v>
      </c>
      <c r="V214" s="15" t="str">
        <f t="shared" si="6"/>
        <v>technology</v>
      </c>
      <c r="W214" s="15" t="str">
        <f t="shared" si="7"/>
        <v>web</v>
      </c>
    </row>
    <row r="215" ht="15.75" customHeight="1">
      <c r="A215" s="5">
        <v>116.0</v>
      </c>
      <c r="B215" s="6" t="s">
        <v>486</v>
      </c>
      <c r="C215" s="7" t="s">
        <v>487</v>
      </c>
      <c r="D215" s="8">
        <v>7200.0</v>
      </c>
      <c r="E215" s="8">
        <v>6336.0</v>
      </c>
      <c r="F215" s="5" t="s">
        <v>169</v>
      </c>
      <c r="G215" s="5">
        <v>73.0</v>
      </c>
      <c r="H215" s="5" t="s">
        <v>31</v>
      </c>
      <c r="I215" s="5" t="s">
        <v>32</v>
      </c>
      <c r="J215" s="5">
        <v>1.4425524E9</v>
      </c>
      <c r="K215" s="5">
        <v>1.4426388E9</v>
      </c>
      <c r="L215" s="9">
        <f t="shared" si="2"/>
        <v>124634318198400</v>
      </c>
      <c r="M215" s="10">
        <f t="shared" ref="M215:N215" si="219">(((J215/60/60)/24+DATE(1970,1,1)))</f>
        <v>42265.20833</v>
      </c>
      <c r="N215" s="11">
        <f t="shared" si="219"/>
        <v>42266.20833</v>
      </c>
      <c r="O215" s="12">
        <f t="shared" si="4"/>
        <v>2015</v>
      </c>
      <c r="P215" s="5" t="b">
        <v>0</v>
      </c>
      <c r="Q215" s="5">
        <f t="shared" si="5"/>
        <v>9</v>
      </c>
      <c r="R215" s="5" t="b">
        <v>0</v>
      </c>
      <c r="S215" s="5" t="s">
        <v>33</v>
      </c>
      <c r="T215" s="13">
        <f>Pledged/goal</f>
        <v>0.88</v>
      </c>
      <c r="U215" s="14">
        <f>iferror(Pledged/backer_count, " ")</f>
        <v>86.79452055</v>
      </c>
      <c r="V215" s="15" t="str">
        <f t="shared" si="6"/>
        <v>theater</v>
      </c>
      <c r="W215" s="15" t="str">
        <f t="shared" si="7"/>
        <v>plays</v>
      </c>
    </row>
    <row r="216" ht="15.75" customHeight="1">
      <c r="A216" s="5">
        <v>239.0</v>
      </c>
      <c r="B216" s="6" t="s">
        <v>488</v>
      </c>
      <c r="C216" s="7" t="s">
        <v>489</v>
      </c>
      <c r="D216" s="8">
        <v>3200.0</v>
      </c>
      <c r="E216" s="8">
        <v>3127.0</v>
      </c>
      <c r="F216" s="5" t="s">
        <v>169</v>
      </c>
      <c r="G216" s="5">
        <v>41.0</v>
      </c>
      <c r="H216" s="5" t="s">
        <v>31</v>
      </c>
      <c r="I216" s="5" t="s">
        <v>32</v>
      </c>
      <c r="J216" s="5">
        <v>1.4408244E9</v>
      </c>
      <c r="K216" s="5">
        <v>1.44117E9</v>
      </c>
      <c r="L216" s="9">
        <f t="shared" si="2"/>
        <v>124485018998400</v>
      </c>
      <c r="M216" s="10">
        <f t="shared" ref="M216:N216" si="220">(((J216/60/60)/24+DATE(1970,1,1)))</f>
        <v>42245.20833</v>
      </c>
      <c r="N216" s="11">
        <f t="shared" si="220"/>
        <v>42249.20833</v>
      </c>
      <c r="O216" s="12">
        <f t="shared" si="4"/>
        <v>2015</v>
      </c>
      <c r="P216" s="5" t="b">
        <v>0</v>
      </c>
      <c r="Q216" s="5">
        <f t="shared" si="5"/>
        <v>8</v>
      </c>
      <c r="R216" s="5" t="b">
        <v>0</v>
      </c>
      <c r="S216" s="5" t="s">
        <v>184</v>
      </c>
      <c r="T216" s="13">
        <f>Pledged/goal</f>
        <v>0.9771875</v>
      </c>
      <c r="U216" s="14">
        <f>iferror(Pledged/backer_count, " ")</f>
        <v>76.26829268</v>
      </c>
      <c r="V216" s="15" t="str">
        <f t="shared" si="6"/>
        <v>technology</v>
      </c>
      <c r="W216" s="15" t="str">
        <f t="shared" si="7"/>
        <v>wearables</v>
      </c>
    </row>
    <row r="217" ht="15.75" customHeight="1">
      <c r="A217" s="5">
        <v>341.0</v>
      </c>
      <c r="B217" s="6" t="s">
        <v>490</v>
      </c>
      <c r="C217" s="7" t="s">
        <v>491</v>
      </c>
      <c r="D217" s="8">
        <v>114300.0</v>
      </c>
      <c r="E217" s="8">
        <v>96777.0</v>
      </c>
      <c r="F217" s="5" t="s">
        <v>169</v>
      </c>
      <c r="G217" s="5">
        <v>1257.0</v>
      </c>
      <c r="H217" s="5" t="s">
        <v>31</v>
      </c>
      <c r="I217" s="5" t="s">
        <v>32</v>
      </c>
      <c r="J217" s="5">
        <v>1.440738E9</v>
      </c>
      <c r="K217" s="5">
        <v>1.4413428E9</v>
      </c>
      <c r="L217" s="9">
        <f t="shared" si="2"/>
        <v>124477554038400</v>
      </c>
      <c r="M217" s="10">
        <f t="shared" ref="M217:N217" si="221">(((J217/60/60)/24+DATE(1970,1,1)))</f>
        <v>42244.20833</v>
      </c>
      <c r="N217" s="11">
        <f t="shared" si="221"/>
        <v>42251.20833</v>
      </c>
      <c r="O217" s="12">
        <f t="shared" si="4"/>
        <v>2015</v>
      </c>
      <c r="P217" s="5" t="b">
        <v>0</v>
      </c>
      <c r="Q217" s="5">
        <f t="shared" si="5"/>
        <v>8</v>
      </c>
      <c r="R217" s="5" t="b">
        <v>0</v>
      </c>
      <c r="S217" s="5" t="s">
        <v>117</v>
      </c>
      <c r="T217" s="13">
        <f>Pledged/goal</f>
        <v>0.8466929134</v>
      </c>
      <c r="U217" s="14">
        <f>iferror(Pledged/backer_count, " ")</f>
        <v>76.99045346</v>
      </c>
      <c r="V217" s="15" t="str">
        <f t="shared" si="6"/>
        <v>music</v>
      </c>
      <c r="W217" s="15" t="str">
        <f t="shared" si="7"/>
        <v>indie rock</v>
      </c>
    </row>
    <row r="218" ht="15.75" customHeight="1">
      <c r="A218" s="5">
        <v>870.0</v>
      </c>
      <c r="B218" s="6" t="s">
        <v>492</v>
      </c>
      <c r="C218" s="7" t="s">
        <v>493</v>
      </c>
      <c r="D218" s="8">
        <v>7700.0</v>
      </c>
      <c r="E218" s="8">
        <v>6920.0</v>
      </c>
      <c r="F218" s="5" t="s">
        <v>169</v>
      </c>
      <c r="G218" s="5">
        <v>121.0</v>
      </c>
      <c r="H218" s="5" t="s">
        <v>31</v>
      </c>
      <c r="I218" s="5" t="s">
        <v>32</v>
      </c>
      <c r="J218" s="5">
        <v>1.4403924E9</v>
      </c>
      <c r="K218" s="5">
        <v>1.4425524E9</v>
      </c>
      <c r="L218" s="9">
        <f t="shared" si="2"/>
        <v>124447694198400</v>
      </c>
      <c r="M218" s="10">
        <f t="shared" ref="M218:N218" si="222">(((J218/60/60)/24+DATE(1970,1,1)))</f>
        <v>42240.20833</v>
      </c>
      <c r="N218" s="11">
        <f t="shared" si="222"/>
        <v>42265.20833</v>
      </c>
      <c r="O218" s="12">
        <f t="shared" si="4"/>
        <v>2015</v>
      </c>
      <c r="P218" s="5" t="b">
        <v>0</v>
      </c>
      <c r="Q218" s="5">
        <f t="shared" si="5"/>
        <v>8</v>
      </c>
      <c r="R218" s="5" t="b">
        <v>0</v>
      </c>
      <c r="S218" s="5" t="s">
        <v>33</v>
      </c>
      <c r="T218" s="16">
        <f>Pledged/goal</f>
        <v>0.8987012987</v>
      </c>
      <c r="U218" s="14">
        <f>iferror(Pledged/backer_count, " ")</f>
        <v>57.19008264</v>
      </c>
      <c r="V218" s="15" t="str">
        <f t="shared" si="6"/>
        <v>theater</v>
      </c>
      <c r="W218" s="15" t="str">
        <f t="shared" si="7"/>
        <v>plays</v>
      </c>
    </row>
    <row r="219" ht="15.75" customHeight="1">
      <c r="A219" s="5">
        <v>685.0</v>
      </c>
      <c r="B219" s="6" t="s">
        <v>494</v>
      </c>
      <c r="C219" s="7" t="s">
        <v>495</v>
      </c>
      <c r="D219" s="8">
        <v>140000.0</v>
      </c>
      <c r="E219" s="8">
        <v>94501.0</v>
      </c>
      <c r="F219" s="5" t="s">
        <v>169</v>
      </c>
      <c r="G219" s="5">
        <v>926.0</v>
      </c>
      <c r="H219" s="5" t="s">
        <v>56</v>
      </c>
      <c r="I219" s="5" t="s">
        <v>57</v>
      </c>
      <c r="J219" s="5">
        <v>1.440306E9</v>
      </c>
      <c r="K219" s="5">
        <v>1.4423796E9</v>
      </c>
      <c r="L219" s="9">
        <f t="shared" si="2"/>
        <v>124440229238400</v>
      </c>
      <c r="M219" s="10">
        <f t="shared" ref="M219:N219" si="223">(((J219/60/60)/24+DATE(1970,1,1)))</f>
        <v>42239.20833</v>
      </c>
      <c r="N219" s="11">
        <f t="shared" si="223"/>
        <v>42263.20833</v>
      </c>
      <c r="O219" s="12">
        <f t="shared" si="4"/>
        <v>2015</v>
      </c>
      <c r="P219" s="5" t="b">
        <v>0</v>
      </c>
      <c r="Q219" s="5">
        <f t="shared" si="5"/>
        <v>8</v>
      </c>
      <c r="R219" s="5" t="b">
        <v>0</v>
      </c>
      <c r="S219" s="5" t="s">
        <v>33</v>
      </c>
      <c r="T219" s="16">
        <f>Pledged/goal</f>
        <v>0.6750071429</v>
      </c>
      <c r="U219" s="14">
        <f>iferror(Pledged/backer_count, " ")</f>
        <v>102.0529158</v>
      </c>
      <c r="V219" s="15" t="str">
        <f t="shared" si="6"/>
        <v>theater</v>
      </c>
      <c r="W219" s="15" t="str">
        <f t="shared" si="7"/>
        <v>plays</v>
      </c>
    </row>
    <row r="220" ht="15.75" customHeight="1">
      <c r="A220" s="5">
        <v>660.0</v>
      </c>
      <c r="B220" s="6" t="s">
        <v>496</v>
      </c>
      <c r="C220" s="7" t="s">
        <v>497</v>
      </c>
      <c r="D220" s="8">
        <v>9100.0</v>
      </c>
      <c r="E220" s="8">
        <v>7438.0</v>
      </c>
      <c r="F220" s="5" t="s">
        <v>169</v>
      </c>
      <c r="G220" s="5">
        <v>77.0</v>
      </c>
      <c r="H220" s="5" t="s">
        <v>31</v>
      </c>
      <c r="I220" s="5" t="s">
        <v>32</v>
      </c>
      <c r="J220" s="5">
        <v>1.4401332E9</v>
      </c>
      <c r="K220" s="5">
        <v>1.4409108E9</v>
      </c>
      <c r="L220" s="9">
        <f t="shared" si="2"/>
        <v>124425299318400</v>
      </c>
      <c r="M220" s="10">
        <f t="shared" ref="M220:N220" si="224">(((J220/60/60)/24+DATE(1970,1,1)))</f>
        <v>42237.20833</v>
      </c>
      <c r="N220" s="11">
        <f t="shared" si="224"/>
        <v>42246.20833</v>
      </c>
      <c r="O220" s="12">
        <f t="shared" si="4"/>
        <v>2015</v>
      </c>
      <c r="P220" s="5" t="b">
        <v>1</v>
      </c>
      <c r="Q220" s="5">
        <f t="shared" si="5"/>
        <v>8</v>
      </c>
      <c r="R220" s="5" t="b">
        <v>0</v>
      </c>
      <c r="S220" s="5" t="s">
        <v>33</v>
      </c>
      <c r="T220" s="16">
        <f>Pledged/goal</f>
        <v>0.8173626374</v>
      </c>
      <c r="U220" s="14">
        <f>iferror(Pledged/backer_count, " ")</f>
        <v>96.5974026</v>
      </c>
      <c r="V220" s="15" t="str">
        <f t="shared" si="6"/>
        <v>theater</v>
      </c>
      <c r="W220" s="15" t="str">
        <f t="shared" si="7"/>
        <v>plays</v>
      </c>
    </row>
    <row r="221" ht="15.75" customHeight="1">
      <c r="A221" s="5">
        <v>779.0</v>
      </c>
      <c r="B221" s="6" t="s">
        <v>498</v>
      </c>
      <c r="C221" s="7" t="s">
        <v>499</v>
      </c>
      <c r="D221" s="8">
        <v>108700.0</v>
      </c>
      <c r="E221" s="8">
        <v>87293.0</v>
      </c>
      <c r="F221" s="5" t="s">
        <v>169</v>
      </c>
      <c r="G221" s="5">
        <v>831.0</v>
      </c>
      <c r="H221" s="5" t="s">
        <v>31</v>
      </c>
      <c r="I221" s="5" t="s">
        <v>32</v>
      </c>
      <c r="J221" s="5">
        <v>1.4395284E9</v>
      </c>
      <c r="K221" s="5">
        <v>1.440306E9</v>
      </c>
      <c r="L221" s="9">
        <f t="shared" si="2"/>
        <v>124373044598400</v>
      </c>
      <c r="M221" s="10">
        <f t="shared" ref="M221:N221" si="225">(((J221/60/60)/24+DATE(1970,1,1)))</f>
        <v>42230.20833</v>
      </c>
      <c r="N221" s="11">
        <f t="shared" si="225"/>
        <v>42239.20833</v>
      </c>
      <c r="O221" s="12">
        <f t="shared" si="4"/>
        <v>2015</v>
      </c>
      <c r="P221" s="5" t="b">
        <v>0</v>
      </c>
      <c r="Q221" s="5">
        <f t="shared" si="5"/>
        <v>8</v>
      </c>
      <c r="R221" s="5" t="b">
        <v>1</v>
      </c>
      <c r="S221" s="5" t="s">
        <v>33</v>
      </c>
      <c r="T221" s="16">
        <f>Pledged/goal</f>
        <v>0.8030634775</v>
      </c>
      <c r="U221" s="14">
        <f>iferror(Pledged/backer_count, " ")</f>
        <v>105.045728</v>
      </c>
      <c r="V221" s="15" t="str">
        <f t="shared" si="6"/>
        <v>theater</v>
      </c>
      <c r="W221" s="15" t="str">
        <f t="shared" si="7"/>
        <v>plays</v>
      </c>
    </row>
    <row r="222" ht="15.75" customHeight="1">
      <c r="A222" s="5">
        <v>98.0</v>
      </c>
      <c r="B222" s="6" t="s">
        <v>500</v>
      </c>
      <c r="C222" s="7" t="s">
        <v>501</v>
      </c>
      <c r="D222" s="8">
        <v>97800.0</v>
      </c>
      <c r="E222" s="8">
        <v>32951.0</v>
      </c>
      <c r="F222" s="5" t="s">
        <v>169</v>
      </c>
      <c r="G222" s="5">
        <v>1220.0</v>
      </c>
      <c r="H222" s="5" t="s">
        <v>26</v>
      </c>
      <c r="I222" s="5" t="s">
        <v>27</v>
      </c>
      <c r="J222" s="5">
        <v>1.4379732E9</v>
      </c>
      <c r="K222" s="5">
        <v>1.4383188E9</v>
      </c>
      <c r="L222" s="9">
        <f t="shared" si="2"/>
        <v>124238675318400</v>
      </c>
      <c r="M222" s="10">
        <f t="shared" ref="M222:N222" si="226">(((J222/60/60)/24+DATE(1970,1,1)))</f>
        <v>42212.20833</v>
      </c>
      <c r="N222" s="11">
        <f t="shared" si="226"/>
        <v>42216.20833</v>
      </c>
      <c r="O222" s="12">
        <f t="shared" si="4"/>
        <v>2015</v>
      </c>
      <c r="P222" s="5" t="b">
        <v>0</v>
      </c>
      <c r="Q222" s="5">
        <f t="shared" si="5"/>
        <v>7</v>
      </c>
      <c r="R222" s="5" t="b">
        <v>0</v>
      </c>
      <c r="S222" s="5" t="s">
        <v>139</v>
      </c>
      <c r="T222" s="13">
        <f>Pledged/goal</f>
        <v>0.3369222904</v>
      </c>
      <c r="U222" s="14">
        <f>iferror(Pledged/backer_count, " ")</f>
        <v>27.00901639</v>
      </c>
      <c r="V222" s="15" t="str">
        <f t="shared" si="6"/>
        <v>games</v>
      </c>
      <c r="W222" s="15" t="str">
        <f t="shared" si="7"/>
        <v>video games</v>
      </c>
    </row>
    <row r="223" ht="15.75" customHeight="1">
      <c r="A223" s="5">
        <v>887.0</v>
      </c>
      <c r="B223" s="6" t="s">
        <v>502</v>
      </c>
      <c r="C223" s="7" t="s">
        <v>503</v>
      </c>
      <c r="D223" s="8">
        <v>7800.0</v>
      </c>
      <c r="E223" s="8">
        <v>2289.0</v>
      </c>
      <c r="F223" s="5" t="s">
        <v>169</v>
      </c>
      <c r="G223" s="5">
        <v>31.0</v>
      </c>
      <c r="H223" s="5" t="s">
        <v>31</v>
      </c>
      <c r="I223" s="5" t="s">
        <v>32</v>
      </c>
      <c r="J223" s="5">
        <v>1.4371092E9</v>
      </c>
      <c r="K223" s="5">
        <v>1.44117E9</v>
      </c>
      <c r="L223" s="9">
        <f t="shared" si="2"/>
        <v>124164025718400</v>
      </c>
      <c r="M223" s="10">
        <f t="shared" ref="M223:N223" si="227">(((J223/60/60)/24+DATE(1970,1,1)))</f>
        <v>42202.20833</v>
      </c>
      <c r="N223" s="11">
        <f t="shared" si="227"/>
        <v>42249.20833</v>
      </c>
      <c r="O223" s="12">
        <f t="shared" si="4"/>
        <v>2015</v>
      </c>
      <c r="P223" s="5" t="b">
        <v>0</v>
      </c>
      <c r="Q223" s="5">
        <f t="shared" si="5"/>
        <v>7</v>
      </c>
      <c r="R223" s="5" t="b">
        <v>1</v>
      </c>
      <c r="S223" s="5" t="s">
        <v>33</v>
      </c>
      <c r="T223" s="16">
        <f>Pledged/goal</f>
        <v>0.2934615385</v>
      </c>
      <c r="U223" s="14">
        <f>iferror(Pledged/backer_count, " ")</f>
        <v>73.83870968</v>
      </c>
      <c r="V223" s="15" t="str">
        <f t="shared" si="6"/>
        <v>theater</v>
      </c>
      <c r="W223" s="15" t="str">
        <f t="shared" si="7"/>
        <v>plays</v>
      </c>
    </row>
    <row r="224" ht="15.75" customHeight="1">
      <c r="A224" s="5">
        <v>345.0</v>
      </c>
      <c r="B224" s="6" t="s">
        <v>504</v>
      </c>
      <c r="C224" s="7" t="s">
        <v>505</v>
      </c>
      <c r="D224" s="8">
        <v>157600.0</v>
      </c>
      <c r="E224" s="8">
        <v>23159.0</v>
      </c>
      <c r="F224" s="5" t="s">
        <v>169</v>
      </c>
      <c r="G224" s="5">
        <v>331.0</v>
      </c>
      <c r="H224" s="5" t="s">
        <v>51</v>
      </c>
      <c r="I224" s="5" t="s">
        <v>52</v>
      </c>
      <c r="J224" s="5">
        <v>1.436418E9</v>
      </c>
      <c r="K224" s="5">
        <v>1.4365044E9</v>
      </c>
      <c r="L224" s="9">
        <f t="shared" si="2"/>
        <v>124104306038400</v>
      </c>
      <c r="M224" s="10">
        <f t="shared" ref="M224:N224" si="228">(((J224/60/60)/24+DATE(1970,1,1)))</f>
        <v>42194.20833</v>
      </c>
      <c r="N224" s="11">
        <f t="shared" si="228"/>
        <v>42195.20833</v>
      </c>
      <c r="O224" s="12">
        <f t="shared" si="4"/>
        <v>2015</v>
      </c>
      <c r="P224" s="5" t="b">
        <v>0</v>
      </c>
      <c r="Q224" s="5">
        <f t="shared" si="5"/>
        <v>7</v>
      </c>
      <c r="R224" s="5" t="b">
        <v>0</v>
      </c>
      <c r="S224" s="5" t="s">
        <v>38</v>
      </c>
      <c r="T224" s="13">
        <f>Pledged/goal</f>
        <v>0.1469479695</v>
      </c>
      <c r="U224" s="14">
        <f>iferror(Pledged/backer_count, " ")</f>
        <v>69.96676737</v>
      </c>
      <c r="V224" s="15" t="str">
        <f t="shared" si="6"/>
        <v>film &amp; video</v>
      </c>
      <c r="W224" s="15" t="str">
        <f t="shared" si="7"/>
        <v>drama</v>
      </c>
    </row>
    <row r="225" ht="15.75" customHeight="1">
      <c r="A225" s="5">
        <v>881.0</v>
      </c>
      <c r="B225" s="6" t="s">
        <v>506</v>
      </c>
      <c r="C225" s="7" t="s">
        <v>507</v>
      </c>
      <c r="D225" s="8">
        <v>81300.0</v>
      </c>
      <c r="E225" s="8">
        <v>31665.0</v>
      </c>
      <c r="F225" s="5" t="s">
        <v>169</v>
      </c>
      <c r="G225" s="5">
        <v>452.0</v>
      </c>
      <c r="H225" s="5" t="s">
        <v>31</v>
      </c>
      <c r="I225" s="5" t="s">
        <v>32</v>
      </c>
      <c r="J225" s="5">
        <v>1.436418E9</v>
      </c>
      <c r="K225" s="5">
        <v>1.4389236E9</v>
      </c>
      <c r="L225" s="9">
        <f t="shared" si="2"/>
        <v>124104306038400</v>
      </c>
      <c r="M225" s="10">
        <f t="shared" ref="M225:N225" si="229">(((J225/60/60)/24+DATE(1970,1,1)))</f>
        <v>42194.20833</v>
      </c>
      <c r="N225" s="11">
        <f t="shared" si="229"/>
        <v>42223.20833</v>
      </c>
      <c r="O225" s="12">
        <f t="shared" si="4"/>
        <v>2015</v>
      </c>
      <c r="P225" s="5" t="b">
        <v>0</v>
      </c>
      <c r="Q225" s="5">
        <f t="shared" si="5"/>
        <v>7</v>
      </c>
      <c r="R225" s="5" t="b">
        <v>1</v>
      </c>
      <c r="S225" s="5" t="s">
        <v>33</v>
      </c>
      <c r="T225" s="16">
        <f>Pledged/goal</f>
        <v>0.3894833948</v>
      </c>
      <c r="U225" s="14">
        <f>iferror(Pledged/backer_count, " ")</f>
        <v>70.05530973</v>
      </c>
      <c r="V225" s="15" t="str">
        <f t="shared" si="6"/>
        <v>theater</v>
      </c>
      <c r="W225" s="15" t="str">
        <f t="shared" si="7"/>
        <v>plays</v>
      </c>
    </row>
    <row r="226" ht="15.75" customHeight="1">
      <c r="A226" s="5">
        <v>199.0</v>
      </c>
      <c r="B226" s="6" t="s">
        <v>508</v>
      </c>
      <c r="C226" s="7" t="s">
        <v>509</v>
      </c>
      <c r="D226" s="8">
        <v>1800.0</v>
      </c>
      <c r="E226" s="8">
        <v>968.0</v>
      </c>
      <c r="F226" s="5" t="s">
        <v>169</v>
      </c>
      <c r="G226" s="5">
        <v>13.0</v>
      </c>
      <c r="H226" s="5" t="s">
        <v>31</v>
      </c>
      <c r="I226" s="5" t="s">
        <v>32</v>
      </c>
      <c r="J226" s="5">
        <v>1.4362452E9</v>
      </c>
      <c r="K226" s="5">
        <v>1.4365908E9</v>
      </c>
      <c r="L226" s="9">
        <f t="shared" si="2"/>
        <v>124089376118400</v>
      </c>
      <c r="M226" s="10">
        <f t="shared" ref="M226:N226" si="230">(((J226/60/60)/24+DATE(1970,1,1)))</f>
        <v>42192.20833</v>
      </c>
      <c r="N226" s="11">
        <f t="shared" si="230"/>
        <v>42196.20833</v>
      </c>
      <c r="O226" s="12">
        <f t="shared" si="4"/>
        <v>2015</v>
      </c>
      <c r="P226" s="5" t="b">
        <v>0</v>
      </c>
      <c r="Q226" s="5">
        <f t="shared" si="5"/>
        <v>7</v>
      </c>
      <c r="R226" s="5" t="b">
        <v>0</v>
      </c>
      <c r="S226" s="5" t="s">
        <v>28</v>
      </c>
      <c r="T226" s="13">
        <f>Pledged/goal</f>
        <v>0.5377777778</v>
      </c>
      <c r="U226" s="14">
        <f>iferror(Pledged/backer_count, " ")</f>
        <v>74.46153846</v>
      </c>
      <c r="V226" s="15" t="str">
        <f t="shared" si="6"/>
        <v>music</v>
      </c>
      <c r="W226" s="15" t="str">
        <f t="shared" si="7"/>
        <v>rock</v>
      </c>
    </row>
    <row r="227" ht="15.75" customHeight="1">
      <c r="A227" s="5">
        <v>589.0</v>
      </c>
      <c r="B227" s="6" t="s">
        <v>510</v>
      </c>
      <c r="C227" s="7" t="s">
        <v>511</v>
      </c>
      <c r="D227" s="8">
        <v>7900.0</v>
      </c>
      <c r="E227" s="8">
        <v>5113.0</v>
      </c>
      <c r="F227" s="5" t="s">
        <v>169</v>
      </c>
      <c r="G227" s="5">
        <v>102.0</v>
      </c>
      <c r="H227" s="5" t="s">
        <v>31</v>
      </c>
      <c r="I227" s="5" t="s">
        <v>32</v>
      </c>
      <c r="J227" s="5">
        <v>1.4360724E9</v>
      </c>
      <c r="K227" s="5">
        <v>1.4366772E9</v>
      </c>
      <c r="L227" s="9">
        <f t="shared" si="2"/>
        <v>124074446198400</v>
      </c>
      <c r="M227" s="10">
        <f t="shared" ref="M227:N227" si="231">(((J227/60/60)/24+DATE(1970,1,1)))</f>
        <v>42190.20833</v>
      </c>
      <c r="N227" s="11">
        <f t="shared" si="231"/>
        <v>42197.20833</v>
      </c>
      <c r="O227" s="12">
        <f t="shared" si="4"/>
        <v>2015</v>
      </c>
      <c r="P227" s="5" t="b">
        <v>0</v>
      </c>
      <c r="Q227" s="5">
        <f t="shared" si="5"/>
        <v>7</v>
      </c>
      <c r="R227" s="5" t="b">
        <v>0</v>
      </c>
      <c r="S227" s="5" t="s">
        <v>72</v>
      </c>
      <c r="T227" s="16">
        <f>Pledged/goal</f>
        <v>0.6472151899</v>
      </c>
      <c r="U227" s="14">
        <f>iferror(Pledged/backer_count, " ")</f>
        <v>50.12745098</v>
      </c>
      <c r="V227" s="15" t="str">
        <f t="shared" si="6"/>
        <v>film &amp; video</v>
      </c>
      <c r="W227" s="15" t="str">
        <f t="shared" si="7"/>
        <v>documentary</v>
      </c>
    </row>
    <row r="228" ht="15.75" customHeight="1">
      <c r="A228" s="5">
        <v>571.0</v>
      </c>
      <c r="B228" s="6" t="s">
        <v>512</v>
      </c>
      <c r="C228" s="7" t="s">
        <v>513</v>
      </c>
      <c r="D228" s="8">
        <v>3500.0</v>
      </c>
      <c r="E228" s="8">
        <v>3295.0</v>
      </c>
      <c r="F228" s="5" t="s">
        <v>169</v>
      </c>
      <c r="G228" s="5">
        <v>35.0</v>
      </c>
      <c r="H228" s="5" t="s">
        <v>79</v>
      </c>
      <c r="I228" s="5" t="s">
        <v>80</v>
      </c>
      <c r="J228" s="5">
        <v>1.43469E9</v>
      </c>
      <c r="K228" s="5">
        <v>1.4387508E9</v>
      </c>
      <c r="L228" s="9">
        <f t="shared" si="2"/>
        <v>123955006838400</v>
      </c>
      <c r="M228" s="10">
        <f t="shared" ref="M228:N228" si="232">(((J228/60/60)/24+DATE(1970,1,1)))</f>
        <v>42174.20833</v>
      </c>
      <c r="N228" s="11">
        <f t="shared" si="232"/>
        <v>42221.20833</v>
      </c>
      <c r="O228" s="12">
        <f t="shared" si="4"/>
        <v>2015</v>
      </c>
      <c r="P228" s="5" t="b">
        <v>0</v>
      </c>
      <c r="Q228" s="5">
        <f t="shared" si="5"/>
        <v>6</v>
      </c>
      <c r="R228" s="5" t="b">
        <v>0</v>
      </c>
      <c r="S228" s="5" t="s">
        <v>158</v>
      </c>
      <c r="T228" s="16">
        <f>Pledged/goal</f>
        <v>0.9414285714</v>
      </c>
      <c r="U228" s="14">
        <f>iferror(Pledged/backer_count, " ")</f>
        <v>94.14285714</v>
      </c>
      <c r="V228" s="15" t="str">
        <f t="shared" si="6"/>
        <v>film &amp; video</v>
      </c>
      <c r="W228" s="15" t="str">
        <f t="shared" si="7"/>
        <v>shorts</v>
      </c>
    </row>
    <row r="229" ht="15.75" customHeight="1">
      <c r="A229" s="5">
        <v>800.0</v>
      </c>
      <c r="B229" s="6" t="s">
        <v>514</v>
      </c>
      <c r="C229" s="7" t="s">
        <v>515</v>
      </c>
      <c r="D229" s="8">
        <v>100.0</v>
      </c>
      <c r="E229" s="8">
        <v>1.0</v>
      </c>
      <c r="F229" s="5" t="s">
        <v>169</v>
      </c>
      <c r="G229" s="5">
        <v>1.0</v>
      </c>
      <c r="H229" s="5" t="s">
        <v>105</v>
      </c>
      <c r="I229" s="5" t="s">
        <v>106</v>
      </c>
      <c r="J229" s="5">
        <v>1.4340852E9</v>
      </c>
      <c r="K229" s="5">
        <v>1.4344308E9</v>
      </c>
      <c r="L229" s="9">
        <f t="shared" si="2"/>
        <v>123902752118400</v>
      </c>
      <c r="M229" s="10">
        <f t="shared" ref="M229:N229" si="233">(((J229/60/60)/24+DATE(1970,1,1)))</f>
        <v>42167.20833</v>
      </c>
      <c r="N229" s="11">
        <f t="shared" si="233"/>
        <v>42171.20833</v>
      </c>
      <c r="O229" s="12">
        <f t="shared" si="4"/>
        <v>2015</v>
      </c>
      <c r="P229" s="5" t="b">
        <v>0</v>
      </c>
      <c r="Q229" s="5">
        <f t="shared" si="5"/>
        <v>6</v>
      </c>
      <c r="R229" s="5" t="b">
        <v>0</v>
      </c>
      <c r="S229" s="5" t="s">
        <v>28</v>
      </c>
      <c r="T229" s="16">
        <f>Pledged/goal</f>
        <v>0.01</v>
      </c>
      <c r="U229" s="14">
        <f>iferror(Pledged/backer_count, " ")</f>
        <v>1</v>
      </c>
      <c r="V229" s="15" t="str">
        <f t="shared" si="6"/>
        <v>music</v>
      </c>
      <c r="W229" s="15" t="str">
        <f t="shared" si="7"/>
        <v>rock</v>
      </c>
    </row>
    <row r="230" ht="15.75" customHeight="1">
      <c r="A230" s="5">
        <v>541.0</v>
      </c>
      <c r="B230" s="6" t="s">
        <v>516</v>
      </c>
      <c r="C230" s="7" t="s">
        <v>517</v>
      </c>
      <c r="D230" s="8">
        <v>178000.0</v>
      </c>
      <c r="E230" s="8">
        <v>43086.0</v>
      </c>
      <c r="F230" s="5" t="s">
        <v>169</v>
      </c>
      <c r="G230" s="5">
        <v>395.0</v>
      </c>
      <c r="H230" s="5" t="s">
        <v>79</v>
      </c>
      <c r="I230" s="5" t="s">
        <v>80</v>
      </c>
      <c r="J230" s="5">
        <v>1.4339124E9</v>
      </c>
      <c r="K230" s="5">
        <v>1.4361588E9</v>
      </c>
      <c r="L230" s="9">
        <f t="shared" si="2"/>
        <v>123887822198400</v>
      </c>
      <c r="M230" s="10">
        <f t="shared" ref="M230:N230" si="234">(((J230/60/60)/24+DATE(1970,1,1)))</f>
        <v>42165.20833</v>
      </c>
      <c r="N230" s="11">
        <f t="shared" si="234"/>
        <v>42191.20833</v>
      </c>
      <c r="O230" s="12">
        <f t="shared" si="4"/>
        <v>2015</v>
      </c>
      <c r="P230" s="5" t="b">
        <v>0</v>
      </c>
      <c r="Q230" s="5">
        <f t="shared" si="5"/>
        <v>6</v>
      </c>
      <c r="R230" s="5" t="b">
        <v>0</v>
      </c>
      <c r="S230" s="5" t="s">
        <v>179</v>
      </c>
      <c r="T230" s="16">
        <f>Pledged/goal</f>
        <v>0.2420561798</v>
      </c>
      <c r="U230" s="14">
        <f>iferror(Pledged/backer_count, " ")</f>
        <v>109.078481</v>
      </c>
      <c r="V230" s="15" t="str">
        <f t="shared" si="6"/>
        <v>games</v>
      </c>
      <c r="W230" s="15" t="str">
        <f t="shared" si="7"/>
        <v>mobile games</v>
      </c>
    </row>
    <row r="231" ht="15.75" customHeight="1">
      <c r="A231" s="5">
        <v>582.0</v>
      </c>
      <c r="B231" s="6" t="s">
        <v>518</v>
      </c>
      <c r="C231" s="7" t="s">
        <v>519</v>
      </c>
      <c r="D231" s="8">
        <v>8700.0</v>
      </c>
      <c r="E231" s="8">
        <v>4531.0</v>
      </c>
      <c r="F231" s="5" t="s">
        <v>169</v>
      </c>
      <c r="G231" s="5">
        <v>42.0</v>
      </c>
      <c r="H231" s="5" t="s">
        <v>31</v>
      </c>
      <c r="I231" s="5" t="s">
        <v>32</v>
      </c>
      <c r="J231" s="5">
        <v>1.4339124E9</v>
      </c>
      <c r="K231" s="5">
        <v>1.4343444E9</v>
      </c>
      <c r="L231" s="9">
        <f t="shared" si="2"/>
        <v>123887822198400</v>
      </c>
      <c r="M231" s="10">
        <f t="shared" ref="M231:N231" si="235">(((J231/60/60)/24+DATE(1970,1,1)))</f>
        <v>42165.20833</v>
      </c>
      <c r="N231" s="11">
        <f t="shared" si="235"/>
        <v>42170.20833</v>
      </c>
      <c r="O231" s="12">
        <f t="shared" si="4"/>
        <v>2015</v>
      </c>
      <c r="P231" s="5" t="b">
        <v>0</v>
      </c>
      <c r="Q231" s="5">
        <f t="shared" si="5"/>
        <v>6</v>
      </c>
      <c r="R231" s="5" t="b">
        <v>1</v>
      </c>
      <c r="S231" s="5" t="s">
        <v>139</v>
      </c>
      <c r="T231" s="16">
        <f>Pledged/goal</f>
        <v>0.5208045977</v>
      </c>
      <c r="U231" s="14">
        <f>iferror(Pledged/backer_count, " ")</f>
        <v>107.8809524</v>
      </c>
      <c r="V231" s="15" t="str">
        <f t="shared" si="6"/>
        <v>games</v>
      </c>
      <c r="W231" s="15" t="str">
        <f t="shared" si="7"/>
        <v>video games</v>
      </c>
    </row>
    <row r="232" ht="15.75" customHeight="1">
      <c r="A232" s="5">
        <v>829.0</v>
      </c>
      <c r="B232" s="6" t="s">
        <v>520</v>
      </c>
      <c r="C232" s="7" t="s">
        <v>521</v>
      </c>
      <c r="D232" s="8">
        <v>9600.0</v>
      </c>
      <c r="E232" s="8">
        <v>4929.0</v>
      </c>
      <c r="F232" s="5" t="s">
        <v>169</v>
      </c>
      <c r="G232" s="5">
        <v>154.0</v>
      </c>
      <c r="H232" s="5" t="s">
        <v>31</v>
      </c>
      <c r="I232" s="5" t="s">
        <v>32</v>
      </c>
      <c r="J232" s="5">
        <v>1.433826E9</v>
      </c>
      <c r="K232" s="5">
        <v>1.435122E9</v>
      </c>
      <c r="L232" s="9">
        <f t="shared" si="2"/>
        <v>123880357238400</v>
      </c>
      <c r="M232" s="10">
        <f t="shared" ref="M232:N232" si="236">(((J232/60/60)/24+DATE(1970,1,1)))</f>
        <v>42164.20833</v>
      </c>
      <c r="N232" s="11">
        <f t="shared" si="236"/>
        <v>42179.20833</v>
      </c>
      <c r="O232" s="12">
        <f t="shared" si="4"/>
        <v>2015</v>
      </c>
      <c r="P232" s="5" t="b">
        <v>0</v>
      </c>
      <c r="Q232" s="5">
        <f t="shared" si="5"/>
        <v>6</v>
      </c>
      <c r="R232" s="5" t="b">
        <v>0</v>
      </c>
      <c r="S232" s="5" t="s">
        <v>33</v>
      </c>
      <c r="T232" s="16">
        <f>Pledged/goal</f>
        <v>0.5134375</v>
      </c>
      <c r="U232" s="14">
        <f>iferror(Pledged/backer_count, " ")</f>
        <v>32.00649351</v>
      </c>
      <c r="V232" s="15" t="str">
        <f t="shared" si="6"/>
        <v>theater</v>
      </c>
      <c r="W232" s="15" t="str">
        <f t="shared" si="7"/>
        <v>plays</v>
      </c>
    </row>
    <row r="233" ht="15.75" customHeight="1">
      <c r="A233" s="5">
        <v>350.0</v>
      </c>
      <c r="B233" s="6" t="s">
        <v>522</v>
      </c>
      <c r="C233" s="7" t="s">
        <v>523</v>
      </c>
      <c r="D233" s="8">
        <v>100.0</v>
      </c>
      <c r="E233" s="8">
        <v>5.0</v>
      </c>
      <c r="F233" s="5" t="s">
        <v>169</v>
      </c>
      <c r="G233" s="5">
        <v>1.0</v>
      </c>
      <c r="H233" s="5" t="s">
        <v>31</v>
      </c>
      <c r="I233" s="5" t="s">
        <v>32</v>
      </c>
      <c r="J233" s="5">
        <v>1.432098E9</v>
      </c>
      <c r="K233" s="5">
        <v>1.4336532E9</v>
      </c>
      <c r="L233" s="9">
        <f t="shared" si="2"/>
        <v>123731058038400</v>
      </c>
      <c r="M233" s="10">
        <f t="shared" ref="M233:N233" si="237">(((J233/60/60)/24+DATE(1970,1,1)))</f>
        <v>42144.20833</v>
      </c>
      <c r="N233" s="11">
        <f t="shared" si="237"/>
        <v>42162.20833</v>
      </c>
      <c r="O233" s="12">
        <f t="shared" si="4"/>
        <v>2015</v>
      </c>
      <c r="P233" s="5" t="b">
        <v>0</v>
      </c>
      <c r="Q233" s="5">
        <f t="shared" si="5"/>
        <v>5</v>
      </c>
      <c r="R233" s="5" t="b">
        <v>1</v>
      </c>
      <c r="S233" s="5" t="s">
        <v>134</v>
      </c>
      <c r="T233" s="13">
        <f>Pledged/goal</f>
        <v>0.05</v>
      </c>
      <c r="U233" s="14">
        <f>iferror(Pledged/backer_count, " ")</f>
        <v>5</v>
      </c>
      <c r="V233" s="15" t="str">
        <f t="shared" si="6"/>
        <v>music</v>
      </c>
      <c r="W233" s="15" t="str">
        <f t="shared" si="7"/>
        <v>jazz</v>
      </c>
    </row>
    <row r="234" ht="15.75" customHeight="1">
      <c r="A234" s="5">
        <v>504.0</v>
      </c>
      <c r="B234" s="6" t="s">
        <v>524</v>
      </c>
      <c r="C234" s="7" t="s">
        <v>525</v>
      </c>
      <c r="D234" s="8">
        <v>7500.0</v>
      </c>
      <c r="E234" s="8">
        <v>6924.0</v>
      </c>
      <c r="F234" s="5" t="s">
        <v>169</v>
      </c>
      <c r="G234" s="5">
        <v>62.0</v>
      </c>
      <c r="H234" s="5" t="s">
        <v>79</v>
      </c>
      <c r="I234" s="5" t="s">
        <v>80</v>
      </c>
      <c r="J234" s="5">
        <v>1.4319252E9</v>
      </c>
      <c r="K234" s="5">
        <v>1.4320116E9</v>
      </c>
      <c r="L234" s="9">
        <f t="shared" si="2"/>
        <v>123716128118400</v>
      </c>
      <c r="M234" s="10">
        <f t="shared" ref="M234:N234" si="238">(((J234/60/60)/24+DATE(1970,1,1)))</f>
        <v>42142.20833</v>
      </c>
      <c r="N234" s="11">
        <f t="shared" si="238"/>
        <v>42143.20833</v>
      </c>
      <c r="O234" s="12">
        <f t="shared" si="4"/>
        <v>2015</v>
      </c>
      <c r="P234" s="5" t="b">
        <v>0</v>
      </c>
      <c r="Q234" s="5">
        <f t="shared" si="5"/>
        <v>5</v>
      </c>
      <c r="R234" s="5" t="b">
        <v>0</v>
      </c>
      <c r="S234" s="5" t="s">
        <v>28</v>
      </c>
      <c r="T234" s="16">
        <f>Pledged/goal</f>
        <v>0.9232</v>
      </c>
      <c r="U234" s="14">
        <f>iferror(Pledged/backer_count, " ")</f>
        <v>111.6774194</v>
      </c>
      <c r="V234" s="15" t="str">
        <f t="shared" si="6"/>
        <v>music</v>
      </c>
      <c r="W234" s="15" t="str">
        <f t="shared" si="7"/>
        <v>rock</v>
      </c>
    </row>
    <row r="235" ht="15.75" customHeight="1">
      <c r="A235" s="5">
        <v>139.0</v>
      </c>
      <c r="B235" s="6" t="s">
        <v>526</v>
      </c>
      <c r="C235" s="7" t="s">
        <v>527</v>
      </c>
      <c r="D235" s="8">
        <v>92100.0</v>
      </c>
      <c r="E235" s="8">
        <v>19246.0</v>
      </c>
      <c r="F235" s="5" t="s">
        <v>169</v>
      </c>
      <c r="G235" s="5">
        <v>326.0</v>
      </c>
      <c r="H235" s="5" t="s">
        <v>31</v>
      </c>
      <c r="I235" s="5" t="s">
        <v>32</v>
      </c>
      <c r="J235" s="5">
        <v>1.4295924E9</v>
      </c>
      <c r="K235" s="5">
        <v>1.4309748E9</v>
      </c>
      <c r="L235" s="9">
        <f t="shared" si="2"/>
        <v>123514574198400</v>
      </c>
      <c r="M235" s="10">
        <f t="shared" ref="M235:N235" si="239">(((J235/60/60)/24+DATE(1970,1,1)))</f>
        <v>42115.20833</v>
      </c>
      <c r="N235" s="11">
        <f t="shared" si="239"/>
        <v>42131.20833</v>
      </c>
      <c r="O235" s="12">
        <f t="shared" si="4"/>
        <v>2015</v>
      </c>
      <c r="P235" s="5" t="b">
        <v>0</v>
      </c>
      <c r="Q235" s="5">
        <f t="shared" si="5"/>
        <v>4</v>
      </c>
      <c r="R235" s="5" t="b">
        <v>1</v>
      </c>
      <c r="S235" s="5" t="s">
        <v>184</v>
      </c>
      <c r="T235" s="13">
        <f>Pledged/goal</f>
        <v>0.2089685125</v>
      </c>
      <c r="U235" s="14">
        <f>iferror(Pledged/backer_count, " ")</f>
        <v>59.03680982</v>
      </c>
      <c r="V235" s="15" t="str">
        <f t="shared" si="6"/>
        <v>technology</v>
      </c>
      <c r="W235" s="15" t="str">
        <f t="shared" si="7"/>
        <v>wearables</v>
      </c>
    </row>
    <row r="236" ht="15.75" customHeight="1">
      <c r="A236" s="5">
        <v>696.0</v>
      </c>
      <c r="B236" s="6" t="s">
        <v>528</v>
      </c>
      <c r="C236" s="7" t="s">
        <v>529</v>
      </c>
      <c r="D236" s="8">
        <v>164100.0</v>
      </c>
      <c r="E236" s="8">
        <v>96888.0</v>
      </c>
      <c r="F236" s="5" t="s">
        <v>169</v>
      </c>
      <c r="G236" s="5">
        <v>889.0</v>
      </c>
      <c r="H236" s="5" t="s">
        <v>31</v>
      </c>
      <c r="I236" s="5" t="s">
        <v>32</v>
      </c>
      <c r="J236" s="5">
        <v>1.429506E9</v>
      </c>
      <c r="K236" s="5">
        <v>1.4295924E9</v>
      </c>
      <c r="L236" s="9">
        <f t="shared" si="2"/>
        <v>123507109238400</v>
      </c>
      <c r="M236" s="10">
        <f t="shared" ref="M236:N236" si="240">(((J236/60/60)/24+DATE(1970,1,1)))</f>
        <v>42114.20833</v>
      </c>
      <c r="N236" s="11">
        <f t="shared" si="240"/>
        <v>42115.20833</v>
      </c>
      <c r="O236" s="12">
        <f t="shared" si="4"/>
        <v>2015</v>
      </c>
      <c r="P236" s="5" t="b">
        <v>0</v>
      </c>
      <c r="Q236" s="5">
        <f t="shared" si="5"/>
        <v>4</v>
      </c>
      <c r="R236" s="5" t="b">
        <v>1</v>
      </c>
      <c r="S236" s="5" t="s">
        <v>33</v>
      </c>
      <c r="T236" s="16">
        <f>Pledged/goal</f>
        <v>0.5904204753</v>
      </c>
      <c r="U236" s="14">
        <f>iferror(Pledged/backer_count, " ")</f>
        <v>108.9853768</v>
      </c>
      <c r="V236" s="15" t="str">
        <f t="shared" si="6"/>
        <v>theater</v>
      </c>
      <c r="W236" s="15" t="str">
        <f t="shared" si="7"/>
        <v>plays</v>
      </c>
    </row>
    <row r="237" ht="15.75" customHeight="1">
      <c r="A237" s="5">
        <v>66.0</v>
      </c>
      <c r="B237" s="6" t="s">
        <v>530</v>
      </c>
      <c r="C237" s="7" t="s">
        <v>531</v>
      </c>
      <c r="D237" s="8">
        <v>2900.0</v>
      </c>
      <c r="E237" s="8">
        <v>1307.0</v>
      </c>
      <c r="F237" s="5" t="s">
        <v>169</v>
      </c>
      <c r="G237" s="5">
        <v>12.0</v>
      </c>
      <c r="H237" s="5" t="s">
        <v>31</v>
      </c>
      <c r="I237" s="5" t="s">
        <v>32</v>
      </c>
      <c r="J237" s="5">
        <v>1.4284692E9</v>
      </c>
      <c r="K237" s="5">
        <v>1.4289012E9</v>
      </c>
      <c r="L237" s="9">
        <f t="shared" si="2"/>
        <v>123417529718400</v>
      </c>
      <c r="M237" s="10">
        <f t="shared" ref="M237:N237" si="241">(((J237/60/60)/24+DATE(1970,1,1)))</f>
        <v>42102.20833</v>
      </c>
      <c r="N237" s="11">
        <f t="shared" si="241"/>
        <v>42107.20833</v>
      </c>
      <c r="O237" s="12">
        <f t="shared" si="4"/>
        <v>2015</v>
      </c>
      <c r="P237" s="5" t="b">
        <v>0</v>
      </c>
      <c r="Q237" s="5">
        <f t="shared" si="5"/>
        <v>4</v>
      </c>
      <c r="R237" s="5" t="b">
        <v>1</v>
      </c>
      <c r="S237" s="5" t="s">
        <v>33</v>
      </c>
      <c r="T237" s="13">
        <f>Pledged/goal</f>
        <v>0.4506896552</v>
      </c>
      <c r="U237" s="14">
        <f>iferror(Pledged/backer_count, " ")</f>
        <v>108.9166667</v>
      </c>
      <c r="V237" s="15" t="str">
        <f t="shared" si="6"/>
        <v>theater</v>
      </c>
      <c r="W237" s="15" t="str">
        <f t="shared" si="7"/>
        <v>plays</v>
      </c>
    </row>
    <row r="238" ht="15.75" customHeight="1">
      <c r="A238" s="5">
        <v>564.0</v>
      </c>
      <c r="B238" s="6" t="s">
        <v>532</v>
      </c>
      <c r="C238" s="7" t="s">
        <v>533</v>
      </c>
      <c r="D238" s="8">
        <v>168700.0</v>
      </c>
      <c r="E238" s="8">
        <v>141393.0</v>
      </c>
      <c r="F238" s="5" t="s">
        <v>169</v>
      </c>
      <c r="G238" s="5">
        <v>1790.0</v>
      </c>
      <c r="H238" s="5" t="s">
        <v>31</v>
      </c>
      <c r="I238" s="5" t="s">
        <v>32</v>
      </c>
      <c r="J238" s="5">
        <v>1.4263956E9</v>
      </c>
      <c r="K238" s="5">
        <v>1.4270868E9</v>
      </c>
      <c r="L238" s="9">
        <f t="shared" si="2"/>
        <v>123238370678400</v>
      </c>
      <c r="M238" s="10">
        <f t="shared" ref="M238:N238" si="242">(((J238/60/60)/24+DATE(1970,1,1)))</f>
        <v>42078.20833</v>
      </c>
      <c r="N238" s="11">
        <f t="shared" si="242"/>
        <v>42086.20833</v>
      </c>
      <c r="O238" s="12">
        <f t="shared" si="4"/>
        <v>2015</v>
      </c>
      <c r="P238" s="5" t="b">
        <v>0</v>
      </c>
      <c r="Q238" s="5">
        <f t="shared" si="5"/>
        <v>3</v>
      </c>
      <c r="R238" s="5" t="b">
        <v>0</v>
      </c>
      <c r="S238" s="5" t="s">
        <v>33</v>
      </c>
      <c r="T238" s="16">
        <f>Pledged/goal</f>
        <v>0.8381327801</v>
      </c>
      <c r="U238" s="14">
        <f>iferror(Pledged/backer_count, " ")</f>
        <v>78.99050279</v>
      </c>
      <c r="V238" s="15" t="str">
        <f t="shared" si="6"/>
        <v>theater</v>
      </c>
      <c r="W238" s="15" t="str">
        <f t="shared" si="7"/>
        <v>plays</v>
      </c>
    </row>
    <row r="239" ht="15.75" customHeight="1">
      <c r="A239" s="5">
        <v>835.0</v>
      </c>
      <c r="B239" s="6" t="s">
        <v>534</v>
      </c>
      <c r="C239" s="7" t="s">
        <v>535</v>
      </c>
      <c r="D239" s="8">
        <v>86200.0</v>
      </c>
      <c r="E239" s="8">
        <v>77355.0</v>
      </c>
      <c r="F239" s="5" t="s">
        <v>169</v>
      </c>
      <c r="G239" s="5">
        <v>1758.0</v>
      </c>
      <c r="H239" s="5" t="s">
        <v>31</v>
      </c>
      <c r="I239" s="5" t="s">
        <v>32</v>
      </c>
      <c r="J239" s="5">
        <v>1.4251032E9</v>
      </c>
      <c r="K239" s="5">
        <v>1.4256216E9</v>
      </c>
      <c r="L239" s="9">
        <f t="shared" si="2"/>
        <v>123126707318400</v>
      </c>
      <c r="M239" s="10">
        <f t="shared" ref="M239:N239" si="243">(((J239/60/60)/24+DATE(1970,1,1)))</f>
        <v>42063.25</v>
      </c>
      <c r="N239" s="11">
        <f t="shared" si="243"/>
        <v>42069.25</v>
      </c>
      <c r="O239" s="12">
        <f t="shared" si="4"/>
        <v>2015</v>
      </c>
      <c r="P239" s="5" t="b">
        <v>0</v>
      </c>
      <c r="Q239" s="5">
        <f t="shared" si="5"/>
        <v>2</v>
      </c>
      <c r="R239" s="5" t="b">
        <v>0</v>
      </c>
      <c r="S239" s="5" t="s">
        <v>60</v>
      </c>
      <c r="T239" s="16">
        <f>Pledged/goal</f>
        <v>0.8973897912</v>
      </c>
      <c r="U239" s="14">
        <f>iferror(Pledged/backer_count, " ")</f>
        <v>44.00170648</v>
      </c>
      <c r="V239" s="15" t="str">
        <f t="shared" si="6"/>
        <v>technology</v>
      </c>
      <c r="W239" s="15" t="str">
        <f t="shared" si="7"/>
        <v>web</v>
      </c>
    </row>
    <row r="240" ht="15.75" customHeight="1">
      <c r="A240" s="5">
        <v>599.0</v>
      </c>
      <c r="B240" s="6" t="s">
        <v>536</v>
      </c>
      <c r="C240" s="7" t="s">
        <v>537</v>
      </c>
      <c r="D240" s="8">
        <v>140300.0</v>
      </c>
      <c r="E240" s="8">
        <v>5112.0</v>
      </c>
      <c r="F240" s="5" t="s">
        <v>169</v>
      </c>
      <c r="G240" s="5">
        <v>82.0</v>
      </c>
      <c r="H240" s="5" t="s">
        <v>47</v>
      </c>
      <c r="I240" s="5" t="s">
        <v>48</v>
      </c>
      <c r="J240" s="5">
        <v>1.4237208E9</v>
      </c>
      <c r="K240" s="5">
        <v>1.424412E9</v>
      </c>
      <c r="L240" s="9">
        <f t="shared" si="2"/>
        <v>123007267958400</v>
      </c>
      <c r="M240" s="10">
        <f t="shared" ref="M240:N240" si="244">(((J240/60/60)/24+DATE(1970,1,1)))</f>
        <v>42047.25</v>
      </c>
      <c r="N240" s="11">
        <f t="shared" si="244"/>
        <v>42055.25</v>
      </c>
      <c r="O240" s="12">
        <f t="shared" si="4"/>
        <v>2015</v>
      </c>
      <c r="P240" s="5" t="b">
        <v>0</v>
      </c>
      <c r="Q240" s="5">
        <f t="shared" si="5"/>
        <v>2</v>
      </c>
      <c r="R240" s="5" t="b">
        <v>0</v>
      </c>
      <c r="S240" s="5" t="s">
        <v>72</v>
      </c>
      <c r="T240" s="16">
        <f>Pledged/goal</f>
        <v>0.03643620813</v>
      </c>
      <c r="U240" s="14">
        <f>iferror(Pledged/backer_count, " ")</f>
        <v>62.34146341</v>
      </c>
      <c r="V240" s="15" t="str">
        <f t="shared" si="6"/>
        <v>film &amp; video</v>
      </c>
      <c r="W240" s="15" t="str">
        <f t="shared" si="7"/>
        <v>documentary</v>
      </c>
    </row>
    <row r="241" ht="15.75" customHeight="1">
      <c r="A241" s="5">
        <v>371.0</v>
      </c>
      <c r="B241" s="6" t="s">
        <v>538</v>
      </c>
      <c r="C241" s="7" t="s">
        <v>539</v>
      </c>
      <c r="D241" s="8">
        <v>189200.0</v>
      </c>
      <c r="E241" s="8">
        <v>128410.0</v>
      </c>
      <c r="F241" s="5" t="s">
        <v>169</v>
      </c>
      <c r="G241" s="5">
        <v>2176.0</v>
      </c>
      <c r="H241" s="5" t="s">
        <v>31</v>
      </c>
      <c r="I241" s="5" t="s">
        <v>32</v>
      </c>
      <c r="J241" s="5">
        <v>1.4233752E9</v>
      </c>
      <c r="K241" s="5">
        <v>1.427778E9</v>
      </c>
      <c r="L241" s="9">
        <f t="shared" si="2"/>
        <v>122977408118400</v>
      </c>
      <c r="M241" s="10">
        <f t="shared" ref="M241:N241" si="245">(((J241/60/60)/24+DATE(1970,1,1)))</f>
        <v>42043.25</v>
      </c>
      <c r="N241" s="11">
        <f t="shared" si="245"/>
        <v>42094.20833</v>
      </c>
      <c r="O241" s="12">
        <f t="shared" si="4"/>
        <v>2015</v>
      </c>
      <c r="P241" s="5" t="b">
        <v>0</v>
      </c>
      <c r="Q241" s="5">
        <f t="shared" si="5"/>
        <v>2</v>
      </c>
      <c r="R241" s="5" t="b">
        <v>0</v>
      </c>
      <c r="S241" s="5" t="s">
        <v>33</v>
      </c>
      <c r="T241" s="16">
        <f>Pledged/goal</f>
        <v>0.6786997886</v>
      </c>
      <c r="U241" s="14">
        <f>iferror(Pledged/backer_count, " ")</f>
        <v>59.01194853</v>
      </c>
      <c r="V241" s="15" t="str">
        <f t="shared" si="6"/>
        <v>theater</v>
      </c>
      <c r="W241" s="15" t="str">
        <f t="shared" si="7"/>
        <v>plays</v>
      </c>
    </row>
    <row r="242" ht="15.75" customHeight="1">
      <c r="A242" s="5">
        <v>76.0</v>
      </c>
      <c r="B242" s="6" t="s">
        <v>540</v>
      </c>
      <c r="C242" s="7" t="s">
        <v>541</v>
      </c>
      <c r="D242" s="8">
        <v>122900.0</v>
      </c>
      <c r="E242" s="8">
        <v>95993.0</v>
      </c>
      <c r="F242" s="5" t="s">
        <v>169</v>
      </c>
      <c r="G242" s="5">
        <v>1684.0</v>
      </c>
      <c r="H242" s="5" t="s">
        <v>31</v>
      </c>
      <c r="I242" s="5" t="s">
        <v>32</v>
      </c>
      <c r="J242" s="5">
        <v>1.4219928E9</v>
      </c>
      <c r="K242" s="5">
        <v>1.4262228E9</v>
      </c>
      <c r="L242" s="9">
        <f t="shared" si="2"/>
        <v>122857968758400</v>
      </c>
      <c r="M242" s="10">
        <f t="shared" ref="M242:N242" si="246">(((J242/60/60)/24+DATE(1970,1,1)))</f>
        <v>42027.25</v>
      </c>
      <c r="N242" s="11">
        <f t="shared" si="246"/>
        <v>42076.20833</v>
      </c>
      <c r="O242" s="12">
        <f t="shared" si="4"/>
        <v>2015</v>
      </c>
      <c r="P242" s="5" t="b">
        <v>1</v>
      </c>
      <c r="Q242" s="5">
        <f t="shared" si="5"/>
        <v>1</v>
      </c>
      <c r="R242" s="5" t="b">
        <v>1</v>
      </c>
      <c r="S242" s="5" t="s">
        <v>33</v>
      </c>
      <c r="T242" s="13">
        <f>Pledged/goal</f>
        <v>0.7810659072</v>
      </c>
      <c r="U242" s="14">
        <f>iferror(Pledged/backer_count, " ")</f>
        <v>57.00296912</v>
      </c>
      <c r="V242" s="15" t="str">
        <f t="shared" si="6"/>
        <v>theater</v>
      </c>
      <c r="W242" s="15" t="str">
        <f t="shared" si="7"/>
        <v>plays</v>
      </c>
    </row>
    <row r="243" ht="15.75" customHeight="1">
      <c r="A243" s="5">
        <v>498.0</v>
      </c>
      <c r="B243" s="6" t="s">
        <v>542</v>
      </c>
      <c r="C243" s="7" t="s">
        <v>543</v>
      </c>
      <c r="D243" s="8">
        <v>193400.0</v>
      </c>
      <c r="E243" s="8">
        <v>46317.0</v>
      </c>
      <c r="F243" s="5" t="s">
        <v>169</v>
      </c>
      <c r="G243" s="5">
        <v>579.0</v>
      </c>
      <c r="H243" s="5" t="s">
        <v>47</v>
      </c>
      <c r="I243" s="5" t="s">
        <v>48</v>
      </c>
      <c r="J243" s="5">
        <v>1.420092E9</v>
      </c>
      <c r="K243" s="5">
        <v>1.4202648E9</v>
      </c>
      <c r="L243" s="9">
        <f t="shared" si="2"/>
        <v>122693739638400</v>
      </c>
      <c r="M243" s="10">
        <f t="shared" ref="M243:N243" si="247">(((J243/60/60)/24+DATE(1970,1,1)))</f>
        <v>42005.25</v>
      </c>
      <c r="N243" s="11">
        <f t="shared" si="247"/>
        <v>42007.25</v>
      </c>
      <c r="O243" s="12">
        <f t="shared" si="4"/>
        <v>2015</v>
      </c>
      <c r="P243" s="5" t="b">
        <v>0</v>
      </c>
      <c r="Q243" s="5">
        <f t="shared" si="5"/>
        <v>1</v>
      </c>
      <c r="R243" s="5" t="b">
        <v>0</v>
      </c>
      <c r="S243" s="5" t="s">
        <v>60</v>
      </c>
      <c r="T243" s="16">
        <f>Pledged/goal</f>
        <v>0.2394881075</v>
      </c>
      <c r="U243" s="14">
        <f>iferror(Pledged/backer_count, " ")</f>
        <v>79.99481865</v>
      </c>
      <c r="V243" s="15" t="str">
        <f t="shared" si="6"/>
        <v>technology</v>
      </c>
      <c r="W243" s="15" t="str">
        <f t="shared" si="7"/>
        <v>web</v>
      </c>
    </row>
    <row r="244" ht="15.75" customHeight="1">
      <c r="A244" s="5">
        <v>459.0</v>
      </c>
      <c r="B244" s="6" t="s">
        <v>544</v>
      </c>
      <c r="C244" s="7" t="s">
        <v>545</v>
      </c>
      <c r="D244" s="8">
        <v>6300.0</v>
      </c>
      <c r="E244" s="8">
        <v>5674.0</v>
      </c>
      <c r="F244" s="5" t="s">
        <v>169</v>
      </c>
      <c r="G244" s="5">
        <v>105.0</v>
      </c>
      <c r="H244" s="5" t="s">
        <v>31</v>
      </c>
      <c r="I244" s="5" t="s">
        <v>32</v>
      </c>
      <c r="J244" s="5">
        <v>1.4197464E9</v>
      </c>
      <c r="K244" s="5">
        <v>1.4219064E9</v>
      </c>
      <c r="L244" s="9">
        <f t="shared" si="2"/>
        <v>122663879798400</v>
      </c>
      <c r="M244" s="10">
        <f t="shared" ref="M244:N244" si="248">(((J244/60/60)/24+DATE(1970,1,1)))</f>
        <v>42001.25</v>
      </c>
      <c r="N244" s="11">
        <f t="shared" si="248"/>
        <v>42026.25</v>
      </c>
      <c r="O244" s="12">
        <f t="shared" si="4"/>
        <v>2014</v>
      </c>
      <c r="P244" s="5" t="b">
        <v>0</v>
      </c>
      <c r="Q244" s="5">
        <f t="shared" si="5"/>
        <v>12</v>
      </c>
      <c r="R244" s="5" t="b">
        <v>0</v>
      </c>
      <c r="S244" s="5" t="s">
        <v>72</v>
      </c>
      <c r="T244" s="16">
        <f>Pledged/goal</f>
        <v>0.9006349206</v>
      </c>
      <c r="U244" s="14">
        <f>iferror(Pledged/backer_count, " ")</f>
        <v>54.03809524</v>
      </c>
      <c r="V244" s="15" t="str">
        <f t="shared" si="6"/>
        <v>film &amp; video</v>
      </c>
      <c r="W244" s="15" t="str">
        <f t="shared" si="7"/>
        <v>documentary</v>
      </c>
    </row>
    <row r="245" ht="15.75" customHeight="1">
      <c r="A245" s="5">
        <v>590.0</v>
      </c>
      <c r="B245" s="6" t="s">
        <v>546</v>
      </c>
      <c r="C245" s="7" t="s">
        <v>547</v>
      </c>
      <c r="D245" s="8">
        <v>7100.0</v>
      </c>
      <c r="E245" s="8">
        <v>5824.0</v>
      </c>
      <c r="F245" s="5" t="s">
        <v>169</v>
      </c>
      <c r="G245" s="5">
        <v>86.0</v>
      </c>
      <c r="H245" s="5" t="s">
        <v>26</v>
      </c>
      <c r="I245" s="5" t="s">
        <v>27</v>
      </c>
      <c r="J245" s="5">
        <v>1.4191416E9</v>
      </c>
      <c r="K245" s="5">
        <v>1.420092E9</v>
      </c>
      <c r="L245" s="9">
        <f t="shared" si="2"/>
        <v>122611625078400</v>
      </c>
      <c r="M245" s="10">
        <f t="shared" ref="M245:N245" si="249">(((J245/60/60)/24+DATE(1970,1,1)))</f>
        <v>41994.25</v>
      </c>
      <c r="N245" s="11">
        <f t="shared" si="249"/>
        <v>42005.25</v>
      </c>
      <c r="O245" s="12">
        <f t="shared" si="4"/>
        <v>2014</v>
      </c>
      <c r="P245" s="5" t="b">
        <v>0</v>
      </c>
      <c r="Q245" s="5">
        <f t="shared" si="5"/>
        <v>12</v>
      </c>
      <c r="R245" s="5" t="b">
        <v>0</v>
      </c>
      <c r="S245" s="5" t="s">
        <v>388</v>
      </c>
      <c r="T245" s="16">
        <f>Pledged/goal</f>
        <v>0.8202816901</v>
      </c>
      <c r="U245" s="14">
        <f>iferror(Pledged/backer_count, " ")</f>
        <v>67.72093023</v>
      </c>
      <c r="V245" s="15" t="str">
        <f t="shared" si="6"/>
        <v>publishing</v>
      </c>
      <c r="W245" s="15" t="str">
        <f t="shared" si="7"/>
        <v>radio &amp; podcasts</v>
      </c>
    </row>
    <row r="246" ht="15.75" customHeight="1">
      <c r="A246" s="5">
        <v>551.0</v>
      </c>
      <c r="B246" s="6" t="s">
        <v>548</v>
      </c>
      <c r="C246" s="7" t="s">
        <v>549</v>
      </c>
      <c r="D246" s="8">
        <v>180100.0</v>
      </c>
      <c r="E246" s="8">
        <v>105598.0</v>
      </c>
      <c r="F246" s="5" t="s">
        <v>169</v>
      </c>
      <c r="G246" s="5">
        <v>2779.0</v>
      </c>
      <c r="H246" s="5" t="s">
        <v>26</v>
      </c>
      <c r="I246" s="5" t="s">
        <v>27</v>
      </c>
      <c r="J246" s="5">
        <v>1.4190552E9</v>
      </c>
      <c r="K246" s="5">
        <v>1.4225112E9</v>
      </c>
      <c r="L246" s="9">
        <f t="shared" si="2"/>
        <v>122604160118400</v>
      </c>
      <c r="M246" s="10">
        <f t="shared" ref="M246:N246" si="250">(((J246/60/60)/24+DATE(1970,1,1)))</f>
        <v>41993.25</v>
      </c>
      <c r="N246" s="11">
        <f t="shared" si="250"/>
        <v>42033.25</v>
      </c>
      <c r="O246" s="12">
        <f t="shared" si="4"/>
        <v>2014</v>
      </c>
      <c r="P246" s="5" t="b">
        <v>0</v>
      </c>
      <c r="Q246" s="5">
        <f t="shared" si="5"/>
        <v>12</v>
      </c>
      <c r="R246" s="5" t="b">
        <v>1</v>
      </c>
      <c r="S246" s="5" t="s">
        <v>60</v>
      </c>
      <c r="T246" s="16">
        <f>Pledged/goal</f>
        <v>0.5863298168</v>
      </c>
      <c r="U246" s="14">
        <f>iferror(Pledged/backer_count, " ")</f>
        <v>37.99856063</v>
      </c>
      <c r="V246" s="15" t="str">
        <f t="shared" si="6"/>
        <v>technology</v>
      </c>
      <c r="W246" s="15" t="str">
        <f t="shared" si="7"/>
        <v>web</v>
      </c>
    </row>
    <row r="247" ht="15.75" customHeight="1">
      <c r="A247" s="5">
        <v>916.0</v>
      </c>
      <c r="B247" s="6" t="s">
        <v>550</v>
      </c>
      <c r="C247" s="7" t="s">
        <v>551</v>
      </c>
      <c r="D247" s="8">
        <v>3700.0</v>
      </c>
      <c r="E247" s="8">
        <v>1343.0</v>
      </c>
      <c r="F247" s="5" t="s">
        <v>169</v>
      </c>
      <c r="G247" s="5">
        <v>52.0</v>
      </c>
      <c r="H247" s="5" t="s">
        <v>31</v>
      </c>
      <c r="I247" s="5" t="s">
        <v>32</v>
      </c>
      <c r="J247" s="5">
        <v>1.4188824E9</v>
      </c>
      <c r="K247" s="5">
        <v>1.41966E9</v>
      </c>
      <c r="L247" s="9">
        <f t="shared" si="2"/>
        <v>122589230198400</v>
      </c>
      <c r="M247" s="10">
        <f t="shared" ref="M247:N247" si="251">(((J247/60/60)/24+DATE(1970,1,1)))</f>
        <v>41991.25</v>
      </c>
      <c r="N247" s="11">
        <f t="shared" si="251"/>
        <v>42000.25</v>
      </c>
      <c r="O247" s="12">
        <f t="shared" si="4"/>
        <v>2014</v>
      </c>
      <c r="P247" s="5" t="b">
        <v>0</v>
      </c>
      <c r="Q247" s="5">
        <f t="shared" si="5"/>
        <v>12</v>
      </c>
      <c r="R247" s="5" t="b">
        <v>0</v>
      </c>
      <c r="S247" s="5" t="s">
        <v>81</v>
      </c>
      <c r="T247" s="16">
        <f>Pledged/goal</f>
        <v>0.362972973</v>
      </c>
      <c r="U247" s="14">
        <f>iferror(Pledged/backer_count, " ")</f>
        <v>25.82692308</v>
      </c>
      <c r="V247" s="15" t="str">
        <f t="shared" si="6"/>
        <v>photography</v>
      </c>
      <c r="W247" s="15" t="str">
        <f t="shared" si="7"/>
        <v>photography books</v>
      </c>
    </row>
    <row r="248" ht="15.75" customHeight="1">
      <c r="A248" s="5">
        <v>188.0</v>
      </c>
      <c r="B248" s="6" t="s">
        <v>552</v>
      </c>
      <c r="C248" s="7" t="s">
        <v>553</v>
      </c>
      <c r="D248" s="8">
        <v>8200.0</v>
      </c>
      <c r="E248" s="8">
        <v>2625.0</v>
      </c>
      <c r="F248" s="5" t="s">
        <v>169</v>
      </c>
      <c r="G248" s="5">
        <v>35.0</v>
      </c>
      <c r="H248" s="5" t="s">
        <v>79</v>
      </c>
      <c r="I248" s="5" t="s">
        <v>80</v>
      </c>
      <c r="J248" s="5">
        <v>1.4175E9</v>
      </c>
      <c r="K248" s="5">
        <v>1.4175864E9</v>
      </c>
      <c r="L248" s="9">
        <f t="shared" si="2"/>
        <v>122469790838400</v>
      </c>
      <c r="M248" s="10">
        <f t="shared" ref="M248:N248" si="252">(((J248/60/60)/24+DATE(1970,1,1)))</f>
        <v>41975.25</v>
      </c>
      <c r="N248" s="11">
        <f t="shared" si="252"/>
        <v>41976.25</v>
      </c>
      <c r="O248" s="12">
        <f t="shared" si="4"/>
        <v>2014</v>
      </c>
      <c r="P248" s="5" t="b">
        <v>0</v>
      </c>
      <c r="Q248" s="5">
        <f t="shared" si="5"/>
        <v>12</v>
      </c>
      <c r="R248" s="5" t="b">
        <v>0</v>
      </c>
      <c r="S248" s="5" t="s">
        <v>33</v>
      </c>
      <c r="T248" s="13">
        <f>Pledged/goal</f>
        <v>0.3201219512</v>
      </c>
      <c r="U248" s="14">
        <f>iferror(Pledged/backer_count, " ")</f>
        <v>75</v>
      </c>
      <c r="V248" s="15" t="str">
        <f t="shared" si="6"/>
        <v>theater</v>
      </c>
      <c r="W248" s="15" t="str">
        <f t="shared" si="7"/>
        <v>plays</v>
      </c>
    </row>
    <row r="249" ht="15.75" customHeight="1">
      <c r="A249" s="5">
        <v>122.0</v>
      </c>
      <c r="B249" s="6" t="s">
        <v>554</v>
      </c>
      <c r="C249" s="7" t="s">
        <v>555</v>
      </c>
      <c r="D249" s="8">
        <v>136800.0</v>
      </c>
      <c r="E249" s="8">
        <v>88055.0</v>
      </c>
      <c r="F249" s="5" t="s">
        <v>169</v>
      </c>
      <c r="G249" s="5">
        <v>3387.0</v>
      </c>
      <c r="H249" s="5" t="s">
        <v>31</v>
      </c>
      <c r="I249" s="5" t="s">
        <v>32</v>
      </c>
      <c r="J249" s="5">
        <v>1.417068E9</v>
      </c>
      <c r="K249" s="5">
        <v>1.4194008E9</v>
      </c>
      <c r="L249" s="9">
        <f t="shared" si="2"/>
        <v>122432466038400</v>
      </c>
      <c r="M249" s="10">
        <f t="shared" ref="M249:N249" si="253">(((J249/60/60)/24+DATE(1970,1,1)))</f>
        <v>41970.25</v>
      </c>
      <c r="N249" s="11">
        <f t="shared" si="253"/>
        <v>41997.25</v>
      </c>
      <c r="O249" s="12">
        <f t="shared" si="4"/>
        <v>2014</v>
      </c>
      <c r="P249" s="5" t="b">
        <v>0</v>
      </c>
      <c r="Q249" s="5">
        <f t="shared" si="5"/>
        <v>11</v>
      </c>
      <c r="R249" s="5" t="b">
        <v>0</v>
      </c>
      <c r="S249" s="5" t="s">
        <v>164</v>
      </c>
      <c r="T249" s="13">
        <f>Pledged/goal</f>
        <v>0.6436769006</v>
      </c>
      <c r="U249" s="14">
        <f>iferror(Pledged/backer_count, " ")</f>
        <v>25.99793327</v>
      </c>
      <c r="V249" s="15" t="str">
        <f t="shared" si="6"/>
        <v>publishing</v>
      </c>
      <c r="W249" s="15" t="str">
        <f t="shared" si="7"/>
        <v>fiction</v>
      </c>
    </row>
    <row r="250" ht="15.75" customHeight="1">
      <c r="A250" s="5">
        <v>738.0</v>
      </c>
      <c r="B250" s="6" t="s">
        <v>156</v>
      </c>
      <c r="C250" s="7" t="s">
        <v>556</v>
      </c>
      <c r="D250" s="8">
        <v>74700.0</v>
      </c>
      <c r="E250" s="8">
        <v>1557.0</v>
      </c>
      <c r="F250" s="5" t="s">
        <v>169</v>
      </c>
      <c r="G250" s="5">
        <v>15.0</v>
      </c>
      <c r="H250" s="5" t="s">
        <v>31</v>
      </c>
      <c r="I250" s="5" t="s">
        <v>32</v>
      </c>
      <c r="J250" s="5">
        <v>1.4161176E9</v>
      </c>
      <c r="K250" s="5">
        <v>1.4180184E9</v>
      </c>
      <c r="L250" s="9">
        <f t="shared" si="2"/>
        <v>122350351478400</v>
      </c>
      <c r="M250" s="10">
        <f t="shared" ref="M250:N250" si="254">(((J250/60/60)/24+DATE(1970,1,1)))</f>
        <v>41959.25</v>
      </c>
      <c r="N250" s="11">
        <f t="shared" si="254"/>
        <v>41981.25</v>
      </c>
      <c r="O250" s="12">
        <f t="shared" si="4"/>
        <v>2014</v>
      </c>
      <c r="P250" s="5" t="b">
        <v>0</v>
      </c>
      <c r="Q250" s="5">
        <f t="shared" si="5"/>
        <v>11</v>
      </c>
      <c r="R250" s="5" t="b">
        <v>1</v>
      </c>
      <c r="S250" s="5" t="s">
        <v>33</v>
      </c>
      <c r="T250" s="16">
        <f>Pledged/goal</f>
        <v>0.02084337349</v>
      </c>
      <c r="U250" s="14">
        <f>iferror(Pledged/backer_count, " ")</f>
        <v>103.8</v>
      </c>
      <c r="V250" s="15" t="str">
        <f t="shared" si="6"/>
        <v>theater</v>
      </c>
      <c r="W250" s="15" t="str">
        <f t="shared" si="7"/>
        <v>plays</v>
      </c>
    </row>
    <row r="251" ht="15.75" customHeight="1">
      <c r="A251" s="5">
        <v>725.0</v>
      </c>
      <c r="B251" s="6" t="s">
        <v>557</v>
      </c>
      <c r="C251" s="7" t="s">
        <v>558</v>
      </c>
      <c r="D251" s="8">
        <v>193200.0</v>
      </c>
      <c r="E251" s="8">
        <v>97369.0</v>
      </c>
      <c r="F251" s="5" t="s">
        <v>169</v>
      </c>
      <c r="G251" s="5">
        <v>1596.0</v>
      </c>
      <c r="H251" s="5" t="s">
        <v>31</v>
      </c>
      <c r="I251" s="5" t="s">
        <v>32</v>
      </c>
      <c r="J251" s="5">
        <v>1.4160312E9</v>
      </c>
      <c r="K251" s="5">
        <v>1.416204E9</v>
      </c>
      <c r="L251" s="9">
        <f t="shared" si="2"/>
        <v>122342886518400</v>
      </c>
      <c r="M251" s="10">
        <f t="shared" ref="M251:N251" si="255">(((J251/60/60)/24+DATE(1970,1,1)))</f>
        <v>41958.25</v>
      </c>
      <c r="N251" s="11">
        <f t="shared" si="255"/>
        <v>41960.25</v>
      </c>
      <c r="O251" s="12">
        <f t="shared" si="4"/>
        <v>2014</v>
      </c>
      <c r="P251" s="5" t="b">
        <v>0</v>
      </c>
      <c r="Q251" s="5">
        <f t="shared" si="5"/>
        <v>11</v>
      </c>
      <c r="R251" s="5" t="b">
        <v>0</v>
      </c>
      <c r="S251" s="5" t="s">
        <v>179</v>
      </c>
      <c r="T251" s="16">
        <f>Pledged/goal</f>
        <v>0.5039803313</v>
      </c>
      <c r="U251" s="14">
        <f>iferror(Pledged/backer_count, " ")</f>
        <v>61.00814536</v>
      </c>
      <c r="V251" s="15" t="str">
        <f t="shared" si="6"/>
        <v>games</v>
      </c>
      <c r="W251" s="15" t="str">
        <f t="shared" si="7"/>
        <v>mobile games</v>
      </c>
    </row>
    <row r="252" ht="15.75" customHeight="1">
      <c r="A252" s="5">
        <v>805.0</v>
      </c>
      <c r="B252" s="6" t="s">
        <v>559</v>
      </c>
      <c r="C252" s="7" t="s">
        <v>560</v>
      </c>
      <c r="D252" s="8">
        <v>9700.0</v>
      </c>
      <c r="E252" s="8">
        <v>4932.0</v>
      </c>
      <c r="F252" s="5" t="s">
        <v>169</v>
      </c>
      <c r="G252" s="5">
        <v>67.0</v>
      </c>
      <c r="H252" s="5" t="s">
        <v>26</v>
      </c>
      <c r="I252" s="5" t="s">
        <v>27</v>
      </c>
      <c r="J252" s="5">
        <v>1.4160312E9</v>
      </c>
      <c r="K252" s="5">
        <v>1.4204376E9</v>
      </c>
      <c r="L252" s="9">
        <f t="shared" si="2"/>
        <v>122342886518400</v>
      </c>
      <c r="M252" s="10">
        <f t="shared" ref="M252:N252" si="256">(((J252/60/60)/24+DATE(1970,1,1)))</f>
        <v>41958.25</v>
      </c>
      <c r="N252" s="11">
        <f t="shared" si="256"/>
        <v>42009.25</v>
      </c>
      <c r="O252" s="12">
        <f t="shared" si="4"/>
        <v>2014</v>
      </c>
      <c r="P252" s="5" t="b">
        <v>0</v>
      </c>
      <c r="Q252" s="5">
        <f t="shared" si="5"/>
        <v>11</v>
      </c>
      <c r="R252" s="5" t="b">
        <v>0</v>
      </c>
      <c r="S252" s="5" t="s">
        <v>72</v>
      </c>
      <c r="T252" s="16">
        <f>Pledged/goal</f>
        <v>0.5084536082</v>
      </c>
      <c r="U252" s="14">
        <f>iferror(Pledged/backer_count, " ")</f>
        <v>73.6119403</v>
      </c>
      <c r="V252" s="15" t="str">
        <f t="shared" si="6"/>
        <v>film &amp; video</v>
      </c>
      <c r="W252" s="15" t="str">
        <f t="shared" si="7"/>
        <v>documentary</v>
      </c>
    </row>
    <row r="253" ht="15.75" customHeight="1">
      <c r="A253" s="5">
        <v>266.0</v>
      </c>
      <c r="B253" s="6" t="s">
        <v>561</v>
      </c>
      <c r="C253" s="7" t="s">
        <v>562</v>
      </c>
      <c r="D253" s="8">
        <v>111900.0</v>
      </c>
      <c r="E253" s="8">
        <v>85902.0</v>
      </c>
      <c r="F253" s="5" t="s">
        <v>169</v>
      </c>
      <c r="G253" s="5">
        <v>3182.0</v>
      </c>
      <c r="H253" s="5" t="s">
        <v>79</v>
      </c>
      <c r="I253" s="5" t="s">
        <v>80</v>
      </c>
      <c r="J253" s="5">
        <v>1.41534E9</v>
      </c>
      <c r="K253" s="5">
        <v>1.4181912E9</v>
      </c>
      <c r="L253" s="9">
        <f t="shared" si="2"/>
        <v>122283166838400</v>
      </c>
      <c r="M253" s="10">
        <f t="shared" ref="M253:N253" si="257">(((J253/60/60)/24+DATE(1970,1,1)))</f>
        <v>41950.25</v>
      </c>
      <c r="N253" s="11">
        <f t="shared" si="257"/>
        <v>41983.25</v>
      </c>
      <c r="O253" s="12">
        <f t="shared" si="4"/>
        <v>2014</v>
      </c>
      <c r="P253" s="5" t="b">
        <v>0</v>
      </c>
      <c r="Q253" s="5">
        <f t="shared" si="5"/>
        <v>11</v>
      </c>
      <c r="R253" s="5" t="b">
        <v>1</v>
      </c>
      <c r="S253" s="5" t="s">
        <v>134</v>
      </c>
      <c r="T253" s="13">
        <f>Pledged/goal</f>
        <v>0.7676675603</v>
      </c>
      <c r="U253" s="14">
        <f>iferror(Pledged/backer_count, " ")</f>
        <v>26.99622879</v>
      </c>
      <c r="V253" s="15" t="str">
        <f t="shared" si="6"/>
        <v>music</v>
      </c>
      <c r="W253" s="15" t="str">
        <f t="shared" si="7"/>
        <v>jazz</v>
      </c>
    </row>
    <row r="254" ht="15.75" customHeight="1">
      <c r="A254" s="5">
        <v>775.0</v>
      </c>
      <c r="B254" s="6" t="s">
        <v>563</v>
      </c>
      <c r="C254" s="7" t="s">
        <v>564</v>
      </c>
      <c r="D254" s="8">
        <v>9400.0</v>
      </c>
      <c r="E254" s="8">
        <v>968.0</v>
      </c>
      <c r="F254" s="5" t="s">
        <v>169</v>
      </c>
      <c r="G254" s="5">
        <v>10.0</v>
      </c>
      <c r="H254" s="5" t="s">
        <v>31</v>
      </c>
      <c r="I254" s="5" t="s">
        <v>32</v>
      </c>
      <c r="J254" s="5">
        <v>1.4152536E9</v>
      </c>
      <c r="K254" s="5">
        <v>1.4161176E9</v>
      </c>
      <c r="L254" s="9">
        <f t="shared" si="2"/>
        <v>122275701878400</v>
      </c>
      <c r="M254" s="10">
        <f t="shared" ref="M254:N254" si="258">(((J254/60/60)/24+DATE(1970,1,1)))</f>
        <v>41949.25</v>
      </c>
      <c r="N254" s="11">
        <f t="shared" si="258"/>
        <v>41959.25</v>
      </c>
      <c r="O254" s="12">
        <f t="shared" si="4"/>
        <v>2014</v>
      </c>
      <c r="P254" s="5" t="b">
        <v>0</v>
      </c>
      <c r="Q254" s="5">
        <f t="shared" si="5"/>
        <v>11</v>
      </c>
      <c r="R254" s="5" t="b">
        <v>0</v>
      </c>
      <c r="S254" s="5" t="s">
        <v>28</v>
      </c>
      <c r="T254" s="16">
        <f>Pledged/goal</f>
        <v>0.1029787234</v>
      </c>
      <c r="U254" s="14">
        <f>iferror(Pledged/backer_count, " ")</f>
        <v>96.8</v>
      </c>
      <c r="V254" s="15" t="str">
        <f t="shared" si="6"/>
        <v>music</v>
      </c>
      <c r="W254" s="15" t="str">
        <f t="shared" si="7"/>
        <v>rock</v>
      </c>
    </row>
    <row r="255" ht="15.75" customHeight="1">
      <c r="A255" s="5">
        <v>367.0</v>
      </c>
      <c r="B255" s="6" t="s">
        <v>565</v>
      </c>
      <c r="C255" s="7" t="s">
        <v>566</v>
      </c>
      <c r="D255" s="8">
        <v>9900.0</v>
      </c>
      <c r="E255" s="8">
        <v>1870.0</v>
      </c>
      <c r="F255" s="5" t="s">
        <v>169</v>
      </c>
      <c r="G255" s="5">
        <v>75.0</v>
      </c>
      <c r="H255" s="5" t="s">
        <v>31</v>
      </c>
      <c r="I255" s="5" t="s">
        <v>32</v>
      </c>
      <c r="J255" s="5">
        <v>1.4136084E9</v>
      </c>
      <c r="K255" s="5">
        <v>1.4156856E9</v>
      </c>
      <c r="L255" s="9">
        <f t="shared" si="2"/>
        <v>122133556598400</v>
      </c>
      <c r="M255" s="10">
        <f t="shared" ref="M255:N255" si="259">(((J255/60/60)/24+DATE(1970,1,1)))</f>
        <v>41930.20833</v>
      </c>
      <c r="N255" s="11">
        <f t="shared" si="259"/>
        <v>41954.25</v>
      </c>
      <c r="O255" s="12">
        <f t="shared" si="4"/>
        <v>2014</v>
      </c>
      <c r="P255" s="5" t="b">
        <v>0</v>
      </c>
      <c r="Q255" s="5">
        <f t="shared" si="5"/>
        <v>10</v>
      </c>
      <c r="R255" s="5" t="b">
        <v>1</v>
      </c>
      <c r="S255" s="5" t="s">
        <v>33</v>
      </c>
      <c r="T255" s="16">
        <f>Pledged/goal</f>
        <v>0.1888888889</v>
      </c>
      <c r="U255" s="14">
        <f>iferror(Pledged/backer_count, " ")</f>
        <v>24.93333333</v>
      </c>
      <c r="V255" s="15" t="str">
        <f t="shared" si="6"/>
        <v>theater</v>
      </c>
      <c r="W255" s="15" t="str">
        <f t="shared" si="7"/>
        <v>plays</v>
      </c>
    </row>
    <row r="256" ht="15.75" customHeight="1">
      <c r="A256" s="5">
        <v>994.0</v>
      </c>
      <c r="B256" s="6" t="s">
        <v>567</v>
      </c>
      <c r="C256" s="7" t="s">
        <v>568</v>
      </c>
      <c r="D256" s="8">
        <v>141100.0</v>
      </c>
      <c r="E256" s="8">
        <v>74073.0</v>
      </c>
      <c r="F256" s="5" t="s">
        <v>169</v>
      </c>
      <c r="G256" s="5">
        <v>842.0</v>
      </c>
      <c r="H256" s="5" t="s">
        <v>31</v>
      </c>
      <c r="I256" s="5" t="s">
        <v>32</v>
      </c>
      <c r="J256" s="5">
        <v>1.413522E9</v>
      </c>
      <c r="K256" s="5">
        <v>1.4140404E9</v>
      </c>
      <c r="L256" s="9">
        <f t="shared" si="2"/>
        <v>122126091638400</v>
      </c>
      <c r="M256" s="10">
        <f t="shared" ref="M256:N256" si="260">(((J256/60/60)/24+DATE(1970,1,1)))</f>
        <v>41929.20833</v>
      </c>
      <c r="N256" s="11">
        <f t="shared" si="260"/>
        <v>41935.20833</v>
      </c>
      <c r="O256" s="12">
        <f t="shared" si="4"/>
        <v>2014</v>
      </c>
      <c r="P256" s="5" t="b">
        <v>0</v>
      </c>
      <c r="Q256" s="5">
        <f t="shared" si="5"/>
        <v>10</v>
      </c>
      <c r="R256" s="5" t="b">
        <v>1</v>
      </c>
      <c r="S256" s="5" t="s">
        <v>296</v>
      </c>
      <c r="T256" s="16">
        <f>Pledged/goal</f>
        <v>0.5249681077</v>
      </c>
      <c r="U256" s="14">
        <f>iferror(Pledged/backer_count, " ")</f>
        <v>87.97268409</v>
      </c>
      <c r="V256" s="15" t="str">
        <f t="shared" si="6"/>
        <v>publishing</v>
      </c>
      <c r="W256" s="15" t="str">
        <f t="shared" si="7"/>
        <v>translations</v>
      </c>
    </row>
    <row r="257" ht="15.75" customHeight="1">
      <c r="A257" s="5">
        <v>481.0</v>
      </c>
      <c r="B257" s="6" t="s">
        <v>569</v>
      </c>
      <c r="C257" s="7" t="s">
        <v>570</v>
      </c>
      <c r="D257" s="8">
        <v>196600.0</v>
      </c>
      <c r="E257" s="8">
        <v>159931.0</v>
      </c>
      <c r="F257" s="5" t="s">
        <v>169</v>
      </c>
      <c r="G257" s="5">
        <v>1538.0</v>
      </c>
      <c r="H257" s="5" t="s">
        <v>31</v>
      </c>
      <c r="I257" s="5" t="s">
        <v>32</v>
      </c>
      <c r="J257" s="5">
        <v>1.4121396E9</v>
      </c>
      <c r="K257" s="5">
        <v>1.415772E9</v>
      </c>
      <c r="L257" s="9">
        <f t="shared" si="2"/>
        <v>122006652278400</v>
      </c>
      <c r="M257" s="10">
        <f t="shared" ref="M257:N257" si="261">(((J257/60/60)/24+DATE(1970,1,1)))</f>
        <v>41913.20833</v>
      </c>
      <c r="N257" s="11">
        <f t="shared" si="261"/>
        <v>41955.25</v>
      </c>
      <c r="O257" s="12">
        <f t="shared" si="4"/>
        <v>2014</v>
      </c>
      <c r="P257" s="5" t="b">
        <v>0</v>
      </c>
      <c r="Q257" s="5">
        <f t="shared" si="5"/>
        <v>10</v>
      </c>
      <c r="R257" s="5" t="b">
        <v>1</v>
      </c>
      <c r="S257" s="5" t="s">
        <v>33</v>
      </c>
      <c r="T257" s="16">
        <f>Pledged/goal</f>
        <v>0.8134842319</v>
      </c>
      <c r="U257" s="14">
        <f>iferror(Pledged/backer_count, " ")</f>
        <v>103.9863459</v>
      </c>
      <c r="V257" s="15" t="str">
        <f t="shared" si="6"/>
        <v>theater</v>
      </c>
      <c r="W257" s="15" t="str">
        <f t="shared" si="7"/>
        <v>plays</v>
      </c>
    </row>
    <row r="258" ht="15.75" customHeight="1">
      <c r="A258" s="5">
        <v>947.0</v>
      </c>
      <c r="B258" s="6" t="s">
        <v>571</v>
      </c>
      <c r="C258" s="7" t="s">
        <v>572</v>
      </c>
      <c r="D258" s="8">
        <v>3600.0</v>
      </c>
      <c r="E258" s="8">
        <v>961.0</v>
      </c>
      <c r="F258" s="5" t="s">
        <v>169</v>
      </c>
      <c r="G258" s="5">
        <v>13.0</v>
      </c>
      <c r="H258" s="5" t="s">
        <v>31</v>
      </c>
      <c r="I258" s="5" t="s">
        <v>32</v>
      </c>
      <c r="J258" s="5">
        <v>1.4117076E9</v>
      </c>
      <c r="K258" s="5">
        <v>1.4123124E9</v>
      </c>
      <c r="L258" s="9">
        <f t="shared" si="2"/>
        <v>121969327478400</v>
      </c>
      <c r="M258" s="10">
        <f t="shared" ref="M258:N258" si="262">(((J258/60/60)/24+DATE(1970,1,1)))</f>
        <v>41908.20833</v>
      </c>
      <c r="N258" s="11">
        <f t="shared" si="262"/>
        <v>41915.20833</v>
      </c>
      <c r="O258" s="12">
        <f t="shared" si="4"/>
        <v>2014</v>
      </c>
      <c r="P258" s="5" t="b">
        <v>0</v>
      </c>
      <c r="Q258" s="5">
        <f t="shared" si="5"/>
        <v>9</v>
      </c>
      <c r="R258" s="5" t="b">
        <v>0</v>
      </c>
      <c r="S258" s="5" t="s">
        <v>33</v>
      </c>
      <c r="T258" s="16">
        <f>Pledged/goal</f>
        <v>0.2669444444</v>
      </c>
      <c r="U258" s="14">
        <f>iferror(Pledged/backer_count, " ")</f>
        <v>73.92307692</v>
      </c>
      <c r="V258" s="15" t="str">
        <f t="shared" si="6"/>
        <v>theater</v>
      </c>
      <c r="W258" s="15" t="str">
        <f t="shared" si="7"/>
        <v>plays</v>
      </c>
    </row>
    <row r="259" ht="15.75" customHeight="1">
      <c r="A259" s="5">
        <v>900.0</v>
      </c>
      <c r="B259" s="6" t="s">
        <v>573</v>
      </c>
      <c r="C259" s="7" t="s">
        <v>574</v>
      </c>
      <c r="D259" s="8">
        <v>100.0</v>
      </c>
      <c r="E259" s="8">
        <v>2.0</v>
      </c>
      <c r="F259" s="5" t="s">
        <v>169</v>
      </c>
      <c r="G259" s="5">
        <v>1.0</v>
      </c>
      <c r="H259" s="5" t="s">
        <v>31</v>
      </c>
      <c r="I259" s="5" t="s">
        <v>32</v>
      </c>
      <c r="J259" s="5">
        <v>1.4111028E9</v>
      </c>
      <c r="K259" s="5">
        <v>1.4111892E9</v>
      </c>
      <c r="L259" s="9">
        <f t="shared" si="2"/>
        <v>121917072758400</v>
      </c>
      <c r="M259" s="10">
        <f t="shared" ref="M259:N259" si="263">(((J259/60/60)/24+DATE(1970,1,1)))</f>
        <v>41901.20833</v>
      </c>
      <c r="N259" s="11">
        <f t="shared" si="263"/>
        <v>41902.20833</v>
      </c>
      <c r="O259" s="12">
        <f t="shared" si="4"/>
        <v>2014</v>
      </c>
      <c r="P259" s="5" t="b">
        <v>0</v>
      </c>
      <c r="Q259" s="5">
        <f t="shared" si="5"/>
        <v>9</v>
      </c>
      <c r="R259" s="5" t="b">
        <v>1</v>
      </c>
      <c r="S259" s="5" t="s">
        <v>60</v>
      </c>
      <c r="T259" s="16">
        <f>Pledged/goal</f>
        <v>0.02</v>
      </c>
      <c r="U259" s="14">
        <f>iferror(Pledged/backer_count, " ")</f>
        <v>2</v>
      </c>
      <c r="V259" s="15" t="str">
        <f t="shared" si="6"/>
        <v>technology</v>
      </c>
      <c r="W259" s="15" t="str">
        <f t="shared" si="7"/>
        <v>web</v>
      </c>
    </row>
    <row r="260" ht="15.75" customHeight="1">
      <c r="A260" s="5">
        <v>796.0</v>
      </c>
      <c r="B260" s="6" t="s">
        <v>575</v>
      </c>
      <c r="C260" s="7" t="s">
        <v>576</v>
      </c>
      <c r="D260" s="8">
        <v>7800.0</v>
      </c>
      <c r="E260" s="8">
        <v>4275.0</v>
      </c>
      <c r="F260" s="5" t="s">
        <v>169</v>
      </c>
      <c r="G260" s="5">
        <v>78.0</v>
      </c>
      <c r="H260" s="5" t="s">
        <v>31</v>
      </c>
      <c r="I260" s="5" t="s">
        <v>32</v>
      </c>
      <c r="J260" s="5">
        <v>1.407474E9</v>
      </c>
      <c r="K260" s="5">
        <v>1.4080788E9</v>
      </c>
      <c r="L260" s="9">
        <f t="shared" si="2"/>
        <v>121603544438400</v>
      </c>
      <c r="M260" s="10">
        <f t="shared" ref="M260:N260" si="264">(((J260/60/60)/24+DATE(1970,1,1)))</f>
        <v>41859.20833</v>
      </c>
      <c r="N260" s="11">
        <f t="shared" si="264"/>
        <v>41866.20833</v>
      </c>
      <c r="O260" s="12">
        <f t="shared" si="4"/>
        <v>2014</v>
      </c>
      <c r="P260" s="5" t="b">
        <v>0</v>
      </c>
      <c r="Q260" s="5">
        <f t="shared" si="5"/>
        <v>8</v>
      </c>
      <c r="R260" s="5" t="b">
        <v>1</v>
      </c>
      <c r="S260" s="5" t="s">
        <v>179</v>
      </c>
      <c r="T260" s="16">
        <f>Pledged/goal</f>
        <v>0.5480769231</v>
      </c>
      <c r="U260" s="14">
        <f>iferror(Pledged/backer_count, " ")</f>
        <v>54.80769231</v>
      </c>
      <c r="V260" s="15" t="str">
        <f t="shared" si="6"/>
        <v>games</v>
      </c>
      <c r="W260" s="15" t="str">
        <f t="shared" si="7"/>
        <v>mobile games</v>
      </c>
    </row>
    <row r="261" ht="15.75" customHeight="1">
      <c r="A261" s="5">
        <v>172.0</v>
      </c>
      <c r="B261" s="6" t="s">
        <v>577</v>
      </c>
      <c r="C261" s="7" t="s">
        <v>578</v>
      </c>
      <c r="D261" s="8">
        <v>800.0</v>
      </c>
      <c r="E261" s="8">
        <v>663.0</v>
      </c>
      <c r="F261" s="5" t="s">
        <v>169</v>
      </c>
      <c r="G261" s="5">
        <v>26.0</v>
      </c>
      <c r="H261" s="5" t="s">
        <v>31</v>
      </c>
      <c r="I261" s="5" t="s">
        <v>32</v>
      </c>
      <c r="J261" s="5">
        <v>1.405746E9</v>
      </c>
      <c r="K261" s="5">
        <v>1.407042E9</v>
      </c>
      <c r="L261" s="9">
        <f t="shared" si="2"/>
        <v>121454245238400</v>
      </c>
      <c r="M261" s="10">
        <f t="shared" ref="M261:N261" si="265">(((J261/60/60)/24+DATE(1970,1,1)))</f>
        <v>41839.20833</v>
      </c>
      <c r="N261" s="11">
        <f t="shared" si="265"/>
        <v>41854.20833</v>
      </c>
      <c r="O261" s="12">
        <f t="shared" si="4"/>
        <v>2014</v>
      </c>
      <c r="P261" s="5" t="b">
        <v>0</v>
      </c>
      <c r="Q261" s="5">
        <f t="shared" si="5"/>
        <v>7</v>
      </c>
      <c r="R261" s="5" t="b">
        <v>1</v>
      </c>
      <c r="S261" s="5" t="s">
        <v>72</v>
      </c>
      <c r="T261" s="13">
        <f>Pledged/goal</f>
        <v>0.82875</v>
      </c>
      <c r="U261" s="14">
        <f>iferror(Pledged/backer_count, " ")</f>
        <v>25.5</v>
      </c>
      <c r="V261" s="15" t="str">
        <f t="shared" si="6"/>
        <v>film &amp; video</v>
      </c>
      <c r="W261" s="15" t="str">
        <f t="shared" si="7"/>
        <v>documentary</v>
      </c>
    </row>
    <row r="262" ht="15.75" customHeight="1">
      <c r="A262" s="5">
        <v>650.0</v>
      </c>
      <c r="B262" s="6" t="s">
        <v>579</v>
      </c>
      <c r="C262" s="7" t="s">
        <v>580</v>
      </c>
      <c r="D262" s="8">
        <v>100.0</v>
      </c>
      <c r="E262" s="8">
        <v>2.0</v>
      </c>
      <c r="F262" s="5" t="s">
        <v>169</v>
      </c>
      <c r="G262" s="5">
        <v>1.0</v>
      </c>
      <c r="H262" s="5" t="s">
        <v>31</v>
      </c>
      <c r="I262" s="5" t="s">
        <v>32</v>
      </c>
      <c r="J262" s="5">
        <v>1.4047956E9</v>
      </c>
      <c r="K262" s="5">
        <v>1.4071284E9</v>
      </c>
      <c r="L262" s="9">
        <f t="shared" si="2"/>
        <v>121372130678400</v>
      </c>
      <c r="M262" s="10">
        <f t="shared" ref="M262:N262" si="266">(((J262/60/60)/24+DATE(1970,1,1)))</f>
        <v>41828.20833</v>
      </c>
      <c r="N262" s="11">
        <f t="shared" si="266"/>
        <v>41855.20833</v>
      </c>
      <c r="O262" s="12">
        <f t="shared" si="4"/>
        <v>2014</v>
      </c>
      <c r="P262" s="5" t="b">
        <v>0</v>
      </c>
      <c r="Q262" s="5">
        <f t="shared" si="5"/>
        <v>7</v>
      </c>
      <c r="R262" s="5" t="b">
        <v>0</v>
      </c>
      <c r="S262" s="5" t="s">
        <v>134</v>
      </c>
      <c r="T262" s="16">
        <f>Pledged/goal</f>
        <v>0.02</v>
      </c>
      <c r="U262" s="14">
        <f>iferror(Pledged/backer_count, " ")</f>
        <v>2</v>
      </c>
      <c r="V262" s="15" t="str">
        <f t="shared" si="6"/>
        <v>music</v>
      </c>
      <c r="W262" s="15" t="str">
        <f t="shared" si="7"/>
        <v>jazz</v>
      </c>
    </row>
    <row r="263" ht="15.75" customHeight="1">
      <c r="A263" s="5">
        <v>931.0</v>
      </c>
      <c r="B263" s="6" t="s">
        <v>581</v>
      </c>
      <c r="C263" s="7" t="s">
        <v>582</v>
      </c>
      <c r="D263" s="8">
        <v>7900.0</v>
      </c>
      <c r="E263" s="8">
        <v>5729.0</v>
      </c>
      <c r="F263" s="5" t="s">
        <v>169</v>
      </c>
      <c r="G263" s="5">
        <v>112.0</v>
      </c>
      <c r="H263" s="5" t="s">
        <v>31</v>
      </c>
      <c r="I263" s="5" t="s">
        <v>32</v>
      </c>
      <c r="J263" s="5">
        <v>1.4039316E9</v>
      </c>
      <c r="K263" s="5">
        <v>1.4041044E9</v>
      </c>
      <c r="L263" s="9">
        <f t="shared" si="2"/>
        <v>121297481078400</v>
      </c>
      <c r="M263" s="10">
        <f t="shared" ref="M263:N263" si="267">(((J263/60/60)/24+DATE(1970,1,1)))</f>
        <v>41818.20833</v>
      </c>
      <c r="N263" s="11">
        <f t="shared" si="267"/>
        <v>41820.20833</v>
      </c>
      <c r="O263" s="12">
        <f t="shared" si="4"/>
        <v>2014</v>
      </c>
      <c r="P263" s="5" t="b">
        <v>0</v>
      </c>
      <c r="Q263" s="5">
        <f t="shared" si="5"/>
        <v>6</v>
      </c>
      <c r="R263" s="5" t="b">
        <v>1</v>
      </c>
      <c r="S263" s="5" t="s">
        <v>33</v>
      </c>
      <c r="T263" s="16">
        <f>Pledged/goal</f>
        <v>0.7251898734</v>
      </c>
      <c r="U263" s="14">
        <f>iferror(Pledged/backer_count, " ")</f>
        <v>51.15178571</v>
      </c>
      <c r="V263" s="15" t="str">
        <f t="shared" si="6"/>
        <v>theater</v>
      </c>
      <c r="W263" s="15" t="str">
        <f t="shared" si="7"/>
        <v>plays</v>
      </c>
    </row>
    <row r="264" ht="15.75" customHeight="1">
      <c r="A264" s="5">
        <v>192.0</v>
      </c>
      <c r="B264" s="6" t="s">
        <v>583</v>
      </c>
      <c r="C264" s="7" t="s">
        <v>584</v>
      </c>
      <c r="D264" s="8">
        <v>42600.0</v>
      </c>
      <c r="E264" s="8">
        <v>8517.0</v>
      </c>
      <c r="F264" s="5" t="s">
        <v>169</v>
      </c>
      <c r="G264" s="5">
        <v>243.0</v>
      </c>
      <c r="H264" s="5" t="s">
        <v>31</v>
      </c>
      <c r="I264" s="5" t="s">
        <v>32</v>
      </c>
      <c r="J264" s="5">
        <v>1.4038452E9</v>
      </c>
      <c r="K264" s="5">
        <v>1.4041908E9</v>
      </c>
      <c r="L264" s="9">
        <f t="shared" si="2"/>
        <v>121290016118400</v>
      </c>
      <c r="M264" s="10">
        <f t="shared" ref="M264:N264" si="268">(((J264/60/60)/24+DATE(1970,1,1)))</f>
        <v>41817.20833</v>
      </c>
      <c r="N264" s="11">
        <f t="shared" si="268"/>
        <v>41821.20833</v>
      </c>
      <c r="O264" s="12">
        <f t="shared" si="4"/>
        <v>2014</v>
      </c>
      <c r="P264" s="5" t="b">
        <v>0</v>
      </c>
      <c r="Q264" s="5">
        <f t="shared" si="5"/>
        <v>6</v>
      </c>
      <c r="R264" s="5" t="b">
        <v>0</v>
      </c>
      <c r="S264" s="5" t="s">
        <v>28</v>
      </c>
      <c r="T264" s="13">
        <f>Pledged/goal</f>
        <v>0.1999295775</v>
      </c>
      <c r="U264" s="14">
        <f>iferror(Pledged/backer_count, " ")</f>
        <v>35.04938272</v>
      </c>
      <c r="V264" s="15" t="str">
        <f t="shared" si="6"/>
        <v>music</v>
      </c>
      <c r="W264" s="15" t="str">
        <f t="shared" si="7"/>
        <v>rock</v>
      </c>
    </row>
    <row r="265" ht="15.75" customHeight="1">
      <c r="A265" s="5">
        <v>151.0</v>
      </c>
      <c r="B265" s="6" t="s">
        <v>585</v>
      </c>
      <c r="C265" s="7" t="s">
        <v>586</v>
      </c>
      <c r="D265" s="8">
        <v>137200.0</v>
      </c>
      <c r="E265" s="8">
        <v>88037.0</v>
      </c>
      <c r="F265" s="5" t="s">
        <v>169</v>
      </c>
      <c r="G265" s="5">
        <v>1467.0</v>
      </c>
      <c r="H265" s="5" t="s">
        <v>31</v>
      </c>
      <c r="I265" s="5" t="s">
        <v>32</v>
      </c>
      <c r="J265" s="5">
        <v>1.40229E9</v>
      </c>
      <c r="K265" s="5">
        <v>1.4066964E9</v>
      </c>
      <c r="L265" s="9">
        <f t="shared" si="2"/>
        <v>121155646838400</v>
      </c>
      <c r="M265" s="10">
        <f t="shared" ref="M265:N265" si="269">(((J265/60/60)/24+DATE(1970,1,1)))</f>
        <v>41799.20833</v>
      </c>
      <c r="N265" s="11">
        <f t="shared" si="269"/>
        <v>41850.20833</v>
      </c>
      <c r="O265" s="12">
        <f t="shared" si="4"/>
        <v>2014</v>
      </c>
      <c r="P265" s="5" t="b">
        <v>0</v>
      </c>
      <c r="Q265" s="5">
        <f t="shared" si="5"/>
        <v>6</v>
      </c>
      <c r="R265" s="5" t="b">
        <v>0</v>
      </c>
      <c r="S265" s="5" t="s">
        <v>311</v>
      </c>
      <c r="T265" s="13">
        <f>Pledged/goal</f>
        <v>0.6416690962</v>
      </c>
      <c r="U265" s="14">
        <f>iferror(Pledged/backer_count, " ")</f>
        <v>60.01158828</v>
      </c>
      <c r="V265" s="15" t="str">
        <f t="shared" si="6"/>
        <v>music</v>
      </c>
      <c r="W265" s="15" t="str">
        <f t="shared" si="7"/>
        <v>electric music</v>
      </c>
    </row>
    <row r="266" ht="15.75" customHeight="1">
      <c r="A266" s="5">
        <v>592.0</v>
      </c>
      <c r="B266" s="6" t="s">
        <v>587</v>
      </c>
      <c r="C266" s="7" t="s">
        <v>588</v>
      </c>
      <c r="D266" s="8">
        <v>156800.0</v>
      </c>
      <c r="E266" s="8">
        <v>20243.0</v>
      </c>
      <c r="F266" s="5" t="s">
        <v>169</v>
      </c>
      <c r="G266" s="5">
        <v>253.0</v>
      </c>
      <c r="H266" s="5" t="s">
        <v>31</v>
      </c>
      <c r="I266" s="5" t="s">
        <v>32</v>
      </c>
      <c r="J266" s="5">
        <v>1.401426E9</v>
      </c>
      <c r="K266" s="5">
        <v>1.4022036E9</v>
      </c>
      <c r="L266" s="9">
        <f t="shared" si="2"/>
        <v>121080997238400</v>
      </c>
      <c r="M266" s="10">
        <f t="shared" ref="M266:N266" si="270">(((J266/60/60)/24+DATE(1970,1,1)))</f>
        <v>41789.20833</v>
      </c>
      <c r="N266" s="11">
        <f t="shared" si="270"/>
        <v>41798.20833</v>
      </c>
      <c r="O266" s="12">
        <f t="shared" si="4"/>
        <v>2014</v>
      </c>
      <c r="P266" s="5" t="b">
        <v>0</v>
      </c>
      <c r="Q266" s="5">
        <f t="shared" si="5"/>
        <v>5</v>
      </c>
      <c r="R266" s="5" t="b">
        <v>0</v>
      </c>
      <c r="S266" s="5" t="s">
        <v>33</v>
      </c>
      <c r="T266" s="16">
        <f>Pledged/goal</f>
        <v>0.1291007653</v>
      </c>
      <c r="U266" s="14">
        <f>iferror(Pledged/backer_count, " ")</f>
        <v>80.01185771</v>
      </c>
      <c r="V266" s="15" t="str">
        <f t="shared" si="6"/>
        <v>theater</v>
      </c>
      <c r="W266" s="15" t="str">
        <f t="shared" si="7"/>
        <v>plays</v>
      </c>
    </row>
    <row r="267" ht="15.75" customHeight="1">
      <c r="A267" s="5">
        <v>789.0</v>
      </c>
      <c r="B267" s="6" t="s">
        <v>589</v>
      </c>
      <c r="C267" s="7" t="s">
        <v>590</v>
      </c>
      <c r="D267" s="8">
        <v>9000.0</v>
      </c>
      <c r="E267" s="8">
        <v>3351.0</v>
      </c>
      <c r="F267" s="5" t="s">
        <v>169</v>
      </c>
      <c r="G267" s="5">
        <v>45.0</v>
      </c>
      <c r="H267" s="5" t="s">
        <v>31</v>
      </c>
      <c r="I267" s="5" t="s">
        <v>32</v>
      </c>
      <c r="J267" s="5">
        <v>1.4011668E9</v>
      </c>
      <c r="K267" s="5">
        <v>1.4043636E9</v>
      </c>
      <c r="L267" s="9">
        <f t="shared" si="2"/>
        <v>121058602358400</v>
      </c>
      <c r="M267" s="10">
        <f t="shared" ref="M267:N267" si="271">(((J267/60/60)/24+DATE(1970,1,1)))</f>
        <v>41786.20833</v>
      </c>
      <c r="N267" s="11">
        <f t="shared" si="271"/>
        <v>41823.20833</v>
      </c>
      <c r="O267" s="12">
        <f t="shared" si="4"/>
        <v>2014</v>
      </c>
      <c r="P267" s="5" t="b">
        <v>0</v>
      </c>
      <c r="Q267" s="5">
        <f t="shared" si="5"/>
        <v>5</v>
      </c>
      <c r="R267" s="5" t="b">
        <v>0</v>
      </c>
      <c r="S267" s="5" t="s">
        <v>33</v>
      </c>
      <c r="T267" s="16">
        <f>Pledged/goal</f>
        <v>0.3723333333</v>
      </c>
      <c r="U267" s="14">
        <f>iferror(Pledged/backer_count, " ")</f>
        <v>74.46666667</v>
      </c>
      <c r="V267" s="15" t="str">
        <f t="shared" si="6"/>
        <v>theater</v>
      </c>
      <c r="W267" s="15" t="str">
        <f t="shared" si="7"/>
        <v>plays</v>
      </c>
    </row>
    <row r="268" ht="15.75" customHeight="1">
      <c r="A268" s="5">
        <v>315.0</v>
      </c>
      <c r="B268" s="6" t="s">
        <v>591</v>
      </c>
      <c r="C268" s="7" t="s">
        <v>592</v>
      </c>
      <c r="D268" s="8">
        <v>9500.0</v>
      </c>
      <c r="E268" s="8">
        <v>3220.0</v>
      </c>
      <c r="F268" s="5" t="s">
        <v>169</v>
      </c>
      <c r="G268" s="5">
        <v>31.0</v>
      </c>
      <c r="H268" s="5" t="s">
        <v>31</v>
      </c>
      <c r="I268" s="5" t="s">
        <v>32</v>
      </c>
      <c r="J268" s="5">
        <v>1.4009076E9</v>
      </c>
      <c r="K268" s="5">
        <v>1.4034132E9</v>
      </c>
      <c r="L268" s="9">
        <f t="shared" si="2"/>
        <v>121036207478400</v>
      </c>
      <c r="M268" s="10">
        <f t="shared" ref="M268:N268" si="272">(((J268/60/60)/24+DATE(1970,1,1)))</f>
        <v>41783.20833</v>
      </c>
      <c r="N268" s="11">
        <f t="shared" si="272"/>
        <v>41812.20833</v>
      </c>
      <c r="O268" s="12">
        <f t="shared" si="4"/>
        <v>2014</v>
      </c>
      <c r="P268" s="5" t="b">
        <v>0</v>
      </c>
      <c r="Q268" s="5">
        <f t="shared" si="5"/>
        <v>5</v>
      </c>
      <c r="R268" s="5" t="b">
        <v>0</v>
      </c>
      <c r="S268" s="5" t="s">
        <v>33</v>
      </c>
      <c r="T268" s="13">
        <f>Pledged/goal</f>
        <v>0.3389473684</v>
      </c>
      <c r="U268" s="14">
        <f>iferror(Pledged/backer_count, " ")</f>
        <v>103.8709677</v>
      </c>
      <c r="V268" s="15" t="str">
        <f t="shared" si="6"/>
        <v>theater</v>
      </c>
      <c r="W268" s="15" t="str">
        <f t="shared" si="7"/>
        <v>plays</v>
      </c>
    </row>
    <row r="269" ht="15.75" customHeight="1">
      <c r="A269" s="5">
        <v>186.0</v>
      </c>
      <c r="B269" s="6" t="s">
        <v>593</v>
      </c>
      <c r="C269" s="7" t="s">
        <v>594</v>
      </c>
      <c r="D269" s="8">
        <v>88800.0</v>
      </c>
      <c r="E269" s="8">
        <v>28358.0</v>
      </c>
      <c r="F269" s="5" t="s">
        <v>169</v>
      </c>
      <c r="G269" s="5">
        <v>886.0</v>
      </c>
      <c r="H269" s="5" t="s">
        <v>31</v>
      </c>
      <c r="I269" s="5" t="s">
        <v>32</v>
      </c>
      <c r="J269" s="5">
        <v>1.4008212E9</v>
      </c>
      <c r="K269" s="5">
        <v>1.4021172E9</v>
      </c>
      <c r="L269" s="9">
        <f t="shared" si="2"/>
        <v>121028742518400</v>
      </c>
      <c r="M269" s="10">
        <f t="shared" ref="M269:N269" si="273">(((J269/60/60)/24+DATE(1970,1,1)))</f>
        <v>41782.20833</v>
      </c>
      <c r="N269" s="11">
        <f t="shared" si="273"/>
        <v>41797.20833</v>
      </c>
      <c r="O269" s="12">
        <f t="shared" si="4"/>
        <v>2014</v>
      </c>
      <c r="P269" s="5" t="b">
        <v>0</v>
      </c>
      <c r="Q269" s="5">
        <f t="shared" si="5"/>
        <v>5</v>
      </c>
      <c r="R269" s="5" t="b">
        <v>0</v>
      </c>
      <c r="S269" s="5" t="s">
        <v>33</v>
      </c>
      <c r="T269" s="13">
        <f>Pledged/goal</f>
        <v>0.3193468468</v>
      </c>
      <c r="U269" s="14">
        <f>iferror(Pledged/backer_count, " ")</f>
        <v>32.00677201</v>
      </c>
      <c r="V269" s="15" t="str">
        <f t="shared" si="6"/>
        <v>theater</v>
      </c>
      <c r="W269" s="15" t="str">
        <f t="shared" si="7"/>
        <v>plays</v>
      </c>
    </row>
    <row r="270" ht="15.75" customHeight="1">
      <c r="A270" s="5">
        <v>575.0</v>
      </c>
      <c r="B270" s="6" t="s">
        <v>595</v>
      </c>
      <c r="C270" s="7" t="s">
        <v>596</v>
      </c>
      <c r="D270" s="8">
        <v>83300.0</v>
      </c>
      <c r="E270" s="8">
        <v>52421.0</v>
      </c>
      <c r="F270" s="5" t="s">
        <v>169</v>
      </c>
      <c r="G270" s="5">
        <v>558.0</v>
      </c>
      <c r="H270" s="5" t="s">
        <v>31</v>
      </c>
      <c r="I270" s="5" t="s">
        <v>32</v>
      </c>
      <c r="J270" s="5">
        <v>1.400562E9</v>
      </c>
      <c r="K270" s="5">
        <v>1.4008212E9</v>
      </c>
      <c r="L270" s="9">
        <f t="shared" si="2"/>
        <v>121006347638400</v>
      </c>
      <c r="M270" s="10">
        <f t="shared" ref="M270:N270" si="274">(((J270/60/60)/24+DATE(1970,1,1)))</f>
        <v>41779.20833</v>
      </c>
      <c r="N270" s="11">
        <f t="shared" si="274"/>
        <v>41782.20833</v>
      </c>
      <c r="O270" s="12">
        <f t="shared" si="4"/>
        <v>2014</v>
      </c>
      <c r="P270" s="5" t="b">
        <v>0</v>
      </c>
      <c r="Q270" s="5">
        <f t="shared" si="5"/>
        <v>5</v>
      </c>
      <c r="R270" s="5" t="b">
        <v>1</v>
      </c>
      <c r="S270" s="5" t="s">
        <v>33</v>
      </c>
      <c r="T270" s="16">
        <f>Pledged/goal</f>
        <v>0.6293037215</v>
      </c>
      <c r="U270" s="14">
        <f>iferror(Pledged/backer_count, " ")</f>
        <v>93.94444444</v>
      </c>
      <c r="V270" s="15" t="str">
        <f t="shared" si="6"/>
        <v>theater</v>
      </c>
      <c r="W270" s="15" t="str">
        <f t="shared" si="7"/>
        <v>plays</v>
      </c>
    </row>
    <row r="271" ht="15.75" customHeight="1">
      <c r="A271" s="5">
        <v>529.0</v>
      </c>
      <c r="B271" s="6" t="s">
        <v>597</v>
      </c>
      <c r="C271" s="7" t="s">
        <v>598</v>
      </c>
      <c r="D271" s="8">
        <v>5100.0</v>
      </c>
      <c r="E271" s="8">
        <v>574.0</v>
      </c>
      <c r="F271" s="5" t="s">
        <v>169</v>
      </c>
      <c r="G271" s="5">
        <v>9.0</v>
      </c>
      <c r="H271" s="5" t="s">
        <v>31</v>
      </c>
      <c r="I271" s="5" t="s">
        <v>32</v>
      </c>
      <c r="J271" s="5">
        <v>1.399698E9</v>
      </c>
      <c r="K271" s="5">
        <v>1.4021172E9</v>
      </c>
      <c r="L271" s="9">
        <f t="shared" si="2"/>
        <v>120931698038400</v>
      </c>
      <c r="M271" s="10">
        <f t="shared" ref="M271:N271" si="275">(((J271/60/60)/24+DATE(1970,1,1)))</f>
        <v>41769.20833</v>
      </c>
      <c r="N271" s="11">
        <f t="shared" si="275"/>
        <v>41797.20833</v>
      </c>
      <c r="O271" s="12">
        <f t="shared" si="4"/>
        <v>2014</v>
      </c>
      <c r="P271" s="5" t="b">
        <v>0</v>
      </c>
      <c r="Q271" s="5">
        <f t="shared" si="5"/>
        <v>5</v>
      </c>
      <c r="R271" s="5" t="b">
        <v>0</v>
      </c>
      <c r="S271" s="5" t="s">
        <v>139</v>
      </c>
      <c r="T271" s="16">
        <f>Pledged/goal</f>
        <v>0.1125490196</v>
      </c>
      <c r="U271" s="14">
        <f>iferror(Pledged/backer_count, " ")</f>
        <v>63.77777778</v>
      </c>
      <c r="V271" s="15" t="str">
        <f t="shared" si="6"/>
        <v>games</v>
      </c>
      <c r="W271" s="15" t="str">
        <f t="shared" si="7"/>
        <v>video games</v>
      </c>
    </row>
    <row r="272" ht="15.75" customHeight="1">
      <c r="A272" s="5">
        <v>884.0</v>
      </c>
      <c r="B272" s="6" t="s">
        <v>599</v>
      </c>
      <c r="C272" s="7" t="s">
        <v>600</v>
      </c>
      <c r="D272" s="8">
        <v>170800.0</v>
      </c>
      <c r="E272" s="8">
        <v>109374.0</v>
      </c>
      <c r="F272" s="5" t="s">
        <v>169</v>
      </c>
      <c r="G272" s="5">
        <v>1886.0</v>
      </c>
      <c r="H272" s="5" t="s">
        <v>31</v>
      </c>
      <c r="I272" s="5" t="s">
        <v>32</v>
      </c>
      <c r="J272" s="5">
        <v>1.3991796E9</v>
      </c>
      <c r="K272" s="5">
        <v>1.3993524E9</v>
      </c>
      <c r="L272" s="9">
        <f t="shared" si="2"/>
        <v>120886908278400</v>
      </c>
      <c r="M272" s="10">
        <f t="shared" ref="M272:N272" si="276">(((J272/60/60)/24+DATE(1970,1,1)))</f>
        <v>41763.20833</v>
      </c>
      <c r="N272" s="11">
        <f t="shared" si="276"/>
        <v>41765.20833</v>
      </c>
      <c r="O272" s="12">
        <f t="shared" si="4"/>
        <v>2014</v>
      </c>
      <c r="P272" s="5" t="b">
        <v>0</v>
      </c>
      <c r="Q272" s="5">
        <f t="shared" si="5"/>
        <v>5</v>
      </c>
      <c r="R272" s="5" t="b">
        <v>1</v>
      </c>
      <c r="S272" s="5" t="s">
        <v>33</v>
      </c>
      <c r="T272" s="16">
        <f>Pledged/goal</f>
        <v>0.6403629977</v>
      </c>
      <c r="U272" s="14">
        <f>iferror(Pledged/backer_count, " ")</f>
        <v>57.99257688</v>
      </c>
      <c r="V272" s="15" t="str">
        <f t="shared" si="6"/>
        <v>theater</v>
      </c>
      <c r="W272" s="15" t="str">
        <f t="shared" si="7"/>
        <v>plays</v>
      </c>
    </row>
    <row r="273" ht="15.75" customHeight="1">
      <c r="A273" s="5">
        <v>432.0</v>
      </c>
      <c r="B273" s="6" t="s">
        <v>601</v>
      </c>
      <c r="C273" s="7" t="s">
        <v>602</v>
      </c>
      <c r="D273" s="8">
        <v>7700.0</v>
      </c>
      <c r="E273" s="8">
        <v>6369.0</v>
      </c>
      <c r="F273" s="5" t="s">
        <v>169</v>
      </c>
      <c r="G273" s="5">
        <v>91.0</v>
      </c>
      <c r="H273" s="5" t="s">
        <v>31</v>
      </c>
      <c r="I273" s="5" t="s">
        <v>32</v>
      </c>
      <c r="J273" s="5">
        <v>1.3990068E9</v>
      </c>
      <c r="K273" s="5">
        <v>1.4007348E9</v>
      </c>
      <c r="L273" s="9">
        <f t="shared" si="2"/>
        <v>120871978358400</v>
      </c>
      <c r="M273" s="10">
        <f t="shared" ref="M273:N273" si="277">(((J273/60/60)/24+DATE(1970,1,1)))</f>
        <v>41761.20833</v>
      </c>
      <c r="N273" s="11">
        <f t="shared" si="277"/>
        <v>41781.20833</v>
      </c>
      <c r="O273" s="12">
        <f t="shared" si="4"/>
        <v>2014</v>
      </c>
      <c r="P273" s="5" t="b">
        <v>0</v>
      </c>
      <c r="Q273" s="5">
        <f t="shared" si="5"/>
        <v>5</v>
      </c>
      <c r="R273" s="5" t="b">
        <v>0</v>
      </c>
      <c r="S273" s="5" t="s">
        <v>33</v>
      </c>
      <c r="T273" s="16">
        <f>Pledged/goal</f>
        <v>0.8271428571</v>
      </c>
      <c r="U273" s="14">
        <f>iferror(Pledged/backer_count, " ")</f>
        <v>69.98901099</v>
      </c>
      <c r="V273" s="15" t="str">
        <f t="shared" si="6"/>
        <v>theater</v>
      </c>
      <c r="W273" s="15" t="str">
        <f t="shared" si="7"/>
        <v>plays</v>
      </c>
    </row>
    <row r="274" ht="15.75" customHeight="1">
      <c r="A274" s="5">
        <v>323.0</v>
      </c>
      <c r="B274" s="6" t="s">
        <v>603</v>
      </c>
      <c r="C274" s="7" t="s">
        <v>604</v>
      </c>
      <c r="D274" s="8">
        <v>8900.0</v>
      </c>
      <c r="E274" s="8">
        <v>2148.0</v>
      </c>
      <c r="F274" s="5" t="s">
        <v>169</v>
      </c>
      <c r="G274" s="5">
        <v>26.0</v>
      </c>
      <c r="H274" s="5" t="s">
        <v>51</v>
      </c>
      <c r="I274" s="5" t="s">
        <v>52</v>
      </c>
      <c r="J274" s="5">
        <v>1.3958964E9</v>
      </c>
      <c r="K274" s="5">
        <v>1.3960692E9</v>
      </c>
      <c r="L274" s="9">
        <f t="shared" si="2"/>
        <v>120603239798400</v>
      </c>
      <c r="M274" s="10">
        <f t="shared" ref="M274:N274" si="278">(((J274/60/60)/24+DATE(1970,1,1)))</f>
        <v>41725.20833</v>
      </c>
      <c r="N274" s="11">
        <f t="shared" si="278"/>
        <v>41727.20833</v>
      </c>
      <c r="O274" s="12">
        <f t="shared" si="4"/>
        <v>2014</v>
      </c>
      <c r="P274" s="5" t="b">
        <v>0</v>
      </c>
      <c r="Q274" s="5">
        <f t="shared" si="5"/>
        <v>3</v>
      </c>
      <c r="R274" s="5" t="b">
        <v>0</v>
      </c>
      <c r="S274" s="5" t="s">
        <v>72</v>
      </c>
      <c r="T274" s="13">
        <f>Pledged/goal</f>
        <v>0.2413483146</v>
      </c>
      <c r="U274" s="14">
        <f>iferror(Pledged/backer_count, " ")</f>
        <v>82.61538462</v>
      </c>
      <c r="V274" s="15" t="str">
        <f t="shared" si="6"/>
        <v>film &amp; video</v>
      </c>
      <c r="W274" s="15" t="str">
        <f t="shared" si="7"/>
        <v>documentary</v>
      </c>
    </row>
    <row r="275" ht="15.75" customHeight="1">
      <c r="A275" s="5">
        <v>171.0</v>
      </c>
      <c r="B275" s="6" t="s">
        <v>605</v>
      </c>
      <c r="C275" s="7" t="s">
        <v>606</v>
      </c>
      <c r="D275" s="8">
        <v>4900.0</v>
      </c>
      <c r="E275" s="8">
        <v>521.0</v>
      </c>
      <c r="F275" s="5" t="s">
        <v>169</v>
      </c>
      <c r="G275" s="5">
        <v>5.0</v>
      </c>
      <c r="H275" s="5" t="s">
        <v>31</v>
      </c>
      <c r="I275" s="5" t="s">
        <v>32</v>
      </c>
      <c r="J275" s="5">
        <v>1.3952916E9</v>
      </c>
      <c r="K275" s="5">
        <v>1.3971924E9</v>
      </c>
      <c r="L275" s="9">
        <f t="shared" si="2"/>
        <v>120550985078400</v>
      </c>
      <c r="M275" s="10">
        <f t="shared" ref="M275:N275" si="279">(((J275/60/60)/24+DATE(1970,1,1)))</f>
        <v>41718.20833</v>
      </c>
      <c r="N275" s="11">
        <f t="shared" si="279"/>
        <v>41740.20833</v>
      </c>
      <c r="O275" s="12">
        <f t="shared" si="4"/>
        <v>2014</v>
      </c>
      <c r="P275" s="5" t="b">
        <v>0</v>
      </c>
      <c r="Q275" s="5">
        <f t="shared" si="5"/>
        <v>3</v>
      </c>
      <c r="R275" s="5" t="b">
        <v>0</v>
      </c>
      <c r="S275" s="5" t="s">
        <v>296</v>
      </c>
      <c r="T275" s="13">
        <f>Pledged/goal</f>
        <v>0.1063265306</v>
      </c>
      <c r="U275" s="14">
        <f>iferror(Pledged/backer_count, " ")</f>
        <v>104.2</v>
      </c>
      <c r="V275" s="15" t="str">
        <f t="shared" si="6"/>
        <v>publishing</v>
      </c>
      <c r="W275" s="15" t="str">
        <f t="shared" si="7"/>
        <v>translations</v>
      </c>
    </row>
    <row r="276" ht="15.75" customHeight="1">
      <c r="A276" s="5">
        <v>651.0</v>
      </c>
      <c r="B276" s="6" t="s">
        <v>607</v>
      </c>
      <c r="C276" s="7" t="s">
        <v>608</v>
      </c>
      <c r="D276" s="8">
        <v>196700.0</v>
      </c>
      <c r="E276" s="8">
        <v>174039.0</v>
      </c>
      <c r="F276" s="5" t="s">
        <v>169</v>
      </c>
      <c r="G276" s="5">
        <v>3868.0</v>
      </c>
      <c r="H276" s="5" t="s">
        <v>79</v>
      </c>
      <c r="I276" s="5" t="s">
        <v>80</v>
      </c>
      <c r="J276" s="5">
        <v>1.3930488E9</v>
      </c>
      <c r="K276" s="5">
        <v>1.3943448E9</v>
      </c>
      <c r="L276" s="9">
        <f t="shared" si="2"/>
        <v>120357207158400</v>
      </c>
      <c r="M276" s="10">
        <f t="shared" ref="M276:N276" si="280">(((J276/60/60)/24+DATE(1970,1,1)))</f>
        <v>41692.25</v>
      </c>
      <c r="N276" s="11">
        <f t="shared" si="280"/>
        <v>41707.25</v>
      </c>
      <c r="O276" s="12">
        <f t="shared" si="4"/>
        <v>2014</v>
      </c>
      <c r="P276" s="5" t="b">
        <v>0</v>
      </c>
      <c r="Q276" s="5">
        <f t="shared" si="5"/>
        <v>2</v>
      </c>
      <c r="R276" s="5" t="b">
        <v>0</v>
      </c>
      <c r="S276" s="5" t="s">
        <v>158</v>
      </c>
      <c r="T276" s="16">
        <f>Pledged/goal</f>
        <v>0.8847941027</v>
      </c>
      <c r="U276" s="14">
        <f>iferror(Pledged/backer_count, " ")</f>
        <v>44.99457084</v>
      </c>
      <c r="V276" s="15" t="str">
        <f t="shared" si="6"/>
        <v>film &amp; video</v>
      </c>
      <c r="W276" s="15" t="str">
        <f t="shared" si="7"/>
        <v>shorts</v>
      </c>
    </row>
    <row r="277" ht="15.75" customHeight="1">
      <c r="A277" s="5">
        <v>318.0</v>
      </c>
      <c r="B277" s="6" t="s">
        <v>609</v>
      </c>
      <c r="C277" s="7" t="s">
        <v>610</v>
      </c>
      <c r="D277" s="8">
        <v>5700.0</v>
      </c>
      <c r="E277" s="8">
        <v>903.0</v>
      </c>
      <c r="F277" s="5" t="s">
        <v>169</v>
      </c>
      <c r="G277" s="5">
        <v>17.0</v>
      </c>
      <c r="H277" s="5" t="s">
        <v>31</v>
      </c>
      <c r="I277" s="5" t="s">
        <v>32</v>
      </c>
      <c r="J277" s="5">
        <v>1.3923576E9</v>
      </c>
      <c r="K277" s="5">
        <v>1.3925304E9</v>
      </c>
      <c r="L277" s="9">
        <f t="shared" si="2"/>
        <v>120297487478400</v>
      </c>
      <c r="M277" s="10">
        <f t="shared" ref="M277:N277" si="281">(((J277/60/60)/24+DATE(1970,1,1)))</f>
        <v>41684.25</v>
      </c>
      <c r="N277" s="11">
        <f t="shared" si="281"/>
        <v>41686.25</v>
      </c>
      <c r="O277" s="12">
        <f t="shared" si="4"/>
        <v>2014</v>
      </c>
      <c r="P277" s="5" t="b">
        <v>0</v>
      </c>
      <c r="Q277" s="5">
        <f t="shared" si="5"/>
        <v>2</v>
      </c>
      <c r="R277" s="5" t="b">
        <v>0</v>
      </c>
      <c r="S277" s="5" t="s">
        <v>28</v>
      </c>
      <c r="T277" s="13">
        <f>Pledged/goal</f>
        <v>0.1584210526</v>
      </c>
      <c r="U277" s="14">
        <f>iferror(Pledged/backer_count, " ")</f>
        <v>53.11764706</v>
      </c>
      <c r="V277" s="15" t="str">
        <f t="shared" si="6"/>
        <v>music</v>
      </c>
      <c r="W277" s="15" t="str">
        <f t="shared" si="7"/>
        <v>rock</v>
      </c>
    </row>
    <row r="278" ht="15.75" customHeight="1">
      <c r="A278" s="5">
        <v>297.0</v>
      </c>
      <c r="B278" s="6" t="s">
        <v>611</v>
      </c>
      <c r="C278" s="7" t="s">
        <v>612</v>
      </c>
      <c r="D278" s="8">
        <v>7200.0</v>
      </c>
      <c r="E278" s="8">
        <v>6785.0</v>
      </c>
      <c r="F278" s="5" t="s">
        <v>169</v>
      </c>
      <c r="G278" s="5">
        <v>104.0</v>
      </c>
      <c r="H278" s="5" t="s">
        <v>26</v>
      </c>
      <c r="I278" s="5" t="s">
        <v>27</v>
      </c>
      <c r="J278" s="5">
        <v>1.3896792E9</v>
      </c>
      <c r="K278" s="5">
        <v>1.3904568E9</v>
      </c>
      <c r="L278" s="9">
        <f t="shared" si="2"/>
        <v>120066073718400</v>
      </c>
      <c r="M278" s="10">
        <f t="shared" ref="M278:N278" si="282">(((J278/60/60)/24+DATE(1970,1,1)))</f>
        <v>41653.25</v>
      </c>
      <c r="N278" s="11">
        <f t="shared" si="282"/>
        <v>41662.25</v>
      </c>
      <c r="O278" s="12">
        <f t="shared" si="4"/>
        <v>2014</v>
      </c>
      <c r="P278" s="5" t="b">
        <v>0</v>
      </c>
      <c r="Q278" s="5">
        <f t="shared" si="5"/>
        <v>1</v>
      </c>
      <c r="R278" s="5" t="b">
        <v>1</v>
      </c>
      <c r="S278" s="5" t="s">
        <v>33</v>
      </c>
      <c r="T278" s="13">
        <f>Pledged/goal</f>
        <v>0.9423611111</v>
      </c>
      <c r="U278" s="14">
        <f>iferror(Pledged/backer_count, " ")</f>
        <v>65.24038462</v>
      </c>
      <c r="V278" s="15" t="str">
        <f t="shared" si="6"/>
        <v>theater</v>
      </c>
      <c r="W278" s="15" t="str">
        <f t="shared" si="7"/>
        <v>plays</v>
      </c>
    </row>
    <row r="279" ht="15.75" customHeight="1">
      <c r="A279" s="5">
        <v>391.0</v>
      </c>
      <c r="B279" s="6" t="s">
        <v>613</v>
      </c>
      <c r="C279" s="7" t="s">
        <v>614</v>
      </c>
      <c r="D279" s="8">
        <v>60400.0</v>
      </c>
      <c r="E279" s="8">
        <v>4393.0</v>
      </c>
      <c r="F279" s="5" t="s">
        <v>169</v>
      </c>
      <c r="G279" s="5">
        <v>151.0</v>
      </c>
      <c r="H279" s="5" t="s">
        <v>31</v>
      </c>
      <c r="I279" s="5" t="s">
        <v>32</v>
      </c>
      <c r="J279" s="5">
        <v>1.3896792E9</v>
      </c>
      <c r="K279" s="5">
        <v>1.389852E9</v>
      </c>
      <c r="L279" s="9">
        <f t="shared" si="2"/>
        <v>120066073718400</v>
      </c>
      <c r="M279" s="10">
        <f t="shared" ref="M279:N279" si="283">(((J279/60/60)/24+DATE(1970,1,1)))</f>
        <v>41653.25</v>
      </c>
      <c r="N279" s="11">
        <f t="shared" si="283"/>
        <v>41655.25</v>
      </c>
      <c r="O279" s="12">
        <f t="shared" si="4"/>
        <v>2014</v>
      </c>
      <c r="P279" s="5" t="b">
        <v>0</v>
      </c>
      <c r="Q279" s="5">
        <f t="shared" si="5"/>
        <v>1</v>
      </c>
      <c r="R279" s="5" t="b">
        <v>0</v>
      </c>
      <c r="S279" s="5" t="s">
        <v>90</v>
      </c>
      <c r="T279" s="16">
        <f>Pledged/goal</f>
        <v>0.07273178808</v>
      </c>
      <c r="U279" s="14">
        <f>iferror(Pledged/backer_count, " ")</f>
        <v>29.09271523</v>
      </c>
      <c r="V279" s="15" t="str">
        <f t="shared" si="6"/>
        <v>publishing</v>
      </c>
      <c r="W279" s="15" t="str">
        <f t="shared" si="7"/>
        <v>nonfiction</v>
      </c>
    </row>
    <row r="280" ht="15.75" customHeight="1">
      <c r="A280" s="5">
        <v>109.0</v>
      </c>
      <c r="B280" s="6" t="s">
        <v>615</v>
      </c>
      <c r="C280" s="7" t="s">
        <v>616</v>
      </c>
      <c r="D280" s="8">
        <v>5200.0</v>
      </c>
      <c r="E280" s="8">
        <v>3079.0</v>
      </c>
      <c r="F280" s="5" t="s">
        <v>169</v>
      </c>
      <c r="G280" s="5">
        <v>60.0</v>
      </c>
      <c r="H280" s="5" t="s">
        <v>31</v>
      </c>
      <c r="I280" s="5" t="s">
        <v>32</v>
      </c>
      <c r="J280" s="5">
        <v>1.3895064E9</v>
      </c>
      <c r="K280" s="5">
        <v>1.3896792E9</v>
      </c>
      <c r="L280" s="9">
        <f t="shared" si="2"/>
        <v>120051143798400</v>
      </c>
      <c r="M280" s="10">
        <f t="shared" ref="M280:N280" si="284">(((J280/60/60)/24+DATE(1970,1,1)))</f>
        <v>41651.25</v>
      </c>
      <c r="N280" s="11">
        <f t="shared" si="284"/>
        <v>41653.25</v>
      </c>
      <c r="O280" s="12">
        <f t="shared" si="4"/>
        <v>2014</v>
      </c>
      <c r="P280" s="5" t="b">
        <v>0</v>
      </c>
      <c r="Q280" s="5">
        <f t="shared" si="5"/>
        <v>1</v>
      </c>
      <c r="R280" s="5" t="b">
        <v>0</v>
      </c>
      <c r="S280" s="5" t="s">
        <v>53</v>
      </c>
      <c r="T280" s="13">
        <f>Pledged/goal</f>
        <v>0.5921153846</v>
      </c>
      <c r="U280" s="14">
        <f>iferror(Pledged/backer_count, " ")</f>
        <v>51.31666667</v>
      </c>
      <c r="V280" s="15" t="str">
        <f t="shared" si="6"/>
        <v>film &amp; video</v>
      </c>
      <c r="W280" s="15" t="str">
        <f t="shared" si="7"/>
        <v>television</v>
      </c>
    </row>
    <row r="281" ht="15.75" customHeight="1">
      <c r="A281" s="5">
        <v>157.0</v>
      </c>
      <c r="B281" s="6" t="s">
        <v>617</v>
      </c>
      <c r="C281" s="7" t="s">
        <v>618</v>
      </c>
      <c r="D281" s="8">
        <v>4200.0</v>
      </c>
      <c r="E281" s="8">
        <v>2212.0</v>
      </c>
      <c r="F281" s="5" t="s">
        <v>169</v>
      </c>
      <c r="G281" s="5">
        <v>30.0</v>
      </c>
      <c r="H281" s="5" t="s">
        <v>26</v>
      </c>
      <c r="I281" s="5" t="s">
        <v>27</v>
      </c>
      <c r="J281" s="5">
        <v>1.3883832E9</v>
      </c>
      <c r="K281" s="5">
        <v>1.38942E9</v>
      </c>
      <c r="L281" s="9">
        <f t="shared" si="2"/>
        <v>119954099318400</v>
      </c>
      <c r="M281" s="10">
        <f t="shared" ref="M281:N281" si="285">(((J281/60/60)/24+DATE(1970,1,1)))</f>
        <v>41638.25</v>
      </c>
      <c r="N281" s="11">
        <f t="shared" si="285"/>
        <v>41650.25</v>
      </c>
      <c r="O281" s="12">
        <f t="shared" si="4"/>
        <v>2013</v>
      </c>
      <c r="P281" s="5" t="b">
        <v>0</v>
      </c>
      <c r="Q281" s="5">
        <f t="shared" si="5"/>
        <v>12</v>
      </c>
      <c r="R281" s="5" t="b">
        <v>0</v>
      </c>
      <c r="S281" s="5" t="s">
        <v>81</v>
      </c>
      <c r="T281" s="13">
        <f>Pledged/goal</f>
        <v>0.5266666667</v>
      </c>
      <c r="U281" s="14">
        <f>iferror(Pledged/backer_count, " ")</f>
        <v>73.73333333</v>
      </c>
      <c r="V281" s="15" t="str">
        <f t="shared" si="6"/>
        <v>photography</v>
      </c>
      <c r="W281" s="15" t="str">
        <f t="shared" si="7"/>
        <v>photography books</v>
      </c>
    </row>
    <row r="282" ht="15.75" customHeight="1">
      <c r="A282" s="5">
        <v>705.0</v>
      </c>
      <c r="B282" s="6" t="s">
        <v>619</v>
      </c>
      <c r="C282" s="7" t="s">
        <v>620</v>
      </c>
      <c r="D282" s="8">
        <v>169700.0</v>
      </c>
      <c r="E282" s="8">
        <v>168048.0</v>
      </c>
      <c r="F282" s="5" t="s">
        <v>169</v>
      </c>
      <c r="G282" s="5">
        <v>2025.0</v>
      </c>
      <c r="H282" s="5" t="s">
        <v>51</v>
      </c>
      <c r="I282" s="5" t="s">
        <v>52</v>
      </c>
      <c r="J282" s="5">
        <v>1.3867416E9</v>
      </c>
      <c r="K282" s="5">
        <v>1.3870872E9</v>
      </c>
      <c r="L282" s="9">
        <f t="shared" si="2"/>
        <v>119812265078400</v>
      </c>
      <c r="M282" s="10">
        <f t="shared" ref="M282:N282" si="286">(((J282/60/60)/24+DATE(1970,1,1)))</f>
        <v>41619.25</v>
      </c>
      <c r="N282" s="11">
        <f t="shared" si="286"/>
        <v>41623.25</v>
      </c>
      <c r="O282" s="12">
        <f t="shared" si="4"/>
        <v>2013</v>
      </c>
      <c r="P282" s="5" t="b">
        <v>0</v>
      </c>
      <c r="Q282" s="5">
        <f t="shared" si="5"/>
        <v>12</v>
      </c>
      <c r="R282" s="5" t="b">
        <v>0</v>
      </c>
      <c r="S282" s="5" t="s">
        <v>90</v>
      </c>
      <c r="T282" s="16">
        <f>Pledged/goal</f>
        <v>0.9902651738</v>
      </c>
      <c r="U282" s="14">
        <f>iferror(Pledged/backer_count, " ")</f>
        <v>82.98666667</v>
      </c>
      <c r="V282" s="15" t="str">
        <f t="shared" si="6"/>
        <v>publishing</v>
      </c>
      <c r="W282" s="15" t="str">
        <f t="shared" si="7"/>
        <v>nonfiction</v>
      </c>
    </row>
    <row r="283" ht="15.75" customHeight="1">
      <c r="A283" s="5">
        <v>985.0</v>
      </c>
      <c r="B283" s="6" t="s">
        <v>621</v>
      </c>
      <c r="C283" s="7" t="s">
        <v>622</v>
      </c>
      <c r="D283" s="8">
        <v>170600.0</v>
      </c>
      <c r="E283" s="8">
        <v>114523.0</v>
      </c>
      <c r="F283" s="5" t="s">
        <v>169</v>
      </c>
      <c r="G283" s="5">
        <v>4405.0</v>
      </c>
      <c r="H283" s="5" t="s">
        <v>31</v>
      </c>
      <c r="I283" s="5" t="s">
        <v>32</v>
      </c>
      <c r="J283" s="5">
        <v>1.3863096E9</v>
      </c>
      <c r="K283" s="5">
        <v>1.388556E9</v>
      </c>
      <c r="L283" s="9">
        <f t="shared" si="2"/>
        <v>119774940278400</v>
      </c>
      <c r="M283" s="10">
        <f t="shared" ref="M283:N283" si="287">(((J283/60/60)/24+DATE(1970,1,1)))</f>
        <v>41614.25</v>
      </c>
      <c r="N283" s="11">
        <f t="shared" si="287"/>
        <v>41640.25</v>
      </c>
      <c r="O283" s="12">
        <f t="shared" si="4"/>
        <v>2013</v>
      </c>
      <c r="P283" s="5" t="b">
        <v>0</v>
      </c>
      <c r="Q283" s="5">
        <f t="shared" si="5"/>
        <v>12</v>
      </c>
      <c r="R283" s="5" t="b">
        <v>1</v>
      </c>
      <c r="S283" s="5" t="s">
        <v>28</v>
      </c>
      <c r="T283" s="16">
        <f>Pledged/goal</f>
        <v>0.6712954279</v>
      </c>
      <c r="U283" s="14">
        <f>iferror(Pledged/backer_count, " ")</f>
        <v>25.9984109</v>
      </c>
      <c r="V283" s="15" t="str">
        <f t="shared" si="6"/>
        <v>music</v>
      </c>
      <c r="W283" s="15" t="str">
        <f t="shared" si="7"/>
        <v>rock</v>
      </c>
    </row>
    <row r="284" ht="15.75" customHeight="1">
      <c r="A284" s="5">
        <v>433.0</v>
      </c>
      <c r="B284" s="6" t="s">
        <v>623</v>
      </c>
      <c r="C284" s="7" t="s">
        <v>624</v>
      </c>
      <c r="D284" s="8">
        <v>121400.0</v>
      </c>
      <c r="E284" s="8">
        <v>65755.0</v>
      </c>
      <c r="F284" s="5" t="s">
        <v>169</v>
      </c>
      <c r="G284" s="5">
        <v>792.0</v>
      </c>
      <c r="H284" s="5" t="s">
        <v>31</v>
      </c>
      <c r="I284" s="5" t="s">
        <v>32</v>
      </c>
      <c r="J284" s="5">
        <v>1.3853592E9</v>
      </c>
      <c r="K284" s="5">
        <v>1.3867416E9</v>
      </c>
      <c r="L284" s="9">
        <f t="shared" si="2"/>
        <v>119692825718400</v>
      </c>
      <c r="M284" s="10">
        <f t="shared" ref="M284:N284" si="288">(((J284/60/60)/24+DATE(1970,1,1)))</f>
        <v>41603.25</v>
      </c>
      <c r="N284" s="11">
        <f t="shared" si="288"/>
        <v>41619.25</v>
      </c>
      <c r="O284" s="12">
        <f t="shared" si="4"/>
        <v>2013</v>
      </c>
      <c r="P284" s="5" t="b">
        <v>0</v>
      </c>
      <c r="Q284" s="5">
        <f t="shared" si="5"/>
        <v>11</v>
      </c>
      <c r="R284" s="5" t="b">
        <v>1</v>
      </c>
      <c r="S284" s="5" t="s">
        <v>72</v>
      </c>
      <c r="T284" s="16">
        <f>Pledged/goal</f>
        <v>0.5416392092</v>
      </c>
      <c r="U284" s="14">
        <f>iferror(Pledged/backer_count, " ")</f>
        <v>83.0239899</v>
      </c>
      <c r="V284" s="15" t="str">
        <f t="shared" si="6"/>
        <v>film &amp; video</v>
      </c>
      <c r="W284" s="15" t="str">
        <f t="shared" si="7"/>
        <v>documentary</v>
      </c>
    </row>
    <row r="285" ht="15.75" customHeight="1">
      <c r="A285" s="5">
        <v>528.0</v>
      </c>
      <c r="B285" s="6" t="s">
        <v>625</v>
      </c>
      <c r="C285" s="7" t="s">
        <v>626</v>
      </c>
      <c r="D285" s="8">
        <v>9000.0</v>
      </c>
      <c r="E285" s="8">
        <v>7227.0</v>
      </c>
      <c r="F285" s="5" t="s">
        <v>169</v>
      </c>
      <c r="G285" s="5">
        <v>80.0</v>
      </c>
      <c r="H285" s="5" t="s">
        <v>51</v>
      </c>
      <c r="I285" s="5" t="s">
        <v>52</v>
      </c>
      <c r="J285" s="5">
        <v>1.3851864E9</v>
      </c>
      <c r="K285" s="5">
        <v>1.3890744E9</v>
      </c>
      <c r="L285" s="9">
        <f t="shared" si="2"/>
        <v>119677895798400</v>
      </c>
      <c r="M285" s="10">
        <f t="shared" ref="M285:N285" si="289">(((J285/60/60)/24+DATE(1970,1,1)))</f>
        <v>41601.25</v>
      </c>
      <c r="N285" s="11">
        <f t="shared" si="289"/>
        <v>41646.25</v>
      </c>
      <c r="O285" s="12">
        <f t="shared" si="4"/>
        <v>2013</v>
      </c>
      <c r="P285" s="5" t="b">
        <v>0</v>
      </c>
      <c r="Q285" s="5">
        <f t="shared" si="5"/>
        <v>11</v>
      </c>
      <c r="R285" s="5" t="b">
        <v>0</v>
      </c>
      <c r="S285" s="5" t="s">
        <v>117</v>
      </c>
      <c r="T285" s="16">
        <f>Pledged/goal</f>
        <v>0.803</v>
      </c>
      <c r="U285" s="14">
        <f>iferror(Pledged/backer_count, " ")</f>
        <v>90.3375</v>
      </c>
      <c r="V285" s="15" t="str">
        <f t="shared" si="6"/>
        <v>music</v>
      </c>
      <c r="W285" s="15" t="str">
        <f t="shared" si="7"/>
        <v>indie rock</v>
      </c>
    </row>
    <row r="286" ht="15.75" customHeight="1">
      <c r="A286" s="5">
        <v>343.0</v>
      </c>
      <c r="B286" s="6" t="s">
        <v>627</v>
      </c>
      <c r="C286" s="7" t="s">
        <v>628</v>
      </c>
      <c r="D286" s="8">
        <v>9000.0</v>
      </c>
      <c r="E286" s="8">
        <v>4853.0</v>
      </c>
      <c r="F286" s="5" t="s">
        <v>169</v>
      </c>
      <c r="G286" s="5">
        <v>147.0</v>
      </c>
      <c r="H286" s="5" t="s">
        <v>31</v>
      </c>
      <c r="I286" s="5" t="s">
        <v>32</v>
      </c>
      <c r="J286" s="5">
        <v>1.3848408E9</v>
      </c>
      <c r="K286" s="5">
        <v>1.38942E9</v>
      </c>
      <c r="L286" s="9">
        <f t="shared" si="2"/>
        <v>119648035958400</v>
      </c>
      <c r="M286" s="10">
        <f t="shared" ref="M286:N286" si="290">(((J286/60/60)/24+DATE(1970,1,1)))</f>
        <v>41597.25</v>
      </c>
      <c r="N286" s="11">
        <f t="shared" si="290"/>
        <v>41650.25</v>
      </c>
      <c r="O286" s="12">
        <f t="shared" si="4"/>
        <v>2013</v>
      </c>
      <c r="P286" s="5" t="b">
        <v>0</v>
      </c>
      <c r="Q286" s="5">
        <f t="shared" si="5"/>
        <v>11</v>
      </c>
      <c r="R286" s="5" t="b">
        <v>0</v>
      </c>
      <c r="S286" s="5" t="s">
        <v>33</v>
      </c>
      <c r="T286" s="13">
        <f>Pledged/goal</f>
        <v>0.5392222222</v>
      </c>
      <c r="U286" s="14">
        <f>iferror(Pledged/backer_count, " ")</f>
        <v>33.01360544</v>
      </c>
      <c r="V286" s="15" t="str">
        <f t="shared" si="6"/>
        <v>theater</v>
      </c>
      <c r="W286" s="15" t="str">
        <f t="shared" si="7"/>
        <v>plays</v>
      </c>
    </row>
    <row r="287" ht="15.75" customHeight="1">
      <c r="A287" s="5">
        <v>454.0</v>
      </c>
      <c r="B287" s="6" t="s">
        <v>629</v>
      </c>
      <c r="C287" s="7" t="s">
        <v>630</v>
      </c>
      <c r="D287" s="8">
        <v>4000.0</v>
      </c>
      <c r="E287" s="8">
        <v>1763.0</v>
      </c>
      <c r="F287" s="5" t="s">
        <v>169</v>
      </c>
      <c r="G287" s="5">
        <v>39.0</v>
      </c>
      <c r="H287" s="5" t="s">
        <v>31</v>
      </c>
      <c r="I287" s="5" t="s">
        <v>32</v>
      </c>
      <c r="J287" s="5">
        <v>1.3823316E9</v>
      </c>
      <c r="K287" s="5">
        <v>1.3854456E9</v>
      </c>
      <c r="L287" s="9">
        <f t="shared" si="2"/>
        <v>119431241078400</v>
      </c>
      <c r="M287" s="10">
        <f t="shared" ref="M287:N287" si="291">(((J287/60/60)/24+DATE(1970,1,1)))</f>
        <v>41568.20833</v>
      </c>
      <c r="N287" s="11">
        <f t="shared" si="291"/>
        <v>41604.25</v>
      </c>
      <c r="O287" s="12">
        <f t="shared" si="4"/>
        <v>2013</v>
      </c>
      <c r="P287" s="5" t="b">
        <v>0</v>
      </c>
      <c r="Q287" s="5">
        <f t="shared" si="5"/>
        <v>10</v>
      </c>
      <c r="R287" s="5" t="b">
        <v>1</v>
      </c>
      <c r="S287" s="5" t="s">
        <v>38</v>
      </c>
      <c r="T287" s="16">
        <f>Pledged/goal</f>
        <v>0.44075</v>
      </c>
      <c r="U287" s="14">
        <f>iferror(Pledged/backer_count, " ")</f>
        <v>45.20512821</v>
      </c>
      <c r="V287" s="15" t="str">
        <f t="shared" si="6"/>
        <v>film &amp; video</v>
      </c>
      <c r="W287" s="15" t="str">
        <f t="shared" si="7"/>
        <v>drama</v>
      </c>
    </row>
    <row r="288" ht="15.75" customHeight="1">
      <c r="A288" s="5">
        <v>295.0</v>
      </c>
      <c r="B288" s="6" t="s">
        <v>631</v>
      </c>
      <c r="C288" s="7" t="s">
        <v>632</v>
      </c>
      <c r="D288" s="8">
        <v>192900.0</v>
      </c>
      <c r="E288" s="8">
        <v>68769.0</v>
      </c>
      <c r="F288" s="5" t="s">
        <v>169</v>
      </c>
      <c r="G288" s="5">
        <v>1910.0</v>
      </c>
      <c r="H288" s="5" t="s">
        <v>105</v>
      </c>
      <c r="I288" s="5" t="s">
        <v>106</v>
      </c>
      <c r="J288" s="5">
        <v>1.3818132E9</v>
      </c>
      <c r="K288" s="5">
        <v>1.3839768E9</v>
      </c>
      <c r="L288" s="9">
        <f t="shared" si="2"/>
        <v>119386451318400</v>
      </c>
      <c r="M288" s="10">
        <f t="shared" ref="M288:N288" si="292">(((J288/60/60)/24+DATE(1970,1,1)))</f>
        <v>41562.20833</v>
      </c>
      <c r="N288" s="11">
        <f t="shared" si="292"/>
        <v>41587.25</v>
      </c>
      <c r="O288" s="12">
        <f t="shared" si="4"/>
        <v>2013</v>
      </c>
      <c r="P288" s="5" t="b">
        <v>0</v>
      </c>
      <c r="Q288" s="5">
        <f t="shared" si="5"/>
        <v>10</v>
      </c>
      <c r="R288" s="5" t="b">
        <v>0</v>
      </c>
      <c r="S288" s="5" t="s">
        <v>33</v>
      </c>
      <c r="T288" s="13">
        <f>Pledged/goal</f>
        <v>0.3565007776</v>
      </c>
      <c r="U288" s="14">
        <f>iferror(Pledged/backer_count, " ")</f>
        <v>36.00471204</v>
      </c>
      <c r="V288" s="15" t="str">
        <f t="shared" si="6"/>
        <v>theater</v>
      </c>
      <c r="W288" s="15" t="str">
        <f t="shared" si="7"/>
        <v>plays</v>
      </c>
    </row>
    <row r="289" ht="15.75" customHeight="1">
      <c r="A289" s="5">
        <v>971.0</v>
      </c>
      <c r="B289" s="6" t="s">
        <v>633</v>
      </c>
      <c r="C289" s="7" t="s">
        <v>634</v>
      </c>
      <c r="D289" s="8">
        <v>5100.0</v>
      </c>
      <c r="E289" s="8">
        <v>1414.0</v>
      </c>
      <c r="F289" s="5" t="s">
        <v>169</v>
      </c>
      <c r="G289" s="5">
        <v>24.0</v>
      </c>
      <c r="H289" s="5" t="s">
        <v>31</v>
      </c>
      <c r="I289" s="5" t="s">
        <v>32</v>
      </c>
      <c r="J289" s="5">
        <v>1.3812084E9</v>
      </c>
      <c r="K289" s="5">
        <v>1.3817268E9</v>
      </c>
      <c r="L289" s="9">
        <f t="shared" si="2"/>
        <v>119334196598400</v>
      </c>
      <c r="M289" s="10">
        <f t="shared" ref="M289:N289" si="293">(((J289/60/60)/24+DATE(1970,1,1)))</f>
        <v>41555.20833</v>
      </c>
      <c r="N289" s="11">
        <f t="shared" si="293"/>
        <v>41561.20833</v>
      </c>
      <c r="O289" s="12">
        <f t="shared" si="4"/>
        <v>2013</v>
      </c>
      <c r="P289" s="5" t="b">
        <v>0</v>
      </c>
      <c r="Q289" s="5">
        <f t="shared" si="5"/>
        <v>10</v>
      </c>
      <c r="R289" s="5" t="b">
        <v>0</v>
      </c>
      <c r="S289" s="5" t="s">
        <v>53</v>
      </c>
      <c r="T289" s="16">
        <f>Pledged/goal</f>
        <v>0.277254902</v>
      </c>
      <c r="U289" s="14">
        <f>iferror(Pledged/backer_count, " ")</f>
        <v>58.91666667</v>
      </c>
      <c r="V289" s="15" t="str">
        <f t="shared" si="6"/>
        <v>film &amp; video</v>
      </c>
      <c r="W289" s="15" t="str">
        <f t="shared" si="7"/>
        <v>television</v>
      </c>
    </row>
    <row r="290" ht="15.75" customHeight="1">
      <c r="A290" s="5">
        <v>538.0</v>
      </c>
      <c r="B290" s="6" t="s">
        <v>635</v>
      </c>
      <c r="C290" s="7" t="s">
        <v>636</v>
      </c>
      <c r="D290" s="8">
        <v>151300.0</v>
      </c>
      <c r="E290" s="8">
        <v>57034.0</v>
      </c>
      <c r="F290" s="5" t="s">
        <v>169</v>
      </c>
      <c r="G290" s="5">
        <v>1296.0</v>
      </c>
      <c r="H290" s="5" t="s">
        <v>31</v>
      </c>
      <c r="I290" s="5" t="s">
        <v>32</v>
      </c>
      <c r="J290" s="5">
        <v>1.379826E9</v>
      </c>
      <c r="K290" s="5">
        <v>1.3812084E9</v>
      </c>
      <c r="L290" s="9">
        <f t="shared" si="2"/>
        <v>119214757238400</v>
      </c>
      <c r="M290" s="10">
        <f t="shared" ref="M290:N290" si="294">(((J290/60/60)/24+DATE(1970,1,1)))</f>
        <v>41539.20833</v>
      </c>
      <c r="N290" s="11">
        <f t="shared" si="294"/>
        <v>41555.20833</v>
      </c>
      <c r="O290" s="12">
        <f t="shared" si="4"/>
        <v>2013</v>
      </c>
      <c r="P290" s="5" t="b">
        <v>0</v>
      </c>
      <c r="Q290" s="5">
        <f t="shared" si="5"/>
        <v>9</v>
      </c>
      <c r="R290" s="5" t="b">
        <v>0</v>
      </c>
      <c r="S290" s="5" t="s">
        <v>179</v>
      </c>
      <c r="T290" s="16">
        <f>Pledged/goal</f>
        <v>0.3769596827</v>
      </c>
      <c r="U290" s="14">
        <f>iferror(Pledged/backer_count, " ")</f>
        <v>44.00771605</v>
      </c>
      <c r="V290" s="15" t="str">
        <f t="shared" si="6"/>
        <v>games</v>
      </c>
      <c r="W290" s="15" t="str">
        <f t="shared" si="7"/>
        <v>mobile games</v>
      </c>
    </row>
    <row r="291" ht="15.75" customHeight="1">
      <c r="A291" s="5">
        <v>9.0</v>
      </c>
      <c r="B291" s="6" t="s">
        <v>637</v>
      </c>
      <c r="C291" s="7" t="s">
        <v>638</v>
      </c>
      <c r="D291" s="8">
        <v>6200.0</v>
      </c>
      <c r="E291" s="8">
        <v>3208.0</v>
      </c>
      <c r="F291" s="5" t="s">
        <v>169</v>
      </c>
      <c r="G291" s="5">
        <v>44.0</v>
      </c>
      <c r="H291" s="5" t="s">
        <v>31</v>
      </c>
      <c r="I291" s="5" t="s">
        <v>32</v>
      </c>
      <c r="J291" s="5">
        <v>1.3795668E9</v>
      </c>
      <c r="K291" s="5">
        <v>1.383804E9</v>
      </c>
      <c r="L291" s="9">
        <f t="shared" si="2"/>
        <v>119192362358400</v>
      </c>
      <c r="M291" s="10">
        <f t="shared" ref="M291:N291" si="295">(((J291/60/60)/24+DATE(1970,1,1)))</f>
        <v>41536.20833</v>
      </c>
      <c r="N291" s="11">
        <f t="shared" si="295"/>
        <v>41585.25</v>
      </c>
      <c r="O291" s="12">
        <f t="shared" si="4"/>
        <v>2013</v>
      </c>
      <c r="P291" s="5" t="b">
        <v>0</v>
      </c>
      <c r="Q291" s="5">
        <f t="shared" si="5"/>
        <v>9</v>
      </c>
      <c r="R291" s="5" t="b">
        <v>0</v>
      </c>
      <c r="S291" s="5" t="s">
        <v>311</v>
      </c>
      <c r="T291" s="13">
        <f>Pledged/goal</f>
        <v>0.5174193548</v>
      </c>
      <c r="U291" s="14">
        <f>iferror(Pledged/backer_count, " ")</f>
        <v>72.90909091</v>
      </c>
      <c r="V291" s="15" t="str">
        <f t="shared" si="6"/>
        <v>music</v>
      </c>
      <c r="W291" s="15" t="str">
        <f t="shared" si="7"/>
        <v>electric music</v>
      </c>
    </row>
    <row r="292" ht="15.75" customHeight="1">
      <c r="A292" s="5">
        <v>543.0</v>
      </c>
      <c r="B292" s="6" t="s">
        <v>639</v>
      </c>
      <c r="C292" s="7" t="s">
        <v>640</v>
      </c>
      <c r="D292" s="8">
        <v>84900.0</v>
      </c>
      <c r="E292" s="8">
        <v>13864.0</v>
      </c>
      <c r="F292" s="5" t="s">
        <v>169</v>
      </c>
      <c r="G292" s="5">
        <v>180.0</v>
      </c>
      <c r="H292" s="5" t="s">
        <v>31</v>
      </c>
      <c r="I292" s="5" t="s">
        <v>32</v>
      </c>
      <c r="J292" s="5">
        <v>1.3788756E9</v>
      </c>
      <c r="K292" s="5">
        <v>1.3801716E9</v>
      </c>
      <c r="L292" s="9">
        <f t="shared" si="2"/>
        <v>119132642678400</v>
      </c>
      <c r="M292" s="10">
        <f t="shared" ref="M292:N292" si="296">(((J292/60/60)/24+DATE(1970,1,1)))</f>
        <v>41528.20833</v>
      </c>
      <c r="N292" s="11">
        <f t="shared" si="296"/>
        <v>41543.20833</v>
      </c>
      <c r="O292" s="12">
        <f t="shared" si="4"/>
        <v>2013</v>
      </c>
      <c r="P292" s="5" t="b">
        <v>0</v>
      </c>
      <c r="Q292" s="5">
        <f t="shared" si="5"/>
        <v>9</v>
      </c>
      <c r="R292" s="5" t="b">
        <v>0</v>
      </c>
      <c r="S292" s="5" t="s">
        <v>139</v>
      </c>
      <c r="T292" s="16">
        <f>Pledged/goal</f>
        <v>0.1632979976</v>
      </c>
      <c r="U292" s="14">
        <f>iferror(Pledged/backer_count, " ")</f>
        <v>77.02222222</v>
      </c>
      <c r="V292" s="15" t="str">
        <f t="shared" si="6"/>
        <v>games</v>
      </c>
      <c r="W292" s="15" t="str">
        <f t="shared" si="7"/>
        <v>video games</v>
      </c>
    </row>
    <row r="293" ht="15.75" customHeight="1">
      <c r="A293" s="5">
        <v>211.0</v>
      </c>
      <c r="B293" s="6" t="s">
        <v>641</v>
      </c>
      <c r="C293" s="7" t="s">
        <v>642</v>
      </c>
      <c r="D293" s="8">
        <v>104400.0</v>
      </c>
      <c r="E293" s="8">
        <v>99100.0</v>
      </c>
      <c r="F293" s="5" t="s">
        <v>169</v>
      </c>
      <c r="G293" s="5">
        <v>1625.0</v>
      </c>
      <c r="H293" s="5" t="s">
        <v>31</v>
      </c>
      <c r="I293" s="5" t="s">
        <v>32</v>
      </c>
      <c r="J293" s="5">
        <v>1.3775796E9</v>
      </c>
      <c r="K293" s="5">
        <v>1.3796532E9</v>
      </c>
      <c r="L293" s="9">
        <f t="shared" si="2"/>
        <v>119020668278400</v>
      </c>
      <c r="M293" s="10">
        <f t="shared" ref="M293:N293" si="297">(((J293/60/60)/24+DATE(1970,1,1)))</f>
        <v>41513.20833</v>
      </c>
      <c r="N293" s="11">
        <f t="shared" si="297"/>
        <v>41537.20833</v>
      </c>
      <c r="O293" s="12">
        <f t="shared" si="4"/>
        <v>2013</v>
      </c>
      <c r="P293" s="5" t="b">
        <v>0</v>
      </c>
      <c r="Q293" s="5">
        <f t="shared" si="5"/>
        <v>8</v>
      </c>
      <c r="R293" s="5" t="b">
        <v>0</v>
      </c>
      <c r="S293" s="5" t="s">
        <v>33</v>
      </c>
      <c r="T293" s="13">
        <f>Pledged/goal</f>
        <v>0.9492337165</v>
      </c>
      <c r="U293" s="14">
        <f>iferror(Pledged/backer_count, " ")</f>
        <v>60.98461538</v>
      </c>
      <c r="V293" s="15" t="str">
        <f t="shared" si="6"/>
        <v>theater</v>
      </c>
      <c r="W293" s="15" t="str">
        <f t="shared" si="7"/>
        <v>plays</v>
      </c>
    </row>
    <row r="294" ht="15.75" customHeight="1">
      <c r="A294" s="5">
        <v>400.0</v>
      </c>
      <c r="B294" s="6" t="s">
        <v>643</v>
      </c>
      <c r="C294" s="7" t="s">
        <v>644</v>
      </c>
      <c r="D294" s="8">
        <v>100.0</v>
      </c>
      <c r="E294" s="8">
        <v>2.0</v>
      </c>
      <c r="F294" s="5" t="s">
        <v>169</v>
      </c>
      <c r="G294" s="5">
        <v>1.0</v>
      </c>
      <c r="H294" s="5" t="s">
        <v>31</v>
      </c>
      <c r="I294" s="5" t="s">
        <v>32</v>
      </c>
      <c r="J294" s="5">
        <v>1.3766292E9</v>
      </c>
      <c r="K294" s="5">
        <v>1.37853E9</v>
      </c>
      <c r="L294" s="9">
        <f t="shared" si="2"/>
        <v>118938553718400</v>
      </c>
      <c r="M294" s="10">
        <f t="shared" ref="M294:N294" si="298">(((J294/60/60)/24+DATE(1970,1,1)))</f>
        <v>41502.20833</v>
      </c>
      <c r="N294" s="11">
        <f t="shared" si="298"/>
        <v>41524.20833</v>
      </c>
      <c r="O294" s="12">
        <f t="shared" si="4"/>
        <v>2013</v>
      </c>
      <c r="P294" s="5" t="b">
        <v>0</v>
      </c>
      <c r="Q294" s="5">
        <f t="shared" si="5"/>
        <v>8</v>
      </c>
      <c r="R294" s="5" t="b">
        <v>1</v>
      </c>
      <c r="S294" s="5" t="s">
        <v>81</v>
      </c>
      <c r="T294" s="16">
        <f>Pledged/goal</f>
        <v>0.02</v>
      </c>
      <c r="U294" s="14">
        <f>iferror(Pledged/backer_count, " ")</f>
        <v>2</v>
      </c>
      <c r="V294" s="15" t="str">
        <f t="shared" si="6"/>
        <v>photography</v>
      </c>
      <c r="W294" s="15" t="str">
        <f t="shared" si="7"/>
        <v>photography books</v>
      </c>
    </row>
    <row r="295" ht="15.75" customHeight="1">
      <c r="A295" s="5">
        <v>769.0</v>
      </c>
      <c r="B295" s="6" t="s">
        <v>645</v>
      </c>
      <c r="C295" s="7" t="s">
        <v>646</v>
      </c>
      <c r="D295" s="8">
        <v>125600.0</v>
      </c>
      <c r="E295" s="8">
        <v>109106.0</v>
      </c>
      <c r="F295" s="5" t="s">
        <v>169</v>
      </c>
      <c r="G295" s="5">
        <v>3410.0</v>
      </c>
      <c r="H295" s="5" t="s">
        <v>31</v>
      </c>
      <c r="I295" s="5" t="s">
        <v>32</v>
      </c>
      <c r="J295" s="5">
        <v>1.3765428E9</v>
      </c>
      <c r="K295" s="5">
        <v>1.3787892E9</v>
      </c>
      <c r="L295" s="9">
        <f t="shared" si="2"/>
        <v>118931088758400</v>
      </c>
      <c r="M295" s="10">
        <f t="shared" ref="M295:N295" si="299">(((J295/60/60)/24+DATE(1970,1,1)))</f>
        <v>41501.20833</v>
      </c>
      <c r="N295" s="11">
        <f t="shared" si="299"/>
        <v>41527.20833</v>
      </c>
      <c r="O295" s="12">
        <f t="shared" si="4"/>
        <v>2013</v>
      </c>
      <c r="P295" s="5" t="b">
        <v>0</v>
      </c>
      <c r="Q295" s="5">
        <f t="shared" si="5"/>
        <v>8</v>
      </c>
      <c r="R295" s="5" t="b">
        <v>0</v>
      </c>
      <c r="S295" s="5" t="s">
        <v>139</v>
      </c>
      <c r="T295" s="16">
        <f>Pledged/goal</f>
        <v>0.8686783439</v>
      </c>
      <c r="U295" s="14">
        <f>iferror(Pledged/backer_count, " ")</f>
        <v>31.99589443</v>
      </c>
      <c r="V295" s="15" t="str">
        <f t="shared" si="6"/>
        <v>games</v>
      </c>
      <c r="W295" s="15" t="str">
        <f t="shared" si="7"/>
        <v>video games</v>
      </c>
    </row>
    <row r="296" ht="15.75" customHeight="1">
      <c r="A296" s="5">
        <v>914.0</v>
      </c>
      <c r="B296" s="6" t="s">
        <v>647</v>
      </c>
      <c r="C296" s="7" t="s">
        <v>648</v>
      </c>
      <c r="D296" s="8">
        <v>6400.0</v>
      </c>
      <c r="E296" s="8">
        <v>3676.0</v>
      </c>
      <c r="F296" s="5" t="s">
        <v>169</v>
      </c>
      <c r="G296" s="5">
        <v>141.0</v>
      </c>
      <c r="H296" s="5" t="s">
        <v>51</v>
      </c>
      <c r="I296" s="5" t="s">
        <v>52</v>
      </c>
      <c r="J296" s="5">
        <v>1.3755924E9</v>
      </c>
      <c r="K296" s="5">
        <v>1.3766292E9</v>
      </c>
      <c r="L296" s="9">
        <f t="shared" si="2"/>
        <v>118848974198400</v>
      </c>
      <c r="M296" s="10">
        <f t="shared" ref="M296:N296" si="300">(((J296/60/60)/24+DATE(1970,1,1)))</f>
        <v>41490.20833</v>
      </c>
      <c r="N296" s="11">
        <f t="shared" si="300"/>
        <v>41502.20833</v>
      </c>
      <c r="O296" s="12">
        <f t="shared" si="4"/>
        <v>2013</v>
      </c>
      <c r="P296" s="5" t="b">
        <v>0</v>
      </c>
      <c r="Q296" s="5">
        <f t="shared" si="5"/>
        <v>8</v>
      </c>
      <c r="R296" s="5" t="b">
        <v>0</v>
      </c>
      <c r="S296" s="5" t="s">
        <v>33</v>
      </c>
      <c r="T296" s="16">
        <f>Pledged/goal</f>
        <v>0.574375</v>
      </c>
      <c r="U296" s="14">
        <f>iferror(Pledged/backer_count, " ")</f>
        <v>26.07092199</v>
      </c>
      <c r="V296" s="15" t="str">
        <f t="shared" si="6"/>
        <v>theater</v>
      </c>
      <c r="W296" s="15" t="str">
        <f t="shared" si="7"/>
        <v>plays</v>
      </c>
    </row>
    <row r="297" ht="15.75" customHeight="1">
      <c r="A297" s="5">
        <v>50.0</v>
      </c>
      <c r="B297" s="6" t="s">
        <v>649</v>
      </c>
      <c r="C297" s="7" t="s">
        <v>650</v>
      </c>
      <c r="D297" s="8">
        <v>100.0</v>
      </c>
      <c r="E297" s="8">
        <v>2.0</v>
      </c>
      <c r="F297" s="5" t="s">
        <v>169</v>
      </c>
      <c r="G297" s="5">
        <v>1.0</v>
      </c>
      <c r="H297" s="5" t="s">
        <v>79</v>
      </c>
      <c r="I297" s="5" t="s">
        <v>80</v>
      </c>
      <c r="J297" s="5">
        <v>1.3753332E9</v>
      </c>
      <c r="K297" s="5">
        <v>1.3777524E9</v>
      </c>
      <c r="L297" s="9">
        <f t="shared" si="2"/>
        <v>118826579318400</v>
      </c>
      <c r="M297" s="10">
        <f t="shared" ref="M297:N297" si="301">(((J297/60/60)/24+DATE(1970,1,1)))</f>
        <v>41487.20833</v>
      </c>
      <c r="N297" s="11">
        <f t="shared" si="301"/>
        <v>41515.20833</v>
      </c>
      <c r="O297" s="12">
        <f t="shared" si="4"/>
        <v>2013</v>
      </c>
      <c r="P297" s="5" t="b">
        <v>0</v>
      </c>
      <c r="Q297" s="5">
        <f t="shared" si="5"/>
        <v>8</v>
      </c>
      <c r="R297" s="5" t="b">
        <v>0</v>
      </c>
      <c r="S297" s="5" t="s">
        <v>172</v>
      </c>
      <c r="T297" s="13">
        <f>Pledged/goal</f>
        <v>0.02</v>
      </c>
      <c r="U297" s="14">
        <f>iferror(Pledged/backer_count, " ")</f>
        <v>2</v>
      </c>
      <c r="V297" s="15" t="str">
        <f t="shared" si="6"/>
        <v>music</v>
      </c>
      <c r="W297" s="15" t="str">
        <f t="shared" si="7"/>
        <v>metal</v>
      </c>
    </row>
    <row r="298" ht="15.75" customHeight="1">
      <c r="A298" s="5">
        <v>600.0</v>
      </c>
      <c r="B298" s="6" t="s">
        <v>651</v>
      </c>
      <c r="C298" s="7" t="s">
        <v>652</v>
      </c>
      <c r="D298" s="8">
        <v>100.0</v>
      </c>
      <c r="E298" s="8">
        <v>5.0</v>
      </c>
      <c r="F298" s="5" t="s">
        <v>169</v>
      </c>
      <c r="G298" s="5">
        <v>1.0</v>
      </c>
      <c r="H298" s="5" t="s">
        <v>51</v>
      </c>
      <c r="I298" s="5" t="s">
        <v>52</v>
      </c>
      <c r="J298" s="5">
        <v>1.3751604E9</v>
      </c>
      <c r="K298" s="5">
        <v>1.3761972E9</v>
      </c>
      <c r="L298" s="9">
        <f t="shared" si="2"/>
        <v>118811649398400</v>
      </c>
      <c r="M298" s="10">
        <f t="shared" ref="M298:N298" si="302">(((J298/60/60)/24+DATE(1970,1,1)))</f>
        <v>41485.20833</v>
      </c>
      <c r="N298" s="11">
        <f t="shared" si="302"/>
        <v>41497.20833</v>
      </c>
      <c r="O298" s="12">
        <f t="shared" si="4"/>
        <v>2013</v>
      </c>
      <c r="P298" s="5" t="b">
        <v>0</v>
      </c>
      <c r="Q298" s="5">
        <f t="shared" si="5"/>
        <v>7</v>
      </c>
      <c r="R298" s="5" t="b">
        <v>0</v>
      </c>
      <c r="S298" s="5" t="s">
        <v>63</v>
      </c>
      <c r="T298" s="16">
        <f>Pledged/goal</f>
        <v>0.05</v>
      </c>
      <c r="U298" s="14">
        <f>iferror(Pledged/backer_count, " ")</f>
        <v>5</v>
      </c>
      <c r="V298" s="15" t="str">
        <f t="shared" si="6"/>
        <v>food</v>
      </c>
      <c r="W298" s="15" t="str">
        <f t="shared" si="7"/>
        <v>food trucks</v>
      </c>
    </row>
    <row r="299" ht="15.75" customHeight="1">
      <c r="A299" s="5">
        <v>702.0</v>
      </c>
      <c r="B299" s="6" t="s">
        <v>653</v>
      </c>
      <c r="C299" s="7" t="s">
        <v>654</v>
      </c>
      <c r="D299" s="8">
        <v>8700.0</v>
      </c>
      <c r="E299" s="8">
        <v>4710.0</v>
      </c>
      <c r="F299" s="5" t="s">
        <v>169</v>
      </c>
      <c r="G299" s="5">
        <v>83.0</v>
      </c>
      <c r="H299" s="5" t="s">
        <v>31</v>
      </c>
      <c r="I299" s="5" t="s">
        <v>32</v>
      </c>
      <c r="J299" s="5">
        <v>1.3744692E9</v>
      </c>
      <c r="K299" s="5">
        <v>1.3749012E9</v>
      </c>
      <c r="L299" s="9">
        <f t="shared" si="2"/>
        <v>118751929718400</v>
      </c>
      <c r="M299" s="10">
        <f t="shared" ref="M299:N299" si="303">(((J299/60/60)/24+DATE(1970,1,1)))</f>
        <v>41477.20833</v>
      </c>
      <c r="N299" s="11">
        <f t="shared" si="303"/>
        <v>41482.20833</v>
      </c>
      <c r="O299" s="12">
        <f t="shared" si="4"/>
        <v>2013</v>
      </c>
      <c r="P299" s="5" t="b">
        <v>0</v>
      </c>
      <c r="Q299" s="5">
        <f t="shared" si="5"/>
        <v>7</v>
      </c>
      <c r="R299" s="5" t="b">
        <v>0</v>
      </c>
      <c r="S299" s="5" t="s">
        <v>184</v>
      </c>
      <c r="T299" s="16">
        <f>Pledged/goal</f>
        <v>0.5413793103</v>
      </c>
      <c r="U299" s="14">
        <f>iferror(Pledged/backer_count, " ")</f>
        <v>56.74698795</v>
      </c>
      <c r="V299" s="15" t="str">
        <f t="shared" si="6"/>
        <v>technology</v>
      </c>
      <c r="W299" s="15" t="str">
        <f t="shared" si="7"/>
        <v>wearables</v>
      </c>
    </row>
    <row r="300" ht="15.75" customHeight="1">
      <c r="A300" s="5">
        <v>342.0</v>
      </c>
      <c r="B300" s="6" t="s">
        <v>655</v>
      </c>
      <c r="C300" s="7" t="s">
        <v>656</v>
      </c>
      <c r="D300" s="8">
        <v>47900.0</v>
      </c>
      <c r="E300" s="8">
        <v>31864.0</v>
      </c>
      <c r="F300" s="5" t="s">
        <v>169</v>
      </c>
      <c r="G300" s="5">
        <v>328.0</v>
      </c>
      <c r="H300" s="5" t="s">
        <v>31</v>
      </c>
      <c r="I300" s="5" t="s">
        <v>32</v>
      </c>
      <c r="J300" s="5">
        <v>1.3742964E9</v>
      </c>
      <c r="K300" s="5">
        <v>1.3753332E9</v>
      </c>
      <c r="L300" s="9">
        <f t="shared" si="2"/>
        <v>118736999798400</v>
      </c>
      <c r="M300" s="10">
        <f t="shared" ref="M300:N300" si="304">(((J300/60/60)/24+DATE(1970,1,1)))</f>
        <v>41475.20833</v>
      </c>
      <c r="N300" s="11">
        <f t="shared" si="304"/>
        <v>41487.20833</v>
      </c>
      <c r="O300" s="12">
        <f t="shared" si="4"/>
        <v>2013</v>
      </c>
      <c r="P300" s="5" t="b">
        <v>0</v>
      </c>
      <c r="Q300" s="5">
        <f t="shared" si="5"/>
        <v>7</v>
      </c>
      <c r="R300" s="5" t="b">
        <v>0</v>
      </c>
      <c r="S300" s="5" t="s">
        <v>33</v>
      </c>
      <c r="T300" s="13">
        <f>Pledged/goal</f>
        <v>0.6652192067</v>
      </c>
      <c r="U300" s="14">
        <f>iferror(Pledged/backer_count, " ")</f>
        <v>97.14634146</v>
      </c>
      <c r="V300" s="15" t="str">
        <f t="shared" si="6"/>
        <v>theater</v>
      </c>
      <c r="W300" s="15" t="str">
        <f t="shared" si="7"/>
        <v>plays</v>
      </c>
    </row>
    <row r="301" ht="15.75" customHeight="1">
      <c r="A301" s="5">
        <v>792.0</v>
      </c>
      <c r="B301" s="6" t="s">
        <v>657</v>
      </c>
      <c r="C301" s="7" t="s">
        <v>658</v>
      </c>
      <c r="D301" s="8">
        <v>2000.0</v>
      </c>
      <c r="E301" s="8">
        <v>680.0</v>
      </c>
      <c r="F301" s="5" t="s">
        <v>169</v>
      </c>
      <c r="G301" s="5">
        <v>7.0</v>
      </c>
      <c r="H301" s="5" t="s">
        <v>31</v>
      </c>
      <c r="I301" s="5" t="s">
        <v>32</v>
      </c>
      <c r="J301" s="5">
        <v>1.3722228E9</v>
      </c>
      <c r="K301" s="5">
        <v>1.374642E9</v>
      </c>
      <c r="L301" s="9">
        <f t="shared" si="2"/>
        <v>118557840758400</v>
      </c>
      <c r="M301" s="10">
        <f t="shared" ref="M301:N301" si="305">(((J301/60/60)/24+DATE(1970,1,1)))</f>
        <v>41451.20833</v>
      </c>
      <c r="N301" s="11">
        <f t="shared" si="305"/>
        <v>41479.20833</v>
      </c>
      <c r="O301" s="12">
        <f t="shared" si="4"/>
        <v>2013</v>
      </c>
      <c r="P301" s="5" t="b">
        <v>0</v>
      </c>
      <c r="Q301" s="5">
        <f t="shared" si="5"/>
        <v>6</v>
      </c>
      <c r="R301" s="5" t="b">
        <v>1</v>
      </c>
      <c r="S301" s="5" t="s">
        <v>33</v>
      </c>
      <c r="T301" s="16">
        <f>Pledged/goal</f>
        <v>0.34</v>
      </c>
      <c r="U301" s="14">
        <f>iferror(Pledged/backer_count, " ")</f>
        <v>97.14285714</v>
      </c>
      <c r="V301" s="15" t="str">
        <f t="shared" si="6"/>
        <v>theater</v>
      </c>
      <c r="W301" s="15" t="str">
        <f t="shared" si="7"/>
        <v>plays</v>
      </c>
    </row>
    <row r="302" ht="15.75" customHeight="1">
      <c r="A302" s="5">
        <v>190.0</v>
      </c>
      <c r="B302" s="6" t="s">
        <v>659</v>
      </c>
      <c r="C302" s="7" t="s">
        <v>660</v>
      </c>
      <c r="D302" s="8">
        <v>3700.0</v>
      </c>
      <c r="E302" s="8">
        <v>2538.0</v>
      </c>
      <c r="F302" s="5" t="s">
        <v>169</v>
      </c>
      <c r="G302" s="5">
        <v>24.0</v>
      </c>
      <c r="H302" s="5" t="s">
        <v>31</v>
      </c>
      <c r="I302" s="5" t="s">
        <v>32</v>
      </c>
      <c r="J302" s="5">
        <v>1.370322E9</v>
      </c>
      <c r="K302" s="5">
        <v>1.3704084E9</v>
      </c>
      <c r="L302" s="9">
        <f t="shared" si="2"/>
        <v>118393611638400</v>
      </c>
      <c r="M302" s="10">
        <f t="shared" ref="M302:N302" si="306">(((J302/60/60)/24+DATE(1970,1,1)))</f>
        <v>41429.20833</v>
      </c>
      <c r="N302" s="11">
        <f t="shared" si="306"/>
        <v>41430.20833</v>
      </c>
      <c r="O302" s="12">
        <f t="shared" si="4"/>
        <v>2013</v>
      </c>
      <c r="P302" s="5" t="b">
        <v>0</v>
      </c>
      <c r="Q302" s="5">
        <f t="shared" si="5"/>
        <v>6</v>
      </c>
      <c r="R302" s="5" t="b">
        <v>1</v>
      </c>
      <c r="S302" s="5" t="s">
        <v>33</v>
      </c>
      <c r="T302" s="13">
        <f>Pledged/goal</f>
        <v>0.6859459459</v>
      </c>
      <c r="U302" s="14">
        <f>iferror(Pledged/backer_count, " ")</f>
        <v>105.75</v>
      </c>
      <c r="V302" s="15" t="str">
        <f t="shared" si="6"/>
        <v>theater</v>
      </c>
      <c r="W302" s="15" t="str">
        <f t="shared" si="7"/>
        <v>plays</v>
      </c>
    </row>
    <row r="303" ht="15.75" customHeight="1">
      <c r="A303" s="5">
        <v>290.0</v>
      </c>
      <c r="B303" s="6" t="s">
        <v>661</v>
      </c>
      <c r="C303" s="7" t="s">
        <v>662</v>
      </c>
      <c r="D303" s="8">
        <v>168600.0</v>
      </c>
      <c r="E303" s="8">
        <v>91722.0</v>
      </c>
      <c r="F303" s="5" t="s">
        <v>169</v>
      </c>
      <c r="G303" s="5">
        <v>908.0</v>
      </c>
      <c r="H303" s="5" t="s">
        <v>31</v>
      </c>
      <c r="I303" s="5" t="s">
        <v>32</v>
      </c>
      <c r="J303" s="5">
        <v>1.368162E9</v>
      </c>
      <c r="K303" s="5">
        <v>1.3709268E9</v>
      </c>
      <c r="L303" s="9">
        <f t="shared" si="2"/>
        <v>118206987638400</v>
      </c>
      <c r="M303" s="10">
        <f t="shared" ref="M303:N303" si="307">(((J303/60/60)/24+DATE(1970,1,1)))</f>
        <v>41404.20833</v>
      </c>
      <c r="N303" s="11">
        <f t="shared" si="307"/>
        <v>41436.20833</v>
      </c>
      <c r="O303" s="12">
        <f t="shared" si="4"/>
        <v>2013</v>
      </c>
      <c r="P303" s="5" t="b">
        <v>0</v>
      </c>
      <c r="Q303" s="5">
        <f t="shared" si="5"/>
        <v>5</v>
      </c>
      <c r="R303" s="5" t="b">
        <v>1</v>
      </c>
      <c r="S303" s="5" t="s">
        <v>72</v>
      </c>
      <c r="T303" s="13">
        <f>Pledged/goal</f>
        <v>0.5440213523</v>
      </c>
      <c r="U303" s="14">
        <f>iferror(Pledged/backer_count, " ")</f>
        <v>101.0154185</v>
      </c>
      <c r="V303" s="15" t="str">
        <f t="shared" si="6"/>
        <v>film &amp; video</v>
      </c>
      <c r="W303" s="15" t="str">
        <f t="shared" si="7"/>
        <v>documentary</v>
      </c>
    </row>
    <row r="304" ht="15.75" customHeight="1">
      <c r="A304" s="5">
        <v>618.0</v>
      </c>
      <c r="B304" s="6" t="s">
        <v>663</v>
      </c>
      <c r="C304" s="7" t="s">
        <v>664</v>
      </c>
      <c r="D304" s="8">
        <v>198600.0</v>
      </c>
      <c r="E304" s="8">
        <v>97037.0</v>
      </c>
      <c r="F304" s="5" t="s">
        <v>169</v>
      </c>
      <c r="G304" s="5">
        <v>1198.0</v>
      </c>
      <c r="H304" s="5" t="s">
        <v>31</v>
      </c>
      <c r="I304" s="5" t="s">
        <v>32</v>
      </c>
      <c r="J304" s="5">
        <v>1.3674708E9</v>
      </c>
      <c r="K304" s="5">
        <v>1.3692852E9</v>
      </c>
      <c r="L304" s="9">
        <f t="shared" si="2"/>
        <v>118147267958400</v>
      </c>
      <c r="M304" s="10">
        <f t="shared" ref="M304:N304" si="308">(((J304/60/60)/24+DATE(1970,1,1)))</f>
        <v>41396.20833</v>
      </c>
      <c r="N304" s="11">
        <f t="shared" si="308"/>
        <v>41417.20833</v>
      </c>
      <c r="O304" s="12">
        <f t="shared" si="4"/>
        <v>2013</v>
      </c>
      <c r="P304" s="5" t="b">
        <v>0</v>
      </c>
      <c r="Q304" s="5">
        <f t="shared" si="5"/>
        <v>5</v>
      </c>
      <c r="R304" s="5" t="b">
        <v>0</v>
      </c>
      <c r="S304" s="5" t="s">
        <v>90</v>
      </c>
      <c r="T304" s="16">
        <f>Pledged/goal</f>
        <v>0.4886052367</v>
      </c>
      <c r="U304" s="14">
        <f>iferror(Pledged/backer_count, " ")</f>
        <v>80.99916528</v>
      </c>
      <c r="V304" s="15" t="str">
        <f t="shared" si="6"/>
        <v>publishing</v>
      </c>
      <c r="W304" s="15" t="str">
        <f t="shared" si="7"/>
        <v>nonfiction</v>
      </c>
    </row>
    <row r="305" ht="15.75" customHeight="1">
      <c r="A305" s="5">
        <v>500.0</v>
      </c>
      <c r="B305" s="6" t="s">
        <v>665</v>
      </c>
      <c r="C305" s="7" t="s">
        <v>666</v>
      </c>
      <c r="D305" s="8">
        <v>100.0</v>
      </c>
      <c r="E305" s="8">
        <v>0.0</v>
      </c>
      <c r="F305" s="5" t="s">
        <v>169</v>
      </c>
      <c r="G305" s="5">
        <v>0.0</v>
      </c>
      <c r="H305" s="5" t="s">
        <v>31</v>
      </c>
      <c r="I305" s="5" t="s">
        <v>32</v>
      </c>
      <c r="J305" s="5">
        <v>1.3673844E9</v>
      </c>
      <c r="K305" s="5">
        <v>1.3698036E9</v>
      </c>
      <c r="L305" s="9">
        <f t="shared" si="2"/>
        <v>118139802998400</v>
      </c>
      <c r="M305" s="10">
        <f t="shared" ref="M305:N305" si="309">(((J305/60/60)/24+DATE(1970,1,1)))</f>
        <v>41395.20833</v>
      </c>
      <c r="N305" s="11">
        <f t="shared" si="309"/>
        <v>41423.20833</v>
      </c>
      <c r="O305" s="12">
        <f t="shared" si="4"/>
        <v>2013</v>
      </c>
      <c r="P305" s="5" t="b">
        <v>0</v>
      </c>
      <c r="Q305" s="5">
        <f t="shared" si="5"/>
        <v>5</v>
      </c>
      <c r="R305" s="5" t="b">
        <v>1</v>
      </c>
      <c r="S305" s="5" t="s">
        <v>33</v>
      </c>
      <c r="T305" s="16">
        <f>Pledged/goal</f>
        <v>0</v>
      </c>
      <c r="U305" s="14" t="str">
        <f>iferror(Pledged/backer_count, " ")</f>
        <v> </v>
      </c>
      <c r="V305" s="15" t="str">
        <f t="shared" si="6"/>
        <v>theater</v>
      </c>
      <c r="W305" s="15" t="str">
        <f t="shared" si="7"/>
        <v>plays</v>
      </c>
    </row>
    <row r="306" ht="15.75" customHeight="1">
      <c r="A306" s="5">
        <v>448.0</v>
      </c>
      <c r="B306" s="6" t="s">
        <v>667</v>
      </c>
      <c r="C306" s="7" t="s">
        <v>668</v>
      </c>
      <c r="D306" s="8">
        <v>89900.0</v>
      </c>
      <c r="E306" s="8">
        <v>45384.0</v>
      </c>
      <c r="F306" s="5" t="s">
        <v>169</v>
      </c>
      <c r="G306" s="5">
        <v>605.0</v>
      </c>
      <c r="H306" s="5" t="s">
        <v>31</v>
      </c>
      <c r="I306" s="5" t="s">
        <v>32</v>
      </c>
      <c r="J306" s="5">
        <v>1.3659156E9</v>
      </c>
      <c r="K306" s="5">
        <v>1.3660884E9</v>
      </c>
      <c r="L306" s="9">
        <f t="shared" si="2"/>
        <v>118012898678400</v>
      </c>
      <c r="M306" s="10">
        <f t="shared" ref="M306:N306" si="310">(((J306/60/60)/24+DATE(1970,1,1)))</f>
        <v>41378.20833</v>
      </c>
      <c r="N306" s="11">
        <f t="shared" si="310"/>
        <v>41380.20833</v>
      </c>
      <c r="O306" s="12">
        <f t="shared" si="4"/>
        <v>2013</v>
      </c>
      <c r="P306" s="5" t="b">
        <v>0</v>
      </c>
      <c r="Q306" s="5">
        <f t="shared" si="5"/>
        <v>4</v>
      </c>
      <c r="R306" s="5" t="b">
        <v>1</v>
      </c>
      <c r="S306" s="5" t="s">
        <v>139</v>
      </c>
      <c r="T306" s="16">
        <f>Pledged/goal</f>
        <v>0.5048275862</v>
      </c>
      <c r="U306" s="14">
        <f>iferror(Pledged/backer_count, " ")</f>
        <v>75.01487603</v>
      </c>
      <c r="V306" s="15" t="str">
        <f t="shared" si="6"/>
        <v>games</v>
      </c>
      <c r="W306" s="15" t="str">
        <f t="shared" si="7"/>
        <v>video games</v>
      </c>
    </row>
    <row r="307" ht="15.75" customHeight="1">
      <c r="A307" s="5">
        <v>507.0</v>
      </c>
      <c r="B307" s="6" t="s">
        <v>669</v>
      </c>
      <c r="C307" s="7" t="s">
        <v>670</v>
      </c>
      <c r="D307" s="8">
        <v>2100.0</v>
      </c>
      <c r="E307" s="8">
        <v>837.0</v>
      </c>
      <c r="F307" s="5" t="s">
        <v>169</v>
      </c>
      <c r="G307" s="5">
        <v>19.0</v>
      </c>
      <c r="H307" s="5" t="s">
        <v>31</v>
      </c>
      <c r="I307" s="5" t="s">
        <v>32</v>
      </c>
      <c r="J307" s="5">
        <v>1.3654836E9</v>
      </c>
      <c r="K307" s="5">
        <v>1.3697172E9</v>
      </c>
      <c r="L307" s="9">
        <f t="shared" si="2"/>
        <v>117975573878400</v>
      </c>
      <c r="M307" s="10">
        <f t="shared" ref="M307:N307" si="311">(((J307/60/60)/24+DATE(1970,1,1)))</f>
        <v>41373.20833</v>
      </c>
      <c r="N307" s="11">
        <f t="shared" si="311"/>
        <v>41422.20833</v>
      </c>
      <c r="O307" s="12">
        <f t="shared" si="4"/>
        <v>2013</v>
      </c>
      <c r="P307" s="5" t="b">
        <v>0</v>
      </c>
      <c r="Q307" s="5">
        <f t="shared" si="5"/>
        <v>4</v>
      </c>
      <c r="R307" s="5" t="b">
        <v>1</v>
      </c>
      <c r="S307" s="5" t="s">
        <v>60</v>
      </c>
      <c r="T307" s="16">
        <f>Pledged/goal</f>
        <v>0.3985714286</v>
      </c>
      <c r="U307" s="14">
        <f>iferror(Pledged/backer_count, " ")</f>
        <v>44.05263158</v>
      </c>
      <c r="V307" s="15" t="str">
        <f t="shared" si="6"/>
        <v>technology</v>
      </c>
      <c r="W307" s="15" t="str">
        <f t="shared" si="7"/>
        <v>web</v>
      </c>
    </row>
    <row r="308" ht="15.75" customHeight="1">
      <c r="A308" s="5">
        <v>646.0</v>
      </c>
      <c r="B308" s="6" t="s">
        <v>671</v>
      </c>
      <c r="C308" s="7" t="s">
        <v>672</v>
      </c>
      <c r="D308" s="8">
        <v>98700.0</v>
      </c>
      <c r="E308" s="8">
        <v>87448.0</v>
      </c>
      <c r="F308" s="5" t="s">
        <v>169</v>
      </c>
      <c r="G308" s="5">
        <v>2915.0</v>
      </c>
      <c r="H308" s="5" t="s">
        <v>31</v>
      </c>
      <c r="I308" s="5" t="s">
        <v>32</v>
      </c>
      <c r="J308" s="5">
        <v>1.3631508E9</v>
      </c>
      <c r="K308" s="5">
        <v>1.3641012E9</v>
      </c>
      <c r="L308" s="9">
        <f t="shared" si="2"/>
        <v>117774019958400</v>
      </c>
      <c r="M308" s="10">
        <f t="shared" ref="M308:N308" si="312">(((J308/60/60)/24+DATE(1970,1,1)))</f>
        <v>41346.20833</v>
      </c>
      <c r="N308" s="11">
        <f t="shared" si="312"/>
        <v>41357.20833</v>
      </c>
      <c r="O308" s="12">
        <f t="shared" si="4"/>
        <v>2013</v>
      </c>
      <c r="P308" s="5" t="b">
        <v>0</v>
      </c>
      <c r="Q308" s="5">
        <f t="shared" si="5"/>
        <v>3</v>
      </c>
      <c r="R308" s="5" t="b">
        <v>0</v>
      </c>
      <c r="S308" s="5" t="s">
        <v>139</v>
      </c>
      <c r="T308" s="16">
        <f>Pledged/goal</f>
        <v>0.8859979737</v>
      </c>
      <c r="U308" s="14">
        <f>iferror(Pledged/backer_count, " ")</f>
        <v>29.99931389</v>
      </c>
      <c r="V308" s="15" t="str">
        <f t="shared" si="6"/>
        <v>games</v>
      </c>
      <c r="W308" s="15" t="str">
        <f t="shared" si="7"/>
        <v>video games</v>
      </c>
    </row>
    <row r="309" ht="15.75" customHeight="1">
      <c r="A309" s="5">
        <v>501.0</v>
      </c>
      <c r="B309" s="6" t="s">
        <v>673</v>
      </c>
      <c r="C309" s="7" t="s">
        <v>674</v>
      </c>
      <c r="D309" s="8">
        <v>153600.0</v>
      </c>
      <c r="E309" s="8">
        <v>107743.0</v>
      </c>
      <c r="F309" s="5" t="s">
        <v>169</v>
      </c>
      <c r="G309" s="5">
        <v>1796.0</v>
      </c>
      <c r="H309" s="5" t="s">
        <v>31</v>
      </c>
      <c r="I309" s="5" t="s">
        <v>32</v>
      </c>
      <c r="J309" s="5">
        <v>1.3630644E9</v>
      </c>
      <c r="K309" s="5">
        <v>1.3632372E9</v>
      </c>
      <c r="L309" s="9">
        <f t="shared" si="2"/>
        <v>117766554998400</v>
      </c>
      <c r="M309" s="10">
        <f t="shared" ref="M309:N309" si="313">(((J309/60/60)/24+DATE(1970,1,1)))</f>
        <v>41345.20833</v>
      </c>
      <c r="N309" s="11">
        <f t="shared" si="313"/>
        <v>41347.20833</v>
      </c>
      <c r="O309" s="12">
        <f t="shared" si="4"/>
        <v>2013</v>
      </c>
      <c r="P309" s="5" t="b">
        <v>0</v>
      </c>
      <c r="Q309" s="5">
        <f t="shared" si="5"/>
        <v>3</v>
      </c>
      <c r="R309" s="5" t="b">
        <v>0</v>
      </c>
      <c r="S309" s="5" t="s">
        <v>72</v>
      </c>
      <c r="T309" s="16">
        <f>Pledged/goal</f>
        <v>0.7014518229</v>
      </c>
      <c r="U309" s="14">
        <f>iferror(Pledged/backer_count, " ")</f>
        <v>59.99053452</v>
      </c>
      <c r="V309" s="15" t="str">
        <f t="shared" si="6"/>
        <v>film &amp; video</v>
      </c>
      <c r="W309" s="15" t="str">
        <f t="shared" si="7"/>
        <v>documentary</v>
      </c>
    </row>
    <row r="310" ht="15.75" customHeight="1">
      <c r="A310" s="5">
        <v>505.0</v>
      </c>
      <c r="B310" s="6" t="s">
        <v>675</v>
      </c>
      <c r="C310" s="7" t="s">
        <v>676</v>
      </c>
      <c r="D310" s="8">
        <v>89900.0</v>
      </c>
      <c r="E310" s="8">
        <v>12497.0</v>
      </c>
      <c r="F310" s="5" t="s">
        <v>169</v>
      </c>
      <c r="G310" s="5">
        <v>347.0</v>
      </c>
      <c r="H310" s="5" t="s">
        <v>31</v>
      </c>
      <c r="I310" s="5" t="s">
        <v>32</v>
      </c>
      <c r="J310" s="5">
        <v>1.3627224E9</v>
      </c>
      <c r="K310" s="5">
        <v>1.3663476E9</v>
      </c>
      <c r="L310" s="9">
        <f t="shared" si="2"/>
        <v>117737006198400</v>
      </c>
      <c r="M310" s="10">
        <f t="shared" ref="M310:N310" si="314">(((J310/60/60)/24+DATE(1970,1,1)))</f>
        <v>41341.25</v>
      </c>
      <c r="N310" s="11">
        <f t="shared" si="314"/>
        <v>41383.20833</v>
      </c>
      <c r="O310" s="12">
        <f t="shared" si="4"/>
        <v>2013</v>
      </c>
      <c r="P310" s="5" t="b">
        <v>0</v>
      </c>
      <c r="Q310" s="5">
        <f t="shared" si="5"/>
        <v>3</v>
      </c>
      <c r="R310" s="5" t="b">
        <v>1</v>
      </c>
      <c r="S310" s="5" t="s">
        <v>388</v>
      </c>
      <c r="T310" s="16">
        <f>Pledged/goal</f>
        <v>0.1390100111</v>
      </c>
      <c r="U310" s="14">
        <f>iferror(Pledged/backer_count, " ")</f>
        <v>36.01440922</v>
      </c>
      <c r="V310" s="15" t="str">
        <f t="shared" si="6"/>
        <v>publishing</v>
      </c>
      <c r="W310" s="15" t="str">
        <f t="shared" si="7"/>
        <v>radio &amp; podcasts</v>
      </c>
    </row>
    <row r="311" ht="15.75" customHeight="1">
      <c r="A311" s="5">
        <v>135.0</v>
      </c>
      <c r="B311" s="6" t="s">
        <v>677</v>
      </c>
      <c r="C311" s="7" t="s">
        <v>678</v>
      </c>
      <c r="D311" s="8">
        <v>7700.0</v>
      </c>
      <c r="E311" s="8">
        <v>5488.0</v>
      </c>
      <c r="F311" s="5" t="s">
        <v>169</v>
      </c>
      <c r="G311" s="5">
        <v>117.0</v>
      </c>
      <c r="H311" s="5" t="s">
        <v>31</v>
      </c>
      <c r="I311" s="5" t="s">
        <v>32</v>
      </c>
      <c r="J311" s="5">
        <v>1.362636E9</v>
      </c>
      <c r="K311" s="5">
        <v>1.3630644E9</v>
      </c>
      <c r="L311" s="9">
        <f t="shared" si="2"/>
        <v>117729541238400</v>
      </c>
      <c r="M311" s="10">
        <f t="shared" ref="M311:N311" si="315">(((J311/60/60)/24+DATE(1970,1,1)))</f>
        <v>41340.25</v>
      </c>
      <c r="N311" s="11">
        <f t="shared" si="315"/>
        <v>41345.20833</v>
      </c>
      <c r="O311" s="12">
        <f t="shared" si="4"/>
        <v>2013</v>
      </c>
      <c r="P311" s="5" t="b">
        <v>0</v>
      </c>
      <c r="Q311" s="5">
        <f t="shared" si="5"/>
        <v>3</v>
      </c>
      <c r="R311" s="5" t="b">
        <v>1</v>
      </c>
      <c r="S311" s="5" t="s">
        <v>33</v>
      </c>
      <c r="T311" s="13">
        <f>Pledged/goal</f>
        <v>0.7127272727</v>
      </c>
      <c r="U311" s="14">
        <f>iferror(Pledged/backer_count, " ")</f>
        <v>46.90598291</v>
      </c>
      <c r="V311" s="15" t="str">
        <f t="shared" si="6"/>
        <v>theater</v>
      </c>
      <c r="W311" s="15" t="str">
        <f t="shared" si="7"/>
        <v>plays</v>
      </c>
    </row>
    <row r="312" ht="15.75" customHeight="1">
      <c r="A312" s="5">
        <v>859.0</v>
      </c>
      <c r="B312" s="6" t="s">
        <v>679</v>
      </c>
      <c r="C312" s="7" t="s">
        <v>680</v>
      </c>
      <c r="D312" s="8">
        <v>7300.0</v>
      </c>
      <c r="E312" s="8">
        <v>2594.0</v>
      </c>
      <c r="F312" s="5" t="s">
        <v>169</v>
      </c>
      <c r="G312" s="5">
        <v>63.0</v>
      </c>
      <c r="H312" s="5" t="s">
        <v>31</v>
      </c>
      <c r="I312" s="5" t="s">
        <v>32</v>
      </c>
      <c r="J312" s="5">
        <v>1.3621176E9</v>
      </c>
      <c r="K312" s="5">
        <v>1.3636692E9</v>
      </c>
      <c r="L312" s="9">
        <f t="shared" si="2"/>
        <v>117684751478400</v>
      </c>
      <c r="M312" s="10">
        <f t="shared" ref="M312:N312" si="316">(((J312/60/60)/24+DATE(1970,1,1)))</f>
        <v>41334.25</v>
      </c>
      <c r="N312" s="11">
        <f t="shared" si="316"/>
        <v>41352.20833</v>
      </c>
      <c r="O312" s="12">
        <f t="shared" si="4"/>
        <v>2013</v>
      </c>
      <c r="P312" s="5" t="b">
        <v>0</v>
      </c>
      <c r="Q312" s="5">
        <f t="shared" si="5"/>
        <v>3</v>
      </c>
      <c r="R312" s="5" t="b">
        <v>1</v>
      </c>
      <c r="S312" s="5" t="s">
        <v>33</v>
      </c>
      <c r="T312" s="16">
        <f>Pledged/goal</f>
        <v>0.3553424658</v>
      </c>
      <c r="U312" s="14">
        <f>iferror(Pledged/backer_count, " ")</f>
        <v>41.17460317</v>
      </c>
      <c r="V312" s="15" t="str">
        <f t="shared" si="6"/>
        <v>theater</v>
      </c>
      <c r="W312" s="15" t="str">
        <f t="shared" si="7"/>
        <v>plays</v>
      </c>
    </row>
    <row r="313" ht="15.75" customHeight="1">
      <c r="A313" s="5">
        <v>39.0</v>
      </c>
      <c r="B313" s="6" t="s">
        <v>681</v>
      </c>
      <c r="C313" s="7" t="s">
        <v>682</v>
      </c>
      <c r="D313" s="8">
        <v>9900.0</v>
      </c>
      <c r="E313" s="8">
        <v>5027.0</v>
      </c>
      <c r="F313" s="5" t="s">
        <v>169</v>
      </c>
      <c r="G313" s="5">
        <v>88.0</v>
      </c>
      <c r="H313" s="5" t="s">
        <v>47</v>
      </c>
      <c r="I313" s="5" t="s">
        <v>48</v>
      </c>
      <c r="J313" s="5">
        <v>1.361772E9</v>
      </c>
      <c r="K313" s="5">
        <v>1.362978E9</v>
      </c>
      <c r="L313" s="9">
        <f t="shared" si="2"/>
        <v>117654891638400</v>
      </c>
      <c r="M313" s="10">
        <f t="shared" ref="M313:N313" si="317">(((J313/60/60)/24+DATE(1970,1,1)))</f>
        <v>41330.25</v>
      </c>
      <c r="N313" s="11">
        <f t="shared" si="317"/>
        <v>41344.20833</v>
      </c>
      <c r="O313" s="12">
        <f t="shared" si="4"/>
        <v>2013</v>
      </c>
      <c r="P313" s="5" t="b">
        <v>0</v>
      </c>
      <c r="Q313" s="5">
        <f t="shared" si="5"/>
        <v>2</v>
      </c>
      <c r="R313" s="5" t="b">
        <v>0</v>
      </c>
      <c r="S313" s="5" t="s">
        <v>33</v>
      </c>
      <c r="T313" s="13">
        <f>Pledged/goal</f>
        <v>0.5077777778</v>
      </c>
      <c r="U313" s="14">
        <f>iferror(Pledged/backer_count, " ")</f>
        <v>57.125</v>
      </c>
      <c r="V313" s="15" t="str">
        <f t="shared" si="6"/>
        <v>theater</v>
      </c>
      <c r="W313" s="15" t="str">
        <f t="shared" si="7"/>
        <v>plays</v>
      </c>
    </row>
    <row r="314" ht="15.75" customHeight="1">
      <c r="A314" s="5">
        <v>462.0</v>
      </c>
      <c r="B314" s="6" t="s">
        <v>683</v>
      </c>
      <c r="C314" s="7" t="s">
        <v>684</v>
      </c>
      <c r="D314" s="8">
        <v>188800.0</v>
      </c>
      <c r="E314" s="8">
        <v>57734.0</v>
      </c>
      <c r="F314" s="5" t="s">
        <v>169</v>
      </c>
      <c r="G314" s="5">
        <v>535.0</v>
      </c>
      <c r="H314" s="5" t="s">
        <v>31</v>
      </c>
      <c r="I314" s="5" t="s">
        <v>32</v>
      </c>
      <c r="J314" s="5">
        <v>1.3595256E9</v>
      </c>
      <c r="K314" s="5">
        <v>1.3628088E9</v>
      </c>
      <c r="L314" s="9">
        <f t="shared" si="2"/>
        <v>117460802678400</v>
      </c>
      <c r="M314" s="10">
        <f t="shared" ref="M314:N314" si="318">(((J314/60/60)/24+DATE(1970,1,1)))</f>
        <v>41304.25</v>
      </c>
      <c r="N314" s="11">
        <f t="shared" si="318"/>
        <v>41342.25</v>
      </c>
      <c r="O314" s="12">
        <f t="shared" si="4"/>
        <v>2013</v>
      </c>
      <c r="P314" s="5" t="b">
        <v>0</v>
      </c>
      <c r="Q314" s="5">
        <f t="shared" si="5"/>
        <v>1</v>
      </c>
      <c r="R314" s="5" t="b">
        <v>0</v>
      </c>
      <c r="S314" s="5" t="s">
        <v>179</v>
      </c>
      <c r="T314" s="16">
        <f>Pledged/goal</f>
        <v>0.3057944915</v>
      </c>
      <c r="U314" s="14">
        <f>iferror(Pledged/backer_count, " ")</f>
        <v>107.9140187</v>
      </c>
      <c r="V314" s="15" t="str">
        <f t="shared" si="6"/>
        <v>games</v>
      </c>
      <c r="W314" s="15" t="str">
        <f t="shared" si="7"/>
        <v>mobile games</v>
      </c>
    </row>
    <row r="315" ht="15.75" customHeight="1">
      <c r="A315" s="5">
        <v>996.0</v>
      </c>
      <c r="B315" s="6" t="s">
        <v>685</v>
      </c>
      <c r="C315" s="7" t="s">
        <v>686</v>
      </c>
      <c r="D315" s="8">
        <v>6600.0</v>
      </c>
      <c r="E315" s="8">
        <v>4814.0</v>
      </c>
      <c r="F315" s="5" t="s">
        <v>169</v>
      </c>
      <c r="G315" s="5">
        <v>112.0</v>
      </c>
      <c r="H315" s="5" t="s">
        <v>31</v>
      </c>
      <c r="I315" s="5" t="s">
        <v>32</v>
      </c>
      <c r="J315" s="5">
        <v>1.3571064E9</v>
      </c>
      <c r="K315" s="5">
        <v>1.3596984E9</v>
      </c>
      <c r="L315" s="9">
        <f t="shared" si="2"/>
        <v>117251783798400</v>
      </c>
      <c r="M315" s="10">
        <f t="shared" ref="M315:N315" si="319">(((J315/60/60)/24+DATE(1970,1,1)))</f>
        <v>41276.25</v>
      </c>
      <c r="N315" s="11">
        <f t="shared" si="319"/>
        <v>41306.25</v>
      </c>
      <c r="O315" s="12">
        <f t="shared" si="4"/>
        <v>2013</v>
      </c>
      <c r="P315" s="5" t="b">
        <v>0</v>
      </c>
      <c r="Q315" s="5">
        <f t="shared" si="5"/>
        <v>1</v>
      </c>
      <c r="R315" s="5" t="b">
        <v>0</v>
      </c>
      <c r="S315" s="5" t="s">
        <v>33</v>
      </c>
      <c r="T315" s="16">
        <f>Pledged/goal</f>
        <v>0.7293939394</v>
      </c>
      <c r="U315" s="14">
        <f>iferror(Pledged/backer_count, " ")</f>
        <v>42.98214286</v>
      </c>
      <c r="V315" s="15" t="str">
        <f t="shared" si="6"/>
        <v>theater</v>
      </c>
      <c r="W315" s="15" t="str">
        <f t="shared" si="7"/>
        <v>plays</v>
      </c>
    </row>
    <row r="316" ht="15.75" customHeight="1">
      <c r="A316" s="5">
        <v>446.0</v>
      </c>
      <c r="B316" s="6" t="s">
        <v>687</v>
      </c>
      <c r="C316" s="7" t="s">
        <v>688</v>
      </c>
      <c r="D316" s="8">
        <v>6800.0</v>
      </c>
      <c r="E316" s="8">
        <v>5579.0</v>
      </c>
      <c r="F316" s="5" t="s">
        <v>169</v>
      </c>
      <c r="G316" s="5">
        <v>186.0</v>
      </c>
      <c r="H316" s="5" t="s">
        <v>31</v>
      </c>
      <c r="I316" s="5" t="s">
        <v>32</v>
      </c>
      <c r="J316" s="5">
        <v>1.3558104E9</v>
      </c>
      <c r="K316" s="5">
        <v>1.3559832E9</v>
      </c>
      <c r="L316" s="9">
        <f t="shared" si="2"/>
        <v>117139809398400</v>
      </c>
      <c r="M316" s="10">
        <f t="shared" ref="M316:N316" si="320">(((J316/60/60)/24+DATE(1970,1,1)))</f>
        <v>41261.25</v>
      </c>
      <c r="N316" s="11">
        <f t="shared" si="320"/>
        <v>41263.25</v>
      </c>
      <c r="O316" s="12">
        <f t="shared" si="4"/>
        <v>2012</v>
      </c>
      <c r="P316" s="5" t="b">
        <v>0</v>
      </c>
      <c r="Q316" s="5">
        <f t="shared" si="5"/>
        <v>12</v>
      </c>
      <c r="R316" s="5" t="b">
        <v>0</v>
      </c>
      <c r="S316" s="5" t="s">
        <v>184</v>
      </c>
      <c r="T316" s="16">
        <f>Pledged/goal</f>
        <v>0.8204411765</v>
      </c>
      <c r="U316" s="14">
        <f>iferror(Pledged/backer_count, " ")</f>
        <v>29.99462366</v>
      </c>
      <c r="V316" s="15" t="str">
        <f t="shared" si="6"/>
        <v>technology</v>
      </c>
      <c r="W316" s="15" t="str">
        <f t="shared" si="7"/>
        <v>wearables</v>
      </c>
    </row>
    <row r="317" ht="15.75" customHeight="1">
      <c r="A317" s="5">
        <v>251.0</v>
      </c>
      <c r="B317" s="6" t="s">
        <v>689</v>
      </c>
      <c r="C317" s="7" t="s">
        <v>690</v>
      </c>
      <c r="D317" s="8">
        <v>7100.0</v>
      </c>
      <c r="E317" s="8">
        <v>3840.0</v>
      </c>
      <c r="F317" s="5" t="s">
        <v>169</v>
      </c>
      <c r="G317" s="5">
        <v>101.0</v>
      </c>
      <c r="H317" s="5" t="s">
        <v>31</v>
      </c>
      <c r="I317" s="5" t="s">
        <v>32</v>
      </c>
      <c r="J317" s="5">
        <v>1.3550328E9</v>
      </c>
      <c r="K317" s="5">
        <v>1.3552056E9</v>
      </c>
      <c r="L317" s="9">
        <f t="shared" si="2"/>
        <v>117072624758400</v>
      </c>
      <c r="M317" s="10">
        <f t="shared" ref="M317:N317" si="321">(((J317/60/60)/24+DATE(1970,1,1)))</f>
        <v>41252.25</v>
      </c>
      <c r="N317" s="11">
        <f t="shared" si="321"/>
        <v>41254.25</v>
      </c>
      <c r="O317" s="12">
        <f t="shared" si="4"/>
        <v>2012</v>
      </c>
      <c r="P317" s="5" t="b">
        <v>0</v>
      </c>
      <c r="Q317" s="5">
        <f t="shared" si="5"/>
        <v>12</v>
      </c>
      <c r="R317" s="5" t="b">
        <v>0</v>
      </c>
      <c r="S317" s="5" t="s">
        <v>33</v>
      </c>
      <c r="T317" s="13">
        <f>Pledged/goal</f>
        <v>0.5408450704</v>
      </c>
      <c r="U317" s="14">
        <f>iferror(Pledged/backer_count, " ")</f>
        <v>38.01980198</v>
      </c>
      <c r="V317" s="15" t="str">
        <f t="shared" si="6"/>
        <v>theater</v>
      </c>
      <c r="W317" s="15" t="str">
        <f t="shared" si="7"/>
        <v>plays</v>
      </c>
    </row>
    <row r="318" ht="15.75" customHeight="1">
      <c r="A318" s="5">
        <v>819.0</v>
      </c>
      <c r="B318" s="6" t="s">
        <v>691</v>
      </c>
      <c r="C318" s="7" t="s">
        <v>692</v>
      </c>
      <c r="D318" s="8">
        <v>8900.0</v>
      </c>
      <c r="E318" s="8">
        <v>4509.0</v>
      </c>
      <c r="F318" s="5" t="s">
        <v>169</v>
      </c>
      <c r="G318" s="5">
        <v>47.0</v>
      </c>
      <c r="H318" s="5" t="s">
        <v>31</v>
      </c>
      <c r="I318" s="5" t="s">
        <v>32</v>
      </c>
      <c r="J318" s="5">
        <v>1.3537368E9</v>
      </c>
      <c r="K318" s="5">
        <v>1.3550328E9</v>
      </c>
      <c r="L318" s="9">
        <f t="shared" si="2"/>
        <v>116960650358400</v>
      </c>
      <c r="M318" s="10">
        <f t="shared" ref="M318:N318" si="322">(((J318/60/60)/24+DATE(1970,1,1)))</f>
        <v>41237.25</v>
      </c>
      <c r="N318" s="11">
        <f t="shared" si="322"/>
        <v>41252.25</v>
      </c>
      <c r="O318" s="12">
        <f t="shared" si="4"/>
        <v>2012</v>
      </c>
      <c r="P318" s="5" t="b">
        <v>1</v>
      </c>
      <c r="Q318" s="5">
        <f t="shared" si="5"/>
        <v>11</v>
      </c>
      <c r="R318" s="5" t="b">
        <v>0</v>
      </c>
      <c r="S318" s="5" t="s">
        <v>139</v>
      </c>
      <c r="T318" s="16">
        <f>Pledged/goal</f>
        <v>0.5066292135</v>
      </c>
      <c r="U318" s="14">
        <f>iferror(Pledged/backer_count, " ")</f>
        <v>95.93617021</v>
      </c>
      <c r="V318" s="15" t="str">
        <f t="shared" si="6"/>
        <v>games</v>
      </c>
      <c r="W318" s="15" t="str">
        <f t="shared" si="7"/>
        <v>video games</v>
      </c>
    </row>
    <row r="319" ht="15.75" customHeight="1">
      <c r="A319" s="5">
        <v>153.0</v>
      </c>
      <c r="B319" s="6" t="s">
        <v>693</v>
      </c>
      <c r="C319" s="7" t="s">
        <v>694</v>
      </c>
      <c r="D319" s="8">
        <v>189400.0</v>
      </c>
      <c r="E319" s="8">
        <v>176112.0</v>
      </c>
      <c r="F319" s="5" t="s">
        <v>169</v>
      </c>
      <c r="G319" s="5">
        <v>5681.0</v>
      </c>
      <c r="H319" s="5" t="s">
        <v>31</v>
      </c>
      <c r="I319" s="5" t="s">
        <v>32</v>
      </c>
      <c r="J319" s="5">
        <v>1.3506228E9</v>
      </c>
      <c r="K319" s="5">
        <v>1.3511412E9</v>
      </c>
      <c r="L319" s="9">
        <f t="shared" si="2"/>
        <v>116691600758400</v>
      </c>
      <c r="M319" s="10">
        <f t="shared" ref="M319:N319" si="323">(((J319/60/60)/24+DATE(1970,1,1)))</f>
        <v>41201.20833</v>
      </c>
      <c r="N319" s="11">
        <f t="shared" si="323"/>
        <v>41207.20833</v>
      </c>
      <c r="O319" s="12">
        <f t="shared" si="4"/>
        <v>2012</v>
      </c>
      <c r="P319" s="5" t="b">
        <v>0</v>
      </c>
      <c r="Q319" s="5">
        <f t="shared" si="5"/>
        <v>10</v>
      </c>
      <c r="R319" s="5" t="b">
        <v>0</v>
      </c>
      <c r="S319" s="5" t="s">
        <v>33</v>
      </c>
      <c r="T319" s="13">
        <f>Pledged/goal</f>
        <v>0.9298416051</v>
      </c>
      <c r="U319" s="14">
        <f>iferror(Pledged/backer_count, " ")</f>
        <v>31.00017603</v>
      </c>
      <c r="V319" s="15" t="str">
        <f t="shared" si="6"/>
        <v>theater</v>
      </c>
      <c r="W319" s="15" t="str">
        <f t="shared" si="7"/>
        <v>plays</v>
      </c>
    </row>
    <row r="320" ht="15.75" customHeight="1">
      <c r="A320" s="5">
        <v>904.0</v>
      </c>
      <c r="B320" s="6" t="s">
        <v>695</v>
      </c>
      <c r="C320" s="7" t="s">
        <v>696</v>
      </c>
      <c r="D320" s="8">
        <v>6500.0</v>
      </c>
      <c r="E320" s="8">
        <v>795.0</v>
      </c>
      <c r="F320" s="5" t="s">
        <v>169</v>
      </c>
      <c r="G320" s="5">
        <v>16.0</v>
      </c>
      <c r="H320" s="5" t="s">
        <v>31</v>
      </c>
      <c r="I320" s="5" t="s">
        <v>32</v>
      </c>
      <c r="J320" s="5">
        <v>1.3493268E9</v>
      </c>
      <c r="K320" s="5">
        <v>1.3496724E9</v>
      </c>
      <c r="L320" s="9">
        <f t="shared" si="2"/>
        <v>116579626358400</v>
      </c>
      <c r="M320" s="10">
        <f t="shared" ref="M320:N320" si="324">(((J320/60/60)/24+DATE(1970,1,1)))</f>
        <v>41186.20833</v>
      </c>
      <c r="N320" s="11">
        <f t="shared" si="324"/>
        <v>41190.20833</v>
      </c>
      <c r="O320" s="12">
        <f t="shared" si="4"/>
        <v>2012</v>
      </c>
      <c r="P320" s="5" t="b">
        <v>0</v>
      </c>
      <c r="Q320" s="5">
        <f t="shared" si="5"/>
        <v>10</v>
      </c>
      <c r="R320" s="5" t="b">
        <v>0</v>
      </c>
      <c r="S320" s="5" t="s">
        <v>388</v>
      </c>
      <c r="T320" s="16">
        <f>Pledged/goal</f>
        <v>0.1223076923</v>
      </c>
      <c r="U320" s="14">
        <f>iferror(Pledged/backer_count, " ")</f>
        <v>49.6875</v>
      </c>
      <c r="V320" s="15" t="str">
        <f t="shared" si="6"/>
        <v>publishing</v>
      </c>
      <c r="W320" s="15" t="str">
        <f t="shared" si="7"/>
        <v>radio &amp; podcasts</v>
      </c>
    </row>
    <row r="321" ht="15.75" customHeight="1">
      <c r="A321" s="5">
        <v>138.0</v>
      </c>
      <c r="B321" s="6" t="s">
        <v>697</v>
      </c>
      <c r="C321" s="7" t="s">
        <v>698</v>
      </c>
      <c r="D321" s="8">
        <v>9600.0</v>
      </c>
      <c r="E321" s="8">
        <v>9216.0</v>
      </c>
      <c r="F321" s="5" t="s">
        <v>169</v>
      </c>
      <c r="G321" s="5">
        <v>115.0</v>
      </c>
      <c r="H321" s="5" t="s">
        <v>31</v>
      </c>
      <c r="I321" s="5" t="s">
        <v>32</v>
      </c>
      <c r="J321" s="5">
        <v>1.3488084E9</v>
      </c>
      <c r="K321" s="5">
        <v>1.3493268E9</v>
      </c>
      <c r="L321" s="9">
        <f t="shared" si="2"/>
        <v>116534836598400</v>
      </c>
      <c r="M321" s="10">
        <f t="shared" ref="M321:N321" si="325">(((J321/60/60)/24+DATE(1970,1,1)))</f>
        <v>41180.20833</v>
      </c>
      <c r="N321" s="11">
        <f t="shared" si="325"/>
        <v>41186.20833</v>
      </c>
      <c r="O321" s="12">
        <f t="shared" si="4"/>
        <v>2012</v>
      </c>
      <c r="P321" s="5" t="b">
        <v>0</v>
      </c>
      <c r="Q321" s="5">
        <f t="shared" si="5"/>
        <v>9</v>
      </c>
      <c r="R321" s="5" t="b">
        <v>0</v>
      </c>
      <c r="S321" s="5" t="s">
        <v>179</v>
      </c>
      <c r="T321" s="13">
        <f>Pledged/goal</f>
        <v>0.96</v>
      </c>
      <c r="U321" s="14">
        <f>iferror(Pledged/backer_count, " ")</f>
        <v>80.13913043</v>
      </c>
      <c r="V321" s="15" t="str">
        <f t="shared" si="6"/>
        <v>games</v>
      </c>
      <c r="W321" s="15" t="str">
        <f t="shared" si="7"/>
        <v>mobile games</v>
      </c>
    </row>
    <row r="322" ht="15.75" customHeight="1">
      <c r="A322" s="5">
        <v>809.0</v>
      </c>
      <c r="B322" s="6" t="s">
        <v>699</v>
      </c>
      <c r="C322" s="7" t="s">
        <v>700</v>
      </c>
      <c r="D322" s="8">
        <v>140800.0</v>
      </c>
      <c r="E322" s="8">
        <v>88536.0</v>
      </c>
      <c r="F322" s="5" t="s">
        <v>169</v>
      </c>
      <c r="G322" s="5">
        <v>2108.0</v>
      </c>
      <c r="H322" s="5" t="s">
        <v>105</v>
      </c>
      <c r="I322" s="5" t="s">
        <v>106</v>
      </c>
      <c r="J322" s="5">
        <v>1.3449204E9</v>
      </c>
      <c r="K322" s="5">
        <v>1.3450068E9</v>
      </c>
      <c r="L322" s="9">
        <f t="shared" si="2"/>
        <v>116198913398400</v>
      </c>
      <c r="M322" s="10">
        <f t="shared" ref="M322:N322" si="326">(((J322/60/60)/24+DATE(1970,1,1)))</f>
        <v>41135.20833</v>
      </c>
      <c r="N322" s="11">
        <f t="shared" si="326"/>
        <v>41136.20833</v>
      </c>
      <c r="O322" s="12">
        <f t="shared" si="4"/>
        <v>2012</v>
      </c>
      <c r="P322" s="5" t="b">
        <v>0</v>
      </c>
      <c r="Q322" s="5">
        <f t="shared" si="5"/>
        <v>8</v>
      </c>
      <c r="R322" s="5" t="b">
        <v>0</v>
      </c>
      <c r="S322" s="5" t="s">
        <v>72</v>
      </c>
      <c r="T322" s="16">
        <f>Pledged/goal</f>
        <v>0.6288068182</v>
      </c>
      <c r="U322" s="14">
        <f>iferror(Pledged/backer_count, " ")</f>
        <v>42</v>
      </c>
      <c r="V322" s="15" t="str">
        <f t="shared" si="6"/>
        <v>film &amp; video</v>
      </c>
      <c r="W322" s="15" t="str">
        <f t="shared" si="7"/>
        <v>documentary</v>
      </c>
    </row>
    <row r="323" ht="15.75" customHeight="1">
      <c r="A323" s="5">
        <v>668.0</v>
      </c>
      <c r="B323" s="6" t="s">
        <v>701</v>
      </c>
      <c r="C323" s="7" t="s">
        <v>702</v>
      </c>
      <c r="D323" s="8">
        <v>27500.0</v>
      </c>
      <c r="E323" s="8">
        <v>5593.0</v>
      </c>
      <c r="F323" s="5" t="s">
        <v>169</v>
      </c>
      <c r="G323" s="5">
        <v>76.0</v>
      </c>
      <c r="H323" s="5" t="s">
        <v>31</v>
      </c>
      <c r="I323" s="5" t="s">
        <v>32</v>
      </c>
      <c r="J323" s="5">
        <v>1.3437972E9</v>
      </c>
      <c r="K323" s="5">
        <v>1.344834E9</v>
      </c>
      <c r="L323" s="9">
        <f t="shared" si="2"/>
        <v>116101868918400</v>
      </c>
      <c r="M323" s="10">
        <f t="shared" ref="M323:N323" si="327">(((J323/60/60)/24+DATE(1970,1,1)))</f>
        <v>41122.20833</v>
      </c>
      <c r="N323" s="11">
        <f t="shared" si="327"/>
        <v>41134.20833</v>
      </c>
      <c r="O323" s="12">
        <f t="shared" si="4"/>
        <v>2012</v>
      </c>
      <c r="P323" s="5" t="b">
        <v>0</v>
      </c>
      <c r="Q323" s="5">
        <f t="shared" si="5"/>
        <v>8</v>
      </c>
      <c r="R323" s="5" t="b">
        <v>0</v>
      </c>
      <c r="S323" s="5" t="s">
        <v>33</v>
      </c>
      <c r="T323" s="16">
        <f>Pledged/goal</f>
        <v>0.2033818182</v>
      </c>
      <c r="U323" s="14">
        <f>iferror(Pledged/backer_count, " ")</f>
        <v>73.59210526</v>
      </c>
      <c r="V323" s="15" t="str">
        <f t="shared" si="6"/>
        <v>theater</v>
      </c>
      <c r="W323" s="15" t="str">
        <f t="shared" si="7"/>
        <v>plays</v>
      </c>
    </row>
    <row r="324" ht="15.75" customHeight="1">
      <c r="A324" s="5">
        <v>927.0</v>
      </c>
      <c r="B324" s="6" t="s">
        <v>703</v>
      </c>
      <c r="C324" s="7" t="s">
        <v>704</v>
      </c>
      <c r="D324" s="8">
        <v>7200.0</v>
      </c>
      <c r="E324" s="8">
        <v>3301.0</v>
      </c>
      <c r="F324" s="5" t="s">
        <v>169</v>
      </c>
      <c r="G324" s="5">
        <v>37.0</v>
      </c>
      <c r="H324" s="5" t="s">
        <v>31</v>
      </c>
      <c r="I324" s="5" t="s">
        <v>32</v>
      </c>
      <c r="J324" s="5">
        <v>1.3420692E9</v>
      </c>
      <c r="K324" s="5">
        <v>1.3445748E9</v>
      </c>
      <c r="L324" s="9">
        <f t="shared" si="2"/>
        <v>115952569718400</v>
      </c>
      <c r="M324" s="10">
        <f t="shared" ref="M324:N324" si="328">(((J324/60/60)/24+DATE(1970,1,1)))</f>
        <v>41102.20833</v>
      </c>
      <c r="N324" s="11">
        <f t="shared" si="328"/>
        <v>41131.20833</v>
      </c>
      <c r="O324" s="12">
        <f t="shared" si="4"/>
        <v>2012</v>
      </c>
      <c r="P324" s="5" t="b">
        <v>0</v>
      </c>
      <c r="Q324" s="5">
        <f t="shared" si="5"/>
        <v>7</v>
      </c>
      <c r="R324" s="5" t="b">
        <v>0</v>
      </c>
      <c r="S324" s="5" t="s">
        <v>33</v>
      </c>
      <c r="T324" s="16">
        <f>Pledged/goal</f>
        <v>0.4584722222</v>
      </c>
      <c r="U324" s="14">
        <f>iferror(Pledged/backer_count, " ")</f>
        <v>89.21621622</v>
      </c>
      <c r="V324" s="15" t="str">
        <f t="shared" si="6"/>
        <v>theater</v>
      </c>
      <c r="W324" s="15" t="str">
        <f t="shared" si="7"/>
        <v>plays</v>
      </c>
    </row>
    <row r="325" ht="15.75" customHeight="1">
      <c r="A325" s="5">
        <v>522.0</v>
      </c>
      <c r="B325" s="6" t="s">
        <v>705</v>
      </c>
      <c r="C325" s="7" t="s">
        <v>706</v>
      </c>
      <c r="D325" s="8">
        <v>50500.0</v>
      </c>
      <c r="E325" s="8">
        <v>16389.0</v>
      </c>
      <c r="F325" s="5" t="s">
        <v>169</v>
      </c>
      <c r="G325" s="5">
        <v>191.0</v>
      </c>
      <c r="H325" s="5" t="s">
        <v>31</v>
      </c>
      <c r="I325" s="5" t="s">
        <v>32</v>
      </c>
      <c r="J325" s="5">
        <v>1.3412916E9</v>
      </c>
      <c r="K325" s="5">
        <v>1.3423284E9</v>
      </c>
      <c r="L325" s="9">
        <f t="shared" si="2"/>
        <v>115885385078400</v>
      </c>
      <c r="M325" s="10">
        <f t="shared" ref="M325:N325" si="329">(((J325/60/60)/24+DATE(1970,1,1)))</f>
        <v>41093.20833</v>
      </c>
      <c r="N325" s="11">
        <f t="shared" si="329"/>
        <v>41105.20833</v>
      </c>
      <c r="O325" s="12">
        <f t="shared" si="4"/>
        <v>2012</v>
      </c>
      <c r="P325" s="5" t="b">
        <v>0</v>
      </c>
      <c r="Q325" s="5">
        <f t="shared" si="5"/>
        <v>7</v>
      </c>
      <c r="R325" s="5" t="b">
        <v>0</v>
      </c>
      <c r="S325" s="5" t="s">
        <v>158</v>
      </c>
      <c r="T325" s="16">
        <f>Pledged/goal</f>
        <v>0.3245346535</v>
      </c>
      <c r="U325" s="14">
        <f>iferror(Pledged/backer_count, " ")</f>
        <v>85.80628272</v>
      </c>
      <c r="V325" s="15" t="str">
        <f t="shared" si="6"/>
        <v>film &amp; video</v>
      </c>
      <c r="W325" s="15" t="str">
        <f t="shared" si="7"/>
        <v>shorts</v>
      </c>
    </row>
    <row r="326" ht="15.75" customHeight="1">
      <c r="A326" s="5">
        <v>739.0</v>
      </c>
      <c r="B326" s="6" t="s">
        <v>707</v>
      </c>
      <c r="C326" s="7" t="s">
        <v>708</v>
      </c>
      <c r="D326" s="8">
        <v>10000.0</v>
      </c>
      <c r="E326" s="8">
        <v>6100.0</v>
      </c>
      <c r="F326" s="5" t="s">
        <v>169</v>
      </c>
      <c r="G326" s="5">
        <v>191.0</v>
      </c>
      <c r="H326" s="5" t="s">
        <v>31</v>
      </c>
      <c r="I326" s="5" t="s">
        <v>32</v>
      </c>
      <c r="J326" s="5">
        <v>1.340946E9</v>
      </c>
      <c r="K326" s="5">
        <v>1.3410324E9</v>
      </c>
      <c r="L326" s="9">
        <f t="shared" si="2"/>
        <v>115855525238400</v>
      </c>
      <c r="M326" s="10">
        <f t="shared" ref="M326:N326" si="330">(((J326/60/60)/24+DATE(1970,1,1)))</f>
        <v>41089.20833</v>
      </c>
      <c r="N326" s="11">
        <f t="shared" si="330"/>
        <v>41090.20833</v>
      </c>
      <c r="O326" s="12">
        <f t="shared" si="4"/>
        <v>2012</v>
      </c>
      <c r="P326" s="5" t="b">
        <v>0</v>
      </c>
      <c r="Q326" s="5">
        <f t="shared" si="5"/>
        <v>6</v>
      </c>
      <c r="R326" s="5" t="b">
        <v>0</v>
      </c>
      <c r="S326" s="5" t="s">
        <v>117</v>
      </c>
      <c r="T326" s="16">
        <f>Pledged/goal</f>
        <v>0.61</v>
      </c>
      <c r="U326" s="14">
        <f>iferror(Pledged/backer_count, " ")</f>
        <v>31.93717277</v>
      </c>
      <c r="V326" s="15" t="str">
        <f t="shared" si="6"/>
        <v>music</v>
      </c>
      <c r="W326" s="15" t="str">
        <f t="shared" si="7"/>
        <v>indie rock</v>
      </c>
    </row>
    <row r="327" ht="15.75" customHeight="1">
      <c r="A327" s="5">
        <v>221.0</v>
      </c>
      <c r="B327" s="6" t="s">
        <v>709</v>
      </c>
      <c r="C327" s="7" t="s">
        <v>710</v>
      </c>
      <c r="D327" s="8">
        <v>121500.0</v>
      </c>
      <c r="E327" s="8">
        <v>119830.0</v>
      </c>
      <c r="F327" s="5" t="s">
        <v>169</v>
      </c>
      <c r="G327" s="5">
        <v>2179.0</v>
      </c>
      <c r="H327" s="5" t="s">
        <v>31</v>
      </c>
      <c r="I327" s="5" t="s">
        <v>32</v>
      </c>
      <c r="J327" s="5">
        <v>1.3402548E9</v>
      </c>
      <c r="K327" s="5">
        <v>1.3404276E9</v>
      </c>
      <c r="L327" s="9">
        <f t="shared" si="2"/>
        <v>115795805558400</v>
      </c>
      <c r="M327" s="10">
        <f t="shared" ref="M327:N327" si="331">(((J327/60/60)/24+DATE(1970,1,1)))</f>
        <v>41081.20833</v>
      </c>
      <c r="N327" s="11">
        <f t="shared" si="331"/>
        <v>41083.20833</v>
      </c>
      <c r="O327" s="12">
        <f t="shared" si="4"/>
        <v>2012</v>
      </c>
      <c r="P327" s="5" t="b">
        <v>1</v>
      </c>
      <c r="Q327" s="5">
        <f t="shared" si="5"/>
        <v>6</v>
      </c>
      <c r="R327" s="5" t="b">
        <v>0</v>
      </c>
      <c r="S327" s="5" t="s">
        <v>63</v>
      </c>
      <c r="T327" s="13">
        <f>Pledged/goal</f>
        <v>0.986255144</v>
      </c>
      <c r="U327" s="14">
        <f>iferror(Pledged/backer_count, " ")</f>
        <v>54.99311611</v>
      </c>
      <c r="V327" s="15" t="str">
        <f t="shared" si="6"/>
        <v>food</v>
      </c>
      <c r="W327" s="15" t="str">
        <f t="shared" si="7"/>
        <v>food trucks</v>
      </c>
    </row>
    <row r="328" ht="15.75" customHeight="1">
      <c r="A328" s="5">
        <v>387.0</v>
      </c>
      <c r="B328" s="6" t="s">
        <v>711</v>
      </c>
      <c r="C328" s="7" t="s">
        <v>712</v>
      </c>
      <c r="D328" s="8">
        <v>109000.0</v>
      </c>
      <c r="E328" s="8">
        <v>42795.0</v>
      </c>
      <c r="F328" s="5" t="s">
        <v>169</v>
      </c>
      <c r="G328" s="5">
        <v>424.0</v>
      </c>
      <c r="H328" s="5" t="s">
        <v>31</v>
      </c>
      <c r="I328" s="5" t="s">
        <v>32</v>
      </c>
      <c r="J328" s="5">
        <v>1.3394772E9</v>
      </c>
      <c r="K328" s="5">
        <v>1.3399092E9</v>
      </c>
      <c r="L328" s="9">
        <f t="shared" si="2"/>
        <v>115728620918400</v>
      </c>
      <c r="M328" s="10">
        <f t="shared" ref="M328:N328" si="332">(((J328/60/60)/24+DATE(1970,1,1)))</f>
        <v>41072.20833</v>
      </c>
      <c r="N328" s="11">
        <f t="shared" si="332"/>
        <v>41077.20833</v>
      </c>
      <c r="O328" s="12">
        <f t="shared" si="4"/>
        <v>2012</v>
      </c>
      <c r="P328" s="5" t="b">
        <v>0</v>
      </c>
      <c r="Q328" s="5">
        <f t="shared" si="5"/>
        <v>6</v>
      </c>
      <c r="R328" s="5" t="b">
        <v>0</v>
      </c>
      <c r="S328" s="5" t="s">
        <v>184</v>
      </c>
      <c r="T328" s="16">
        <f>Pledged/goal</f>
        <v>0.3926146789</v>
      </c>
      <c r="U328" s="14">
        <f>iferror(Pledged/backer_count, " ")</f>
        <v>100.9316038</v>
      </c>
      <c r="V328" s="15" t="str">
        <f t="shared" si="6"/>
        <v>technology</v>
      </c>
      <c r="W328" s="15" t="str">
        <f t="shared" si="7"/>
        <v>wearables</v>
      </c>
    </row>
    <row r="329" ht="15.75" customHeight="1">
      <c r="A329" s="5">
        <v>418.0</v>
      </c>
      <c r="B329" s="6" t="s">
        <v>316</v>
      </c>
      <c r="C329" s="7" t="s">
        <v>713</v>
      </c>
      <c r="D329" s="8">
        <v>163700.0</v>
      </c>
      <c r="E329" s="8">
        <v>93963.0</v>
      </c>
      <c r="F329" s="5" t="s">
        <v>169</v>
      </c>
      <c r="G329" s="5">
        <v>1999.0</v>
      </c>
      <c r="H329" s="5" t="s">
        <v>56</v>
      </c>
      <c r="I329" s="5" t="s">
        <v>57</v>
      </c>
      <c r="J329" s="5">
        <v>1.3362804E9</v>
      </c>
      <c r="K329" s="5">
        <v>1.3363668E9</v>
      </c>
      <c r="L329" s="9">
        <f t="shared" si="2"/>
        <v>115452417398400</v>
      </c>
      <c r="M329" s="10">
        <f t="shared" ref="M329:N329" si="333">(((J329/60/60)/24+DATE(1970,1,1)))</f>
        <v>41035.20833</v>
      </c>
      <c r="N329" s="11">
        <f t="shared" si="333"/>
        <v>41036.20833</v>
      </c>
      <c r="O329" s="12">
        <f t="shared" si="4"/>
        <v>2012</v>
      </c>
      <c r="P329" s="5" t="b">
        <v>0</v>
      </c>
      <c r="Q329" s="5">
        <f t="shared" si="5"/>
        <v>5</v>
      </c>
      <c r="R329" s="5" t="b">
        <v>0</v>
      </c>
      <c r="S329" s="5" t="s">
        <v>72</v>
      </c>
      <c r="T329" s="16">
        <f>Pledged/goal</f>
        <v>0.573995113</v>
      </c>
      <c r="U329" s="14">
        <f>iferror(Pledged/backer_count, " ")</f>
        <v>47.0050025</v>
      </c>
      <c r="V329" s="15" t="str">
        <f t="shared" si="6"/>
        <v>film &amp; video</v>
      </c>
      <c r="W329" s="15" t="str">
        <f t="shared" si="7"/>
        <v>documentary</v>
      </c>
    </row>
    <row r="330" ht="15.75" customHeight="1">
      <c r="A330" s="5">
        <v>509.0</v>
      </c>
      <c r="B330" s="6" t="s">
        <v>714</v>
      </c>
      <c r="C330" s="7" t="s">
        <v>715</v>
      </c>
      <c r="D330" s="8">
        <v>168500.0</v>
      </c>
      <c r="E330" s="8">
        <v>119510.0</v>
      </c>
      <c r="F330" s="5" t="s">
        <v>169</v>
      </c>
      <c r="G330" s="5">
        <v>1258.0</v>
      </c>
      <c r="H330" s="5" t="s">
        <v>31</v>
      </c>
      <c r="I330" s="5" t="s">
        <v>32</v>
      </c>
      <c r="J330" s="5">
        <v>1.336194E9</v>
      </c>
      <c r="K330" s="5">
        <v>1.337058E9</v>
      </c>
      <c r="L330" s="9">
        <f t="shared" si="2"/>
        <v>115444952438400</v>
      </c>
      <c r="M330" s="10">
        <f t="shared" ref="M330:N330" si="334">(((J330/60/60)/24+DATE(1970,1,1)))</f>
        <v>41034.20833</v>
      </c>
      <c r="N330" s="11">
        <f t="shared" si="334"/>
        <v>41044.20833</v>
      </c>
      <c r="O330" s="12">
        <f t="shared" si="4"/>
        <v>2012</v>
      </c>
      <c r="P330" s="5" t="b">
        <v>0</v>
      </c>
      <c r="Q330" s="5">
        <f t="shared" si="5"/>
        <v>5</v>
      </c>
      <c r="R330" s="5" t="b">
        <v>0</v>
      </c>
      <c r="S330" s="5" t="s">
        <v>33</v>
      </c>
      <c r="T330" s="16">
        <f>Pledged/goal</f>
        <v>0.7092581602</v>
      </c>
      <c r="U330" s="14">
        <f>iferror(Pledged/backer_count, " ")</f>
        <v>95</v>
      </c>
      <c r="V330" s="15" t="str">
        <f t="shared" si="6"/>
        <v>theater</v>
      </c>
      <c r="W330" s="15" t="str">
        <f t="shared" si="7"/>
        <v>plays</v>
      </c>
    </row>
    <row r="331" ht="15.75" customHeight="1">
      <c r="A331" s="5">
        <v>284.0</v>
      </c>
      <c r="B331" s="6" t="s">
        <v>716</v>
      </c>
      <c r="C331" s="7" t="s">
        <v>717</v>
      </c>
      <c r="D331" s="8">
        <v>9800.0</v>
      </c>
      <c r="E331" s="8">
        <v>8153.0</v>
      </c>
      <c r="F331" s="5" t="s">
        <v>169</v>
      </c>
      <c r="G331" s="5">
        <v>132.0</v>
      </c>
      <c r="H331" s="5" t="s">
        <v>31</v>
      </c>
      <c r="I331" s="5" t="s">
        <v>32</v>
      </c>
      <c r="J331" s="5">
        <v>1.3358484E9</v>
      </c>
      <c r="K331" s="5">
        <v>1.3362804E9</v>
      </c>
      <c r="L331" s="9">
        <f t="shared" si="2"/>
        <v>115415092598400</v>
      </c>
      <c r="M331" s="10">
        <f t="shared" ref="M331:N331" si="335">(((J331/60/60)/24+DATE(1970,1,1)))</f>
        <v>41030.20833</v>
      </c>
      <c r="N331" s="11">
        <f t="shared" si="335"/>
        <v>41035.20833</v>
      </c>
      <c r="O331" s="12">
        <f t="shared" si="4"/>
        <v>2012</v>
      </c>
      <c r="P331" s="5" t="b">
        <v>0</v>
      </c>
      <c r="Q331" s="5">
        <f t="shared" si="5"/>
        <v>5</v>
      </c>
      <c r="R331" s="5" t="b">
        <v>0</v>
      </c>
      <c r="S331" s="5" t="s">
        <v>60</v>
      </c>
      <c r="T331" s="13">
        <f>Pledged/goal</f>
        <v>0.8319387755</v>
      </c>
      <c r="U331" s="14">
        <f>iferror(Pledged/backer_count, " ")</f>
        <v>61.76515152</v>
      </c>
      <c r="V331" s="15" t="str">
        <f t="shared" si="6"/>
        <v>technology</v>
      </c>
      <c r="W331" s="15" t="str">
        <f t="shared" si="7"/>
        <v>web</v>
      </c>
    </row>
    <row r="332" ht="15.75" customHeight="1">
      <c r="A332" s="5">
        <v>441.0</v>
      </c>
      <c r="B332" s="6" t="s">
        <v>718</v>
      </c>
      <c r="C332" s="7" t="s">
        <v>719</v>
      </c>
      <c r="D332" s="8">
        <v>7000.0</v>
      </c>
      <c r="E332" s="8">
        <v>1744.0</v>
      </c>
      <c r="F332" s="5" t="s">
        <v>169</v>
      </c>
      <c r="G332" s="5">
        <v>32.0</v>
      </c>
      <c r="H332" s="5" t="s">
        <v>31</v>
      </c>
      <c r="I332" s="5" t="s">
        <v>32</v>
      </c>
      <c r="J332" s="5">
        <v>1.3354164E9</v>
      </c>
      <c r="K332" s="5">
        <v>1.3378356E9</v>
      </c>
      <c r="L332" s="9">
        <f t="shared" si="2"/>
        <v>115377767798400</v>
      </c>
      <c r="M332" s="10">
        <f t="shared" ref="M332:N332" si="336">(((J332/60/60)/24+DATE(1970,1,1)))</f>
        <v>41025.20833</v>
      </c>
      <c r="N332" s="11">
        <f t="shared" si="336"/>
        <v>41053.20833</v>
      </c>
      <c r="O332" s="12">
        <f t="shared" si="4"/>
        <v>2012</v>
      </c>
      <c r="P332" s="5" t="b">
        <v>0</v>
      </c>
      <c r="Q332" s="5">
        <f t="shared" si="5"/>
        <v>4</v>
      </c>
      <c r="R332" s="5" t="b">
        <v>0</v>
      </c>
      <c r="S332" s="5" t="s">
        <v>184</v>
      </c>
      <c r="T332" s="16">
        <f>Pledged/goal</f>
        <v>0.2491428571</v>
      </c>
      <c r="U332" s="14">
        <f>iferror(Pledged/backer_count, " ")</f>
        <v>54.5</v>
      </c>
      <c r="V332" s="15" t="str">
        <f t="shared" si="6"/>
        <v>technology</v>
      </c>
      <c r="W332" s="15" t="str">
        <f t="shared" si="7"/>
        <v>wearables</v>
      </c>
    </row>
    <row r="333" ht="15.75" customHeight="1">
      <c r="A333" s="5">
        <v>276.0</v>
      </c>
      <c r="B333" s="6" t="s">
        <v>720</v>
      </c>
      <c r="C333" s="7" t="s">
        <v>721</v>
      </c>
      <c r="D333" s="8">
        <v>5500.0</v>
      </c>
      <c r="E333" s="8">
        <v>5324.0</v>
      </c>
      <c r="F333" s="5" t="s">
        <v>169</v>
      </c>
      <c r="G333" s="5">
        <v>133.0</v>
      </c>
      <c r="H333" s="5" t="s">
        <v>31</v>
      </c>
      <c r="I333" s="5" t="s">
        <v>32</v>
      </c>
      <c r="J333" s="5">
        <v>1.3348116E9</v>
      </c>
      <c r="K333" s="5">
        <v>1.3352436E9</v>
      </c>
      <c r="L333" s="9">
        <f t="shared" si="2"/>
        <v>115325513078400</v>
      </c>
      <c r="M333" s="10">
        <f t="shared" ref="M333:N333" si="337">(((J333/60/60)/24+DATE(1970,1,1)))</f>
        <v>41018.20833</v>
      </c>
      <c r="N333" s="11">
        <f t="shared" si="337"/>
        <v>41023.20833</v>
      </c>
      <c r="O333" s="12">
        <f t="shared" si="4"/>
        <v>2012</v>
      </c>
      <c r="P333" s="5" t="b">
        <v>0</v>
      </c>
      <c r="Q333" s="5">
        <f t="shared" si="5"/>
        <v>4</v>
      </c>
      <c r="R333" s="5" t="b">
        <v>1</v>
      </c>
      <c r="S333" s="5" t="s">
        <v>139</v>
      </c>
      <c r="T333" s="13">
        <f>Pledged/goal</f>
        <v>0.968</v>
      </c>
      <c r="U333" s="14">
        <f>iferror(Pledged/backer_count, " ")</f>
        <v>40.03007519</v>
      </c>
      <c r="V333" s="15" t="str">
        <f t="shared" si="6"/>
        <v>games</v>
      </c>
      <c r="W333" s="15" t="str">
        <f t="shared" si="7"/>
        <v>video games</v>
      </c>
    </row>
    <row r="334" ht="15.75" customHeight="1">
      <c r="A334" s="5">
        <v>945.0</v>
      </c>
      <c r="B334" s="6" t="s">
        <v>722</v>
      </c>
      <c r="C334" s="7" t="s">
        <v>723</v>
      </c>
      <c r="D334" s="8">
        <v>172000.0</v>
      </c>
      <c r="E334" s="8">
        <v>55805.0</v>
      </c>
      <c r="F334" s="5" t="s">
        <v>169</v>
      </c>
      <c r="G334" s="5">
        <v>1691.0</v>
      </c>
      <c r="H334" s="5" t="s">
        <v>31</v>
      </c>
      <c r="I334" s="5" t="s">
        <v>32</v>
      </c>
      <c r="J334" s="5">
        <v>1.333602E9</v>
      </c>
      <c r="K334" s="5">
        <v>1.334898E9</v>
      </c>
      <c r="L334" s="9">
        <f t="shared" si="2"/>
        <v>115221003638400</v>
      </c>
      <c r="M334" s="10">
        <f t="shared" ref="M334:N334" si="338">(((J334/60/60)/24+DATE(1970,1,1)))</f>
        <v>41004.20833</v>
      </c>
      <c r="N334" s="11">
        <f t="shared" si="338"/>
        <v>41019.20833</v>
      </c>
      <c r="O334" s="12">
        <f t="shared" si="4"/>
        <v>2012</v>
      </c>
      <c r="P334" s="5" t="b">
        <v>1</v>
      </c>
      <c r="Q334" s="5">
        <f t="shared" si="5"/>
        <v>4</v>
      </c>
      <c r="R334" s="5" t="b">
        <v>0</v>
      </c>
      <c r="S334" s="5" t="s">
        <v>81</v>
      </c>
      <c r="T334" s="16">
        <f>Pledged/goal</f>
        <v>0.3244476744</v>
      </c>
      <c r="U334" s="14">
        <f>iferror(Pledged/backer_count, " ")</f>
        <v>33.00118273</v>
      </c>
      <c r="V334" s="15" t="str">
        <f t="shared" si="6"/>
        <v>photography</v>
      </c>
      <c r="W334" s="15" t="str">
        <f t="shared" si="7"/>
        <v>photography books</v>
      </c>
    </row>
    <row r="335" ht="15.75" customHeight="1">
      <c r="A335" s="5">
        <v>661.0</v>
      </c>
      <c r="B335" s="6" t="s">
        <v>724</v>
      </c>
      <c r="C335" s="7" t="s">
        <v>725</v>
      </c>
      <c r="D335" s="8">
        <v>106800.0</v>
      </c>
      <c r="E335" s="8">
        <v>57872.0</v>
      </c>
      <c r="F335" s="5" t="s">
        <v>169</v>
      </c>
      <c r="G335" s="5">
        <v>752.0</v>
      </c>
      <c r="H335" s="5" t="s">
        <v>47</v>
      </c>
      <c r="I335" s="5" t="s">
        <v>48</v>
      </c>
      <c r="J335" s="5">
        <v>1.3329108E9</v>
      </c>
      <c r="K335" s="5">
        <v>1.3355028E9</v>
      </c>
      <c r="L335" s="9">
        <f t="shared" si="2"/>
        <v>115161283958400</v>
      </c>
      <c r="M335" s="10">
        <f t="shared" ref="M335:N335" si="339">(((J335/60/60)/24+DATE(1970,1,1)))</f>
        <v>40996.20833</v>
      </c>
      <c r="N335" s="11">
        <f t="shared" si="339"/>
        <v>41026.20833</v>
      </c>
      <c r="O335" s="12">
        <f t="shared" si="4"/>
        <v>2012</v>
      </c>
      <c r="P335" s="5" t="b">
        <v>0</v>
      </c>
      <c r="Q335" s="5">
        <f t="shared" si="5"/>
        <v>3</v>
      </c>
      <c r="R335" s="5" t="b">
        <v>0</v>
      </c>
      <c r="S335" s="5" t="s">
        <v>134</v>
      </c>
      <c r="T335" s="16">
        <f>Pledged/goal</f>
        <v>0.5418726592</v>
      </c>
      <c r="U335" s="14">
        <f>iferror(Pledged/backer_count, " ")</f>
        <v>76.95744681</v>
      </c>
      <c r="V335" s="15" t="str">
        <f t="shared" si="6"/>
        <v>music</v>
      </c>
      <c r="W335" s="15" t="str">
        <f t="shared" si="7"/>
        <v>jazz</v>
      </c>
    </row>
    <row r="336" ht="15.75" customHeight="1">
      <c r="A336" s="5">
        <v>51.0</v>
      </c>
      <c r="B336" s="6" t="s">
        <v>726</v>
      </c>
      <c r="C336" s="7" t="s">
        <v>727</v>
      </c>
      <c r="D336" s="8">
        <v>158100.0</v>
      </c>
      <c r="E336" s="8">
        <v>145243.0</v>
      </c>
      <c r="F336" s="5" t="s">
        <v>169</v>
      </c>
      <c r="G336" s="5">
        <v>1467.0</v>
      </c>
      <c r="H336" s="5" t="s">
        <v>51</v>
      </c>
      <c r="I336" s="5" t="s">
        <v>52</v>
      </c>
      <c r="J336" s="5">
        <v>1.3328244E9</v>
      </c>
      <c r="K336" s="5">
        <v>1.3342068E9</v>
      </c>
      <c r="L336" s="9">
        <f t="shared" si="2"/>
        <v>115153818998400</v>
      </c>
      <c r="M336" s="10">
        <f t="shared" ref="M336:N336" si="340">(((J336/60/60)/24+DATE(1970,1,1)))</f>
        <v>40995.20833</v>
      </c>
      <c r="N336" s="11">
        <f t="shared" si="340"/>
        <v>41011.20833</v>
      </c>
      <c r="O336" s="12">
        <f t="shared" si="4"/>
        <v>2012</v>
      </c>
      <c r="P336" s="5" t="b">
        <v>0</v>
      </c>
      <c r="Q336" s="5">
        <f t="shared" si="5"/>
        <v>3</v>
      </c>
      <c r="R336" s="5" t="b">
        <v>1</v>
      </c>
      <c r="S336" s="5" t="s">
        <v>184</v>
      </c>
      <c r="T336" s="13">
        <f>Pledged/goal</f>
        <v>0.9186780519</v>
      </c>
      <c r="U336" s="14">
        <f>iferror(Pledged/backer_count, " ")</f>
        <v>99.00681663</v>
      </c>
      <c r="V336" s="15" t="str">
        <f t="shared" si="6"/>
        <v>technology</v>
      </c>
      <c r="W336" s="15" t="str">
        <f t="shared" si="7"/>
        <v>wearables</v>
      </c>
    </row>
    <row r="337" ht="15.75" customHeight="1">
      <c r="A337" s="5">
        <v>292.0</v>
      </c>
      <c r="B337" s="6" t="s">
        <v>728</v>
      </c>
      <c r="C337" s="7" t="s">
        <v>729</v>
      </c>
      <c r="D337" s="8">
        <v>7300.0</v>
      </c>
      <c r="E337" s="8">
        <v>717.0</v>
      </c>
      <c r="F337" s="5" t="s">
        <v>169</v>
      </c>
      <c r="G337" s="5">
        <v>10.0</v>
      </c>
      <c r="H337" s="5" t="s">
        <v>31</v>
      </c>
      <c r="I337" s="5" t="s">
        <v>32</v>
      </c>
      <c r="J337" s="5">
        <v>1.331874E9</v>
      </c>
      <c r="K337" s="5">
        <v>1.3334292E9</v>
      </c>
      <c r="L337" s="9">
        <f t="shared" si="2"/>
        <v>115071704438400</v>
      </c>
      <c r="M337" s="10">
        <f t="shared" ref="M337:N337" si="341">(((J337/60/60)/24+DATE(1970,1,1)))</f>
        <v>40984.20833</v>
      </c>
      <c r="N337" s="11">
        <f t="shared" si="341"/>
        <v>41002.20833</v>
      </c>
      <c r="O337" s="12">
        <f t="shared" si="4"/>
        <v>2012</v>
      </c>
      <c r="P337" s="5" t="b">
        <v>0</v>
      </c>
      <c r="Q337" s="5">
        <f t="shared" si="5"/>
        <v>3</v>
      </c>
      <c r="R337" s="5" t="b">
        <v>0</v>
      </c>
      <c r="S337" s="5" t="s">
        <v>63</v>
      </c>
      <c r="T337" s="13">
        <f>Pledged/goal</f>
        <v>0.09821917808</v>
      </c>
      <c r="U337" s="14">
        <f>iferror(Pledged/backer_count, " ")</f>
        <v>71.7</v>
      </c>
      <c r="V337" s="15" t="str">
        <f t="shared" si="6"/>
        <v>food</v>
      </c>
      <c r="W337" s="15" t="str">
        <f t="shared" si="7"/>
        <v>food trucks</v>
      </c>
    </row>
    <row r="338" ht="15.75" customHeight="1">
      <c r="A338" s="5">
        <v>288.0</v>
      </c>
      <c r="B338" s="6" t="s">
        <v>730</v>
      </c>
      <c r="C338" s="7" t="s">
        <v>731</v>
      </c>
      <c r="D338" s="8">
        <v>5600.0</v>
      </c>
      <c r="E338" s="8">
        <v>5476.0</v>
      </c>
      <c r="F338" s="5" t="s">
        <v>169</v>
      </c>
      <c r="G338" s="5">
        <v>137.0</v>
      </c>
      <c r="H338" s="5" t="s">
        <v>47</v>
      </c>
      <c r="I338" s="5" t="s">
        <v>48</v>
      </c>
      <c r="J338" s="5">
        <v>1.3317012E9</v>
      </c>
      <c r="K338" s="5">
        <v>1.3317876E9</v>
      </c>
      <c r="L338" s="9">
        <f t="shared" si="2"/>
        <v>115056774518400</v>
      </c>
      <c r="M338" s="10">
        <f t="shared" ref="M338:N338" si="342">(((J338/60/60)/24+DATE(1970,1,1)))</f>
        <v>40982.20833</v>
      </c>
      <c r="N338" s="11">
        <f t="shared" si="342"/>
        <v>40983.20833</v>
      </c>
      <c r="O338" s="12">
        <f t="shared" si="4"/>
        <v>2012</v>
      </c>
      <c r="P338" s="5" t="b">
        <v>0</v>
      </c>
      <c r="Q338" s="5">
        <f t="shared" si="5"/>
        <v>3</v>
      </c>
      <c r="R338" s="5" t="b">
        <v>1</v>
      </c>
      <c r="S338" s="5" t="s">
        <v>172</v>
      </c>
      <c r="T338" s="13">
        <f>Pledged/goal</f>
        <v>0.9778571429</v>
      </c>
      <c r="U338" s="14">
        <f>iferror(Pledged/backer_count, " ")</f>
        <v>39.97080292</v>
      </c>
      <c r="V338" s="15" t="str">
        <f t="shared" si="6"/>
        <v>music</v>
      </c>
      <c r="W338" s="15" t="str">
        <f t="shared" si="7"/>
        <v>metal</v>
      </c>
    </row>
    <row r="339" ht="15.75" customHeight="1">
      <c r="A339" s="5">
        <v>281.0</v>
      </c>
      <c r="B339" s="6" t="s">
        <v>732</v>
      </c>
      <c r="C339" s="7" t="s">
        <v>733</v>
      </c>
      <c r="D339" s="8">
        <v>164500.0</v>
      </c>
      <c r="E339" s="8">
        <v>150552.0</v>
      </c>
      <c r="F339" s="5" t="s">
        <v>169</v>
      </c>
      <c r="G339" s="5">
        <v>2062.0</v>
      </c>
      <c r="H339" s="5" t="s">
        <v>31</v>
      </c>
      <c r="I339" s="5" t="s">
        <v>32</v>
      </c>
      <c r="J339" s="5">
        <v>1.3314456E9</v>
      </c>
      <c r="K339" s="5">
        <v>1.3332564E9</v>
      </c>
      <c r="L339" s="9">
        <f t="shared" si="2"/>
        <v>115034690678400</v>
      </c>
      <c r="M339" s="10">
        <f t="shared" ref="M339:N339" si="343">(((J339/60/60)/24+DATE(1970,1,1)))</f>
        <v>40979.25</v>
      </c>
      <c r="N339" s="11">
        <f t="shared" si="343"/>
        <v>41000.20833</v>
      </c>
      <c r="O339" s="12">
        <f t="shared" si="4"/>
        <v>2012</v>
      </c>
      <c r="P339" s="5" t="b">
        <v>0</v>
      </c>
      <c r="Q339" s="5">
        <f t="shared" si="5"/>
        <v>3</v>
      </c>
      <c r="R339" s="5" t="b">
        <v>1</v>
      </c>
      <c r="S339" s="5" t="s">
        <v>33</v>
      </c>
      <c r="T339" s="13">
        <f>Pledged/goal</f>
        <v>0.9152097264</v>
      </c>
      <c r="U339" s="14">
        <f>iferror(Pledged/backer_count, " ")</f>
        <v>73.01260912</v>
      </c>
      <c r="V339" s="15" t="str">
        <f t="shared" si="6"/>
        <v>theater</v>
      </c>
      <c r="W339" s="15" t="str">
        <f t="shared" si="7"/>
        <v>plays</v>
      </c>
    </row>
    <row r="340" ht="15.75" customHeight="1">
      <c r="A340" s="5">
        <v>14.0</v>
      </c>
      <c r="B340" s="6" t="s">
        <v>734</v>
      </c>
      <c r="C340" s="7" t="s">
        <v>735</v>
      </c>
      <c r="D340" s="8">
        <v>28200.0</v>
      </c>
      <c r="E340" s="8">
        <v>18829.0</v>
      </c>
      <c r="F340" s="5" t="s">
        <v>169</v>
      </c>
      <c r="G340" s="5">
        <v>200.0</v>
      </c>
      <c r="H340" s="5" t="s">
        <v>31</v>
      </c>
      <c r="I340" s="5" t="s">
        <v>32</v>
      </c>
      <c r="J340" s="5">
        <v>1.3310136E9</v>
      </c>
      <c r="K340" s="5">
        <v>1.3333428E9</v>
      </c>
      <c r="L340" s="9">
        <f t="shared" si="2"/>
        <v>114997365878400</v>
      </c>
      <c r="M340" s="10">
        <f t="shared" ref="M340:N340" si="344">(((J340/60/60)/24+DATE(1970,1,1)))</f>
        <v>40974.25</v>
      </c>
      <c r="N340" s="11">
        <f t="shared" si="344"/>
        <v>41001.20833</v>
      </c>
      <c r="O340" s="12">
        <f t="shared" si="4"/>
        <v>2012</v>
      </c>
      <c r="P340" s="5" t="b">
        <v>0</v>
      </c>
      <c r="Q340" s="5">
        <f t="shared" si="5"/>
        <v>3</v>
      </c>
      <c r="R340" s="5" t="b">
        <v>0</v>
      </c>
      <c r="S340" s="5" t="s">
        <v>117</v>
      </c>
      <c r="T340" s="13">
        <f>Pledged/goal</f>
        <v>0.6676950355</v>
      </c>
      <c r="U340" s="14">
        <f>iferror(Pledged/backer_count, " ")</f>
        <v>94.145</v>
      </c>
      <c r="V340" s="15" t="str">
        <f t="shared" si="6"/>
        <v>music</v>
      </c>
      <c r="W340" s="15" t="str">
        <f t="shared" si="7"/>
        <v>indie rock</v>
      </c>
    </row>
    <row r="341" ht="15.75" customHeight="1">
      <c r="A341" s="5">
        <v>482.0</v>
      </c>
      <c r="B341" s="6" t="s">
        <v>736</v>
      </c>
      <c r="C341" s="7" t="s">
        <v>737</v>
      </c>
      <c r="D341" s="8">
        <v>4200.0</v>
      </c>
      <c r="E341" s="8">
        <v>689.0</v>
      </c>
      <c r="F341" s="5" t="s">
        <v>169</v>
      </c>
      <c r="G341" s="5">
        <v>9.0</v>
      </c>
      <c r="H341" s="5" t="s">
        <v>31</v>
      </c>
      <c r="I341" s="5" t="s">
        <v>32</v>
      </c>
      <c r="J341" s="5">
        <v>1.3300632E9</v>
      </c>
      <c r="K341" s="5">
        <v>1.3310136E9</v>
      </c>
      <c r="L341" s="9">
        <f t="shared" si="2"/>
        <v>114915251318400</v>
      </c>
      <c r="M341" s="10">
        <f t="shared" ref="M341:N341" si="345">(((J341/60/60)/24+DATE(1970,1,1)))</f>
        <v>40963.25</v>
      </c>
      <c r="N341" s="11">
        <f t="shared" si="345"/>
        <v>40974.25</v>
      </c>
      <c r="O341" s="12">
        <f t="shared" si="4"/>
        <v>2012</v>
      </c>
      <c r="P341" s="5" t="b">
        <v>0</v>
      </c>
      <c r="Q341" s="5">
        <f t="shared" si="5"/>
        <v>2</v>
      </c>
      <c r="R341" s="5" t="b">
        <v>1</v>
      </c>
      <c r="S341" s="5" t="s">
        <v>164</v>
      </c>
      <c r="T341" s="16">
        <f>Pledged/goal</f>
        <v>0.164047619</v>
      </c>
      <c r="U341" s="14">
        <f>iferror(Pledged/backer_count, " ")</f>
        <v>76.55555556</v>
      </c>
      <c r="V341" s="15" t="str">
        <f t="shared" si="6"/>
        <v>publishing</v>
      </c>
      <c r="W341" s="15" t="str">
        <f t="shared" si="7"/>
        <v>fiction</v>
      </c>
    </row>
    <row r="342" ht="15.75" customHeight="1">
      <c r="A342" s="5">
        <v>664.0</v>
      </c>
      <c r="B342" s="6" t="s">
        <v>738</v>
      </c>
      <c r="C342" s="7" t="s">
        <v>739</v>
      </c>
      <c r="D342" s="8">
        <v>79400.0</v>
      </c>
      <c r="E342" s="8">
        <v>26571.0</v>
      </c>
      <c r="F342" s="5" t="s">
        <v>169</v>
      </c>
      <c r="G342" s="5">
        <v>1063.0</v>
      </c>
      <c r="H342" s="5" t="s">
        <v>31</v>
      </c>
      <c r="I342" s="5" t="s">
        <v>32</v>
      </c>
      <c r="J342" s="5">
        <v>1.3297176E9</v>
      </c>
      <c r="K342" s="5">
        <v>1.3305816E9</v>
      </c>
      <c r="L342" s="9">
        <f t="shared" si="2"/>
        <v>114885391478400</v>
      </c>
      <c r="M342" s="10">
        <f t="shared" ref="M342:N342" si="346">(((J342/60/60)/24+DATE(1970,1,1)))</f>
        <v>40959.25</v>
      </c>
      <c r="N342" s="11">
        <f t="shared" si="346"/>
        <v>40969.25</v>
      </c>
      <c r="O342" s="12">
        <f t="shared" si="4"/>
        <v>2012</v>
      </c>
      <c r="P342" s="5" t="b">
        <v>0</v>
      </c>
      <c r="Q342" s="5">
        <f t="shared" si="5"/>
        <v>2</v>
      </c>
      <c r="R342" s="5" t="b">
        <v>0</v>
      </c>
      <c r="S342" s="5" t="s">
        <v>134</v>
      </c>
      <c r="T342" s="16">
        <f>Pledged/goal</f>
        <v>0.3346473552</v>
      </c>
      <c r="U342" s="14">
        <f>iferror(Pledged/backer_count, " ")</f>
        <v>24.99623706</v>
      </c>
      <c r="V342" s="15" t="str">
        <f t="shared" si="6"/>
        <v>music</v>
      </c>
      <c r="W342" s="15" t="str">
        <f t="shared" si="7"/>
        <v>jazz</v>
      </c>
    </row>
    <row r="343" ht="15.75" customHeight="1">
      <c r="A343" s="5">
        <v>921.0</v>
      </c>
      <c r="B343" s="6" t="s">
        <v>740</v>
      </c>
      <c r="C343" s="7" t="s">
        <v>741</v>
      </c>
      <c r="D343" s="8">
        <v>160400.0</v>
      </c>
      <c r="E343" s="8">
        <v>1210.0</v>
      </c>
      <c r="F343" s="5" t="s">
        <v>169</v>
      </c>
      <c r="G343" s="5">
        <v>38.0</v>
      </c>
      <c r="H343" s="5" t="s">
        <v>31</v>
      </c>
      <c r="I343" s="5" t="s">
        <v>32</v>
      </c>
      <c r="J343" s="5">
        <v>1.3290264E9</v>
      </c>
      <c r="K343" s="5">
        <v>1.330236E9</v>
      </c>
      <c r="L343" s="9">
        <f t="shared" si="2"/>
        <v>114825671798400</v>
      </c>
      <c r="M343" s="10">
        <f t="shared" ref="M343:N343" si="347">(((J343/60/60)/24+DATE(1970,1,1)))</f>
        <v>40951.25</v>
      </c>
      <c r="N343" s="11">
        <f t="shared" si="347"/>
        <v>40965.25</v>
      </c>
      <c r="O343" s="12">
        <f t="shared" si="4"/>
        <v>2012</v>
      </c>
      <c r="P343" s="5" t="b">
        <v>0</v>
      </c>
      <c r="Q343" s="5">
        <f t="shared" si="5"/>
        <v>2</v>
      </c>
      <c r="R343" s="5" t="b">
        <v>0</v>
      </c>
      <c r="S343" s="5" t="s">
        <v>60</v>
      </c>
      <c r="T343" s="16">
        <f>Pledged/goal</f>
        <v>0.007543640898</v>
      </c>
      <c r="U343" s="14">
        <f>iferror(Pledged/backer_count, " ")</f>
        <v>31.84210526</v>
      </c>
      <c r="V343" s="15" t="str">
        <f t="shared" si="6"/>
        <v>technology</v>
      </c>
      <c r="W343" s="15" t="str">
        <f t="shared" si="7"/>
        <v>web</v>
      </c>
    </row>
    <row r="344" ht="15.75" customHeight="1">
      <c r="A344" s="5">
        <v>636.0</v>
      </c>
      <c r="B344" s="6" t="s">
        <v>742</v>
      </c>
      <c r="C344" s="7" t="s">
        <v>743</v>
      </c>
      <c r="D344" s="8">
        <v>197700.0</v>
      </c>
      <c r="E344" s="8">
        <v>127591.0</v>
      </c>
      <c r="F344" s="5" t="s">
        <v>169</v>
      </c>
      <c r="G344" s="5">
        <v>2604.0</v>
      </c>
      <c r="H344" s="5" t="s">
        <v>47</v>
      </c>
      <c r="I344" s="5" t="s">
        <v>48</v>
      </c>
      <c r="J344" s="5">
        <v>1.3268664E9</v>
      </c>
      <c r="K344" s="5">
        <v>1.3307544E9</v>
      </c>
      <c r="L344" s="9">
        <f t="shared" si="2"/>
        <v>114639047798400</v>
      </c>
      <c r="M344" s="10">
        <f t="shared" ref="M344:N344" si="348">(((J344/60/60)/24+DATE(1970,1,1)))</f>
        <v>40926.25</v>
      </c>
      <c r="N344" s="11">
        <f t="shared" si="348"/>
        <v>40971.25</v>
      </c>
      <c r="O344" s="12">
        <f t="shared" si="4"/>
        <v>2012</v>
      </c>
      <c r="P344" s="5" t="b">
        <v>0</v>
      </c>
      <c r="Q344" s="5">
        <f t="shared" si="5"/>
        <v>1</v>
      </c>
      <c r="R344" s="5" t="b">
        <v>1</v>
      </c>
      <c r="S344" s="5" t="s">
        <v>161</v>
      </c>
      <c r="T344" s="16">
        <f>Pledged/goal</f>
        <v>0.6453768336</v>
      </c>
      <c r="U344" s="14">
        <f>iferror(Pledged/backer_count, " ")</f>
        <v>48.99807988</v>
      </c>
      <c r="V344" s="15" t="str">
        <f t="shared" si="6"/>
        <v>film &amp; video</v>
      </c>
      <c r="W344" s="15" t="str">
        <f t="shared" si="7"/>
        <v>animation</v>
      </c>
    </row>
    <row r="345" ht="15.75" customHeight="1">
      <c r="A345" s="5">
        <v>356.0</v>
      </c>
      <c r="B345" s="6" t="s">
        <v>744</v>
      </c>
      <c r="C345" s="7" t="s">
        <v>745</v>
      </c>
      <c r="D345" s="8">
        <v>9300.0</v>
      </c>
      <c r="E345" s="8">
        <v>3431.0</v>
      </c>
      <c r="F345" s="5" t="s">
        <v>169</v>
      </c>
      <c r="G345" s="5">
        <v>40.0</v>
      </c>
      <c r="H345" s="5" t="s">
        <v>79</v>
      </c>
      <c r="I345" s="5" t="s">
        <v>80</v>
      </c>
      <c r="J345" s="5">
        <v>1.3265208E9</v>
      </c>
      <c r="K345" s="5">
        <v>1.3272984E9</v>
      </c>
      <c r="L345" s="9">
        <f t="shared" si="2"/>
        <v>114609187958400</v>
      </c>
      <c r="M345" s="10">
        <f t="shared" ref="M345:N345" si="349">(((J345/60/60)/24+DATE(1970,1,1)))</f>
        <v>40922.25</v>
      </c>
      <c r="N345" s="11">
        <f t="shared" si="349"/>
        <v>40931.25</v>
      </c>
      <c r="O345" s="12">
        <f t="shared" si="4"/>
        <v>2012</v>
      </c>
      <c r="P345" s="5" t="b">
        <v>0</v>
      </c>
      <c r="Q345" s="5">
        <f t="shared" si="5"/>
        <v>1</v>
      </c>
      <c r="R345" s="5" t="b">
        <v>0</v>
      </c>
      <c r="S345" s="5" t="s">
        <v>33</v>
      </c>
      <c r="T345" s="13">
        <f>Pledged/goal</f>
        <v>0.3689247312</v>
      </c>
      <c r="U345" s="14">
        <f>iferror(Pledged/backer_count, " ")</f>
        <v>85.775</v>
      </c>
      <c r="V345" s="15" t="str">
        <f t="shared" si="6"/>
        <v>theater</v>
      </c>
      <c r="W345" s="15" t="str">
        <f t="shared" si="7"/>
        <v>plays</v>
      </c>
    </row>
    <row r="346" ht="15.75" customHeight="1">
      <c r="A346" s="5">
        <v>415.0</v>
      </c>
      <c r="B346" s="6" t="s">
        <v>746</v>
      </c>
      <c r="C346" s="7" t="s">
        <v>747</v>
      </c>
      <c r="D346" s="8">
        <v>113500.0</v>
      </c>
      <c r="E346" s="8">
        <v>12552.0</v>
      </c>
      <c r="F346" s="5" t="s">
        <v>169</v>
      </c>
      <c r="G346" s="5">
        <v>418.0</v>
      </c>
      <c r="H346" s="5" t="s">
        <v>31</v>
      </c>
      <c r="I346" s="5" t="s">
        <v>32</v>
      </c>
      <c r="J346" s="5">
        <v>1.3264344E9</v>
      </c>
      <c r="K346" s="5">
        <v>1.3279032E9</v>
      </c>
      <c r="L346" s="9">
        <f t="shared" si="2"/>
        <v>114601722998400</v>
      </c>
      <c r="M346" s="10">
        <f t="shared" ref="M346:N346" si="350">(((J346/60/60)/24+DATE(1970,1,1)))</f>
        <v>40921.25</v>
      </c>
      <c r="N346" s="11">
        <f t="shared" si="350"/>
        <v>40938.25</v>
      </c>
      <c r="O346" s="12">
        <f t="shared" si="4"/>
        <v>2012</v>
      </c>
      <c r="P346" s="5" t="b">
        <v>0</v>
      </c>
      <c r="Q346" s="5">
        <f t="shared" si="5"/>
        <v>1</v>
      </c>
      <c r="R346" s="5" t="b">
        <v>0</v>
      </c>
      <c r="S346" s="5" t="s">
        <v>33</v>
      </c>
      <c r="T346" s="16">
        <f>Pledged/goal</f>
        <v>0.1105903084</v>
      </c>
      <c r="U346" s="14">
        <f>iferror(Pledged/backer_count, " ")</f>
        <v>30.02870813</v>
      </c>
      <c r="V346" s="15" t="str">
        <f t="shared" si="6"/>
        <v>theater</v>
      </c>
      <c r="W346" s="15" t="str">
        <f t="shared" si="7"/>
        <v>plays</v>
      </c>
    </row>
    <row r="347" ht="15.75" customHeight="1">
      <c r="A347" s="5">
        <v>402.0</v>
      </c>
      <c r="B347" s="6" t="s">
        <v>748</v>
      </c>
      <c r="C347" s="7" t="s">
        <v>749</v>
      </c>
      <c r="D347" s="8">
        <v>7300.0</v>
      </c>
      <c r="E347" s="8">
        <v>2946.0</v>
      </c>
      <c r="F347" s="5" t="s">
        <v>169</v>
      </c>
      <c r="G347" s="5">
        <v>40.0</v>
      </c>
      <c r="H347" s="5" t="s">
        <v>31</v>
      </c>
      <c r="I347" s="5" t="s">
        <v>32</v>
      </c>
      <c r="J347" s="5">
        <v>1.3258296E9</v>
      </c>
      <c r="K347" s="5">
        <v>1.3298904E9</v>
      </c>
      <c r="L347" s="9">
        <f t="shared" si="2"/>
        <v>114549468278400</v>
      </c>
      <c r="M347" s="10">
        <f t="shared" ref="M347:N347" si="351">(((J347/60/60)/24+DATE(1970,1,1)))</f>
        <v>40914.25</v>
      </c>
      <c r="N347" s="11">
        <f t="shared" si="351"/>
        <v>40961.25</v>
      </c>
      <c r="O347" s="12">
        <f t="shared" si="4"/>
        <v>2012</v>
      </c>
      <c r="P347" s="5" t="b">
        <v>0</v>
      </c>
      <c r="Q347" s="5">
        <f t="shared" si="5"/>
        <v>1</v>
      </c>
      <c r="R347" s="5" t="b">
        <v>1</v>
      </c>
      <c r="S347" s="5" t="s">
        <v>158</v>
      </c>
      <c r="T347" s="16">
        <f>Pledged/goal</f>
        <v>0.4035616438</v>
      </c>
      <c r="U347" s="14">
        <f>iferror(Pledged/backer_count, " ")</f>
        <v>73.65</v>
      </c>
      <c r="V347" s="15" t="str">
        <f t="shared" si="6"/>
        <v>film &amp; video</v>
      </c>
      <c r="W347" s="15" t="str">
        <f t="shared" si="7"/>
        <v>shorts</v>
      </c>
    </row>
    <row r="348" ht="15.75" customHeight="1">
      <c r="A348" s="5">
        <v>515.0</v>
      </c>
      <c r="B348" s="6" t="s">
        <v>750</v>
      </c>
      <c r="C348" s="7" t="s">
        <v>751</v>
      </c>
      <c r="D348" s="8">
        <v>8600.0</v>
      </c>
      <c r="E348" s="8">
        <v>4797.0</v>
      </c>
      <c r="F348" s="5" t="s">
        <v>169</v>
      </c>
      <c r="G348" s="5">
        <v>133.0</v>
      </c>
      <c r="H348" s="5" t="s">
        <v>56</v>
      </c>
      <c r="I348" s="5" t="s">
        <v>57</v>
      </c>
      <c r="J348" s="5">
        <v>1.32462E9</v>
      </c>
      <c r="K348" s="5">
        <v>1.3247928E9</v>
      </c>
      <c r="L348" s="9">
        <f t="shared" si="2"/>
        <v>114444958838400</v>
      </c>
      <c r="M348" s="10">
        <f t="shared" ref="M348:N348" si="352">(((J348/60/60)/24+DATE(1970,1,1)))</f>
        <v>40900.25</v>
      </c>
      <c r="N348" s="11">
        <f t="shared" si="352"/>
        <v>40902.25</v>
      </c>
      <c r="O348" s="12">
        <f t="shared" si="4"/>
        <v>2011</v>
      </c>
      <c r="P348" s="5" t="b">
        <v>0</v>
      </c>
      <c r="Q348" s="5">
        <f t="shared" si="5"/>
        <v>12</v>
      </c>
      <c r="R348" s="5" t="b">
        <v>1</v>
      </c>
      <c r="S348" s="5" t="s">
        <v>33</v>
      </c>
      <c r="T348" s="16">
        <f>Pledged/goal</f>
        <v>0.5577906977</v>
      </c>
      <c r="U348" s="14">
        <f>iferror(Pledged/backer_count, " ")</f>
        <v>36.06766917</v>
      </c>
      <c r="V348" s="15" t="str">
        <f t="shared" si="6"/>
        <v>theater</v>
      </c>
      <c r="W348" s="15" t="str">
        <f t="shared" si="7"/>
        <v>plays</v>
      </c>
    </row>
    <row r="349" ht="15.75" customHeight="1">
      <c r="A349" s="5">
        <v>681.0</v>
      </c>
      <c r="B349" s="6" t="s">
        <v>752</v>
      </c>
      <c r="C349" s="7" t="s">
        <v>753</v>
      </c>
      <c r="D349" s="8">
        <v>184100.0</v>
      </c>
      <c r="E349" s="8">
        <v>159037.0</v>
      </c>
      <c r="F349" s="5" t="s">
        <v>169</v>
      </c>
      <c r="G349" s="5">
        <v>1657.0</v>
      </c>
      <c r="H349" s="5" t="s">
        <v>31</v>
      </c>
      <c r="I349" s="5" t="s">
        <v>32</v>
      </c>
      <c r="J349" s="5">
        <v>1.3244472E9</v>
      </c>
      <c r="K349" s="5">
        <v>1.3249656E9</v>
      </c>
      <c r="L349" s="9">
        <f t="shared" si="2"/>
        <v>114430028918400</v>
      </c>
      <c r="M349" s="10">
        <f t="shared" ref="M349:N349" si="353">(((J349/60/60)/24+DATE(1970,1,1)))</f>
        <v>40898.25</v>
      </c>
      <c r="N349" s="11">
        <f t="shared" si="353"/>
        <v>40904.25</v>
      </c>
      <c r="O349" s="12">
        <f t="shared" si="4"/>
        <v>2011</v>
      </c>
      <c r="P349" s="5" t="b">
        <v>0</v>
      </c>
      <c r="Q349" s="5">
        <f t="shared" si="5"/>
        <v>12</v>
      </c>
      <c r="R349" s="5" t="b">
        <v>0</v>
      </c>
      <c r="S349" s="5" t="s">
        <v>33</v>
      </c>
      <c r="T349" s="16">
        <f>Pledged/goal</f>
        <v>0.8638620315</v>
      </c>
      <c r="U349" s="14">
        <f>iferror(Pledged/backer_count, " ")</f>
        <v>95.97887749</v>
      </c>
      <c r="V349" s="15" t="str">
        <f t="shared" si="6"/>
        <v>theater</v>
      </c>
      <c r="W349" s="15" t="str">
        <f t="shared" si="7"/>
        <v>plays</v>
      </c>
    </row>
    <row r="350" ht="15.75" customHeight="1">
      <c r="A350" s="5">
        <v>340.0</v>
      </c>
      <c r="B350" s="6" t="s">
        <v>754</v>
      </c>
      <c r="C350" s="7" t="s">
        <v>755</v>
      </c>
      <c r="D350" s="8">
        <v>37100.0</v>
      </c>
      <c r="E350" s="8">
        <v>34964.0</v>
      </c>
      <c r="F350" s="5" t="s">
        <v>169</v>
      </c>
      <c r="G350" s="5">
        <v>393.0</v>
      </c>
      <c r="H350" s="5" t="s">
        <v>31</v>
      </c>
      <c r="I350" s="5" t="s">
        <v>32</v>
      </c>
      <c r="J350" s="5">
        <v>1.3236696E9</v>
      </c>
      <c r="K350" s="5">
        <v>1.323756E9</v>
      </c>
      <c r="L350" s="9">
        <f t="shared" si="2"/>
        <v>114362844278400</v>
      </c>
      <c r="M350" s="10">
        <f t="shared" ref="M350:N350" si="354">(((J350/60/60)/24+DATE(1970,1,1)))</f>
        <v>40889.25</v>
      </c>
      <c r="N350" s="11">
        <f t="shared" si="354"/>
        <v>40890.25</v>
      </c>
      <c r="O350" s="12">
        <f t="shared" si="4"/>
        <v>2011</v>
      </c>
      <c r="P350" s="5" t="b">
        <v>0</v>
      </c>
      <c r="Q350" s="5">
        <f t="shared" si="5"/>
        <v>12</v>
      </c>
      <c r="R350" s="5" t="b">
        <v>0</v>
      </c>
      <c r="S350" s="5" t="s">
        <v>81</v>
      </c>
      <c r="T350" s="13">
        <f>Pledged/goal</f>
        <v>0.942425876</v>
      </c>
      <c r="U350" s="14">
        <f>iferror(Pledged/backer_count, " ")</f>
        <v>88.96692112</v>
      </c>
      <c r="V350" s="15" t="str">
        <f t="shared" si="6"/>
        <v>photography</v>
      </c>
      <c r="W350" s="15" t="str">
        <f t="shared" si="7"/>
        <v>photography books</v>
      </c>
    </row>
    <row r="351" ht="15.75" customHeight="1">
      <c r="A351" s="5">
        <v>578.0</v>
      </c>
      <c r="B351" s="6" t="s">
        <v>756</v>
      </c>
      <c r="C351" s="7" t="s">
        <v>757</v>
      </c>
      <c r="D351" s="8">
        <v>96500.0</v>
      </c>
      <c r="E351" s="8">
        <v>16168.0</v>
      </c>
      <c r="F351" s="5" t="s">
        <v>169</v>
      </c>
      <c r="G351" s="5">
        <v>245.0</v>
      </c>
      <c r="H351" s="5" t="s">
        <v>31</v>
      </c>
      <c r="I351" s="5" t="s">
        <v>32</v>
      </c>
      <c r="J351" s="5">
        <v>1.3227192E9</v>
      </c>
      <c r="K351" s="5">
        <v>1.3229784E9</v>
      </c>
      <c r="L351" s="9">
        <f t="shared" si="2"/>
        <v>114280729718400</v>
      </c>
      <c r="M351" s="10">
        <f t="shared" ref="M351:N351" si="355">(((J351/60/60)/24+DATE(1970,1,1)))</f>
        <v>40878.25</v>
      </c>
      <c r="N351" s="11">
        <f t="shared" si="355"/>
        <v>40881.25</v>
      </c>
      <c r="O351" s="12">
        <f t="shared" si="4"/>
        <v>2011</v>
      </c>
      <c r="P351" s="5" t="b">
        <v>0</v>
      </c>
      <c r="Q351" s="5">
        <f t="shared" si="5"/>
        <v>12</v>
      </c>
      <c r="R351" s="5" t="b">
        <v>0</v>
      </c>
      <c r="S351" s="5" t="s">
        <v>221</v>
      </c>
      <c r="T351" s="16">
        <f>Pledged/goal</f>
        <v>0.1675440415</v>
      </c>
      <c r="U351" s="14">
        <f>iferror(Pledged/backer_count, " ")</f>
        <v>65.99183673</v>
      </c>
      <c r="V351" s="15" t="str">
        <f t="shared" si="6"/>
        <v>film &amp; video</v>
      </c>
      <c r="W351" s="15" t="str">
        <f t="shared" si="7"/>
        <v>science fiction</v>
      </c>
    </row>
    <row r="352" ht="15.75" customHeight="1">
      <c r="A352" s="5">
        <v>850.0</v>
      </c>
      <c r="B352" s="6" t="s">
        <v>758</v>
      </c>
      <c r="C352" s="7" t="s">
        <v>759</v>
      </c>
      <c r="D352" s="8">
        <v>100.0</v>
      </c>
      <c r="E352" s="8">
        <v>1.0</v>
      </c>
      <c r="F352" s="5" t="s">
        <v>169</v>
      </c>
      <c r="G352" s="5">
        <v>1.0</v>
      </c>
      <c r="H352" s="5" t="s">
        <v>31</v>
      </c>
      <c r="I352" s="5" t="s">
        <v>32</v>
      </c>
      <c r="J352" s="5">
        <v>1.3216824E9</v>
      </c>
      <c r="K352" s="5">
        <v>1.3229784E9</v>
      </c>
      <c r="L352" s="9">
        <f t="shared" si="2"/>
        <v>114191150198400</v>
      </c>
      <c r="M352" s="10">
        <f t="shared" ref="M352:N352" si="356">(((J352/60/60)/24+DATE(1970,1,1)))</f>
        <v>40866.25</v>
      </c>
      <c r="N352" s="11">
        <f t="shared" si="356"/>
        <v>40881.25</v>
      </c>
      <c r="O352" s="12">
        <f t="shared" si="4"/>
        <v>2011</v>
      </c>
      <c r="P352" s="5" t="b">
        <v>1</v>
      </c>
      <c r="Q352" s="5">
        <f t="shared" si="5"/>
        <v>11</v>
      </c>
      <c r="R352" s="5" t="b">
        <v>0</v>
      </c>
      <c r="S352" s="5" t="s">
        <v>28</v>
      </c>
      <c r="T352" s="16">
        <f>Pledged/goal</f>
        <v>0.01</v>
      </c>
      <c r="U352" s="14">
        <f>iferror(Pledged/backer_count, " ")</f>
        <v>1</v>
      </c>
      <c r="V352" s="15" t="str">
        <f t="shared" si="6"/>
        <v>music</v>
      </c>
      <c r="W352" s="15" t="str">
        <f t="shared" si="7"/>
        <v>rock</v>
      </c>
    </row>
    <row r="353" ht="15.75" customHeight="1">
      <c r="A353" s="5">
        <v>379.0</v>
      </c>
      <c r="B353" s="6" t="s">
        <v>760</v>
      </c>
      <c r="C353" s="7" t="s">
        <v>761</v>
      </c>
      <c r="D353" s="8">
        <v>7200.0</v>
      </c>
      <c r="E353" s="8">
        <v>2912.0</v>
      </c>
      <c r="F353" s="5" t="s">
        <v>169</v>
      </c>
      <c r="G353" s="5">
        <v>44.0</v>
      </c>
      <c r="H353" s="5" t="s">
        <v>51</v>
      </c>
      <c r="I353" s="5" t="s">
        <v>52</v>
      </c>
      <c r="J353" s="5">
        <v>1.3196916E9</v>
      </c>
      <c r="K353" s="5">
        <v>1.3209048E9</v>
      </c>
      <c r="L353" s="9">
        <f t="shared" si="2"/>
        <v>114019145078400</v>
      </c>
      <c r="M353" s="10">
        <f t="shared" ref="M353:N353" si="357">(((J353/60/60)/24+DATE(1970,1,1)))</f>
        <v>40843.20833</v>
      </c>
      <c r="N353" s="11">
        <f t="shared" si="357"/>
        <v>40857.25</v>
      </c>
      <c r="O353" s="12">
        <f t="shared" si="4"/>
        <v>2011</v>
      </c>
      <c r="P353" s="5" t="b">
        <v>0</v>
      </c>
      <c r="Q353" s="5">
        <f t="shared" si="5"/>
        <v>10</v>
      </c>
      <c r="R353" s="5" t="b">
        <v>0</v>
      </c>
      <c r="S353" s="5" t="s">
        <v>33</v>
      </c>
      <c r="T353" s="16">
        <f>Pledged/goal</f>
        <v>0.4044444444</v>
      </c>
      <c r="U353" s="14">
        <f>iferror(Pledged/backer_count, " ")</f>
        <v>66.18181818</v>
      </c>
      <c r="V353" s="15" t="str">
        <f t="shared" si="6"/>
        <v>theater</v>
      </c>
      <c r="W353" s="15" t="str">
        <f t="shared" si="7"/>
        <v>plays</v>
      </c>
    </row>
    <row r="354" ht="15.75" customHeight="1">
      <c r="A354" s="5">
        <v>100.0</v>
      </c>
      <c r="B354" s="6" t="s">
        <v>762</v>
      </c>
      <c r="C354" s="7" t="s">
        <v>763</v>
      </c>
      <c r="D354" s="8">
        <v>100.0</v>
      </c>
      <c r="E354" s="8">
        <v>1.0</v>
      </c>
      <c r="F354" s="5" t="s">
        <v>169</v>
      </c>
      <c r="G354" s="5">
        <v>1.0</v>
      </c>
      <c r="H354" s="5" t="s">
        <v>31</v>
      </c>
      <c r="I354" s="5" t="s">
        <v>32</v>
      </c>
      <c r="J354" s="5">
        <v>1.3190004E9</v>
      </c>
      <c r="K354" s="5">
        <v>1.3205556E9</v>
      </c>
      <c r="L354" s="9">
        <f t="shared" si="2"/>
        <v>113959425398400</v>
      </c>
      <c r="M354" s="10">
        <f t="shared" ref="M354:N354" si="358">(((J354/60/60)/24+DATE(1970,1,1)))</f>
        <v>40835.20833</v>
      </c>
      <c r="N354" s="11">
        <f t="shared" si="358"/>
        <v>40853.20833</v>
      </c>
      <c r="O354" s="12">
        <f t="shared" si="4"/>
        <v>2011</v>
      </c>
      <c r="P354" s="5" t="b">
        <v>0</v>
      </c>
      <c r="Q354" s="5">
        <f t="shared" si="5"/>
        <v>10</v>
      </c>
      <c r="R354" s="5" t="b">
        <v>0</v>
      </c>
      <c r="S354" s="5" t="s">
        <v>33</v>
      </c>
      <c r="T354" s="13">
        <f>Pledged/goal</f>
        <v>0.01</v>
      </c>
      <c r="U354" s="14">
        <f>iferror(Pledged/backer_count, " ")</f>
        <v>1</v>
      </c>
      <c r="V354" s="15" t="str">
        <f t="shared" si="6"/>
        <v>theater</v>
      </c>
      <c r="W354" s="15" t="str">
        <f t="shared" si="7"/>
        <v>plays</v>
      </c>
    </row>
    <row r="355" ht="15.75" customHeight="1">
      <c r="A355" s="5">
        <v>777.0</v>
      </c>
      <c r="B355" s="6" t="s">
        <v>764</v>
      </c>
      <c r="C355" s="7" t="s">
        <v>765</v>
      </c>
      <c r="D355" s="8">
        <v>93800.0</v>
      </c>
      <c r="E355" s="8">
        <v>45987.0</v>
      </c>
      <c r="F355" s="5" t="s">
        <v>169</v>
      </c>
      <c r="G355" s="5">
        <v>676.0</v>
      </c>
      <c r="H355" s="5" t="s">
        <v>31</v>
      </c>
      <c r="I355" s="5" t="s">
        <v>32</v>
      </c>
      <c r="J355" s="5">
        <v>1.316754E9</v>
      </c>
      <c r="K355" s="5">
        <v>1.3192596E9</v>
      </c>
      <c r="L355" s="9">
        <f t="shared" si="2"/>
        <v>113765336438400</v>
      </c>
      <c r="M355" s="10">
        <f t="shared" ref="M355:N355" si="359">(((J355/60/60)/24+DATE(1970,1,1)))</f>
        <v>40809.20833</v>
      </c>
      <c r="N355" s="11">
        <f t="shared" si="359"/>
        <v>40838.20833</v>
      </c>
      <c r="O355" s="12">
        <f t="shared" si="4"/>
        <v>2011</v>
      </c>
      <c r="P355" s="5" t="b">
        <v>0</v>
      </c>
      <c r="Q355" s="5">
        <f t="shared" si="5"/>
        <v>9</v>
      </c>
      <c r="R355" s="5" t="b">
        <v>0</v>
      </c>
      <c r="S355" s="5" t="s">
        <v>33</v>
      </c>
      <c r="T355" s="16">
        <f>Pledged/goal</f>
        <v>0.4902665245</v>
      </c>
      <c r="U355" s="14">
        <f>iferror(Pledged/backer_count, " ")</f>
        <v>68.02810651</v>
      </c>
      <c r="V355" s="15" t="str">
        <f t="shared" si="6"/>
        <v>theater</v>
      </c>
      <c r="W355" s="15" t="str">
        <f t="shared" si="7"/>
        <v>plays</v>
      </c>
    </row>
    <row r="356" ht="15.75" customHeight="1">
      <c r="A356" s="5">
        <v>423.0</v>
      </c>
      <c r="B356" s="6" t="s">
        <v>766</v>
      </c>
      <c r="C356" s="7" t="s">
        <v>767</v>
      </c>
      <c r="D356" s="8">
        <v>147800.0</v>
      </c>
      <c r="E356" s="8">
        <v>15723.0</v>
      </c>
      <c r="F356" s="5" t="s">
        <v>169</v>
      </c>
      <c r="G356" s="5">
        <v>162.0</v>
      </c>
      <c r="H356" s="5" t="s">
        <v>31</v>
      </c>
      <c r="I356" s="5" t="s">
        <v>32</v>
      </c>
      <c r="J356" s="5">
        <v>1.3166676E9</v>
      </c>
      <c r="K356" s="5">
        <v>1.3168404E9</v>
      </c>
      <c r="L356" s="9">
        <f t="shared" si="2"/>
        <v>113757871478400</v>
      </c>
      <c r="M356" s="10">
        <f t="shared" ref="M356:N356" si="360">(((J356/60/60)/24+DATE(1970,1,1)))</f>
        <v>40808.20833</v>
      </c>
      <c r="N356" s="11">
        <f t="shared" si="360"/>
        <v>40810.20833</v>
      </c>
      <c r="O356" s="12">
        <f t="shared" si="4"/>
        <v>2011</v>
      </c>
      <c r="P356" s="5" t="b">
        <v>0</v>
      </c>
      <c r="Q356" s="5">
        <f t="shared" si="5"/>
        <v>9</v>
      </c>
      <c r="R356" s="5" t="b">
        <v>1</v>
      </c>
      <c r="S356" s="5" t="s">
        <v>63</v>
      </c>
      <c r="T356" s="16">
        <f>Pledged/goal</f>
        <v>0.1063802436</v>
      </c>
      <c r="U356" s="14">
        <f>iferror(Pledged/backer_count, " ")</f>
        <v>97.05555556</v>
      </c>
      <c r="V356" s="15" t="str">
        <f t="shared" si="6"/>
        <v>food</v>
      </c>
      <c r="W356" s="15" t="str">
        <f t="shared" si="7"/>
        <v>food trucks</v>
      </c>
    </row>
    <row r="357" ht="15.75" customHeight="1">
      <c r="A357" s="5">
        <v>21.0</v>
      </c>
      <c r="B357" s="6" t="s">
        <v>768</v>
      </c>
      <c r="C357" s="7" t="s">
        <v>769</v>
      </c>
      <c r="D357" s="8">
        <v>94000.0</v>
      </c>
      <c r="E357" s="8">
        <v>38533.0</v>
      </c>
      <c r="F357" s="5" t="s">
        <v>169</v>
      </c>
      <c r="G357" s="5">
        <v>558.0</v>
      </c>
      <c r="H357" s="5" t="s">
        <v>31</v>
      </c>
      <c r="I357" s="5" t="s">
        <v>32</v>
      </c>
      <c r="J357" s="5">
        <v>1.3133844E9</v>
      </c>
      <c r="K357" s="5">
        <v>1.316322E9</v>
      </c>
      <c r="L357" s="9">
        <f t="shared" si="2"/>
        <v>113474202998400</v>
      </c>
      <c r="M357" s="10">
        <f t="shared" ref="M357:N357" si="361">(((J357/60/60)/24+DATE(1970,1,1)))</f>
        <v>40770.20833</v>
      </c>
      <c r="N357" s="11">
        <f t="shared" si="361"/>
        <v>40804.20833</v>
      </c>
      <c r="O357" s="12">
        <f t="shared" si="4"/>
        <v>2011</v>
      </c>
      <c r="P357" s="5" t="b">
        <v>0</v>
      </c>
      <c r="Q357" s="5">
        <f t="shared" si="5"/>
        <v>8</v>
      </c>
      <c r="R357" s="5" t="b">
        <v>0</v>
      </c>
      <c r="S357" s="5" t="s">
        <v>33</v>
      </c>
      <c r="T357" s="13">
        <f>Pledged/goal</f>
        <v>0.4099255319</v>
      </c>
      <c r="U357" s="14">
        <f>iferror(Pledged/backer_count, " ")</f>
        <v>69.05555556</v>
      </c>
      <c r="V357" s="15" t="str">
        <f t="shared" si="6"/>
        <v>theater</v>
      </c>
      <c r="W357" s="15" t="str">
        <f t="shared" si="7"/>
        <v>plays</v>
      </c>
    </row>
    <row r="358" ht="15.75" customHeight="1">
      <c r="A358" s="5">
        <v>982.0</v>
      </c>
      <c r="B358" s="6" t="s">
        <v>770</v>
      </c>
      <c r="C358" s="7" t="s">
        <v>771</v>
      </c>
      <c r="D358" s="8">
        <v>7200.0</v>
      </c>
      <c r="E358" s="8">
        <v>6115.0</v>
      </c>
      <c r="F358" s="5" t="s">
        <v>169</v>
      </c>
      <c r="G358" s="5">
        <v>75.0</v>
      </c>
      <c r="H358" s="5" t="s">
        <v>31</v>
      </c>
      <c r="I358" s="5" t="s">
        <v>32</v>
      </c>
      <c r="J358" s="5">
        <v>1.3110516E9</v>
      </c>
      <c r="K358" s="5">
        <v>1.3112244E9</v>
      </c>
      <c r="L358" s="9">
        <f t="shared" si="2"/>
        <v>113272649078400</v>
      </c>
      <c r="M358" s="10">
        <f t="shared" ref="M358:N358" si="362">(((J358/60/60)/24+DATE(1970,1,1)))</f>
        <v>40743.20833</v>
      </c>
      <c r="N358" s="11">
        <f t="shared" si="362"/>
        <v>40745.20833</v>
      </c>
      <c r="O358" s="12">
        <f t="shared" si="4"/>
        <v>2011</v>
      </c>
      <c r="P358" s="5" t="b">
        <v>0</v>
      </c>
      <c r="Q358" s="5">
        <f t="shared" si="5"/>
        <v>7</v>
      </c>
      <c r="R358" s="5" t="b">
        <v>1</v>
      </c>
      <c r="S358" s="5" t="s">
        <v>72</v>
      </c>
      <c r="T358" s="16">
        <f>Pledged/goal</f>
        <v>0.8493055556</v>
      </c>
      <c r="U358" s="14">
        <f>iferror(Pledged/backer_count, " ")</f>
        <v>81.53333333</v>
      </c>
      <c r="V358" s="15" t="str">
        <f t="shared" si="6"/>
        <v>film &amp; video</v>
      </c>
      <c r="W358" s="15" t="str">
        <f t="shared" si="7"/>
        <v>documentary</v>
      </c>
    </row>
    <row r="359" ht="15.75" customHeight="1">
      <c r="A359" s="5">
        <v>852.0</v>
      </c>
      <c r="B359" s="6" t="s">
        <v>772</v>
      </c>
      <c r="C359" s="7" t="s">
        <v>773</v>
      </c>
      <c r="D359" s="8">
        <v>4900.0</v>
      </c>
      <c r="E359" s="8">
        <v>2505.0</v>
      </c>
      <c r="F359" s="5" t="s">
        <v>169</v>
      </c>
      <c r="G359" s="5">
        <v>31.0</v>
      </c>
      <c r="H359" s="5" t="s">
        <v>31</v>
      </c>
      <c r="I359" s="5" t="s">
        <v>32</v>
      </c>
      <c r="J359" s="5">
        <v>1.3107924E9</v>
      </c>
      <c r="K359" s="5">
        <v>1.3116564E9</v>
      </c>
      <c r="L359" s="9">
        <f t="shared" si="2"/>
        <v>113250254198400</v>
      </c>
      <c r="M359" s="10">
        <f t="shared" ref="M359:N359" si="363">(((J359/60/60)/24+DATE(1970,1,1)))</f>
        <v>40740.20833</v>
      </c>
      <c r="N359" s="11">
        <f t="shared" si="363"/>
        <v>40750.20833</v>
      </c>
      <c r="O359" s="12">
        <f t="shared" si="4"/>
        <v>2011</v>
      </c>
      <c r="P359" s="5" t="b">
        <v>0</v>
      </c>
      <c r="Q359" s="5">
        <f t="shared" si="5"/>
        <v>7</v>
      </c>
      <c r="R359" s="5" t="b">
        <v>1</v>
      </c>
      <c r="S359" s="5" t="s">
        <v>139</v>
      </c>
      <c r="T359" s="16">
        <f>Pledged/goal</f>
        <v>0.5112244898</v>
      </c>
      <c r="U359" s="14">
        <f>iferror(Pledged/backer_count, " ")</f>
        <v>80.80645161</v>
      </c>
      <c r="V359" s="15" t="str">
        <f t="shared" si="6"/>
        <v>games</v>
      </c>
      <c r="W359" s="15" t="str">
        <f t="shared" si="7"/>
        <v>video games</v>
      </c>
    </row>
    <row r="360" ht="15.75" customHeight="1">
      <c r="A360" s="5">
        <v>220.0</v>
      </c>
      <c r="B360" s="6" t="s">
        <v>774</v>
      </c>
      <c r="C360" s="7" t="s">
        <v>775</v>
      </c>
      <c r="D360" s="8">
        <v>7900.0</v>
      </c>
      <c r="E360" s="8">
        <v>667.0</v>
      </c>
      <c r="F360" s="5" t="s">
        <v>169</v>
      </c>
      <c r="G360" s="5">
        <v>17.0</v>
      </c>
      <c r="H360" s="5" t="s">
        <v>31</v>
      </c>
      <c r="I360" s="5" t="s">
        <v>32</v>
      </c>
      <c r="J360" s="5">
        <v>1.3094964E9</v>
      </c>
      <c r="K360" s="5">
        <v>1.3110516E9</v>
      </c>
      <c r="L360" s="9">
        <f t="shared" si="2"/>
        <v>113138279798400</v>
      </c>
      <c r="M360" s="10">
        <f t="shared" ref="M360:N360" si="364">(((J360/60/60)/24+DATE(1970,1,1)))</f>
        <v>40725.20833</v>
      </c>
      <c r="N360" s="11">
        <f t="shared" si="364"/>
        <v>40743.20833</v>
      </c>
      <c r="O360" s="12">
        <f t="shared" si="4"/>
        <v>2011</v>
      </c>
      <c r="P360" s="5" t="b">
        <v>1</v>
      </c>
      <c r="Q360" s="5">
        <f t="shared" si="5"/>
        <v>7</v>
      </c>
      <c r="R360" s="5" t="b">
        <v>0</v>
      </c>
      <c r="S360" s="5" t="s">
        <v>33</v>
      </c>
      <c r="T360" s="13">
        <f>Pledged/goal</f>
        <v>0.08443037975</v>
      </c>
      <c r="U360" s="14">
        <f>iferror(Pledged/backer_count, " ")</f>
        <v>39.23529412</v>
      </c>
      <c r="V360" s="15" t="str">
        <f t="shared" si="6"/>
        <v>theater</v>
      </c>
      <c r="W360" s="15" t="str">
        <f t="shared" si="7"/>
        <v>plays</v>
      </c>
    </row>
    <row r="361" ht="15.75" customHeight="1">
      <c r="A361" s="5">
        <v>477.0</v>
      </c>
      <c r="B361" s="6" t="s">
        <v>776</v>
      </c>
      <c r="C361" s="7" t="s">
        <v>777</v>
      </c>
      <c r="D361" s="8">
        <v>8500.0</v>
      </c>
      <c r="E361" s="8">
        <v>4613.0</v>
      </c>
      <c r="F361" s="5" t="s">
        <v>169</v>
      </c>
      <c r="G361" s="5">
        <v>113.0</v>
      </c>
      <c r="H361" s="5" t="s">
        <v>31</v>
      </c>
      <c r="I361" s="5" t="s">
        <v>32</v>
      </c>
      <c r="J361" s="5">
        <v>1.3090644E9</v>
      </c>
      <c r="K361" s="5">
        <v>1.3113972E9</v>
      </c>
      <c r="L361" s="9">
        <f t="shared" si="2"/>
        <v>113100954998400</v>
      </c>
      <c r="M361" s="10">
        <f t="shared" ref="M361:N361" si="365">(((J361/60/60)/24+DATE(1970,1,1)))</f>
        <v>40720.20833</v>
      </c>
      <c r="N361" s="11">
        <f t="shared" si="365"/>
        <v>40747.20833</v>
      </c>
      <c r="O361" s="12">
        <f t="shared" si="4"/>
        <v>2011</v>
      </c>
      <c r="P361" s="5" t="b">
        <v>0</v>
      </c>
      <c r="Q361" s="5">
        <f t="shared" si="5"/>
        <v>6</v>
      </c>
      <c r="R361" s="5" t="b">
        <v>0</v>
      </c>
      <c r="S361" s="5" t="s">
        <v>221</v>
      </c>
      <c r="T361" s="16">
        <f>Pledged/goal</f>
        <v>0.5427058824</v>
      </c>
      <c r="U361" s="14">
        <f>iferror(Pledged/backer_count, " ")</f>
        <v>40.82300885</v>
      </c>
      <c r="V361" s="15" t="str">
        <f t="shared" si="6"/>
        <v>film &amp; video</v>
      </c>
      <c r="W361" s="15" t="str">
        <f t="shared" si="7"/>
        <v>science fiction</v>
      </c>
    </row>
    <row r="362" ht="15.75" customHeight="1">
      <c r="A362" s="5">
        <v>134.0</v>
      </c>
      <c r="B362" s="6" t="s">
        <v>778</v>
      </c>
      <c r="C362" s="7" t="s">
        <v>779</v>
      </c>
      <c r="D362" s="8">
        <v>99500.0</v>
      </c>
      <c r="E362" s="8">
        <v>89288.0</v>
      </c>
      <c r="F362" s="5" t="s">
        <v>169</v>
      </c>
      <c r="G362" s="5">
        <v>940.0</v>
      </c>
      <c r="H362" s="5" t="s">
        <v>105</v>
      </c>
      <c r="I362" s="5" t="s">
        <v>106</v>
      </c>
      <c r="J362" s="5">
        <v>1.3084596E9</v>
      </c>
      <c r="K362" s="5">
        <v>1.3126932E9</v>
      </c>
      <c r="L362" s="9">
        <f t="shared" si="2"/>
        <v>113048700278400</v>
      </c>
      <c r="M362" s="10">
        <f t="shared" ref="M362:N362" si="366">(((J362/60/60)/24+DATE(1970,1,1)))</f>
        <v>40713.20833</v>
      </c>
      <c r="N362" s="11">
        <f t="shared" si="366"/>
        <v>40762.20833</v>
      </c>
      <c r="O362" s="12">
        <f t="shared" si="4"/>
        <v>2011</v>
      </c>
      <c r="P362" s="5" t="b">
        <v>0</v>
      </c>
      <c r="Q362" s="5">
        <f t="shared" si="5"/>
        <v>6</v>
      </c>
      <c r="R362" s="5" t="b">
        <v>1</v>
      </c>
      <c r="S362" s="5" t="s">
        <v>72</v>
      </c>
      <c r="T362" s="13">
        <f>Pledged/goal</f>
        <v>0.8973668342</v>
      </c>
      <c r="U362" s="14">
        <f>iferror(Pledged/backer_count, " ")</f>
        <v>94.98723404</v>
      </c>
      <c r="V362" s="15" t="str">
        <f t="shared" si="6"/>
        <v>film &amp; video</v>
      </c>
      <c r="W362" s="15" t="str">
        <f t="shared" si="7"/>
        <v>documentary</v>
      </c>
    </row>
    <row r="363" ht="15.75" customHeight="1">
      <c r="A363" s="5">
        <v>946.0</v>
      </c>
      <c r="B363" s="6" t="s">
        <v>780</v>
      </c>
      <c r="C363" s="7" t="s">
        <v>781</v>
      </c>
      <c r="D363" s="8">
        <v>153700.0</v>
      </c>
      <c r="E363" s="8">
        <v>15238.0</v>
      </c>
      <c r="F363" s="5" t="s">
        <v>169</v>
      </c>
      <c r="G363" s="5">
        <v>181.0</v>
      </c>
      <c r="H363" s="5" t="s">
        <v>31</v>
      </c>
      <c r="I363" s="5" t="s">
        <v>32</v>
      </c>
      <c r="J363" s="5">
        <v>1.3082004E9</v>
      </c>
      <c r="K363" s="5">
        <v>1.3083732E9</v>
      </c>
      <c r="L363" s="9">
        <f t="shared" si="2"/>
        <v>113026305398400</v>
      </c>
      <c r="M363" s="10">
        <f t="shared" ref="M363:N363" si="367">(((J363/60/60)/24+DATE(1970,1,1)))</f>
        <v>40710.20833</v>
      </c>
      <c r="N363" s="11">
        <f t="shared" si="367"/>
        <v>40712.20833</v>
      </c>
      <c r="O363" s="12">
        <f t="shared" si="4"/>
        <v>2011</v>
      </c>
      <c r="P363" s="5" t="b">
        <v>0</v>
      </c>
      <c r="Q363" s="5">
        <f t="shared" si="5"/>
        <v>6</v>
      </c>
      <c r="R363" s="5" t="b">
        <v>0</v>
      </c>
      <c r="S363" s="5" t="s">
        <v>33</v>
      </c>
      <c r="T363" s="16">
        <f>Pledged/goal</f>
        <v>0.09914118412</v>
      </c>
      <c r="U363" s="14">
        <f>iferror(Pledged/backer_count, " ")</f>
        <v>84.1878453</v>
      </c>
      <c r="V363" s="15" t="str">
        <f t="shared" si="6"/>
        <v>theater</v>
      </c>
      <c r="W363" s="15" t="str">
        <f t="shared" si="7"/>
        <v>plays</v>
      </c>
    </row>
    <row r="364" ht="15.75" customHeight="1">
      <c r="A364" s="5">
        <v>787.0</v>
      </c>
      <c r="B364" s="6" t="s">
        <v>782</v>
      </c>
      <c r="C364" s="7" t="s">
        <v>783</v>
      </c>
      <c r="D364" s="8">
        <v>61200.0</v>
      </c>
      <c r="E364" s="8">
        <v>60994.0</v>
      </c>
      <c r="F364" s="5" t="s">
        <v>169</v>
      </c>
      <c r="G364" s="5">
        <v>859.0</v>
      </c>
      <c r="H364" s="5" t="s">
        <v>56</v>
      </c>
      <c r="I364" s="5" t="s">
        <v>57</v>
      </c>
      <c r="J364" s="5">
        <v>1.305954E9</v>
      </c>
      <c r="K364" s="5">
        <v>1.3067316E9</v>
      </c>
      <c r="L364" s="9">
        <f t="shared" si="2"/>
        <v>112832216438400</v>
      </c>
      <c r="M364" s="10">
        <f t="shared" ref="M364:N364" si="368">(((J364/60/60)/24+DATE(1970,1,1)))</f>
        <v>40684.20833</v>
      </c>
      <c r="N364" s="11">
        <f t="shared" si="368"/>
        <v>40693.20833</v>
      </c>
      <c r="O364" s="12">
        <f t="shared" si="4"/>
        <v>2011</v>
      </c>
      <c r="P364" s="5" t="b">
        <v>0</v>
      </c>
      <c r="Q364" s="5">
        <f t="shared" si="5"/>
        <v>5</v>
      </c>
      <c r="R364" s="5" t="b">
        <v>0</v>
      </c>
      <c r="S364" s="5" t="s">
        <v>28</v>
      </c>
      <c r="T364" s="16">
        <f>Pledged/goal</f>
        <v>0.9966339869</v>
      </c>
      <c r="U364" s="14">
        <f>iferror(Pledged/backer_count, " ")</f>
        <v>71.00582072</v>
      </c>
      <c r="V364" s="15" t="str">
        <f t="shared" si="6"/>
        <v>music</v>
      </c>
      <c r="W364" s="15" t="str">
        <f t="shared" si="7"/>
        <v>rock</v>
      </c>
    </row>
    <row r="365" ht="15.75" customHeight="1">
      <c r="A365" s="5">
        <v>320.0</v>
      </c>
      <c r="B365" s="6" t="s">
        <v>784</v>
      </c>
      <c r="C365" s="7" t="s">
        <v>785</v>
      </c>
      <c r="D365" s="8">
        <v>84400.0</v>
      </c>
      <c r="E365" s="8">
        <v>8092.0</v>
      </c>
      <c r="F365" s="5" t="s">
        <v>169</v>
      </c>
      <c r="G365" s="5">
        <v>80.0</v>
      </c>
      <c r="H365" s="5" t="s">
        <v>31</v>
      </c>
      <c r="I365" s="5" t="s">
        <v>32</v>
      </c>
      <c r="J365" s="5">
        <v>1.3050036E9</v>
      </c>
      <c r="K365" s="5">
        <v>1.3057812E9</v>
      </c>
      <c r="L365" s="9">
        <f t="shared" si="2"/>
        <v>112750101878400</v>
      </c>
      <c r="M365" s="10">
        <f t="shared" ref="M365:N365" si="369">(((J365/60/60)/24+DATE(1970,1,1)))</f>
        <v>40673.20833</v>
      </c>
      <c r="N365" s="11">
        <f t="shared" si="369"/>
        <v>40682.20833</v>
      </c>
      <c r="O365" s="12">
        <f t="shared" si="4"/>
        <v>2011</v>
      </c>
      <c r="P365" s="5" t="b">
        <v>0</v>
      </c>
      <c r="Q365" s="5">
        <f t="shared" si="5"/>
        <v>5</v>
      </c>
      <c r="R365" s="5" t="b">
        <v>0</v>
      </c>
      <c r="S365" s="5" t="s">
        <v>164</v>
      </c>
      <c r="T365" s="13">
        <f>Pledged/goal</f>
        <v>0.09587677725</v>
      </c>
      <c r="U365" s="14">
        <f>iferror(Pledged/backer_count, " ")</f>
        <v>101.15</v>
      </c>
      <c r="V365" s="15" t="str">
        <f t="shared" si="6"/>
        <v>publishing</v>
      </c>
      <c r="W365" s="15" t="str">
        <f t="shared" si="7"/>
        <v>fiction</v>
      </c>
    </row>
    <row r="366" ht="15.75" customHeight="1">
      <c r="A366" s="5">
        <v>970.0</v>
      </c>
      <c r="B366" s="6" t="s">
        <v>786</v>
      </c>
      <c r="C366" s="7" t="s">
        <v>787</v>
      </c>
      <c r="D366" s="8">
        <v>94900.0</v>
      </c>
      <c r="E366" s="8">
        <v>57659.0</v>
      </c>
      <c r="F366" s="5" t="s">
        <v>169</v>
      </c>
      <c r="G366" s="5">
        <v>594.0</v>
      </c>
      <c r="H366" s="5" t="s">
        <v>31</v>
      </c>
      <c r="I366" s="5" t="s">
        <v>32</v>
      </c>
      <c r="J366" s="5">
        <v>1.3049172E9</v>
      </c>
      <c r="K366" s="5">
        <v>1.3050036E9</v>
      </c>
      <c r="L366" s="9">
        <f t="shared" si="2"/>
        <v>112742636918400</v>
      </c>
      <c r="M366" s="10">
        <f t="shared" ref="M366:N366" si="370">(((J366/60/60)/24+DATE(1970,1,1)))</f>
        <v>40672.20833</v>
      </c>
      <c r="N366" s="11">
        <f t="shared" si="370"/>
        <v>40673.20833</v>
      </c>
      <c r="O366" s="12">
        <f t="shared" si="4"/>
        <v>2011</v>
      </c>
      <c r="P366" s="5" t="b">
        <v>0</v>
      </c>
      <c r="Q366" s="5">
        <f t="shared" si="5"/>
        <v>5</v>
      </c>
      <c r="R366" s="5" t="b">
        <v>0</v>
      </c>
      <c r="S366" s="5" t="s">
        <v>33</v>
      </c>
      <c r="T366" s="16">
        <f>Pledged/goal</f>
        <v>0.6075763962</v>
      </c>
      <c r="U366" s="14">
        <f>iferror(Pledged/backer_count, " ")</f>
        <v>97.06902357</v>
      </c>
      <c r="V366" s="15" t="str">
        <f t="shared" si="6"/>
        <v>theater</v>
      </c>
      <c r="W366" s="15" t="str">
        <f t="shared" si="7"/>
        <v>plays</v>
      </c>
    </row>
    <row r="367" ht="15.75" customHeight="1">
      <c r="A367" s="5">
        <v>939.0</v>
      </c>
      <c r="B367" s="6" t="s">
        <v>788</v>
      </c>
      <c r="C367" s="7" t="s">
        <v>789</v>
      </c>
      <c r="D367" s="8">
        <v>7800.0</v>
      </c>
      <c r="E367" s="8">
        <v>3839.0</v>
      </c>
      <c r="F367" s="5" t="s">
        <v>169</v>
      </c>
      <c r="G367" s="5">
        <v>67.0</v>
      </c>
      <c r="H367" s="5" t="s">
        <v>31</v>
      </c>
      <c r="I367" s="5" t="s">
        <v>32</v>
      </c>
      <c r="J367" s="5">
        <v>1.3047444E9</v>
      </c>
      <c r="K367" s="5">
        <v>1.3062132E9</v>
      </c>
      <c r="L367" s="9">
        <f t="shared" si="2"/>
        <v>112727706998400</v>
      </c>
      <c r="M367" s="10">
        <f t="shared" ref="M367:N367" si="371">(((J367/60/60)/24+DATE(1970,1,1)))</f>
        <v>40670.20833</v>
      </c>
      <c r="N367" s="11">
        <f t="shared" si="371"/>
        <v>40687.20833</v>
      </c>
      <c r="O367" s="12">
        <f t="shared" si="4"/>
        <v>2011</v>
      </c>
      <c r="P367" s="5" t="b">
        <v>0</v>
      </c>
      <c r="Q367" s="5">
        <f t="shared" si="5"/>
        <v>5</v>
      </c>
      <c r="R367" s="5" t="b">
        <v>1</v>
      </c>
      <c r="S367" s="5" t="s">
        <v>139</v>
      </c>
      <c r="T367" s="16">
        <f>Pledged/goal</f>
        <v>0.4921794872</v>
      </c>
      <c r="U367" s="14">
        <f>iferror(Pledged/backer_count, " ")</f>
        <v>57.29850746</v>
      </c>
      <c r="V367" s="15" t="str">
        <f t="shared" si="6"/>
        <v>games</v>
      </c>
      <c r="W367" s="15" t="str">
        <f t="shared" si="7"/>
        <v>video games</v>
      </c>
    </row>
    <row r="368" ht="15.75" customHeight="1">
      <c r="A368" s="5">
        <v>619.0</v>
      </c>
      <c r="B368" s="6" t="s">
        <v>790</v>
      </c>
      <c r="C368" s="7" t="s">
        <v>791</v>
      </c>
      <c r="D368" s="8">
        <v>195900.0</v>
      </c>
      <c r="E368" s="8">
        <v>55757.0</v>
      </c>
      <c r="F368" s="5" t="s">
        <v>169</v>
      </c>
      <c r="G368" s="5">
        <v>648.0</v>
      </c>
      <c r="H368" s="5" t="s">
        <v>31</v>
      </c>
      <c r="I368" s="5" t="s">
        <v>32</v>
      </c>
      <c r="J368" s="5">
        <v>1.304658E9</v>
      </c>
      <c r="K368" s="5">
        <v>1.3047444E9</v>
      </c>
      <c r="L368" s="9">
        <f t="shared" si="2"/>
        <v>112720242038400</v>
      </c>
      <c r="M368" s="10">
        <f t="shared" ref="M368:N368" si="372">(((J368/60/60)/24+DATE(1970,1,1)))</f>
        <v>40669.20833</v>
      </c>
      <c r="N368" s="11">
        <f t="shared" si="372"/>
        <v>40670.20833</v>
      </c>
      <c r="O368" s="12">
        <f t="shared" si="4"/>
        <v>2011</v>
      </c>
      <c r="P368" s="5" t="b">
        <v>1</v>
      </c>
      <c r="Q368" s="5">
        <f t="shared" si="5"/>
        <v>5</v>
      </c>
      <c r="R368" s="5" t="b">
        <v>1</v>
      </c>
      <c r="S368" s="5" t="s">
        <v>33</v>
      </c>
      <c r="T368" s="16">
        <f>Pledged/goal</f>
        <v>0.2846197039</v>
      </c>
      <c r="U368" s="14">
        <f>iferror(Pledged/backer_count, " ")</f>
        <v>86.04475309</v>
      </c>
      <c r="V368" s="15" t="str">
        <f t="shared" si="6"/>
        <v>theater</v>
      </c>
      <c r="W368" s="15" t="str">
        <f t="shared" si="7"/>
        <v>plays</v>
      </c>
    </row>
    <row r="369" ht="15.75" customHeight="1">
      <c r="A369" s="5">
        <v>581.0</v>
      </c>
      <c r="B369" s="6" t="s">
        <v>792</v>
      </c>
      <c r="C369" s="7" t="s">
        <v>793</v>
      </c>
      <c r="D369" s="8">
        <v>6000.0</v>
      </c>
      <c r="E369" s="8">
        <v>3841.0</v>
      </c>
      <c r="F369" s="5" t="s">
        <v>169</v>
      </c>
      <c r="G369" s="5">
        <v>71.0</v>
      </c>
      <c r="H369" s="5" t="s">
        <v>31</v>
      </c>
      <c r="I369" s="5" t="s">
        <v>32</v>
      </c>
      <c r="J369" s="5">
        <v>1.3040532E9</v>
      </c>
      <c r="K369" s="5">
        <v>1.3053492E9</v>
      </c>
      <c r="L369" s="9">
        <f t="shared" si="2"/>
        <v>112667987318400</v>
      </c>
      <c r="M369" s="10">
        <f t="shared" ref="M369:N369" si="373">(((J369/60/60)/24+DATE(1970,1,1)))</f>
        <v>40662.20833</v>
      </c>
      <c r="N369" s="11">
        <f t="shared" si="373"/>
        <v>40677.20833</v>
      </c>
      <c r="O369" s="12">
        <f t="shared" si="4"/>
        <v>2011</v>
      </c>
      <c r="P369" s="5" t="b">
        <v>0</v>
      </c>
      <c r="Q369" s="5">
        <f t="shared" si="5"/>
        <v>4</v>
      </c>
      <c r="R369" s="5" t="b">
        <v>0</v>
      </c>
      <c r="S369" s="5" t="s">
        <v>60</v>
      </c>
      <c r="T369" s="16">
        <f>Pledged/goal</f>
        <v>0.6401666667</v>
      </c>
      <c r="U369" s="14">
        <f>iferror(Pledged/backer_count, " ")</f>
        <v>54.09859155</v>
      </c>
      <c r="V369" s="15" t="str">
        <f t="shared" si="6"/>
        <v>technology</v>
      </c>
      <c r="W369" s="15" t="str">
        <f t="shared" si="7"/>
        <v>web</v>
      </c>
    </row>
    <row r="370" ht="15.75" customHeight="1">
      <c r="A370" s="5">
        <v>907.0</v>
      </c>
      <c r="B370" s="6" t="s">
        <v>794</v>
      </c>
      <c r="C370" s="7" t="s">
        <v>795</v>
      </c>
      <c r="D370" s="8">
        <v>9100.0</v>
      </c>
      <c r="E370" s="8">
        <v>1843.0</v>
      </c>
      <c r="F370" s="5" t="s">
        <v>169</v>
      </c>
      <c r="G370" s="5">
        <v>41.0</v>
      </c>
      <c r="H370" s="5" t="s">
        <v>31</v>
      </c>
      <c r="I370" s="5" t="s">
        <v>32</v>
      </c>
      <c r="J370" s="5">
        <v>1.3038804E9</v>
      </c>
      <c r="K370" s="5">
        <v>1.3044852E9</v>
      </c>
      <c r="L370" s="9">
        <f t="shared" si="2"/>
        <v>112653057398400</v>
      </c>
      <c r="M370" s="10">
        <f t="shared" ref="M370:N370" si="374">(((J370/60/60)/24+DATE(1970,1,1)))</f>
        <v>40660.20833</v>
      </c>
      <c r="N370" s="11">
        <f t="shared" si="374"/>
        <v>40667.20833</v>
      </c>
      <c r="O370" s="12">
        <f t="shared" si="4"/>
        <v>2011</v>
      </c>
      <c r="P370" s="5" t="b">
        <v>0</v>
      </c>
      <c r="Q370" s="5">
        <f t="shared" si="5"/>
        <v>4</v>
      </c>
      <c r="R370" s="5" t="b">
        <v>0</v>
      </c>
      <c r="S370" s="5" t="s">
        <v>33</v>
      </c>
      <c r="T370" s="16">
        <f>Pledged/goal</f>
        <v>0.2025274725</v>
      </c>
      <c r="U370" s="14">
        <f>iferror(Pledged/backer_count, " ")</f>
        <v>44.95121951</v>
      </c>
      <c r="V370" s="15" t="str">
        <f t="shared" si="6"/>
        <v>theater</v>
      </c>
      <c r="W370" s="15" t="str">
        <f t="shared" si="7"/>
        <v>plays</v>
      </c>
    </row>
    <row r="371" ht="15.75" customHeight="1">
      <c r="A371" s="5">
        <v>308.0</v>
      </c>
      <c r="B371" s="6" t="s">
        <v>796</v>
      </c>
      <c r="C371" s="7" t="s">
        <v>797</v>
      </c>
      <c r="D371" s="8">
        <v>118200.0</v>
      </c>
      <c r="E371" s="8">
        <v>87560.0</v>
      </c>
      <c r="F371" s="5" t="s">
        <v>169</v>
      </c>
      <c r="G371" s="5">
        <v>803.0</v>
      </c>
      <c r="H371" s="5" t="s">
        <v>31</v>
      </c>
      <c r="I371" s="5" t="s">
        <v>32</v>
      </c>
      <c r="J371" s="5">
        <v>1.3031028E9</v>
      </c>
      <c r="K371" s="5">
        <v>1.3031892E9</v>
      </c>
      <c r="L371" s="9">
        <f t="shared" si="2"/>
        <v>112585872758400</v>
      </c>
      <c r="M371" s="10">
        <f t="shared" ref="M371:N371" si="375">(((J371/60/60)/24+DATE(1970,1,1)))</f>
        <v>40651.20833</v>
      </c>
      <c r="N371" s="11">
        <f t="shared" si="375"/>
        <v>40652.20833</v>
      </c>
      <c r="O371" s="12">
        <f t="shared" si="4"/>
        <v>2011</v>
      </c>
      <c r="P371" s="5" t="b">
        <v>0</v>
      </c>
      <c r="Q371" s="5">
        <f t="shared" si="5"/>
        <v>4</v>
      </c>
      <c r="R371" s="5" t="b">
        <v>0</v>
      </c>
      <c r="S371" s="5" t="s">
        <v>33</v>
      </c>
      <c r="T371" s="13">
        <f>Pledged/goal</f>
        <v>0.7407783418</v>
      </c>
      <c r="U371" s="14">
        <f>iferror(Pledged/backer_count, " ")</f>
        <v>109.0410959</v>
      </c>
      <c r="V371" s="15" t="str">
        <f t="shared" si="6"/>
        <v>theater</v>
      </c>
      <c r="W371" s="15" t="str">
        <f t="shared" si="7"/>
        <v>plays</v>
      </c>
    </row>
    <row r="372" ht="15.75" customHeight="1">
      <c r="A372" s="5">
        <v>253.0</v>
      </c>
      <c r="B372" s="6" t="s">
        <v>798</v>
      </c>
      <c r="C372" s="7" t="s">
        <v>799</v>
      </c>
      <c r="D372" s="8">
        <v>121500.0</v>
      </c>
      <c r="E372" s="8">
        <v>108161.0</v>
      </c>
      <c r="F372" s="5" t="s">
        <v>169</v>
      </c>
      <c r="G372" s="5">
        <v>1335.0</v>
      </c>
      <c r="H372" s="5" t="s">
        <v>56</v>
      </c>
      <c r="I372" s="5" t="s">
        <v>57</v>
      </c>
      <c r="J372" s="5">
        <v>1.3022388E9</v>
      </c>
      <c r="K372" s="5">
        <v>1.3032756E9</v>
      </c>
      <c r="L372" s="9">
        <f t="shared" si="2"/>
        <v>112511223158400</v>
      </c>
      <c r="M372" s="10">
        <f t="shared" ref="M372:N372" si="376">(((J372/60/60)/24+DATE(1970,1,1)))</f>
        <v>40641.20833</v>
      </c>
      <c r="N372" s="11">
        <f t="shared" si="376"/>
        <v>40653.20833</v>
      </c>
      <c r="O372" s="12">
        <f t="shared" si="4"/>
        <v>2011</v>
      </c>
      <c r="P372" s="5" t="b">
        <v>0</v>
      </c>
      <c r="Q372" s="5">
        <f t="shared" si="5"/>
        <v>4</v>
      </c>
      <c r="R372" s="5" t="b">
        <v>0</v>
      </c>
      <c r="S372" s="5" t="s">
        <v>38</v>
      </c>
      <c r="T372" s="13">
        <f>Pledged/goal</f>
        <v>0.8902139918</v>
      </c>
      <c r="U372" s="14">
        <f>iferror(Pledged/backer_count, " ")</f>
        <v>81.01947566</v>
      </c>
      <c r="V372" s="15" t="str">
        <f t="shared" si="6"/>
        <v>film &amp; video</v>
      </c>
      <c r="W372" s="15" t="str">
        <f t="shared" si="7"/>
        <v>drama</v>
      </c>
    </row>
    <row r="373" ht="15.75" customHeight="1">
      <c r="A373" s="5">
        <v>986.0</v>
      </c>
      <c r="B373" s="6" t="s">
        <v>800</v>
      </c>
      <c r="C373" s="7" t="s">
        <v>801</v>
      </c>
      <c r="D373" s="8">
        <v>7800.0</v>
      </c>
      <c r="E373" s="8">
        <v>3144.0</v>
      </c>
      <c r="F373" s="5" t="s">
        <v>169</v>
      </c>
      <c r="G373" s="5">
        <v>92.0</v>
      </c>
      <c r="H373" s="5" t="s">
        <v>31</v>
      </c>
      <c r="I373" s="5" t="s">
        <v>32</v>
      </c>
      <c r="J373" s="5">
        <v>1.3019796E9</v>
      </c>
      <c r="K373" s="5">
        <v>1.3031892E9</v>
      </c>
      <c r="L373" s="9">
        <f t="shared" si="2"/>
        <v>112488828278400</v>
      </c>
      <c r="M373" s="10">
        <f t="shared" ref="M373:N373" si="377">(((J373/60/60)/24+DATE(1970,1,1)))</f>
        <v>40638.20833</v>
      </c>
      <c r="N373" s="11">
        <f t="shared" si="377"/>
        <v>40652.20833</v>
      </c>
      <c r="O373" s="12">
        <f t="shared" si="4"/>
        <v>2011</v>
      </c>
      <c r="P373" s="5" t="b">
        <v>0</v>
      </c>
      <c r="Q373" s="5">
        <f t="shared" si="5"/>
        <v>4</v>
      </c>
      <c r="R373" s="5" t="b">
        <v>0</v>
      </c>
      <c r="S373" s="5" t="s">
        <v>28</v>
      </c>
      <c r="T373" s="16">
        <f>Pledged/goal</f>
        <v>0.4030769231</v>
      </c>
      <c r="U373" s="14">
        <f>iferror(Pledged/backer_count, " ")</f>
        <v>34.17391304</v>
      </c>
      <c r="V373" s="15" t="str">
        <f t="shared" si="6"/>
        <v>music</v>
      </c>
      <c r="W373" s="15" t="str">
        <f t="shared" si="7"/>
        <v>rock</v>
      </c>
    </row>
    <row r="374" ht="15.75" customHeight="1">
      <c r="A374" s="5">
        <v>204.0</v>
      </c>
      <c r="B374" s="6" t="s">
        <v>802</v>
      </c>
      <c r="C374" s="7" t="s">
        <v>803</v>
      </c>
      <c r="D374" s="8">
        <v>75000.0</v>
      </c>
      <c r="E374" s="8">
        <v>2529.0</v>
      </c>
      <c r="F374" s="5" t="s">
        <v>169</v>
      </c>
      <c r="G374" s="5">
        <v>40.0</v>
      </c>
      <c r="H374" s="5" t="s">
        <v>31</v>
      </c>
      <c r="I374" s="5" t="s">
        <v>32</v>
      </c>
      <c r="J374" s="5">
        <v>1.3018068E9</v>
      </c>
      <c r="K374" s="5">
        <v>1.3026708E9</v>
      </c>
      <c r="L374" s="9">
        <f t="shared" si="2"/>
        <v>112473898358400</v>
      </c>
      <c r="M374" s="10">
        <f t="shared" ref="M374:N374" si="378">(((J374/60/60)/24+DATE(1970,1,1)))</f>
        <v>40636.20833</v>
      </c>
      <c r="N374" s="11">
        <f t="shared" si="378"/>
        <v>40646.20833</v>
      </c>
      <c r="O374" s="12">
        <f t="shared" si="4"/>
        <v>2011</v>
      </c>
      <c r="P374" s="5" t="b">
        <v>0</v>
      </c>
      <c r="Q374" s="5">
        <f t="shared" si="5"/>
        <v>4</v>
      </c>
      <c r="R374" s="5" t="b">
        <v>0</v>
      </c>
      <c r="S374" s="5" t="s">
        <v>134</v>
      </c>
      <c r="T374" s="13">
        <f>Pledged/goal</f>
        <v>0.03372</v>
      </c>
      <c r="U374" s="14">
        <f>iferror(Pledged/backer_count, " ")</f>
        <v>63.225</v>
      </c>
      <c r="V374" s="15" t="str">
        <f t="shared" si="6"/>
        <v>music</v>
      </c>
      <c r="W374" s="15" t="str">
        <f t="shared" si="7"/>
        <v>jazz</v>
      </c>
    </row>
    <row r="375" ht="15.75" customHeight="1">
      <c r="A375" s="5">
        <v>321.0</v>
      </c>
      <c r="B375" s="6" t="s">
        <v>804</v>
      </c>
      <c r="C375" s="7" t="s">
        <v>805</v>
      </c>
      <c r="D375" s="8">
        <v>170400.0</v>
      </c>
      <c r="E375" s="8">
        <v>160422.0</v>
      </c>
      <c r="F375" s="5" t="s">
        <v>169</v>
      </c>
      <c r="G375" s="5">
        <v>2468.0</v>
      </c>
      <c r="H375" s="5" t="s">
        <v>31</v>
      </c>
      <c r="I375" s="5" t="s">
        <v>32</v>
      </c>
      <c r="J375" s="5">
        <v>1.301634E9</v>
      </c>
      <c r="K375" s="5">
        <v>1.3023252E9</v>
      </c>
      <c r="L375" s="9">
        <f t="shared" si="2"/>
        <v>112458968438400</v>
      </c>
      <c r="M375" s="10">
        <f t="shared" ref="M375:N375" si="379">(((J375/60/60)/24+DATE(1970,1,1)))</f>
        <v>40634.20833</v>
      </c>
      <c r="N375" s="11">
        <f t="shared" si="379"/>
        <v>40642.20833</v>
      </c>
      <c r="O375" s="12">
        <f t="shared" si="4"/>
        <v>2011</v>
      </c>
      <c r="P375" s="5" t="b">
        <v>0</v>
      </c>
      <c r="Q375" s="5">
        <f t="shared" si="5"/>
        <v>4</v>
      </c>
      <c r="R375" s="5" t="b">
        <v>0</v>
      </c>
      <c r="S375" s="5" t="s">
        <v>158</v>
      </c>
      <c r="T375" s="13">
        <f>Pledged/goal</f>
        <v>0.941443662</v>
      </c>
      <c r="U375" s="14">
        <f>iferror(Pledged/backer_count, " ")</f>
        <v>65.00081037</v>
      </c>
      <c r="V375" s="15" t="str">
        <f t="shared" si="6"/>
        <v>film &amp; video</v>
      </c>
      <c r="W375" s="15" t="str">
        <f t="shared" si="7"/>
        <v>shorts</v>
      </c>
    </row>
    <row r="376" ht="15.75" customHeight="1">
      <c r="A376" s="5">
        <v>87.0</v>
      </c>
      <c r="B376" s="6" t="s">
        <v>806</v>
      </c>
      <c r="C376" s="7" t="s">
        <v>807</v>
      </c>
      <c r="D376" s="8">
        <v>198500.0</v>
      </c>
      <c r="E376" s="8">
        <v>123040.0</v>
      </c>
      <c r="F376" s="5" t="s">
        <v>169</v>
      </c>
      <c r="G376" s="5">
        <v>1482.0</v>
      </c>
      <c r="H376" s="5" t="s">
        <v>26</v>
      </c>
      <c r="I376" s="5" t="s">
        <v>27</v>
      </c>
      <c r="J376" s="5">
        <v>1.299564E9</v>
      </c>
      <c r="K376" s="5">
        <v>1.3005108E9</v>
      </c>
      <c r="L376" s="9">
        <f t="shared" si="2"/>
        <v>112280120438400</v>
      </c>
      <c r="M376" s="10">
        <f t="shared" ref="M376:N376" si="380">(((J376/60/60)/24+DATE(1970,1,1)))</f>
        <v>40610.25</v>
      </c>
      <c r="N376" s="11">
        <f t="shared" si="380"/>
        <v>40621.20833</v>
      </c>
      <c r="O376" s="12">
        <f t="shared" si="4"/>
        <v>2011</v>
      </c>
      <c r="P376" s="5" t="b">
        <v>0</v>
      </c>
      <c r="Q376" s="5">
        <f t="shared" si="5"/>
        <v>3</v>
      </c>
      <c r="R376" s="5" t="b">
        <v>1</v>
      </c>
      <c r="S376" s="5" t="s">
        <v>28</v>
      </c>
      <c r="T376" s="13">
        <f>Pledged/goal</f>
        <v>0.6198488665</v>
      </c>
      <c r="U376" s="14">
        <f>iferror(Pledged/backer_count, " ")</f>
        <v>83.02294197</v>
      </c>
      <c r="V376" s="15" t="str">
        <f t="shared" si="6"/>
        <v>music</v>
      </c>
      <c r="W376" s="15" t="str">
        <f t="shared" si="7"/>
        <v>rock</v>
      </c>
    </row>
    <row r="377" ht="15.75" customHeight="1">
      <c r="A377" s="5">
        <v>963.0</v>
      </c>
      <c r="B377" s="6" t="s">
        <v>808</v>
      </c>
      <c r="C377" s="7" t="s">
        <v>809</v>
      </c>
      <c r="D377" s="8">
        <v>5900.0</v>
      </c>
      <c r="E377" s="8">
        <v>4997.0</v>
      </c>
      <c r="F377" s="5" t="s">
        <v>169</v>
      </c>
      <c r="G377" s="5">
        <v>114.0</v>
      </c>
      <c r="H377" s="5" t="s">
        <v>79</v>
      </c>
      <c r="I377" s="5" t="s">
        <v>80</v>
      </c>
      <c r="J377" s="5">
        <v>1.2993048E9</v>
      </c>
      <c r="K377" s="5">
        <v>1.2998232E9</v>
      </c>
      <c r="L377" s="9">
        <f t="shared" si="2"/>
        <v>112257725558400</v>
      </c>
      <c r="M377" s="10">
        <f t="shared" ref="M377:N377" si="381">(((J377/60/60)/24+DATE(1970,1,1)))</f>
        <v>40607.25</v>
      </c>
      <c r="N377" s="11">
        <f t="shared" si="381"/>
        <v>40613.25</v>
      </c>
      <c r="O377" s="12">
        <f t="shared" si="4"/>
        <v>2011</v>
      </c>
      <c r="P377" s="5" t="b">
        <v>0</v>
      </c>
      <c r="Q377" s="5">
        <f t="shared" si="5"/>
        <v>3</v>
      </c>
      <c r="R377" s="5" t="b">
        <v>1</v>
      </c>
      <c r="S377" s="5" t="s">
        <v>81</v>
      </c>
      <c r="T377" s="16">
        <f>Pledged/goal</f>
        <v>0.8469491525</v>
      </c>
      <c r="U377" s="14">
        <f>iferror(Pledged/backer_count, " ")</f>
        <v>43.83333333</v>
      </c>
      <c r="V377" s="15" t="str">
        <f t="shared" si="6"/>
        <v>photography</v>
      </c>
      <c r="W377" s="15" t="str">
        <f t="shared" si="7"/>
        <v>photography books</v>
      </c>
    </row>
    <row r="378" ht="15.75" customHeight="1">
      <c r="A378" s="5">
        <v>61.0</v>
      </c>
      <c r="B378" s="6" t="s">
        <v>810</v>
      </c>
      <c r="C378" s="7" t="s">
        <v>811</v>
      </c>
      <c r="D378" s="8">
        <v>199200.0</v>
      </c>
      <c r="E378" s="8">
        <v>184750.0</v>
      </c>
      <c r="F378" s="5" t="s">
        <v>169</v>
      </c>
      <c r="G378" s="5">
        <v>2253.0</v>
      </c>
      <c r="H378" s="5" t="s">
        <v>56</v>
      </c>
      <c r="I378" s="5" t="s">
        <v>57</v>
      </c>
      <c r="J378" s="5">
        <v>1.298268E9</v>
      </c>
      <c r="K378" s="5">
        <v>1.3017204E9</v>
      </c>
      <c r="L378" s="9">
        <f t="shared" si="2"/>
        <v>112168146038400</v>
      </c>
      <c r="M378" s="10">
        <f t="shared" ref="M378:N378" si="382">(((J378/60/60)/24+DATE(1970,1,1)))</f>
        <v>40595.25</v>
      </c>
      <c r="N378" s="11">
        <f t="shared" si="382"/>
        <v>40635.20833</v>
      </c>
      <c r="O378" s="12">
        <f t="shared" si="4"/>
        <v>2011</v>
      </c>
      <c r="P378" s="5" t="b">
        <v>0</v>
      </c>
      <c r="Q378" s="5">
        <f t="shared" si="5"/>
        <v>2</v>
      </c>
      <c r="R378" s="5" t="b">
        <v>0</v>
      </c>
      <c r="S378" s="5" t="s">
        <v>33</v>
      </c>
      <c r="T378" s="13">
        <f>Pledged/goal</f>
        <v>0.9274598394</v>
      </c>
      <c r="U378" s="14">
        <f>iferror(Pledged/backer_count, " ")</f>
        <v>82.00177541</v>
      </c>
      <c r="V378" s="15" t="str">
        <f t="shared" si="6"/>
        <v>theater</v>
      </c>
      <c r="W378" s="15" t="str">
        <f t="shared" si="7"/>
        <v>plays</v>
      </c>
    </row>
    <row r="379" ht="15.75" customHeight="1">
      <c r="A379" s="5">
        <v>428.0</v>
      </c>
      <c r="B379" s="6" t="s">
        <v>812</v>
      </c>
      <c r="C379" s="7" t="s">
        <v>813</v>
      </c>
      <c r="D379" s="8">
        <v>101400.0</v>
      </c>
      <c r="E379" s="8">
        <v>47037.0</v>
      </c>
      <c r="F379" s="5" t="s">
        <v>169</v>
      </c>
      <c r="G379" s="5">
        <v>747.0</v>
      </c>
      <c r="H379" s="5" t="s">
        <v>31</v>
      </c>
      <c r="I379" s="5" t="s">
        <v>32</v>
      </c>
      <c r="J379" s="5">
        <v>1.297404E9</v>
      </c>
      <c r="K379" s="5">
        <v>1.2980088E9</v>
      </c>
      <c r="L379" s="9">
        <f t="shared" si="2"/>
        <v>112093496438400</v>
      </c>
      <c r="M379" s="10">
        <f t="shared" ref="M379:N379" si="383">(((J379/60/60)/24+DATE(1970,1,1)))</f>
        <v>40585.25</v>
      </c>
      <c r="N379" s="11">
        <f t="shared" si="383"/>
        <v>40592.25</v>
      </c>
      <c r="O379" s="12">
        <f t="shared" si="4"/>
        <v>2011</v>
      </c>
      <c r="P379" s="5" t="b">
        <v>0</v>
      </c>
      <c r="Q379" s="5">
        <f t="shared" si="5"/>
        <v>2</v>
      </c>
      <c r="R379" s="5" t="b">
        <v>0</v>
      </c>
      <c r="S379" s="5" t="s">
        <v>161</v>
      </c>
      <c r="T379" s="16">
        <f>Pledged/goal</f>
        <v>0.4638757396</v>
      </c>
      <c r="U379" s="14">
        <f>iferror(Pledged/backer_count, " ")</f>
        <v>62.96787149</v>
      </c>
      <c r="V379" s="15" t="str">
        <f t="shared" si="6"/>
        <v>film &amp; video</v>
      </c>
      <c r="W379" s="15" t="str">
        <f t="shared" si="7"/>
        <v>animation</v>
      </c>
    </row>
    <row r="380" ht="15.75" customHeight="1">
      <c r="A380" s="5">
        <v>399.0</v>
      </c>
      <c r="B380" s="6" t="s">
        <v>814</v>
      </c>
      <c r="C380" s="7" t="s">
        <v>815</v>
      </c>
      <c r="D380" s="8">
        <v>97300.0</v>
      </c>
      <c r="E380" s="8">
        <v>62127.0</v>
      </c>
      <c r="F380" s="5" t="s">
        <v>169</v>
      </c>
      <c r="G380" s="5">
        <v>941.0</v>
      </c>
      <c r="H380" s="5" t="s">
        <v>31</v>
      </c>
      <c r="I380" s="5" t="s">
        <v>32</v>
      </c>
      <c r="J380" s="5">
        <v>1.2966264E9</v>
      </c>
      <c r="K380" s="5">
        <v>1.2972312E9</v>
      </c>
      <c r="L380" s="9">
        <f t="shared" si="2"/>
        <v>112026311798400</v>
      </c>
      <c r="M380" s="10">
        <f t="shared" ref="M380:N380" si="384">(((J380/60/60)/24+DATE(1970,1,1)))</f>
        <v>40576.25</v>
      </c>
      <c r="N380" s="11">
        <f t="shared" si="384"/>
        <v>40583.25</v>
      </c>
      <c r="O380" s="12">
        <f t="shared" si="4"/>
        <v>2011</v>
      </c>
      <c r="P380" s="5" t="b">
        <v>0</v>
      </c>
      <c r="Q380" s="5">
        <f t="shared" si="5"/>
        <v>2</v>
      </c>
      <c r="R380" s="5" t="b">
        <v>0</v>
      </c>
      <c r="S380" s="5" t="s">
        <v>117</v>
      </c>
      <c r="T380" s="16">
        <f>Pledged/goal</f>
        <v>0.6385097636</v>
      </c>
      <c r="U380" s="14">
        <f>iferror(Pledged/backer_count, " ")</f>
        <v>66.02231668</v>
      </c>
      <c r="V380" s="15" t="str">
        <f t="shared" si="6"/>
        <v>music</v>
      </c>
      <c r="W380" s="15" t="str">
        <f t="shared" si="7"/>
        <v>indie rock</v>
      </c>
    </row>
    <row r="381" ht="15.75" customHeight="1">
      <c r="A381" s="5">
        <v>659.0</v>
      </c>
      <c r="B381" s="6" t="s">
        <v>816</v>
      </c>
      <c r="C381" s="7" t="s">
        <v>817</v>
      </c>
      <c r="D381" s="8">
        <v>120700.0</v>
      </c>
      <c r="E381" s="8">
        <v>57010.0</v>
      </c>
      <c r="F381" s="5" t="s">
        <v>169</v>
      </c>
      <c r="G381" s="5">
        <v>750.0</v>
      </c>
      <c r="H381" s="5" t="s">
        <v>51</v>
      </c>
      <c r="I381" s="5" t="s">
        <v>52</v>
      </c>
      <c r="J381" s="5">
        <v>1.296108E9</v>
      </c>
      <c r="K381" s="5">
        <v>1.2961944E9</v>
      </c>
      <c r="L381" s="9">
        <f t="shared" si="2"/>
        <v>111981522038400</v>
      </c>
      <c r="M381" s="10">
        <f t="shared" ref="M381:N381" si="385">(((J381/60/60)/24+DATE(1970,1,1)))</f>
        <v>40570.25</v>
      </c>
      <c r="N381" s="11">
        <f t="shared" si="385"/>
        <v>40571.25</v>
      </c>
      <c r="O381" s="12">
        <f t="shared" si="4"/>
        <v>2011</v>
      </c>
      <c r="P381" s="5" t="b">
        <v>0</v>
      </c>
      <c r="Q381" s="5">
        <f t="shared" si="5"/>
        <v>1</v>
      </c>
      <c r="R381" s="5" t="b">
        <v>0</v>
      </c>
      <c r="S381" s="5" t="s">
        <v>72</v>
      </c>
      <c r="T381" s="16">
        <f>Pledged/goal</f>
        <v>0.4723280862</v>
      </c>
      <c r="U381" s="14">
        <f>iferror(Pledged/backer_count, " ")</f>
        <v>76.01333333</v>
      </c>
      <c r="V381" s="15" t="str">
        <f t="shared" si="6"/>
        <v>film &amp; video</v>
      </c>
      <c r="W381" s="15" t="str">
        <f t="shared" si="7"/>
        <v>documentary</v>
      </c>
    </row>
    <row r="382" ht="15.75" customHeight="1">
      <c r="A382" s="5">
        <v>942.0</v>
      </c>
      <c r="B382" s="6" t="s">
        <v>818</v>
      </c>
      <c r="C382" s="7" t="s">
        <v>819</v>
      </c>
      <c r="D382" s="8">
        <v>9600.0</v>
      </c>
      <c r="E382" s="8">
        <v>6205.0</v>
      </c>
      <c r="F382" s="5" t="s">
        <v>169</v>
      </c>
      <c r="G382" s="5">
        <v>67.0</v>
      </c>
      <c r="H382" s="5" t="s">
        <v>26</v>
      </c>
      <c r="I382" s="5" t="s">
        <v>27</v>
      </c>
      <c r="J382" s="5">
        <v>1.2959352E9</v>
      </c>
      <c r="K382" s="5">
        <v>1.2961944E9</v>
      </c>
      <c r="L382" s="9">
        <f t="shared" si="2"/>
        <v>111966592118400</v>
      </c>
      <c r="M382" s="10">
        <f t="shared" ref="M382:N382" si="386">(((J382/60/60)/24+DATE(1970,1,1)))</f>
        <v>40568.25</v>
      </c>
      <c r="N382" s="11">
        <f t="shared" si="386"/>
        <v>40571.25</v>
      </c>
      <c r="O382" s="12">
        <f t="shared" si="4"/>
        <v>2011</v>
      </c>
      <c r="P382" s="5" t="b">
        <v>0</v>
      </c>
      <c r="Q382" s="5">
        <f t="shared" si="5"/>
        <v>1</v>
      </c>
      <c r="R382" s="5" t="b">
        <v>0</v>
      </c>
      <c r="S382" s="5" t="s">
        <v>33</v>
      </c>
      <c r="T382" s="16">
        <f>Pledged/goal</f>
        <v>0.6463541667</v>
      </c>
      <c r="U382" s="14">
        <f>iferror(Pledged/backer_count, " ")</f>
        <v>92.6119403</v>
      </c>
      <c r="V382" s="15" t="str">
        <f t="shared" si="6"/>
        <v>theater</v>
      </c>
      <c r="W382" s="15" t="str">
        <f t="shared" si="7"/>
        <v>plays</v>
      </c>
    </row>
    <row r="383" ht="15.75" customHeight="1">
      <c r="A383" s="5">
        <v>416.0</v>
      </c>
      <c r="B383" s="6" t="s">
        <v>820</v>
      </c>
      <c r="C383" s="7" t="s">
        <v>821</v>
      </c>
      <c r="D383" s="8">
        <v>134600.0</v>
      </c>
      <c r="E383" s="8">
        <v>59007.0</v>
      </c>
      <c r="F383" s="5" t="s">
        <v>169</v>
      </c>
      <c r="G383" s="5">
        <v>1439.0</v>
      </c>
      <c r="H383" s="5" t="s">
        <v>31</v>
      </c>
      <c r="I383" s="5" t="s">
        <v>32</v>
      </c>
      <c r="J383" s="5">
        <v>1.295244E9</v>
      </c>
      <c r="K383" s="5">
        <v>1.2960216E9</v>
      </c>
      <c r="L383" s="9">
        <f t="shared" si="2"/>
        <v>111906872438400</v>
      </c>
      <c r="M383" s="10">
        <f t="shared" ref="M383:N383" si="387">(((J383/60/60)/24+DATE(1970,1,1)))</f>
        <v>40560.25</v>
      </c>
      <c r="N383" s="11">
        <f t="shared" si="387"/>
        <v>40569.25</v>
      </c>
      <c r="O383" s="12">
        <f t="shared" si="4"/>
        <v>2011</v>
      </c>
      <c r="P383" s="5" t="b">
        <v>0</v>
      </c>
      <c r="Q383" s="5">
        <f t="shared" si="5"/>
        <v>1</v>
      </c>
      <c r="R383" s="5" t="b">
        <v>1</v>
      </c>
      <c r="S383" s="5" t="s">
        <v>72</v>
      </c>
      <c r="T383" s="16">
        <f>Pledged/goal</f>
        <v>0.4383878158</v>
      </c>
      <c r="U383" s="14">
        <f>iferror(Pledged/backer_count, " ")</f>
        <v>41.00555942</v>
      </c>
      <c r="V383" s="15" t="str">
        <f t="shared" si="6"/>
        <v>film &amp; video</v>
      </c>
      <c r="W383" s="15" t="str">
        <f t="shared" si="7"/>
        <v>documentary</v>
      </c>
    </row>
    <row r="384" ht="15.75" customHeight="1">
      <c r="A384" s="5">
        <v>875.0</v>
      </c>
      <c r="B384" s="6" t="s">
        <v>822</v>
      </c>
      <c r="C384" s="7" t="s">
        <v>823</v>
      </c>
      <c r="D384" s="8">
        <v>7900.0</v>
      </c>
      <c r="E384" s="8">
        <v>5465.0</v>
      </c>
      <c r="F384" s="5" t="s">
        <v>169</v>
      </c>
      <c r="G384" s="5">
        <v>67.0</v>
      </c>
      <c r="H384" s="5" t="s">
        <v>31</v>
      </c>
      <c r="I384" s="5" t="s">
        <v>32</v>
      </c>
      <c r="J384" s="5">
        <v>1.2948984E9</v>
      </c>
      <c r="K384" s="5">
        <v>1.2949848E9</v>
      </c>
      <c r="L384" s="9">
        <f t="shared" si="2"/>
        <v>111877012598400</v>
      </c>
      <c r="M384" s="10">
        <f t="shared" ref="M384:N384" si="388">(((J384/60/60)/24+DATE(1970,1,1)))</f>
        <v>40556.25</v>
      </c>
      <c r="N384" s="11">
        <f t="shared" si="388"/>
        <v>40557.25</v>
      </c>
      <c r="O384" s="12">
        <f t="shared" si="4"/>
        <v>2011</v>
      </c>
      <c r="P384" s="5" t="b">
        <v>0</v>
      </c>
      <c r="Q384" s="5">
        <f t="shared" si="5"/>
        <v>1</v>
      </c>
      <c r="R384" s="5" t="b">
        <v>0</v>
      </c>
      <c r="S384" s="5" t="s">
        <v>28</v>
      </c>
      <c r="T384" s="16">
        <f>Pledged/goal</f>
        <v>0.6917721519</v>
      </c>
      <c r="U384" s="14">
        <f>iferror(Pledged/backer_count, " ")</f>
        <v>81.56716418</v>
      </c>
      <c r="V384" s="15" t="str">
        <f t="shared" si="6"/>
        <v>music</v>
      </c>
      <c r="W384" s="15" t="str">
        <f t="shared" si="7"/>
        <v>rock</v>
      </c>
    </row>
    <row r="385" ht="15.75" customHeight="1">
      <c r="A385" s="5">
        <v>941.0</v>
      </c>
      <c r="B385" s="6" t="s">
        <v>824</v>
      </c>
      <c r="C385" s="7" t="s">
        <v>825</v>
      </c>
      <c r="D385" s="8">
        <v>43000.0</v>
      </c>
      <c r="E385" s="8">
        <v>5615.0</v>
      </c>
      <c r="F385" s="5" t="s">
        <v>169</v>
      </c>
      <c r="G385" s="5">
        <v>78.0</v>
      </c>
      <c r="H385" s="5" t="s">
        <v>31</v>
      </c>
      <c r="I385" s="5" t="s">
        <v>32</v>
      </c>
      <c r="J385" s="5">
        <v>1.2945528E9</v>
      </c>
      <c r="K385" s="5">
        <v>1.2975768E9</v>
      </c>
      <c r="L385" s="9">
        <f t="shared" si="2"/>
        <v>111847152758400</v>
      </c>
      <c r="M385" s="10">
        <f t="shared" ref="M385:N385" si="389">(((J385/60/60)/24+DATE(1970,1,1)))</f>
        <v>40552.25</v>
      </c>
      <c r="N385" s="11">
        <f t="shared" si="389"/>
        <v>40587.25</v>
      </c>
      <c r="O385" s="12">
        <f t="shared" si="4"/>
        <v>2011</v>
      </c>
      <c r="P385" s="5" t="b">
        <v>1</v>
      </c>
      <c r="Q385" s="5">
        <f t="shared" si="5"/>
        <v>1</v>
      </c>
      <c r="R385" s="5" t="b">
        <v>0</v>
      </c>
      <c r="S385" s="5" t="s">
        <v>33</v>
      </c>
      <c r="T385" s="16">
        <f>Pledged/goal</f>
        <v>0.1305813953</v>
      </c>
      <c r="U385" s="14">
        <f>iferror(Pledged/backer_count, " ")</f>
        <v>71.98717949</v>
      </c>
      <c r="V385" s="15" t="str">
        <f t="shared" si="6"/>
        <v>theater</v>
      </c>
      <c r="W385" s="15" t="str">
        <f t="shared" si="7"/>
        <v>plays</v>
      </c>
    </row>
    <row r="386" ht="15.75" customHeight="1">
      <c r="A386" s="5">
        <v>392.0</v>
      </c>
      <c r="B386" s="6" t="s">
        <v>826</v>
      </c>
      <c r="C386" s="7" t="s">
        <v>827</v>
      </c>
      <c r="D386" s="8">
        <v>102900.0</v>
      </c>
      <c r="E386" s="8">
        <v>67546.0</v>
      </c>
      <c r="F386" s="5" t="s">
        <v>169</v>
      </c>
      <c r="G386" s="5">
        <v>1608.0</v>
      </c>
      <c r="H386" s="5" t="s">
        <v>31</v>
      </c>
      <c r="I386" s="5" t="s">
        <v>32</v>
      </c>
      <c r="J386" s="5">
        <v>1.2942936E9</v>
      </c>
      <c r="K386" s="5">
        <v>1.2944664E9</v>
      </c>
      <c r="L386" s="9">
        <f t="shared" si="2"/>
        <v>111824757878400</v>
      </c>
      <c r="M386" s="10">
        <f t="shared" ref="M386:N386" si="390">(((J386/60/60)/24+DATE(1970,1,1)))</f>
        <v>40549.25</v>
      </c>
      <c r="N386" s="11">
        <f t="shared" si="390"/>
        <v>40551.25</v>
      </c>
      <c r="O386" s="12">
        <f t="shared" si="4"/>
        <v>2011</v>
      </c>
      <c r="P386" s="5" t="b">
        <v>0</v>
      </c>
      <c r="Q386" s="5">
        <f t="shared" si="5"/>
        <v>1</v>
      </c>
      <c r="R386" s="5" t="b">
        <v>0</v>
      </c>
      <c r="S386" s="5" t="s">
        <v>184</v>
      </c>
      <c r="T386" s="16">
        <f>Pledged/goal</f>
        <v>0.6564237123</v>
      </c>
      <c r="U386" s="14">
        <f>iferror(Pledged/backer_count, " ")</f>
        <v>42.00621891</v>
      </c>
      <c r="V386" s="15" t="str">
        <f t="shared" si="6"/>
        <v>technology</v>
      </c>
      <c r="W386" s="15" t="str">
        <f t="shared" si="7"/>
        <v>wearables</v>
      </c>
    </row>
    <row r="387" ht="15.75" customHeight="1">
      <c r="A387" s="5">
        <v>553.0</v>
      </c>
      <c r="B387" s="6" t="s">
        <v>828</v>
      </c>
      <c r="C387" s="7" t="s">
        <v>829</v>
      </c>
      <c r="D387" s="8">
        <v>170600.0</v>
      </c>
      <c r="E387" s="8">
        <v>75022.0</v>
      </c>
      <c r="F387" s="5" t="s">
        <v>169</v>
      </c>
      <c r="G387" s="5">
        <v>1028.0</v>
      </c>
      <c r="H387" s="5" t="s">
        <v>31</v>
      </c>
      <c r="I387" s="5" t="s">
        <v>32</v>
      </c>
      <c r="J387" s="5">
        <v>1.293948E9</v>
      </c>
      <c r="K387" s="5">
        <v>1.2940344E9</v>
      </c>
      <c r="L387" s="9">
        <f t="shared" si="2"/>
        <v>111794898038400</v>
      </c>
      <c r="M387" s="10">
        <f t="shared" ref="M387:N387" si="391">(((J387/60/60)/24+DATE(1970,1,1)))</f>
        <v>40545.25</v>
      </c>
      <c r="N387" s="11">
        <f t="shared" si="391"/>
        <v>40546.25</v>
      </c>
      <c r="O387" s="12">
        <f t="shared" si="4"/>
        <v>2011</v>
      </c>
      <c r="P387" s="5" t="b">
        <v>0</v>
      </c>
      <c r="Q387" s="5">
        <f t="shared" si="5"/>
        <v>1</v>
      </c>
      <c r="R387" s="5" t="b">
        <v>0</v>
      </c>
      <c r="S387" s="5" t="s">
        <v>28</v>
      </c>
      <c r="T387" s="16">
        <f>Pledged/goal</f>
        <v>0.4397538101</v>
      </c>
      <c r="U387" s="14">
        <f>iferror(Pledged/backer_count, " ")</f>
        <v>72.97859922</v>
      </c>
      <c r="V387" s="15" t="str">
        <f t="shared" si="6"/>
        <v>music</v>
      </c>
      <c r="W387" s="15" t="str">
        <f t="shared" si="7"/>
        <v>rock</v>
      </c>
    </row>
    <row r="388" ht="15.75" customHeight="1">
      <c r="A388" s="5">
        <v>336.0</v>
      </c>
      <c r="B388" s="6" t="s">
        <v>830</v>
      </c>
      <c r="C388" s="7" t="s">
        <v>831</v>
      </c>
      <c r="D388" s="8">
        <v>70700.0</v>
      </c>
      <c r="E388" s="8">
        <v>68602.0</v>
      </c>
      <c r="F388" s="5" t="s">
        <v>169</v>
      </c>
      <c r="G388" s="5">
        <v>1072.0</v>
      </c>
      <c r="H388" s="5" t="s">
        <v>31</v>
      </c>
      <c r="I388" s="5" t="s">
        <v>32</v>
      </c>
      <c r="J388" s="5">
        <v>1.2923928E9</v>
      </c>
      <c r="K388" s="5">
        <v>1.2924792E9</v>
      </c>
      <c r="L388" s="9">
        <f t="shared" si="2"/>
        <v>111660528758400</v>
      </c>
      <c r="M388" s="10">
        <f t="shared" ref="M388:N388" si="392">(((J388/60/60)/24+DATE(1970,1,1)))</f>
        <v>40527.25</v>
      </c>
      <c r="N388" s="11">
        <f t="shared" si="392"/>
        <v>40528.25</v>
      </c>
      <c r="O388" s="12">
        <f t="shared" si="4"/>
        <v>2010</v>
      </c>
      <c r="P388" s="5" t="b">
        <v>0</v>
      </c>
      <c r="Q388" s="5">
        <f t="shared" si="5"/>
        <v>12</v>
      </c>
      <c r="R388" s="5" t="b">
        <v>1</v>
      </c>
      <c r="S388" s="5" t="s">
        <v>28</v>
      </c>
      <c r="T388" s="13">
        <f>Pledged/goal</f>
        <v>0.9703253182</v>
      </c>
      <c r="U388" s="14">
        <f>iferror(Pledged/backer_count, " ")</f>
        <v>63.99440299</v>
      </c>
      <c r="V388" s="15" t="str">
        <f t="shared" si="6"/>
        <v>music</v>
      </c>
      <c r="W388" s="15" t="str">
        <f t="shared" si="7"/>
        <v>rock</v>
      </c>
    </row>
    <row r="389" ht="15.75" customHeight="1">
      <c r="A389" s="5">
        <v>973.0</v>
      </c>
      <c r="B389" s="6" t="s">
        <v>832</v>
      </c>
      <c r="C389" s="7" t="s">
        <v>833</v>
      </c>
      <c r="D389" s="8">
        <v>121100.0</v>
      </c>
      <c r="E389" s="8">
        <v>26176.0</v>
      </c>
      <c r="F389" s="5" t="s">
        <v>169</v>
      </c>
      <c r="G389" s="5">
        <v>252.0</v>
      </c>
      <c r="H389" s="5" t="s">
        <v>31</v>
      </c>
      <c r="I389" s="5" t="s">
        <v>32</v>
      </c>
      <c r="J389" s="5">
        <v>1.2919608E9</v>
      </c>
      <c r="K389" s="5">
        <v>1.2921336E9</v>
      </c>
      <c r="L389" s="9">
        <f t="shared" si="2"/>
        <v>111623203958400</v>
      </c>
      <c r="M389" s="10">
        <f t="shared" ref="M389:N389" si="393">(((J389/60/60)/24+DATE(1970,1,1)))</f>
        <v>40522.25</v>
      </c>
      <c r="N389" s="11">
        <f t="shared" si="393"/>
        <v>40524.25</v>
      </c>
      <c r="O389" s="12">
        <f t="shared" si="4"/>
        <v>2010</v>
      </c>
      <c r="P389" s="5" t="b">
        <v>0</v>
      </c>
      <c r="Q389" s="5">
        <f t="shared" si="5"/>
        <v>12</v>
      </c>
      <c r="R389" s="5" t="b">
        <v>1</v>
      </c>
      <c r="S389" s="5" t="s">
        <v>33</v>
      </c>
      <c r="T389" s="16">
        <f>Pledged/goal</f>
        <v>0.2161519405</v>
      </c>
      <c r="U389" s="14">
        <f>iferror(Pledged/backer_count, " ")</f>
        <v>103.8730159</v>
      </c>
      <c r="V389" s="15" t="str">
        <f t="shared" si="6"/>
        <v>theater</v>
      </c>
      <c r="W389" s="15" t="str">
        <f t="shared" si="7"/>
        <v>plays</v>
      </c>
    </row>
    <row r="390" ht="15.75" customHeight="1">
      <c r="A390" s="5">
        <v>525.0</v>
      </c>
      <c r="B390" s="6" t="s">
        <v>834</v>
      </c>
      <c r="C390" s="7" t="s">
        <v>835</v>
      </c>
      <c r="D390" s="8">
        <v>2100.0</v>
      </c>
      <c r="E390" s="8">
        <v>1768.0</v>
      </c>
      <c r="F390" s="5" t="s">
        <v>169</v>
      </c>
      <c r="G390" s="5">
        <v>63.0</v>
      </c>
      <c r="H390" s="5" t="s">
        <v>31</v>
      </c>
      <c r="I390" s="5" t="s">
        <v>32</v>
      </c>
      <c r="J390" s="5">
        <v>1.290492E9</v>
      </c>
      <c r="K390" s="5">
        <v>1.2908376E9</v>
      </c>
      <c r="L390" s="9">
        <f t="shared" si="2"/>
        <v>111496299638400</v>
      </c>
      <c r="M390" s="10">
        <f t="shared" ref="M390:N390" si="394">(((J390/60/60)/24+DATE(1970,1,1)))</f>
        <v>40505.25</v>
      </c>
      <c r="N390" s="11">
        <f t="shared" si="394"/>
        <v>40509.25</v>
      </c>
      <c r="O390" s="12">
        <f t="shared" si="4"/>
        <v>2010</v>
      </c>
      <c r="P390" s="5" t="b">
        <v>0</v>
      </c>
      <c r="Q390" s="5">
        <f t="shared" si="5"/>
        <v>11</v>
      </c>
      <c r="R390" s="5" t="b">
        <v>0</v>
      </c>
      <c r="S390" s="5" t="s">
        <v>184</v>
      </c>
      <c r="T390" s="16">
        <f>Pledged/goal</f>
        <v>0.8419047619</v>
      </c>
      <c r="U390" s="14">
        <f>iferror(Pledged/backer_count, " ")</f>
        <v>28.06349206</v>
      </c>
      <c r="V390" s="15" t="str">
        <f t="shared" si="6"/>
        <v>technology</v>
      </c>
      <c r="W390" s="15" t="str">
        <f t="shared" si="7"/>
        <v>wearables</v>
      </c>
    </row>
    <row r="391" ht="15.75" customHeight="1">
      <c r="A391" s="5">
        <v>103.0</v>
      </c>
      <c r="B391" s="6" t="s">
        <v>836</v>
      </c>
      <c r="C391" s="7" t="s">
        <v>837</v>
      </c>
      <c r="D391" s="8">
        <v>10000.0</v>
      </c>
      <c r="E391" s="8">
        <v>2461.0</v>
      </c>
      <c r="F391" s="5" t="s">
        <v>169</v>
      </c>
      <c r="G391" s="5">
        <v>37.0</v>
      </c>
      <c r="H391" s="5" t="s">
        <v>79</v>
      </c>
      <c r="I391" s="5" t="s">
        <v>80</v>
      </c>
      <c r="J391" s="5">
        <v>1.2878964E9</v>
      </c>
      <c r="K391" s="5">
        <v>1.288674E9</v>
      </c>
      <c r="L391" s="9">
        <f t="shared" si="2"/>
        <v>111272039798400</v>
      </c>
      <c r="M391" s="10">
        <f t="shared" ref="M391:N391" si="395">(((J391/60/60)/24+DATE(1970,1,1)))</f>
        <v>40475.20833</v>
      </c>
      <c r="N391" s="11">
        <f t="shared" si="395"/>
        <v>40484.20833</v>
      </c>
      <c r="O391" s="12">
        <f t="shared" si="4"/>
        <v>2010</v>
      </c>
      <c r="P391" s="5" t="b">
        <v>0</v>
      </c>
      <c r="Q391" s="5">
        <f t="shared" si="5"/>
        <v>10</v>
      </c>
      <c r="R391" s="5" t="b">
        <v>0</v>
      </c>
      <c r="S391" s="5" t="s">
        <v>311</v>
      </c>
      <c r="T391" s="13">
        <f>Pledged/goal</f>
        <v>0.2461</v>
      </c>
      <c r="U391" s="14">
        <f>iferror(Pledged/backer_count, " ")</f>
        <v>66.51351351</v>
      </c>
      <c r="V391" s="15" t="str">
        <f t="shared" si="6"/>
        <v>music</v>
      </c>
      <c r="W391" s="15" t="str">
        <f t="shared" si="7"/>
        <v>electric music</v>
      </c>
    </row>
    <row r="392" ht="15.75" customHeight="1">
      <c r="A392" s="5">
        <v>649.0</v>
      </c>
      <c r="B392" s="6" t="s">
        <v>838</v>
      </c>
      <c r="C392" s="7" t="s">
        <v>839</v>
      </c>
      <c r="D392" s="8">
        <v>121700.0</v>
      </c>
      <c r="E392" s="8">
        <v>59003.0</v>
      </c>
      <c r="F392" s="5" t="s">
        <v>169</v>
      </c>
      <c r="G392" s="5">
        <v>602.0</v>
      </c>
      <c r="H392" s="5" t="s">
        <v>105</v>
      </c>
      <c r="I392" s="5" t="s">
        <v>106</v>
      </c>
      <c r="J392" s="5">
        <v>1.2875508E9</v>
      </c>
      <c r="K392" s="5">
        <v>1.2885012E9</v>
      </c>
      <c r="L392" s="9">
        <f t="shared" si="2"/>
        <v>111242179958400</v>
      </c>
      <c r="M392" s="10">
        <f t="shared" ref="M392:N392" si="396">(((J392/60/60)/24+DATE(1970,1,1)))</f>
        <v>40471.20833</v>
      </c>
      <c r="N392" s="11">
        <f t="shared" si="396"/>
        <v>40482.20833</v>
      </c>
      <c r="O392" s="12">
        <f t="shared" si="4"/>
        <v>2010</v>
      </c>
      <c r="P392" s="5" t="b">
        <v>1</v>
      </c>
      <c r="Q392" s="5">
        <f t="shared" si="5"/>
        <v>10</v>
      </c>
      <c r="R392" s="5" t="b">
        <v>1</v>
      </c>
      <c r="S392" s="5" t="s">
        <v>33</v>
      </c>
      <c r="T392" s="16">
        <f>Pledged/goal</f>
        <v>0.4848233361</v>
      </c>
      <c r="U392" s="14">
        <f>iferror(Pledged/backer_count, " ")</f>
        <v>98.01162791</v>
      </c>
      <c r="V392" s="15" t="str">
        <f t="shared" si="6"/>
        <v>theater</v>
      </c>
      <c r="W392" s="15" t="str">
        <f t="shared" si="7"/>
        <v>plays</v>
      </c>
    </row>
    <row r="393" ht="15.75" customHeight="1">
      <c r="A393" s="5">
        <v>663.0</v>
      </c>
      <c r="B393" s="6" t="s">
        <v>840</v>
      </c>
      <c r="C393" s="7" t="s">
        <v>841</v>
      </c>
      <c r="D393" s="8">
        <v>10000.0</v>
      </c>
      <c r="E393" s="8">
        <v>7724.0</v>
      </c>
      <c r="F393" s="5" t="s">
        <v>169</v>
      </c>
      <c r="G393" s="5">
        <v>87.0</v>
      </c>
      <c r="H393" s="5" t="s">
        <v>31</v>
      </c>
      <c r="I393" s="5" t="s">
        <v>32</v>
      </c>
      <c r="J393" s="5">
        <v>1.2864276E9</v>
      </c>
      <c r="K393" s="5">
        <v>1.2884148E9</v>
      </c>
      <c r="L393" s="9">
        <f t="shared" si="2"/>
        <v>111145135478400</v>
      </c>
      <c r="M393" s="10">
        <f t="shared" ref="M393:N393" si="397">(((J393/60/60)/24+DATE(1970,1,1)))</f>
        <v>40458.20833</v>
      </c>
      <c r="N393" s="11">
        <f t="shared" si="397"/>
        <v>40481.20833</v>
      </c>
      <c r="O393" s="12">
        <f t="shared" si="4"/>
        <v>2010</v>
      </c>
      <c r="P393" s="5" t="b">
        <v>0</v>
      </c>
      <c r="Q393" s="5">
        <f t="shared" si="5"/>
        <v>10</v>
      </c>
      <c r="R393" s="5" t="b">
        <v>0</v>
      </c>
      <c r="S393" s="5" t="s">
        <v>33</v>
      </c>
      <c r="T393" s="16">
        <f>Pledged/goal</f>
        <v>0.7724</v>
      </c>
      <c r="U393" s="14">
        <f>iferror(Pledged/backer_count, " ")</f>
        <v>88.7816092</v>
      </c>
      <c r="V393" s="15" t="str">
        <f t="shared" si="6"/>
        <v>theater</v>
      </c>
      <c r="W393" s="15" t="str">
        <f t="shared" si="7"/>
        <v>plays</v>
      </c>
    </row>
    <row r="394" ht="15.75" customHeight="1">
      <c r="A394" s="5">
        <v>77.0</v>
      </c>
      <c r="B394" s="6" t="s">
        <v>842</v>
      </c>
      <c r="C394" s="7" t="s">
        <v>843</v>
      </c>
      <c r="D394" s="8">
        <v>9500.0</v>
      </c>
      <c r="E394" s="8">
        <v>4460.0</v>
      </c>
      <c r="F394" s="5" t="s">
        <v>169</v>
      </c>
      <c r="G394" s="5">
        <v>56.0</v>
      </c>
      <c r="H394" s="5" t="s">
        <v>31</v>
      </c>
      <c r="I394" s="5" t="s">
        <v>32</v>
      </c>
      <c r="J394" s="5">
        <v>1.2855636E9</v>
      </c>
      <c r="K394" s="5">
        <v>1.2867732E9</v>
      </c>
      <c r="L394" s="9">
        <f t="shared" si="2"/>
        <v>111070485878400</v>
      </c>
      <c r="M394" s="10">
        <f t="shared" ref="M394:N394" si="398">(((J394/60/60)/24+DATE(1970,1,1)))</f>
        <v>40448.20833</v>
      </c>
      <c r="N394" s="11">
        <f t="shared" si="398"/>
        <v>40462.20833</v>
      </c>
      <c r="O394" s="12">
        <f t="shared" si="4"/>
        <v>2010</v>
      </c>
      <c r="P394" s="5" t="b">
        <v>0</v>
      </c>
      <c r="Q394" s="5">
        <f t="shared" si="5"/>
        <v>9</v>
      </c>
      <c r="R394" s="5" t="b">
        <v>1</v>
      </c>
      <c r="S394" s="5" t="s">
        <v>161</v>
      </c>
      <c r="T394" s="13">
        <f>Pledged/goal</f>
        <v>0.4694736842</v>
      </c>
      <c r="U394" s="14">
        <f>iferror(Pledged/backer_count, " ")</f>
        <v>79.64285714</v>
      </c>
      <c r="V394" s="15" t="str">
        <f t="shared" si="6"/>
        <v>film &amp; video</v>
      </c>
      <c r="W394" s="15" t="str">
        <f t="shared" si="7"/>
        <v>animation</v>
      </c>
    </row>
    <row r="395" ht="15.75" customHeight="1">
      <c r="A395" s="5">
        <v>11.0</v>
      </c>
      <c r="B395" s="6" t="s">
        <v>844</v>
      </c>
      <c r="C395" s="7" t="s">
        <v>845</v>
      </c>
      <c r="D395" s="8">
        <v>6300.0</v>
      </c>
      <c r="E395" s="8">
        <v>3030.0</v>
      </c>
      <c r="F395" s="5" t="s">
        <v>169</v>
      </c>
      <c r="G395" s="5">
        <v>27.0</v>
      </c>
      <c r="H395" s="5" t="s">
        <v>31</v>
      </c>
      <c r="I395" s="5" t="s">
        <v>32</v>
      </c>
      <c r="J395" s="5">
        <v>1.2850452E9</v>
      </c>
      <c r="K395" s="5">
        <v>1.2855636E9</v>
      </c>
      <c r="L395" s="9">
        <f t="shared" si="2"/>
        <v>111025696118400</v>
      </c>
      <c r="M395" s="10">
        <f t="shared" ref="M395:N395" si="399">(((J395/60/60)/24+DATE(1970,1,1)))</f>
        <v>40442.20833</v>
      </c>
      <c r="N395" s="11">
        <f t="shared" si="399"/>
        <v>40448.20833</v>
      </c>
      <c r="O395" s="12">
        <f t="shared" si="4"/>
        <v>2010</v>
      </c>
      <c r="P395" s="5" t="b">
        <v>0</v>
      </c>
      <c r="Q395" s="5">
        <f t="shared" si="5"/>
        <v>9</v>
      </c>
      <c r="R395" s="5" t="b">
        <v>1</v>
      </c>
      <c r="S395" s="5" t="s">
        <v>33</v>
      </c>
      <c r="T395" s="13">
        <f>Pledged/goal</f>
        <v>0.480952381</v>
      </c>
      <c r="U395" s="14">
        <f>iferror(Pledged/backer_count, " ")</f>
        <v>112.2222222</v>
      </c>
      <c r="V395" s="15" t="str">
        <f t="shared" si="6"/>
        <v>theater</v>
      </c>
      <c r="W395" s="15" t="str">
        <f t="shared" si="7"/>
        <v>plays</v>
      </c>
    </row>
    <row r="396" ht="15.75" customHeight="1">
      <c r="A396" s="5">
        <v>52.0</v>
      </c>
      <c r="B396" s="6" t="s">
        <v>846</v>
      </c>
      <c r="C396" s="7" t="s">
        <v>847</v>
      </c>
      <c r="D396" s="8">
        <v>7200.0</v>
      </c>
      <c r="E396" s="8">
        <v>2459.0</v>
      </c>
      <c r="F396" s="5" t="s">
        <v>169</v>
      </c>
      <c r="G396" s="5">
        <v>75.0</v>
      </c>
      <c r="H396" s="5" t="s">
        <v>31</v>
      </c>
      <c r="I396" s="5" t="s">
        <v>32</v>
      </c>
      <c r="J396" s="5">
        <v>1.2845268E9</v>
      </c>
      <c r="K396" s="5">
        <v>1.2848724E9</v>
      </c>
      <c r="L396" s="9">
        <f t="shared" si="2"/>
        <v>110980906358400</v>
      </c>
      <c r="M396" s="10">
        <f t="shared" ref="M396:N396" si="400">(((J396/60/60)/24+DATE(1970,1,1)))</f>
        <v>40436.20833</v>
      </c>
      <c r="N396" s="11">
        <f t="shared" si="400"/>
        <v>40440.20833</v>
      </c>
      <c r="O396" s="12">
        <f t="shared" si="4"/>
        <v>2010</v>
      </c>
      <c r="P396" s="5" t="b">
        <v>0</v>
      </c>
      <c r="Q396" s="5">
        <f t="shared" si="5"/>
        <v>9</v>
      </c>
      <c r="R396" s="5" t="b">
        <v>0</v>
      </c>
      <c r="S396" s="5" t="s">
        <v>33</v>
      </c>
      <c r="T396" s="13">
        <f>Pledged/goal</f>
        <v>0.3415277778</v>
      </c>
      <c r="U396" s="14">
        <f>iferror(Pledged/backer_count, " ")</f>
        <v>32.78666667</v>
      </c>
      <c r="V396" s="15" t="str">
        <f t="shared" si="6"/>
        <v>theater</v>
      </c>
      <c r="W396" s="15" t="str">
        <f t="shared" si="7"/>
        <v>plays</v>
      </c>
    </row>
    <row r="397" ht="15.75" customHeight="1">
      <c r="A397" s="5">
        <v>183.0</v>
      </c>
      <c r="B397" s="6" t="s">
        <v>848</v>
      </c>
      <c r="C397" s="7" t="s">
        <v>849</v>
      </c>
      <c r="D397" s="8">
        <v>5100.0</v>
      </c>
      <c r="E397" s="8">
        <v>3525.0</v>
      </c>
      <c r="F397" s="5" t="s">
        <v>169</v>
      </c>
      <c r="G397" s="5">
        <v>86.0</v>
      </c>
      <c r="H397" s="5" t="s">
        <v>56</v>
      </c>
      <c r="I397" s="5" t="s">
        <v>57</v>
      </c>
      <c r="J397" s="5">
        <v>1.2840084E9</v>
      </c>
      <c r="K397" s="5">
        <v>1.2851316E9</v>
      </c>
      <c r="L397" s="9">
        <f t="shared" si="2"/>
        <v>110936116598400</v>
      </c>
      <c r="M397" s="10">
        <f t="shared" ref="M397:N397" si="401">(((J397/60/60)/24+DATE(1970,1,1)))</f>
        <v>40430.20833</v>
      </c>
      <c r="N397" s="11">
        <f t="shared" si="401"/>
        <v>40443.20833</v>
      </c>
      <c r="O397" s="12">
        <f t="shared" si="4"/>
        <v>2010</v>
      </c>
      <c r="P397" s="5" t="b">
        <v>0</v>
      </c>
      <c r="Q397" s="5">
        <f t="shared" si="5"/>
        <v>9</v>
      </c>
      <c r="R397" s="5" t="b">
        <v>0</v>
      </c>
      <c r="S397" s="5" t="s">
        <v>28</v>
      </c>
      <c r="T397" s="13">
        <f>Pledged/goal</f>
        <v>0.6911764706</v>
      </c>
      <c r="U397" s="14">
        <f>iferror(Pledged/backer_count, " ")</f>
        <v>40.98837209</v>
      </c>
      <c r="V397" s="15" t="str">
        <f t="shared" si="6"/>
        <v>music</v>
      </c>
      <c r="W397" s="15" t="str">
        <f t="shared" si="7"/>
        <v>rock</v>
      </c>
    </row>
    <row r="398" ht="15.75" customHeight="1">
      <c r="A398" s="5">
        <v>530.0</v>
      </c>
      <c r="B398" s="6" t="s">
        <v>850</v>
      </c>
      <c r="C398" s="7" t="s">
        <v>851</v>
      </c>
      <c r="D398" s="8">
        <v>105000.0</v>
      </c>
      <c r="E398" s="8">
        <v>96328.0</v>
      </c>
      <c r="F398" s="5" t="s">
        <v>169</v>
      </c>
      <c r="G398" s="5">
        <v>1784.0</v>
      </c>
      <c r="H398" s="5" t="s">
        <v>31</v>
      </c>
      <c r="I398" s="5" t="s">
        <v>32</v>
      </c>
      <c r="J398" s="5">
        <v>1.2832308E9</v>
      </c>
      <c r="K398" s="5">
        <v>1.2844404E9</v>
      </c>
      <c r="L398" s="9">
        <f t="shared" si="2"/>
        <v>110868931958400</v>
      </c>
      <c r="M398" s="10">
        <f t="shared" ref="M398:N398" si="402">(((J398/60/60)/24+DATE(1970,1,1)))</f>
        <v>40421.20833</v>
      </c>
      <c r="N398" s="11">
        <f t="shared" si="402"/>
        <v>40435.20833</v>
      </c>
      <c r="O398" s="12">
        <f t="shared" si="4"/>
        <v>2010</v>
      </c>
      <c r="P398" s="5" t="b">
        <v>0</v>
      </c>
      <c r="Q398" s="5">
        <f t="shared" si="5"/>
        <v>8</v>
      </c>
      <c r="R398" s="5" t="b">
        <v>1</v>
      </c>
      <c r="S398" s="5" t="s">
        <v>164</v>
      </c>
      <c r="T398" s="16">
        <f>Pledged/goal</f>
        <v>0.9174095238</v>
      </c>
      <c r="U398" s="14">
        <f>iferror(Pledged/backer_count, " ")</f>
        <v>53.9955157</v>
      </c>
      <c r="V398" s="15" t="str">
        <f t="shared" si="6"/>
        <v>publishing</v>
      </c>
      <c r="W398" s="15" t="str">
        <f t="shared" si="7"/>
        <v>fiction</v>
      </c>
    </row>
    <row r="399" ht="15.75" customHeight="1">
      <c r="A399" s="5">
        <v>886.0</v>
      </c>
      <c r="B399" s="6" t="s">
        <v>852</v>
      </c>
      <c r="C399" s="7" t="s">
        <v>853</v>
      </c>
      <c r="D399" s="8">
        <v>150600.0</v>
      </c>
      <c r="E399" s="8">
        <v>127745.0</v>
      </c>
      <c r="F399" s="5" t="s">
        <v>169</v>
      </c>
      <c r="G399" s="5">
        <v>1825.0</v>
      </c>
      <c r="H399" s="5" t="s">
        <v>31</v>
      </c>
      <c r="I399" s="5" t="s">
        <v>32</v>
      </c>
      <c r="J399" s="5">
        <v>1.2827988E9</v>
      </c>
      <c r="K399" s="5">
        <v>1.284354E9</v>
      </c>
      <c r="L399" s="9">
        <f t="shared" si="2"/>
        <v>110831607158400</v>
      </c>
      <c r="M399" s="10">
        <f t="shared" ref="M399:N399" si="403">(((J399/60/60)/24+DATE(1970,1,1)))</f>
        <v>40416.20833</v>
      </c>
      <c r="N399" s="11">
        <f t="shared" si="403"/>
        <v>40434.20833</v>
      </c>
      <c r="O399" s="12">
        <f t="shared" si="4"/>
        <v>2010</v>
      </c>
      <c r="P399" s="5" t="b">
        <v>0</v>
      </c>
      <c r="Q399" s="5">
        <f t="shared" si="5"/>
        <v>8</v>
      </c>
      <c r="R399" s="5" t="b">
        <v>0</v>
      </c>
      <c r="S399" s="5" t="s">
        <v>117</v>
      </c>
      <c r="T399" s="16">
        <f>Pledged/goal</f>
        <v>0.8482403718</v>
      </c>
      <c r="U399" s="14">
        <f>iferror(Pledged/backer_count, " ")</f>
        <v>69.99726027</v>
      </c>
      <c r="V399" s="15" t="str">
        <f t="shared" si="6"/>
        <v>music</v>
      </c>
      <c r="W399" s="15" t="str">
        <f t="shared" si="7"/>
        <v>indie rock</v>
      </c>
    </row>
    <row r="400" ht="15.75" customHeight="1">
      <c r="A400" s="5">
        <v>261.0</v>
      </c>
      <c r="B400" s="6" t="s">
        <v>854</v>
      </c>
      <c r="C400" s="7" t="s">
        <v>855</v>
      </c>
      <c r="D400" s="8">
        <v>84300.0</v>
      </c>
      <c r="E400" s="8">
        <v>26303.0</v>
      </c>
      <c r="F400" s="5" t="s">
        <v>169</v>
      </c>
      <c r="G400" s="5">
        <v>454.0</v>
      </c>
      <c r="H400" s="5" t="s">
        <v>31</v>
      </c>
      <c r="I400" s="5" t="s">
        <v>32</v>
      </c>
      <c r="J400" s="5">
        <v>1.2827124E9</v>
      </c>
      <c r="K400" s="5">
        <v>1.283058E9</v>
      </c>
      <c r="L400" s="9">
        <f t="shared" si="2"/>
        <v>110824142198400</v>
      </c>
      <c r="M400" s="10">
        <f t="shared" ref="M400:N400" si="404">(((J400/60/60)/24+DATE(1970,1,1)))</f>
        <v>40415.20833</v>
      </c>
      <c r="N400" s="11">
        <f t="shared" si="404"/>
        <v>40419.20833</v>
      </c>
      <c r="O400" s="12">
        <f t="shared" si="4"/>
        <v>2010</v>
      </c>
      <c r="P400" s="5" t="b">
        <v>0</v>
      </c>
      <c r="Q400" s="5">
        <f t="shared" si="5"/>
        <v>8</v>
      </c>
      <c r="R400" s="5" t="b">
        <v>1</v>
      </c>
      <c r="S400" s="5" t="s">
        <v>28</v>
      </c>
      <c r="T400" s="13">
        <f>Pledged/goal</f>
        <v>0.3120166074</v>
      </c>
      <c r="U400" s="14">
        <f>iferror(Pledged/backer_count, " ")</f>
        <v>57.93612335</v>
      </c>
      <c r="V400" s="15" t="str">
        <f t="shared" si="6"/>
        <v>music</v>
      </c>
      <c r="W400" s="15" t="str">
        <f t="shared" si="7"/>
        <v>rock</v>
      </c>
    </row>
    <row r="401" ht="15.75" customHeight="1">
      <c r="A401" s="5">
        <v>715.0</v>
      </c>
      <c r="B401" s="6" t="s">
        <v>856</v>
      </c>
      <c r="C401" s="7" t="s">
        <v>857</v>
      </c>
      <c r="D401" s="8">
        <v>118000.0</v>
      </c>
      <c r="E401" s="8">
        <v>28870.0</v>
      </c>
      <c r="F401" s="5" t="s">
        <v>169</v>
      </c>
      <c r="G401" s="5">
        <v>656.0</v>
      </c>
      <c r="H401" s="5" t="s">
        <v>31</v>
      </c>
      <c r="I401" s="5" t="s">
        <v>32</v>
      </c>
      <c r="J401" s="5">
        <v>1.2811572E9</v>
      </c>
      <c r="K401" s="5">
        <v>1.2815892E9</v>
      </c>
      <c r="L401" s="9">
        <f t="shared" si="2"/>
        <v>110689772918400</v>
      </c>
      <c r="M401" s="10">
        <f t="shared" ref="M401:N401" si="405">(((J401/60/60)/24+DATE(1970,1,1)))</f>
        <v>40397.20833</v>
      </c>
      <c r="N401" s="11">
        <f t="shared" si="405"/>
        <v>40402.20833</v>
      </c>
      <c r="O401" s="12">
        <f t="shared" si="4"/>
        <v>2010</v>
      </c>
      <c r="P401" s="5" t="b">
        <v>0</v>
      </c>
      <c r="Q401" s="5">
        <f t="shared" si="5"/>
        <v>8</v>
      </c>
      <c r="R401" s="5" t="b">
        <v>0</v>
      </c>
      <c r="S401" s="5" t="s">
        <v>179</v>
      </c>
      <c r="T401" s="16">
        <f>Pledged/goal</f>
        <v>0.2446610169</v>
      </c>
      <c r="U401" s="14">
        <f>iferror(Pledged/backer_count, " ")</f>
        <v>44.00914634</v>
      </c>
      <c r="V401" s="15" t="str">
        <f t="shared" si="6"/>
        <v>games</v>
      </c>
      <c r="W401" s="15" t="str">
        <f t="shared" si="7"/>
        <v>mobile games</v>
      </c>
    </row>
    <row r="402" ht="15.75" customHeight="1">
      <c r="A402" s="5">
        <v>198.0</v>
      </c>
      <c r="B402" s="6" t="s">
        <v>858</v>
      </c>
      <c r="C402" s="7" t="s">
        <v>859</v>
      </c>
      <c r="D402" s="8">
        <v>63200.0</v>
      </c>
      <c r="E402" s="8">
        <v>6041.0</v>
      </c>
      <c r="F402" s="5" t="s">
        <v>169</v>
      </c>
      <c r="G402" s="5">
        <v>168.0</v>
      </c>
      <c r="H402" s="5" t="s">
        <v>31</v>
      </c>
      <c r="I402" s="5" t="s">
        <v>32</v>
      </c>
      <c r="J402" s="5">
        <v>1.2810708E9</v>
      </c>
      <c r="K402" s="5">
        <v>1.2835764E9</v>
      </c>
      <c r="L402" s="9">
        <f t="shared" si="2"/>
        <v>110682307958400</v>
      </c>
      <c r="M402" s="10">
        <f t="shared" ref="M402:N402" si="406">(((J402/60/60)/24+DATE(1970,1,1)))</f>
        <v>40396.20833</v>
      </c>
      <c r="N402" s="11">
        <f t="shared" si="406"/>
        <v>40425.20833</v>
      </c>
      <c r="O402" s="12">
        <f t="shared" si="4"/>
        <v>2010</v>
      </c>
      <c r="P402" s="5" t="b">
        <v>0</v>
      </c>
      <c r="Q402" s="5">
        <f t="shared" si="5"/>
        <v>8</v>
      </c>
      <c r="R402" s="5" t="b">
        <v>0</v>
      </c>
      <c r="S402" s="5" t="s">
        <v>311</v>
      </c>
      <c r="T402" s="13">
        <f>Pledged/goal</f>
        <v>0.09558544304</v>
      </c>
      <c r="U402" s="14">
        <f>iferror(Pledged/backer_count, " ")</f>
        <v>35.95833333</v>
      </c>
      <c r="V402" s="15" t="str">
        <f t="shared" si="6"/>
        <v>music</v>
      </c>
      <c r="W402" s="15" t="str">
        <f t="shared" si="7"/>
        <v>electric music</v>
      </c>
    </row>
    <row r="403" ht="15.75" customHeight="1">
      <c r="A403" s="5">
        <v>516.0</v>
      </c>
      <c r="B403" s="6" t="s">
        <v>860</v>
      </c>
      <c r="C403" s="7" t="s">
        <v>861</v>
      </c>
      <c r="D403" s="8">
        <v>125400.0</v>
      </c>
      <c r="E403" s="8">
        <v>53324.0</v>
      </c>
      <c r="F403" s="5" t="s">
        <v>169</v>
      </c>
      <c r="G403" s="5">
        <v>846.0</v>
      </c>
      <c r="H403" s="5" t="s">
        <v>31</v>
      </c>
      <c r="I403" s="5" t="s">
        <v>32</v>
      </c>
      <c r="J403" s="5">
        <v>1.2810708E9</v>
      </c>
      <c r="K403" s="5">
        <v>1.284354E9</v>
      </c>
      <c r="L403" s="9">
        <f t="shared" si="2"/>
        <v>110682307958400</v>
      </c>
      <c r="M403" s="10">
        <f t="shared" ref="M403:N403" si="407">(((J403/60/60)/24+DATE(1970,1,1)))</f>
        <v>40396.20833</v>
      </c>
      <c r="N403" s="11">
        <f t="shared" si="407"/>
        <v>40434.20833</v>
      </c>
      <c r="O403" s="12">
        <f t="shared" si="4"/>
        <v>2010</v>
      </c>
      <c r="P403" s="5" t="b">
        <v>0</v>
      </c>
      <c r="Q403" s="5">
        <f t="shared" si="5"/>
        <v>8</v>
      </c>
      <c r="R403" s="5" t="b">
        <v>0</v>
      </c>
      <c r="S403" s="5" t="s">
        <v>90</v>
      </c>
      <c r="T403" s="16">
        <f>Pledged/goal</f>
        <v>0.42523126</v>
      </c>
      <c r="U403" s="14">
        <f>iferror(Pledged/backer_count, " ")</f>
        <v>63.03073286</v>
      </c>
      <c r="V403" s="15" t="str">
        <f t="shared" si="6"/>
        <v>publishing</v>
      </c>
      <c r="W403" s="15" t="str">
        <f t="shared" si="7"/>
        <v>nonfiction</v>
      </c>
    </row>
    <row r="404" ht="15.75" customHeight="1">
      <c r="A404" s="5">
        <v>638.0</v>
      </c>
      <c r="B404" s="6" t="s">
        <v>862</v>
      </c>
      <c r="C404" s="7" t="s">
        <v>863</v>
      </c>
      <c r="D404" s="8">
        <v>81600.0</v>
      </c>
      <c r="E404" s="8">
        <v>9318.0</v>
      </c>
      <c r="F404" s="5" t="s">
        <v>169</v>
      </c>
      <c r="G404" s="5">
        <v>94.0</v>
      </c>
      <c r="H404" s="5" t="s">
        <v>31</v>
      </c>
      <c r="I404" s="5" t="s">
        <v>32</v>
      </c>
      <c r="J404" s="5">
        <v>1.2802068E9</v>
      </c>
      <c r="K404" s="5">
        <v>1.2812436E9</v>
      </c>
      <c r="L404" s="9">
        <f t="shared" si="2"/>
        <v>110607658358400</v>
      </c>
      <c r="M404" s="10">
        <f t="shared" ref="M404:N404" si="408">(((J404/60/60)/24+DATE(1970,1,1)))</f>
        <v>40386.20833</v>
      </c>
      <c r="N404" s="11">
        <f t="shared" si="408"/>
        <v>40398.20833</v>
      </c>
      <c r="O404" s="12">
        <f t="shared" si="4"/>
        <v>2010</v>
      </c>
      <c r="P404" s="5" t="b">
        <v>0</v>
      </c>
      <c r="Q404" s="5">
        <f t="shared" si="5"/>
        <v>7</v>
      </c>
      <c r="R404" s="5" t="b">
        <v>1</v>
      </c>
      <c r="S404" s="5" t="s">
        <v>33</v>
      </c>
      <c r="T404" s="16">
        <f>Pledged/goal</f>
        <v>0.1141911765</v>
      </c>
      <c r="U404" s="14">
        <f>iferror(Pledged/backer_count, " ")</f>
        <v>99.12765957</v>
      </c>
      <c r="V404" s="15" t="str">
        <f t="shared" si="6"/>
        <v>theater</v>
      </c>
      <c r="W404" s="15" t="str">
        <f t="shared" si="7"/>
        <v>plays</v>
      </c>
    </row>
    <row r="405" ht="15.75" customHeight="1">
      <c r="A405" s="5">
        <v>452.0</v>
      </c>
      <c r="B405" s="6" t="s">
        <v>864</v>
      </c>
      <c r="C405" s="7" t="s">
        <v>865</v>
      </c>
      <c r="D405" s="8">
        <v>4800.0</v>
      </c>
      <c r="E405" s="8">
        <v>3045.0</v>
      </c>
      <c r="F405" s="5" t="s">
        <v>169</v>
      </c>
      <c r="G405" s="5">
        <v>31.0</v>
      </c>
      <c r="H405" s="5" t="s">
        <v>31</v>
      </c>
      <c r="I405" s="5" t="s">
        <v>32</v>
      </c>
      <c r="J405" s="5">
        <v>1.2783924E9</v>
      </c>
      <c r="K405" s="5">
        <v>1.2784788E9</v>
      </c>
      <c r="L405" s="9">
        <f t="shared" si="2"/>
        <v>110450894198400</v>
      </c>
      <c r="M405" s="10">
        <f t="shared" ref="M405:N405" si="409">(((J405/60/60)/24+DATE(1970,1,1)))</f>
        <v>40365.20833</v>
      </c>
      <c r="N405" s="11">
        <f t="shared" si="409"/>
        <v>40366.20833</v>
      </c>
      <c r="O405" s="12">
        <f t="shared" si="4"/>
        <v>2010</v>
      </c>
      <c r="P405" s="5" t="b">
        <v>0</v>
      </c>
      <c r="Q405" s="5">
        <f t="shared" si="5"/>
        <v>7</v>
      </c>
      <c r="R405" s="5" t="b">
        <v>0</v>
      </c>
      <c r="S405" s="5" t="s">
        <v>38</v>
      </c>
      <c r="T405" s="16">
        <f>Pledged/goal</f>
        <v>0.634375</v>
      </c>
      <c r="U405" s="14">
        <f>iferror(Pledged/backer_count, " ")</f>
        <v>98.22580645</v>
      </c>
      <c r="V405" s="15" t="str">
        <f t="shared" si="6"/>
        <v>film &amp; video</v>
      </c>
      <c r="W405" s="15" t="str">
        <f t="shared" si="7"/>
        <v>drama</v>
      </c>
    </row>
    <row r="406" ht="15.75" customHeight="1">
      <c r="A406" s="5">
        <v>750.0</v>
      </c>
      <c r="B406" s="6" t="s">
        <v>866</v>
      </c>
      <c r="C406" s="7" t="s">
        <v>867</v>
      </c>
      <c r="D406" s="8">
        <v>100.0</v>
      </c>
      <c r="E406" s="8">
        <v>1.0</v>
      </c>
      <c r="F406" s="5" t="s">
        <v>169</v>
      </c>
      <c r="G406" s="5">
        <v>1.0</v>
      </c>
      <c r="H406" s="5" t="s">
        <v>51</v>
      </c>
      <c r="I406" s="5" t="s">
        <v>52</v>
      </c>
      <c r="J406" s="5">
        <v>1.2779604E9</v>
      </c>
      <c r="K406" s="5">
        <v>1.2801204E9</v>
      </c>
      <c r="L406" s="9">
        <f t="shared" si="2"/>
        <v>110413569398400</v>
      </c>
      <c r="M406" s="10">
        <f t="shared" ref="M406:N406" si="410">(((J406/60/60)/24+DATE(1970,1,1)))</f>
        <v>40360.20833</v>
      </c>
      <c r="N406" s="11">
        <f t="shared" si="410"/>
        <v>40385.20833</v>
      </c>
      <c r="O406" s="12">
        <f t="shared" si="4"/>
        <v>2010</v>
      </c>
      <c r="P406" s="5" t="b">
        <v>0</v>
      </c>
      <c r="Q406" s="5">
        <f t="shared" si="5"/>
        <v>7</v>
      </c>
      <c r="R406" s="5" t="b">
        <v>0</v>
      </c>
      <c r="S406" s="5" t="s">
        <v>311</v>
      </c>
      <c r="T406" s="16">
        <f>Pledged/goal</f>
        <v>0.01</v>
      </c>
      <c r="U406" s="14">
        <f>iferror(Pledged/backer_count, " ")</f>
        <v>1</v>
      </c>
      <c r="V406" s="15" t="str">
        <f t="shared" si="6"/>
        <v>music</v>
      </c>
      <c r="W406" s="15" t="str">
        <f t="shared" si="7"/>
        <v>electric music</v>
      </c>
    </row>
    <row r="407" ht="15.75" customHeight="1">
      <c r="A407" s="5">
        <v>959.0</v>
      </c>
      <c r="B407" s="6" t="s">
        <v>868</v>
      </c>
      <c r="C407" s="7" t="s">
        <v>869</v>
      </c>
      <c r="D407" s="8">
        <v>145000.0</v>
      </c>
      <c r="E407" s="8">
        <v>6631.0</v>
      </c>
      <c r="F407" s="5" t="s">
        <v>169</v>
      </c>
      <c r="G407" s="5">
        <v>130.0</v>
      </c>
      <c r="H407" s="5" t="s">
        <v>31</v>
      </c>
      <c r="I407" s="5" t="s">
        <v>32</v>
      </c>
      <c r="J407" s="5">
        <v>1.2777012E9</v>
      </c>
      <c r="K407" s="5">
        <v>1.2801204E9</v>
      </c>
      <c r="L407" s="9">
        <f t="shared" si="2"/>
        <v>110391174518400</v>
      </c>
      <c r="M407" s="10">
        <f t="shared" ref="M407:N407" si="411">(((J407/60/60)/24+DATE(1970,1,1)))</f>
        <v>40357.20833</v>
      </c>
      <c r="N407" s="11">
        <f t="shared" si="411"/>
        <v>40385.20833</v>
      </c>
      <c r="O407" s="12">
        <f t="shared" si="4"/>
        <v>2010</v>
      </c>
      <c r="P407" s="5" t="b">
        <v>0</v>
      </c>
      <c r="Q407" s="5">
        <f t="shared" si="5"/>
        <v>6</v>
      </c>
      <c r="R407" s="5" t="b">
        <v>0</v>
      </c>
      <c r="S407" s="5" t="s">
        <v>296</v>
      </c>
      <c r="T407" s="16">
        <f>Pledged/goal</f>
        <v>0.04573103448</v>
      </c>
      <c r="U407" s="14">
        <f>iferror(Pledged/backer_count, " ")</f>
        <v>51.00769231</v>
      </c>
      <c r="V407" s="15" t="str">
        <f t="shared" si="6"/>
        <v>publishing</v>
      </c>
      <c r="W407" s="15" t="str">
        <f t="shared" si="7"/>
        <v>translations</v>
      </c>
    </row>
    <row r="408" ht="15.75" customHeight="1">
      <c r="A408" s="5">
        <v>386.0</v>
      </c>
      <c r="B408" s="6" t="s">
        <v>870</v>
      </c>
      <c r="C408" s="7" t="s">
        <v>871</v>
      </c>
      <c r="D408" s="8">
        <v>135500.0</v>
      </c>
      <c r="E408" s="8">
        <v>103554.0</v>
      </c>
      <c r="F408" s="5" t="s">
        <v>169</v>
      </c>
      <c r="G408" s="5">
        <v>1068.0</v>
      </c>
      <c r="H408" s="5" t="s">
        <v>31</v>
      </c>
      <c r="I408" s="5" t="s">
        <v>32</v>
      </c>
      <c r="J408" s="5">
        <v>1.2775284E9</v>
      </c>
      <c r="K408" s="5">
        <v>1.2785652E9</v>
      </c>
      <c r="L408" s="9">
        <f t="shared" si="2"/>
        <v>110376244598400</v>
      </c>
      <c r="M408" s="10">
        <f t="shared" ref="M408:N408" si="412">(((J408/60/60)/24+DATE(1970,1,1)))</f>
        <v>40355.20833</v>
      </c>
      <c r="N408" s="11">
        <f t="shared" si="412"/>
        <v>40367.20833</v>
      </c>
      <c r="O408" s="12">
        <f t="shared" si="4"/>
        <v>2010</v>
      </c>
      <c r="P408" s="5" t="b">
        <v>0</v>
      </c>
      <c r="Q408" s="5">
        <f t="shared" si="5"/>
        <v>6</v>
      </c>
      <c r="R408" s="5" t="b">
        <v>0</v>
      </c>
      <c r="S408" s="5" t="s">
        <v>33</v>
      </c>
      <c r="T408" s="16">
        <f>Pledged/goal</f>
        <v>0.7642361624</v>
      </c>
      <c r="U408" s="14">
        <f>iferror(Pledged/backer_count, " ")</f>
        <v>96.96067416</v>
      </c>
      <c r="V408" s="15" t="str">
        <f t="shared" si="6"/>
        <v>theater</v>
      </c>
      <c r="W408" s="15" t="str">
        <f t="shared" si="7"/>
        <v>plays</v>
      </c>
    </row>
    <row r="409" ht="15.75" customHeight="1">
      <c r="A409" s="5">
        <v>869.0</v>
      </c>
      <c r="B409" s="6" t="s">
        <v>872</v>
      </c>
      <c r="C409" s="7" t="s">
        <v>873</v>
      </c>
      <c r="D409" s="8">
        <v>161900.0</v>
      </c>
      <c r="E409" s="8">
        <v>38376.0</v>
      </c>
      <c r="F409" s="5" t="s">
        <v>169</v>
      </c>
      <c r="G409" s="5">
        <v>526.0</v>
      </c>
      <c r="H409" s="5" t="s">
        <v>31</v>
      </c>
      <c r="I409" s="5" t="s">
        <v>32</v>
      </c>
      <c r="J409" s="5">
        <v>1.2770964E9</v>
      </c>
      <c r="K409" s="5">
        <v>1.278306E9</v>
      </c>
      <c r="L409" s="9">
        <f t="shared" si="2"/>
        <v>110338919798400</v>
      </c>
      <c r="M409" s="10">
        <f t="shared" ref="M409:N409" si="413">(((J409/60/60)/24+DATE(1970,1,1)))</f>
        <v>40350.20833</v>
      </c>
      <c r="N409" s="11">
        <f t="shared" si="413"/>
        <v>40364.20833</v>
      </c>
      <c r="O409" s="12">
        <f t="shared" si="4"/>
        <v>2010</v>
      </c>
      <c r="P409" s="5" t="b">
        <v>0</v>
      </c>
      <c r="Q409" s="5">
        <f t="shared" si="5"/>
        <v>6</v>
      </c>
      <c r="R409" s="5" t="b">
        <v>0</v>
      </c>
      <c r="S409" s="5" t="s">
        <v>38</v>
      </c>
      <c r="T409" s="16">
        <f>Pledged/goal</f>
        <v>0.2370352069</v>
      </c>
      <c r="U409" s="14">
        <f>iferror(Pledged/backer_count, " ")</f>
        <v>72.9581749</v>
      </c>
      <c r="V409" s="15" t="str">
        <f t="shared" si="6"/>
        <v>film &amp; video</v>
      </c>
      <c r="W409" s="15" t="str">
        <f t="shared" si="7"/>
        <v>drama</v>
      </c>
    </row>
    <row r="410" ht="15.75" customHeight="1">
      <c r="A410" s="5">
        <v>745.0</v>
      </c>
      <c r="B410" s="6" t="s">
        <v>874</v>
      </c>
      <c r="C410" s="7" t="s">
        <v>875</v>
      </c>
      <c r="D410" s="8">
        <v>6900.0</v>
      </c>
      <c r="E410" s="8">
        <v>2091.0</v>
      </c>
      <c r="F410" s="5" t="s">
        <v>169</v>
      </c>
      <c r="G410" s="5">
        <v>34.0</v>
      </c>
      <c r="H410" s="5" t="s">
        <v>31</v>
      </c>
      <c r="I410" s="5" t="s">
        <v>32</v>
      </c>
      <c r="J410" s="5">
        <v>1.2751956E9</v>
      </c>
      <c r="K410" s="5">
        <v>1.2775284E9</v>
      </c>
      <c r="L410" s="9">
        <f t="shared" si="2"/>
        <v>110174690678400</v>
      </c>
      <c r="M410" s="10">
        <f t="shared" ref="M410:N410" si="414">(((J410/60/60)/24+DATE(1970,1,1)))</f>
        <v>40328.20833</v>
      </c>
      <c r="N410" s="11">
        <f t="shared" si="414"/>
        <v>40355.20833</v>
      </c>
      <c r="O410" s="12">
        <f t="shared" si="4"/>
        <v>2010</v>
      </c>
      <c r="P410" s="5" t="b">
        <v>0</v>
      </c>
      <c r="Q410" s="5">
        <f t="shared" si="5"/>
        <v>5</v>
      </c>
      <c r="R410" s="5" t="b">
        <v>0</v>
      </c>
      <c r="S410" s="5" t="s">
        <v>184</v>
      </c>
      <c r="T410" s="16">
        <f>Pledged/goal</f>
        <v>0.3030434783</v>
      </c>
      <c r="U410" s="14">
        <f>iferror(Pledged/backer_count, " ")</f>
        <v>61.5</v>
      </c>
      <c r="V410" s="15" t="str">
        <f t="shared" si="6"/>
        <v>technology</v>
      </c>
      <c r="W410" s="15" t="str">
        <f t="shared" si="7"/>
        <v>wearables</v>
      </c>
    </row>
    <row r="411" ht="15.75" customHeight="1">
      <c r="A411" s="5">
        <v>127.0</v>
      </c>
      <c r="B411" s="6" t="s">
        <v>876</v>
      </c>
      <c r="C411" s="7" t="s">
        <v>877</v>
      </c>
      <c r="D411" s="8">
        <v>103200.0</v>
      </c>
      <c r="E411" s="8">
        <v>53067.0</v>
      </c>
      <c r="F411" s="5" t="s">
        <v>169</v>
      </c>
      <c r="G411" s="5">
        <v>672.0</v>
      </c>
      <c r="H411" s="5" t="s">
        <v>56</v>
      </c>
      <c r="I411" s="5" t="s">
        <v>57</v>
      </c>
      <c r="J411" s="5">
        <v>1.2736404E9</v>
      </c>
      <c r="K411" s="5">
        <v>1.2738996E9</v>
      </c>
      <c r="L411" s="9">
        <f t="shared" si="2"/>
        <v>110040321398400</v>
      </c>
      <c r="M411" s="10">
        <f t="shared" ref="M411:N411" si="415">(((J411/60/60)/24+DATE(1970,1,1)))</f>
        <v>40310.20833</v>
      </c>
      <c r="N411" s="11">
        <f t="shared" si="415"/>
        <v>40313.20833</v>
      </c>
      <c r="O411" s="12">
        <f t="shared" si="4"/>
        <v>2010</v>
      </c>
      <c r="P411" s="5" t="b">
        <v>0</v>
      </c>
      <c r="Q411" s="5">
        <f t="shared" si="5"/>
        <v>5</v>
      </c>
      <c r="R411" s="5" t="b">
        <v>0</v>
      </c>
      <c r="S411" s="5" t="s">
        <v>33</v>
      </c>
      <c r="T411" s="13">
        <f>Pledged/goal</f>
        <v>0.5142151163</v>
      </c>
      <c r="U411" s="14">
        <f>iferror(Pledged/backer_count, " ")</f>
        <v>78.96875</v>
      </c>
      <c r="V411" s="15" t="str">
        <f t="shared" si="6"/>
        <v>theater</v>
      </c>
      <c r="W411" s="15" t="str">
        <f t="shared" si="7"/>
        <v>plays</v>
      </c>
    </row>
    <row r="412" ht="15.75" customHeight="1">
      <c r="A412" s="5">
        <v>403.0</v>
      </c>
      <c r="B412" s="6" t="s">
        <v>878</v>
      </c>
      <c r="C412" s="7" t="s">
        <v>879</v>
      </c>
      <c r="D412" s="8">
        <v>195800.0</v>
      </c>
      <c r="E412" s="8">
        <v>168820.0</v>
      </c>
      <c r="F412" s="5" t="s">
        <v>169</v>
      </c>
      <c r="G412" s="5">
        <v>3015.0</v>
      </c>
      <c r="H412" s="5" t="s">
        <v>56</v>
      </c>
      <c r="I412" s="5" t="s">
        <v>57</v>
      </c>
      <c r="J412" s="5">
        <v>1.2736404E9</v>
      </c>
      <c r="K412" s="5">
        <v>1.2767508E9</v>
      </c>
      <c r="L412" s="9">
        <f t="shared" si="2"/>
        <v>110040321398400</v>
      </c>
      <c r="M412" s="10">
        <f t="shared" ref="M412:N412" si="416">(((J412/60/60)/24+DATE(1970,1,1)))</f>
        <v>40310.20833</v>
      </c>
      <c r="N412" s="11">
        <f t="shared" si="416"/>
        <v>40346.20833</v>
      </c>
      <c r="O412" s="12">
        <f t="shared" si="4"/>
        <v>2010</v>
      </c>
      <c r="P412" s="5" t="b">
        <v>0</v>
      </c>
      <c r="Q412" s="5">
        <f t="shared" si="5"/>
        <v>5</v>
      </c>
      <c r="R412" s="5" t="b">
        <v>1</v>
      </c>
      <c r="S412" s="5" t="s">
        <v>33</v>
      </c>
      <c r="T412" s="16">
        <f>Pledged/goal</f>
        <v>0.862206333</v>
      </c>
      <c r="U412" s="14">
        <f>iferror(Pledged/backer_count, " ")</f>
        <v>55.9933665</v>
      </c>
      <c r="V412" s="15" t="str">
        <f t="shared" si="6"/>
        <v>theater</v>
      </c>
      <c r="W412" s="15" t="str">
        <f t="shared" si="7"/>
        <v>plays</v>
      </c>
    </row>
    <row r="413" ht="15.75" customHeight="1">
      <c r="A413" s="5">
        <v>524.0</v>
      </c>
      <c r="B413" s="6" t="s">
        <v>880</v>
      </c>
      <c r="C413" s="7" t="s">
        <v>881</v>
      </c>
      <c r="D413" s="8">
        <v>96700.0</v>
      </c>
      <c r="E413" s="8">
        <v>81136.0</v>
      </c>
      <c r="F413" s="5" t="s">
        <v>169</v>
      </c>
      <c r="G413" s="5">
        <v>1979.0</v>
      </c>
      <c r="H413" s="5" t="s">
        <v>31</v>
      </c>
      <c r="I413" s="5" t="s">
        <v>32</v>
      </c>
      <c r="J413" s="5">
        <v>1.272258E9</v>
      </c>
      <c r="K413" s="5">
        <v>1.2733812E9</v>
      </c>
      <c r="L413" s="9">
        <f t="shared" si="2"/>
        <v>109920882038400</v>
      </c>
      <c r="M413" s="10">
        <f t="shared" ref="M413:N413" si="417">(((J413/60/60)/24+DATE(1970,1,1)))</f>
        <v>40294.20833</v>
      </c>
      <c r="N413" s="11">
        <f t="shared" si="417"/>
        <v>40307.20833</v>
      </c>
      <c r="O413" s="12">
        <f t="shared" si="4"/>
        <v>2010</v>
      </c>
      <c r="P413" s="5" t="b">
        <v>0</v>
      </c>
      <c r="Q413" s="5">
        <f t="shared" si="5"/>
        <v>4</v>
      </c>
      <c r="R413" s="5" t="b">
        <v>0</v>
      </c>
      <c r="S413" s="5" t="s">
        <v>33</v>
      </c>
      <c r="T413" s="16">
        <f>Pledged/goal</f>
        <v>0.8390486039</v>
      </c>
      <c r="U413" s="14">
        <f>iferror(Pledged/backer_count, " ")</f>
        <v>40.99848408</v>
      </c>
      <c r="V413" s="15" t="str">
        <f t="shared" si="6"/>
        <v>theater</v>
      </c>
      <c r="W413" s="15" t="str">
        <f t="shared" si="7"/>
        <v>plays</v>
      </c>
    </row>
    <row r="414" ht="15.75" customHeight="1">
      <c r="A414" s="5">
        <v>414.0</v>
      </c>
      <c r="B414" s="6" t="s">
        <v>882</v>
      </c>
      <c r="C414" s="7" t="s">
        <v>883</v>
      </c>
      <c r="D414" s="8">
        <v>188200.0</v>
      </c>
      <c r="E414" s="8">
        <v>159405.0</v>
      </c>
      <c r="F414" s="5" t="s">
        <v>169</v>
      </c>
      <c r="G414" s="5">
        <v>5497.0</v>
      </c>
      <c r="H414" s="5" t="s">
        <v>31</v>
      </c>
      <c r="I414" s="5" t="s">
        <v>32</v>
      </c>
      <c r="J414" s="5">
        <v>1.2717396E9</v>
      </c>
      <c r="K414" s="5">
        <v>1.2724308E9</v>
      </c>
      <c r="L414" s="9">
        <f t="shared" si="2"/>
        <v>109876092278400</v>
      </c>
      <c r="M414" s="10">
        <f t="shared" ref="M414:N414" si="418">(((J414/60/60)/24+DATE(1970,1,1)))</f>
        <v>40288.20833</v>
      </c>
      <c r="N414" s="11">
        <f t="shared" si="418"/>
        <v>40296.20833</v>
      </c>
      <c r="O414" s="12">
        <f t="shared" si="4"/>
        <v>2010</v>
      </c>
      <c r="P414" s="5" t="b">
        <v>0</v>
      </c>
      <c r="Q414" s="5">
        <f t="shared" si="5"/>
        <v>4</v>
      </c>
      <c r="R414" s="5" t="b">
        <v>1</v>
      </c>
      <c r="S414" s="5" t="s">
        <v>63</v>
      </c>
      <c r="T414" s="16">
        <f>Pledged/goal</f>
        <v>0.8469978746</v>
      </c>
      <c r="U414" s="14">
        <f>iferror(Pledged/backer_count, " ")</f>
        <v>28.99854466</v>
      </c>
      <c r="V414" s="15" t="str">
        <f t="shared" si="6"/>
        <v>food</v>
      </c>
      <c r="W414" s="15" t="str">
        <f t="shared" si="7"/>
        <v>food trucks</v>
      </c>
    </row>
    <row r="415" ht="15.75" customHeight="1">
      <c r="A415" s="5">
        <v>310.0</v>
      </c>
      <c r="B415" s="6" t="s">
        <v>884</v>
      </c>
      <c r="C415" s="7" t="s">
        <v>885</v>
      </c>
      <c r="D415" s="8">
        <v>7800.0</v>
      </c>
      <c r="E415" s="8">
        <v>1586.0</v>
      </c>
      <c r="F415" s="5" t="s">
        <v>169</v>
      </c>
      <c r="G415" s="5">
        <v>16.0</v>
      </c>
      <c r="H415" s="5" t="s">
        <v>31</v>
      </c>
      <c r="I415" s="5" t="s">
        <v>32</v>
      </c>
      <c r="J415" s="5">
        <v>1.2707892E9</v>
      </c>
      <c r="K415" s="5">
        <v>1.2721716E9</v>
      </c>
      <c r="L415" s="9">
        <f t="shared" si="2"/>
        <v>109793977718400</v>
      </c>
      <c r="M415" s="10">
        <f t="shared" ref="M415:N415" si="419">(((J415/60/60)/24+DATE(1970,1,1)))</f>
        <v>40277.20833</v>
      </c>
      <c r="N415" s="11">
        <f t="shared" si="419"/>
        <v>40293.20833</v>
      </c>
      <c r="O415" s="12">
        <f t="shared" si="4"/>
        <v>2010</v>
      </c>
      <c r="P415" s="5" t="b">
        <v>0</v>
      </c>
      <c r="Q415" s="5">
        <f t="shared" si="5"/>
        <v>4</v>
      </c>
      <c r="R415" s="5" t="b">
        <v>0</v>
      </c>
      <c r="S415" s="5" t="s">
        <v>139</v>
      </c>
      <c r="T415" s="13">
        <f>Pledged/goal</f>
        <v>0.2033333333</v>
      </c>
      <c r="U415" s="14">
        <f>iferror(Pledged/backer_count, " ")</f>
        <v>99.125</v>
      </c>
      <c r="V415" s="15" t="str">
        <f t="shared" si="6"/>
        <v>games</v>
      </c>
      <c r="W415" s="15" t="str">
        <f t="shared" si="7"/>
        <v>video games</v>
      </c>
    </row>
    <row r="416" ht="15.75" customHeight="1">
      <c r="A416" s="5">
        <v>155.0</v>
      </c>
      <c r="B416" s="6" t="s">
        <v>886</v>
      </c>
      <c r="C416" s="7" t="s">
        <v>887</v>
      </c>
      <c r="D416" s="8">
        <v>139500.0</v>
      </c>
      <c r="E416" s="8">
        <v>90706.0</v>
      </c>
      <c r="F416" s="5" t="s">
        <v>169</v>
      </c>
      <c r="G416" s="5">
        <v>1194.0</v>
      </c>
      <c r="H416" s="5" t="s">
        <v>31</v>
      </c>
      <c r="I416" s="5" t="s">
        <v>32</v>
      </c>
      <c r="J416" s="5">
        <v>1.2694932E9</v>
      </c>
      <c r="K416" s="5">
        <v>1.2707892E9</v>
      </c>
      <c r="L416" s="9">
        <f t="shared" si="2"/>
        <v>109682003318400</v>
      </c>
      <c r="M416" s="10">
        <f t="shared" ref="M416:N416" si="420">(((J416/60/60)/24+DATE(1970,1,1)))</f>
        <v>40262.20833</v>
      </c>
      <c r="N416" s="11">
        <f t="shared" si="420"/>
        <v>40277.20833</v>
      </c>
      <c r="O416" s="12">
        <f t="shared" si="4"/>
        <v>2010</v>
      </c>
      <c r="P416" s="5" t="b">
        <v>0</v>
      </c>
      <c r="Q416" s="5">
        <f t="shared" si="5"/>
        <v>3</v>
      </c>
      <c r="R416" s="5" t="b">
        <v>0</v>
      </c>
      <c r="S416" s="5" t="s">
        <v>33</v>
      </c>
      <c r="T416" s="13">
        <f>Pledged/goal</f>
        <v>0.6502222222</v>
      </c>
      <c r="U416" s="14">
        <f>iferror(Pledged/backer_count, " ")</f>
        <v>75.9681742</v>
      </c>
      <c r="V416" s="15" t="str">
        <f t="shared" si="6"/>
        <v>theater</v>
      </c>
      <c r="W416" s="15" t="str">
        <f t="shared" si="7"/>
        <v>plays</v>
      </c>
    </row>
    <row r="417" ht="15.75" customHeight="1">
      <c r="A417" s="5">
        <v>200.0</v>
      </c>
      <c r="B417" s="6" t="s">
        <v>888</v>
      </c>
      <c r="C417" s="7" t="s">
        <v>889</v>
      </c>
      <c r="D417" s="8">
        <v>100.0</v>
      </c>
      <c r="E417" s="8">
        <v>2.0</v>
      </c>
      <c r="F417" s="5" t="s">
        <v>169</v>
      </c>
      <c r="G417" s="5">
        <v>1.0</v>
      </c>
      <c r="H417" s="5" t="s">
        <v>56</v>
      </c>
      <c r="I417" s="5" t="s">
        <v>57</v>
      </c>
      <c r="J417" s="5">
        <v>1.2694932E9</v>
      </c>
      <c r="K417" s="5">
        <v>1.2704436E9</v>
      </c>
      <c r="L417" s="9">
        <f t="shared" si="2"/>
        <v>109682003318400</v>
      </c>
      <c r="M417" s="10">
        <f t="shared" ref="M417:N417" si="421">(((J417/60/60)/24+DATE(1970,1,1)))</f>
        <v>40262.20833</v>
      </c>
      <c r="N417" s="11">
        <f t="shared" si="421"/>
        <v>40273.20833</v>
      </c>
      <c r="O417" s="12">
        <f t="shared" si="4"/>
        <v>2010</v>
      </c>
      <c r="P417" s="5" t="b">
        <v>0</v>
      </c>
      <c r="Q417" s="5">
        <f t="shared" si="5"/>
        <v>3</v>
      </c>
      <c r="R417" s="5" t="b">
        <v>0</v>
      </c>
      <c r="S417" s="5" t="s">
        <v>33</v>
      </c>
      <c r="T417" s="13">
        <f>Pledged/goal</f>
        <v>0.02</v>
      </c>
      <c r="U417" s="14">
        <f>iferror(Pledged/backer_count, " ")</f>
        <v>2</v>
      </c>
      <c r="V417" s="15" t="str">
        <f t="shared" si="6"/>
        <v>theater</v>
      </c>
      <c r="W417" s="15" t="str">
        <f t="shared" si="7"/>
        <v>plays</v>
      </c>
    </row>
    <row r="418" ht="15.75" customHeight="1">
      <c r="A418" s="5">
        <v>588.0</v>
      </c>
      <c r="B418" s="6" t="s">
        <v>890</v>
      </c>
      <c r="C418" s="7" t="s">
        <v>891</v>
      </c>
      <c r="D418" s="8">
        <v>157600.0</v>
      </c>
      <c r="E418" s="8">
        <v>124517.0</v>
      </c>
      <c r="F418" s="5" t="s">
        <v>169</v>
      </c>
      <c r="G418" s="5">
        <v>1368.0</v>
      </c>
      <c r="H418" s="5" t="s">
        <v>51</v>
      </c>
      <c r="I418" s="5" t="s">
        <v>52</v>
      </c>
      <c r="J418" s="5">
        <v>1.2694932E9</v>
      </c>
      <c r="K418" s="5">
        <v>1.2721716E9</v>
      </c>
      <c r="L418" s="9">
        <f t="shared" si="2"/>
        <v>109682003318400</v>
      </c>
      <c r="M418" s="10">
        <f t="shared" ref="M418:N418" si="422">(((J418/60/60)/24+DATE(1970,1,1)))</f>
        <v>40262.20833</v>
      </c>
      <c r="N418" s="11">
        <f t="shared" si="422"/>
        <v>40293.20833</v>
      </c>
      <c r="O418" s="12">
        <f t="shared" si="4"/>
        <v>2010</v>
      </c>
      <c r="P418" s="5" t="b">
        <v>0</v>
      </c>
      <c r="Q418" s="5">
        <f t="shared" si="5"/>
        <v>3</v>
      </c>
      <c r="R418" s="5" t="b">
        <v>0</v>
      </c>
      <c r="S418" s="5" t="s">
        <v>33</v>
      </c>
      <c r="T418" s="16">
        <f>Pledged/goal</f>
        <v>0.7900824873</v>
      </c>
      <c r="U418" s="14">
        <f>iferror(Pledged/backer_count, " ")</f>
        <v>91.02119883</v>
      </c>
      <c r="V418" s="15" t="str">
        <f t="shared" si="6"/>
        <v>theater</v>
      </c>
      <c r="W418" s="15" t="str">
        <f t="shared" si="7"/>
        <v>plays</v>
      </c>
    </row>
    <row r="419" ht="15.75" customHeight="1">
      <c r="A419" s="5">
        <v>998.0</v>
      </c>
      <c r="B419" s="6" t="s">
        <v>892</v>
      </c>
      <c r="C419" s="7" t="s">
        <v>893</v>
      </c>
      <c r="D419" s="8">
        <v>66600.0</v>
      </c>
      <c r="E419" s="8">
        <v>37823.0</v>
      </c>
      <c r="F419" s="5" t="s">
        <v>169</v>
      </c>
      <c r="G419" s="5">
        <v>374.0</v>
      </c>
      <c r="H419" s="5" t="s">
        <v>31</v>
      </c>
      <c r="I419" s="5" t="s">
        <v>32</v>
      </c>
      <c r="J419" s="5">
        <v>1.265868E9</v>
      </c>
      <c r="K419" s="5">
        <v>1.2670776E9</v>
      </c>
      <c r="L419" s="9">
        <f t="shared" si="2"/>
        <v>109368786038400</v>
      </c>
      <c r="M419" s="10">
        <f t="shared" ref="M419:N419" si="423">(((J419/60/60)/24+DATE(1970,1,1)))</f>
        <v>40220.25</v>
      </c>
      <c r="N419" s="11">
        <f t="shared" si="423"/>
        <v>40234.25</v>
      </c>
      <c r="O419" s="12">
        <f t="shared" si="4"/>
        <v>2010</v>
      </c>
      <c r="P419" s="5" t="b">
        <v>0</v>
      </c>
      <c r="Q419" s="5">
        <f t="shared" si="5"/>
        <v>2</v>
      </c>
      <c r="R419" s="5" t="b">
        <v>1</v>
      </c>
      <c r="S419" s="5" t="s">
        <v>117</v>
      </c>
      <c r="T419" s="16">
        <f>Pledged/goal</f>
        <v>0.5679129129</v>
      </c>
      <c r="U419" s="14">
        <f>iferror(Pledged/backer_count, " ")</f>
        <v>101.131016</v>
      </c>
      <c r="V419" s="15" t="str">
        <f t="shared" si="6"/>
        <v>music</v>
      </c>
      <c r="W419" s="15" t="str">
        <f t="shared" si="7"/>
        <v>indie rock</v>
      </c>
    </row>
    <row r="420" ht="15.75" customHeight="1">
      <c r="A420" s="5">
        <v>836.0</v>
      </c>
      <c r="B420" s="6" t="s">
        <v>894</v>
      </c>
      <c r="C420" s="7" t="s">
        <v>895</v>
      </c>
      <c r="D420" s="8">
        <v>8100.0</v>
      </c>
      <c r="E420" s="8">
        <v>6086.0</v>
      </c>
      <c r="F420" s="5" t="s">
        <v>169</v>
      </c>
      <c r="G420" s="5">
        <v>94.0</v>
      </c>
      <c r="H420" s="5" t="s">
        <v>31</v>
      </c>
      <c r="I420" s="5" t="s">
        <v>32</v>
      </c>
      <c r="J420" s="5">
        <v>1.2653496E9</v>
      </c>
      <c r="K420" s="5">
        <v>1.2663E9</v>
      </c>
      <c r="L420" s="9">
        <f t="shared" si="2"/>
        <v>109323996278400</v>
      </c>
      <c r="M420" s="10">
        <f t="shared" ref="M420:N420" si="424">(((J420/60/60)/24+DATE(1970,1,1)))</f>
        <v>40214.25</v>
      </c>
      <c r="N420" s="11">
        <f t="shared" si="424"/>
        <v>40225.25</v>
      </c>
      <c r="O420" s="12">
        <f t="shared" si="4"/>
        <v>2010</v>
      </c>
      <c r="P420" s="5" t="b">
        <v>0</v>
      </c>
      <c r="Q420" s="5">
        <f t="shared" si="5"/>
        <v>2</v>
      </c>
      <c r="R420" s="5" t="b">
        <v>0</v>
      </c>
      <c r="S420" s="5" t="s">
        <v>117</v>
      </c>
      <c r="T420" s="16">
        <f>Pledged/goal</f>
        <v>0.7513580247</v>
      </c>
      <c r="U420" s="14">
        <f>iferror(Pledged/backer_count, " ")</f>
        <v>64.74468085</v>
      </c>
      <c r="V420" s="15" t="str">
        <f t="shared" si="6"/>
        <v>music</v>
      </c>
      <c r="W420" s="15" t="str">
        <f t="shared" si="7"/>
        <v>indie rock</v>
      </c>
    </row>
    <row r="421" ht="15.75" customHeight="1">
      <c r="A421" s="5">
        <v>250.0</v>
      </c>
      <c r="B421" s="6" t="s">
        <v>896</v>
      </c>
      <c r="C421" s="7" t="s">
        <v>897</v>
      </c>
      <c r="D421" s="8">
        <v>100.0</v>
      </c>
      <c r="E421" s="8">
        <v>3.0</v>
      </c>
      <c r="F421" s="5" t="s">
        <v>169</v>
      </c>
      <c r="G421" s="5">
        <v>1.0</v>
      </c>
      <c r="H421" s="5" t="s">
        <v>31</v>
      </c>
      <c r="I421" s="5" t="s">
        <v>32</v>
      </c>
      <c r="J421" s="5">
        <v>1.2643992E9</v>
      </c>
      <c r="K421" s="5">
        <v>1.2674232E9</v>
      </c>
      <c r="L421" s="9">
        <f t="shared" si="2"/>
        <v>109241881718400</v>
      </c>
      <c r="M421" s="10">
        <f t="shared" ref="M421:N421" si="425">(((J421/60/60)/24+DATE(1970,1,1)))</f>
        <v>40203.25</v>
      </c>
      <c r="N421" s="11">
        <f t="shared" si="425"/>
        <v>40238.25</v>
      </c>
      <c r="O421" s="12">
        <f t="shared" si="4"/>
        <v>2010</v>
      </c>
      <c r="P421" s="5" t="b">
        <v>0</v>
      </c>
      <c r="Q421" s="5">
        <f t="shared" si="5"/>
        <v>1</v>
      </c>
      <c r="R421" s="5" t="b">
        <v>0</v>
      </c>
      <c r="S421" s="5" t="s">
        <v>28</v>
      </c>
      <c r="T421" s="13">
        <f>Pledged/goal</f>
        <v>0.03</v>
      </c>
      <c r="U421" s="14">
        <f>iferror(Pledged/backer_count, " ")</f>
        <v>3</v>
      </c>
      <c r="V421" s="15" t="str">
        <f t="shared" si="6"/>
        <v>music</v>
      </c>
      <c r="W421" s="15" t="str">
        <f t="shared" si="7"/>
        <v>rock</v>
      </c>
    </row>
    <row r="422" ht="15.75" customHeight="1">
      <c r="A422" s="5">
        <v>700.0</v>
      </c>
      <c r="B422" s="6" t="s">
        <v>898</v>
      </c>
      <c r="C422" s="7" t="s">
        <v>899</v>
      </c>
      <c r="D422" s="8">
        <v>100.0</v>
      </c>
      <c r="E422" s="8">
        <v>3.0</v>
      </c>
      <c r="F422" s="5" t="s">
        <v>169</v>
      </c>
      <c r="G422" s="5">
        <v>1.0</v>
      </c>
      <c r="H422" s="5" t="s">
        <v>31</v>
      </c>
      <c r="I422" s="5" t="s">
        <v>32</v>
      </c>
      <c r="J422" s="5">
        <v>1.2643992E9</v>
      </c>
      <c r="K422" s="5">
        <v>1.2656952E9</v>
      </c>
      <c r="L422" s="9">
        <f t="shared" si="2"/>
        <v>109241881718400</v>
      </c>
      <c r="M422" s="10">
        <f t="shared" ref="M422:N422" si="426">(((J422/60/60)/24+DATE(1970,1,1)))</f>
        <v>40203.25</v>
      </c>
      <c r="N422" s="11">
        <f t="shared" si="426"/>
        <v>40218.25</v>
      </c>
      <c r="O422" s="12">
        <f t="shared" si="4"/>
        <v>2010</v>
      </c>
      <c r="P422" s="5" t="b">
        <v>0</v>
      </c>
      <c r="Q422" s="5">
        <f t="shared" si="5"/>
        <v>1</v>
      </c>
      <c r="R422" s="5" t="b">
        <v>0</v>
      </c>
      <c r="S422" s="5" t="s">
        <v>184</v>
      </c>
      <c r="T422" s="16">
        <f>Pledged/goal</f>
        <v>0.03</v>
      </c>
      <c r="U422" s="14">
        <f>iferror(Pledged/backer_count, " ")</f>
        <v>3</v>
      </c>
      <c r="V422" s="15" t="str">
        <f t="shared" si="6"/>
        <v>technology</v>
      </c>
      <c r="W422" s="15" t="str">
        <f t="shared" si="7"/>
        <v>wearables</v>
      </c>
    </row>
    <row r="423" ht="15.75" customHeight="1">
      <c r="A423" s="5">
        <v>413.0</v>
      </c>
      <c r="B423" s="6" t="s">
        <v>900</v>
      </c>
      <c r="C423" s="7" t="s">
        <v>901</v>
      </c>
      <c r="D423" s="8">
        <v>189500.0</v>
      </c>
      <c r="E423" s="8">
        <v>117628.0</v>
      </c>
      <c r="F423" s="5" t="s">
        <v>902</v>
      </c>
      <c r="G423" s="5">
        <v>1089.0</v>
      </c>
      <c r="H423" s="5" t="s">
        <v>31</v>
      </c>
      <c r="I423" s="5" t="s">
        <v>32</v>
      </c>
      <c r="J423" s="5">
        <v>1.5432984E9</v>
      </c>
      <c r="K423" s="5">
        <v>1.5456312E9</v>
      </c>
      <c r="L423" s="9">
        <f t="shared" si="2"/>
        <v>133338772598400</v>
      </c>
      <c r="M423" s="10">
        <f t="shared" ref="M423:N423" si="427">(((J423/60/60)/24+DATE(1970,1,1)))</f>
        <v>43431.25</v>
      </c>
      <c r="N423" s="11">
        <f t="shared" si="427"/>
        <v>43458.25</v>
      </c>
      <c r="O423" s="12">
        <f t="shared" si="4"/>
        <v>2018</v>
      </c>
      <c r="P423" s="5" t="b">
        <v>0</v>
      </c>
      <c r="Q423" s="5">
        <f t="shared" si="5"/>
        <v>11</v>
      </c>
      <c r="R423" s="5" t="b">
        <v>0</v>
      </c>
      <c r="S423" s="5" t="s">
        <v>161</v>
      </c>
      <c r="T423" s="16">
        <f>Pledged/goal</f>
        <v>0.6207282322</v>
      </c>
      <c r="U423" s="14">
        <f>iferror(Pledged/backer_count, " ")</f>
        <v>108.0146924</v>
      </c>
      <c r="V423" s="15" t="str">
        <f t="shared" si="6"/>
        <v>film &amp; video</v>
      </c>
      <c r="W423" s="15" t="str">
        <f t="shared" si="7"/>
        <v>animation</v>
      </c>
    </row>
    <row r="424" ht="15.75" customHeight="1">
      <c r="A424" s="5">
        <v>639.0</v>
      </c>
      <c r="B424" s="6" t="s">
        <v>903</v>
      </c>
      <c r="C424" s="7" t="s">
        <v>904</v>
      </c>
      <c r="D424" s="8">
        <v>8600.0</v>
      </c>
      <c r="E424" s="8">
        <v>4832.0</v>
      </c>
      <c r="F424" s="5" t="s">
        <v>902</v>
      </c>
      <c r="G424" s="5">
        <v>45.0</v>
      </c>
      <c r="H424" s="5" t="s">
        <v>31</v>
      </c>
      <c r="I424" s="5" t="s">
        <v>32</v>
      </c>
      <c r="J424" s="5">
        <v>1.532754E9</v>
      </c>
      <c r="K424" s="5">
        <v>1.532754E9</v>
      </c>
      <c r="L424" s="9">
        <f t="shared" si="2"/>
        <v>132427736438400</v>
      </c>
      <c r="M424" s="10">
        <f t="shared" ref="M424:N424" si="428">(((J424/60/60)/24+DATE(1970,1,1)))</f>
        <v>43309.20833</v>
      </c>
      <c r="N424" s="11">
        <f t="shared" si="428"/>
        <v>43309.20833</v>
      </c>
      <c r="O424" s="12">
        <f t="shared" si="4"/>
        <v>2018</v>
      </c>
      <c r="P424" s="5" t="b">
        <v>0</v>
      </c>
      <c r="Q424" s="5">
        <f t="shared" si="5"/>
        <v>7</v>
      </c>
      <c r="R424" s="5" t="b">
        <v>1</v>
      </c>
      <c r="S424" s="5" t="s">
        <v>38</v>
      </c>
      <c r="T424" s="16">
        <f>Pledged/goal</f>
        <v>0.5618604651</v>
      </c>
      <c r="U424" s="14">
        <f>iferror(Pledged/backer_count, " ")</f>
        <v>107.3777778</v>
      </c>
      <c r="V424" s="15" t="str">
        <f t="shared" si="6"/>
        <v>film &amp; video</v>
      </c>
      <c r="W424" s="15" t="str">
        <f t="shared" si="7"/>
        <v>drama</v>
      </c>
    </row>
    <row r="425" ht="15.75" customHeight="1">
      <c r="A425" s="5">
        <v>355.0</v>
      </c>
      <c r="B425" s="6" t="s">
        <v>905</v>
      </c>
      <c r="C425" s="7" t="s">
        <v>906</v>
      </c>
      <c r="D425" s="8">
        <v>3800.0</v>
      </c>
      <c r="E425" s="8">
        <v>2241.0</v>
      </c>
      <c r="F425" s="5" t="s">
        <v>902</v>
      </c>
      <c r="G425" s="5">
        <v>86.0</v>
      </c>
      <c r="H425" s="5" t="s">
        <v>31</v>
      </c>
      <c r="I425" s="5" t="s">
        <v>32</v>
      </c>
      <c r="J425" s="5">
        <v>1.4850648E9</v>
      </c>
      <c r="K425" s="5">
        <v>1.4885208E9</v>
      </c>
      <c r="L425" s="9">
        <f t="shared" si="2"/>
        <v>128307389558400</v>
      </c>
      <c r="M425" s="10">
        <f t="shared" ref="M425:N425" si="429">(((J425/60/60)/24+DATE(1970,1,1)))</f>
        <v>42757.25</v>
      </c>
      <c r="N425" s="11">
        <f t="shared" si="429"/>
        <v>42797.25</v>
      </c>
      <c r="O425" s="12">
        <f t="shared" si="4"/>
        <v>2017</v>
      </c>
      <c r="P425" s="5" t="b">
        <v>0</v>
      </c>
      <c r="Q425" s="5">
        <f t="shared" si="5"/>
        <v>1</v>
      </c>
      <c r="R425" s="5" t="b">
        <v>0</v>
      </c>
      <c r="S425" s="5" t="s">
        <v>184</v>
      </c>
      <c r="T425" s="13">
        <f>Pledged/goal</f>
        <v>0.5897368421</v>
      </c>
      <c r="U425" s="14">
        <f>iferror(Pledged/backer_count, " ")</f>
        <v>26.05813953</v>
      </c>
      <c r="V425" s="15" t="str">
        <f t="shared" si="6"/>
        <v>technology</v>
      </c>
      <c r="W425" s="15" t="str">
        <f t="shared" si="7"/>
        <v>wearables</v>
      </c>
    </row>
    <row r="426" ht="15.75" customHeight="1">
      <c r="A426" s="5">
        <v>329.0</v>
      </c>
      <c r="B426" s="6" t="s">
        <v>907</v>
      </c>
      <c r="C426" s="7" t="s">
        <v>908</v>
      </c>
      <c r="D426" s="8">
        <v>93800.0</v>
      </c>
      <c r="E426" s="8">
        <v>21477.0</v>
      </c>
      <c r="F426" s="5" t="s">
        <v>902</v>
      </c>
      <c r="G426" s="5">
        <v>211.0</v>
      </c>
      <c r="H426" s="5" t="s">
        <v>31</v>
      </c>
      <c r="I426" s="5" t="s">
        <v>32</v>
      </c>
      <c r="J426" s="5">
        <v>1.4815224E9</v>
      </c>
      <c r="K426" s="5">
        <v>1.4824728E9</v>
      </c>
      <c r="L426" s="9">
        <f t="shared" si="2"/>
        <v>128001326198400</v>
      </c>
      <c r="M426" s="10">
        <f t="shared" ref="M426:N426" si="430">(((J426/60/60)/24+DATE(1970,1,1)))</f>
        <v>42716.25</v>
      </c>
      <c r="N426" s="11">
        <f t="shared" si="430"/>
        <v>42727.25</v>
      </c>
      <c r="O426" s="12">
        <f t="shared" si="4"/>
        <v>2016</v>
      </c>
      <c r="P426" s="5" t="b">
        <v>0</v>
      </c>
      <c r="Q426" s="5">
        <f t="shared" si="5"/>
        <v>12</v>
      </c>
      <c r="R426" s="5" t="b">
        <v>0</v>
      </c>
      <c r="S426" s="5" t="s">
        <v>139</v>
      </c>
      <c r="T426" s="13">
        <f>Pledged/goal</f>
        <v>0.2289658849</v>
      </c>
      <c r="U426" s="14">
        <f>iferror(Pledged/backer_count, " ")</f>
        <v>101.7867299</v>
      </c>
      <c r="V426" s="15" t="str">
        <f t="shared" si="6"/>
        <v>games</v>
      </c>
      <c r="W426" s="15" t="str">
        <f t="shared" si="7"/>
        <v>video games</v>
      </c>
    </row>
    <row r="427" ht="15.75" customHeight="1">
      <c r="A427" s="5">
        <v>209.0</v>
      </c>
      <c r="B427" s="6" t="s">
        <v>909</v>
      </c>
      <c r="C427" s="7" t="s">
        <v>910</v>
      </c>
      <c r="D427" s="8">
        <v>194500.0</v>
      </c>
      <c r="E427" s="8">
        <v>41212.0</v>
      </c>
      <c r="F427" s="5" t="s">
        <v>902</v>
      </c>
      <c r="G427" s="5">
        <v>808.0</v>
      </c>
      <c r="H427" s="5" t="s">
        <v>26</v>
      </c>
      <c r="I427" s="5" t="s">
        <v>27</v>
      </c>
      <c r="J427" s="5">
        <v>1.4625108E9</v>
      </c>
      <c r="K427" s="5">
        <v>1.4631156E9</v>
      </c>
      <c r="L427" s="9">
        <f t="shared" si="2"/>
        <v>126358723958400</v>
      </c>
      <c r="M427" s="10">
        <f t="shared" ref="M427:N427" si="431">(((J427/60/60)/24+DATE(1970,1,1)))</f>
        <v>42496.20833</v>
      </c>
      <c r="N427" s="11">
        <f t="shared" si="431"/>
        <v>42503.20833</v>
      </c>
      <c r="O427" s="12">
        <f t="shared" si="4"/>
        <v>2016</v>
      </c>
      <c r="P427" s="5" t="b">
        <v>0</v>
      </c>
      <c r="Q427" s="5">
        <f t="shared" si="5"/>
        <v>5</v>
      </c>
      <c r="R427" s="5" t="b">
        <v>0</v>
      </c>
      <c r="S427" s="5" t="s">
        <v>72</v>
      </c>
      <c r="T427" s="13">
        <f>Pledged/goal</f>
        <v>0.2118868895</v>
      </c>
      <c r="U427" s="14">
        <f>iferror(Pledged/backer_count, " ")</f>
        <v>51.0049505</v>
      </c>
      <c r="V427" s="15" t="str">
        <f t="shared" si="6"/>
        <v>film &amp; video</v>
      </c>
      <c r="W427" s="15" t="str">
        <f t="shared" si="7"/>
        <v>documentary</v>
      </c>
    </row>
    <row r="428" ht="15.75" customHeight="1">
      <c r="A428" s="5">
        <v>271.0</v>
      </c>
      <c r="B428" s="6" t="s">
        <v>911</v>
      </c>
      <c r="C428" s="7" t="s">
        <v>912</v>
      </c>
      <c r="D428" s="8">
        <v>153700.0</v>
      </c>
      <c r="E428" s="8">
        <v>1953.0</v>
      </c>
      <c r="F428" s="5" t="s">
        <v>902</v>
      </c>
      <c r="G428" s="5">
        <v>61.0</v>
      </c>
      <c r="H428" s="5" t="s">
        <v>31</v>
      </c>
      <c r="I428" s="5" t="s">
        <v>32</v>
      </c>
      <c r="J428" s="5">
        <v>1.449468E9</v>
      </c>
      <c r="K428" s="5">
        <v>1.4521464E9</v>
      </c>
      <c r="L428" s="9">
        <f t="shared" si="2"/>
        <v>125231826038400</v>
      </c>
      <c r="M428" s="10">
        <f t="shared" ref="M428:N428" si="432">(((J428/60/60)/24+DATE(1970,1,1)))</f>
        <v>42345.25</v>
      </c>
      <c r="N428" s="11">
        <f t="shared" si="432"/>
        <v>42376.25</v>
      </c>
      <c r="O428" s="12">
        <f t="shared" si="4"/>
        <v>2015</v>
      </c>
      <c r="P428" s="5" t="b">
        <v>0</v>
      </c>
      <c r="Q428" s="5">
        <f t="shared" si="5"/>
        <v>12</v>
      </c>
      <c r="R428" s="5" t="b">
        <v>0</v>
      </c>
      <c r="S428" s="5" t="s">
        <v>81</v>
      </c>
      <c r="T428" s="13">
        <f>Pledged/goal</f>
        <v>0.01270657124</v>
      </c>
      <c r="U428" s="14">
        <f>iferror(Pledged/backer_count, " ")</f>
        <v>32.01639344</v>
      </c>
      <c r="V428" s="15" t="str">
        <f t="shared" si="6"/>
        <v>photography</v>
      </c>
      <c r="W428" s="15" t="str">
        <f t="shared" si="7"/>
        <v>photography books</v>
      </c>
    </row>
    <row r="429" ht="15.75" customHeight="1">
      <c r="A429" s="5">
        <v>410.0</v>
      </c>
      <c r="B429" s="6" t="s">
        <v>913</v>
      </c>
      <c r="C429" s="7" t="s">
        <v>914</v>
      </c>
      <c r="D429" s="8">
        <v>153700.0</v>
      </c>
      <c r="E429" s="8">
        <v>55536.0</v>
      </c>
      <c r="F429" s="5" t="s">
        <v>902</v>
      </c>
      <c r="G429" s="5">
        <v>1111.0</v>
      </c>
      <c r="H429" s="5" t="s">
        <v>31</v>
      </c>
      <c r="I429" s="5" t="s">
        <v>32</v>
      </c>
      <c r="J429" s="5">
        <v>1.4301972E9</v>
      </c>
      <c r="K429" s="5">
        <v>1.4301972E9</v>
      </c>
      <c r="L429" s="9">
        <f t="shared" si="2"/>
        <v>123566828918400</v>
      </c>
      <c r="M429" s="10">
        <f t="shared" ref="M429:N429" si="433">(((J429/60/60)/24+DATE(1970,1,1)))</f>
        <v>42122.20833</v>
      </c>
      <c r="N429" s="11">
        <f t="shared" si="433"/>
        <v>42122.20833</v>
      </c>
      <c r="O429" s="12">
        <f t="shared" si="4"/>
        <v>2015</v>
      </c>
      <c r="P429" s="5" t="b">
        <v>0</v>
      </c>
      <c r="Q429" s="5">
        <f t="shared" si="5"/>
        <v>4</v>
      </c>
      <c r="R429" s="5" t="b">
        <v>0</v>
      </c>
      <c r="S429" s="5" t="s">
        <v>179</v>
      </c>
      <c r="T429" s="16">
        <f>Pledged/goal</f>
        <v>0.3613272609</v>
      </c>
      <c r="U429" s="14">
        <f>iferror(Pledged/backer_count, " ")</f>
        <v>49.98739874</v>
      </c>
      <c r="V429" s="15" t="str">
        <f t="shared" si="6"/>
        <v>games</v>
      </c>
      <c r="W429" s="15" t="str">
        <f t="shared" si="7"/>
        <v>mobile games</v>
      </c>
    </row>
    <row r="430" ht="15.75" customHeight="1">
      <c r="A430" s="5">
        <v>632.0</v>
      </c>
      <c r="B430" s="6" t="s">
        <v>915</v>
      </c>
      <c r="C430" s="7" t="s">
        <v>916</v>
      </c>
      <c r="D430" s="8">
        <v>72100.0</v>
      </c>
      <c r="E430" s="8">
        <v>30902.0</v>
      </c>
      <c r="F430" s="5" t="s">
        <v>902</v>
      </c>
      <c r="G430" s="5">
        <v>278.0</v>
      </c>
      <c r="H430" s="5" t="s">
        <v>31</v>
      </c>
      <c r="I430" s="5" t="s">
        <v>32</v>
      </c>
      <c r="J430" s="5">
        <v>1.4149044E9</v>
      </c>
      <c r="K430" s="5">
        <v>1.4164632E9</v>
      </c>
      <c r="L430" s="9">
        <f t="shared" si="2"/>
        <v>122245530998400</v>
      </c>
      <c r="M430" s="10">
        <f t="shared" ref="M430:N430" si="434">(((J430/60/60)/24+DATE(1970,1,1)))</f>
        <v>41945.20833</v>
      </c>
      <c r="N430" s="11">
        <f t="shared" si="434"/>
        <v>41963.25</v>
      </c>
      <c r="O430" s="12">
        <f t="shared" si="4"/>
        <v>2014</v>
      </c>
      <c r="P430" s="5" t="b">
        <v>0</v>
      </c>
      <c r="Q430" s="5">
        <f t="shared" si="5"/>
        <v>11</v>
      </c>
      <c r="R430" s="5" t="b">
        <v>0</v>
      </c>
      <c r="S430" s="5" t="s">
        <v>33</v>
      </c>
      <c r="T430" s="16">
        <f>Pledged/goal</f>
        <v>0.4285991678</v>
      </c>
      <c r="U430" s="14">
        <f>iferror(Pledged/backer_count, " ")</f>
        <v>111.1582734</v>
      </c>
      <c r="V430" s="15" t="str">
        <f t="shared" si="6"/>
        <v>theater</v>
      </c>
      <c r="W430" s="15" t="str">
        <f t="shared" si="7"/>
        <v>plays</v>
      </c>
    </row>
    <row r="431" ht="15.75" customHeight="1">
      <c r="A431" s="5">
        <v>531.0</v>
      </c>
      <c r="B431" s="6" t="s">
        <v>917</v>
      </c>
      <c r="C431" s="7" t="s">
        <v>918</v>
      </c>
      <c r="D431" s="8">
        <v>186700.0</v>
      </c>
      <c r="E431" s="8">
        <v>178338.0</v>
      </c>
      <c r="F431" s="5" t="s">
        <v>902</v>
      </c>
      <c r="G431" s="5">
        <v>3640.0</v>
      </c>
      <c r="H431" s="5" t="s">
        <v>105</v>
      </c>
      <c r="I431" s="5" t="s">
        <v>106</v>
      </c>
      <c r="J431" s="5">
        <v>1.3841496E9</v>
      </c>
      <c r="K431" s="5">
        <v>1.388988E9</v>
      </c>
      <c r="L431" s="9">
        <f t="shared" si="2"/>
        <v>119588316278400</v>
      </c>
      <c r="M431" s="10">
        <f t="shared" ref="M431:N431" si="435">(((J431/60/60)/24+DATE(1970,1,1)))</f>
        <v>41589.25</v>
      </c>
      <c r="N431" s="11">
        <f t="shared" si="435"/>
        <v>41645.25</v>
      </c>
      <c r="O431" s="12">
        <f t="shared" si="4"/>
        <v>2013</v>
      </c>
      <c r="P431" s="5" t="b">
        <v>0</v>
      </c>
      <c r="Q431" s="5">
        <f t="shared" si="5"/>
        <v>11</v>
      </c>
      <c r="R431" s="5" t="b">
        <v>0</v>
      </c>
      <c r="S431" s="5" t="s">
        <v>139</v>
      </c>
      <c r="T431" s="16">
        <f>Pledged/goal</f>
        <v>0.9552115694</v>
      </c>
      <c r="U431" s="14">
        <f>iferror(Pledged/backer_count, " ")</f>
        <v>48.99395604</v>
      </c>
      <c r="V431" s="15" t="str">
        <f t="shared" si="6"/>
        <v>games</v>
      </c>
      <c r="W431" s="15" t="str">
        <f t="shared" si="7"/>
        <v>video games</v>
      </c>
    </row>
    <row r="432" ht="15.75" customHeight="1">
      <c r="A432" s="5">
        <v>940.0</v>
      </c>
      <c r="B432" s="6" t="s">
        <v>919</v>
      </c>
      <c r="C432" s="7" t="s">
        <v>920</v>
      </c>
      <c r="D432" s="8">
        <v>9900.0</v>
      </c>
      <c r="E432" s="8">
        <v>6161.0</v>
      </c>
      <c r="F432" s="5" t="s">
        <v>902</v>
      </c>
      <c r="G432" s="5">
        <v>66.0</v>
      </c>
      <c r="H432" s="5" t="s">
        <v>56</v>
      </c>
      <c r="I432" s="5" t="s">
        <v>57</v>
      </c>
      <c r="J432" s="5">
        <v>1.3543416E9</v>
      </c>
      <c r="K432" s="5">
        <v>1.3562424E9</v>
      </c>
      <c r="L432" s="9">
        <f t="shared" si="2"/>
        <v>117012905078400</v>
      </c>
      <c r="M432" s="10">
        <f t="shared" ref="M432:N432" si="436">(((J432/60/60)/24+DATE(1970,1,1)))</f>
        <v>41244.25</v>
      </c>
      <c r="N432" s="11">
        <f t="shared" si="436"/>
        <v>41266.25</v>
      </c>
      <c r="O432" s="12">
        <f t="shared" si="4"/>
        <v>2012</v>
      </c>
      <c r="P432" s="5" t="b">
        <v>0</v>
      </c>
      <c r="Q432" s="5">
        <f t="shared" si="5"/>
        <v>12</v>
      </c>
      <c r="R432" s="5" t="b">
        <v>0</v>
      </c>
      <c r="S432" s="5" t="s">
        <v>60</v>
      </c>
      <c r="T432" s="16">
        <f>Pledged/goal</f>
        <v>0.6223232323</v>
      </c>
      <c r="U432" s="14">
        <f>iferror(Pledged/backer_count, " ")</f>
        <v>93.34848485</v>
      </c>
      <c r="V432" s="15" t="str">
        <f t="shared" si="6"/>
        <v>technology</v>
      </c>
      <c r="W432" s="15" t="str">
        <f t="shared" si="7"/>
        <v>web</v>
      </c>
    </row>
    <row r="433" ht="15.75" customHeight="1">
      <c r="A433" s="5">
        <v>788.0</v>
      </c>
      <c r="B433" s="6" t="s">
        <v>921</v>
      </c>
      <c r="C433" s="7" t="s">
        <v>922</v>
      </c>
      <c r="D433" s="8">
        <v>3600.0</v>
      </c>
      <c r="E433" s="8">
        <v>3174.0</v>
      </c>
      <c r="F433" s="5" t="s">
        <v>902</v>
      </c>
      <c r="G433" s="5">
        <v>31.0</v>
      </c>
      <c r="H433" s="5" t="s">
        <v>31</v>
      </c>
      <c r="I433" s="5" t="s">
        <v>32</v>
      </c>
      <c r="J433" s="5">
        <v>1.3507092E9</v>
      </c>
      <c r="K433" s="5">
        <v>1.3525272E9</v>
      </c>
      <c r="L433" s="9">
        <f t="shared" si="2"/>
        <v>116699065718400</v>
      </c>
      <c r="M433" s="10">
        <f t="shared" ref="M433:N433" si="437">(((J433/60/60)/24+DATE(1970,1,1)))</f>
        <v>41202.20833</v>
      </c>
      <c r="N433" s="11">
        <f t="shared" si="437"/>
        <v>41223.25</v>
      </c>
      <c r="O433" s="12">
        <f t="shared" si="4"/>
        <v>2012</v>
      </c>
      <c r="P433" s="5" t="b">
        <v>0</v>
      </c>
      <c r="Q433" s="5">
        <f t="shared" si="5"/>
        <v>10</v>
      </c>
      <c r="R433" s="5" t="b">
        <v>0</v>
      </c>
      <c r="S433" s="5" t="s">
        <v>161</v>
      </c>
      <c r="T433" s="16">
        <f>Pledged/goal</f>
        <v>0.8816666667</v>
      </c>
      <c r="U433" s="14">
        <f>iferror(Pledged/backer_count, " ")</f>
        <v>102.3870968</v>
      </c>
      <c r="V433" s="15" t="str">
        <f t="shared" si="6"/>
        <v>film &amp; video</v>
      </c>
      <c r="W433" s="15" t="str">
        <f t="shared" si="7"/>
        <v>animation</v>
      </c>
    </row>
    <row r="434" ht="15.75" customHeight="1">
      <c r="A434" s="5">
        <v>903.0</v>
      </c>
      <c r="B434" s="6" t="s">
        <v>923</v>
      </c>
      <c r="C434" s="7" t="s">
        <v>924</v>
      </c>
      <c r="D434" s="8">
        <v>41000.0</v>
      </c>
      <c r="E434" s="8">
        <v>709.0</v>
      </c>
      <c r="F434" s="5" t="s">
        <v>902</v>
      </c>
      <c r="G434" s="5">
        <v>14.0</v>
      </c>
      <c r="H434" s="5" t="s">
        <v>31</v>
      </c>
      <c r="I434" s="5" t="s">
        <v>32</v>
      </c>
      <c r="J434" s="5">
        <v>1.336194E9</v>
      </c>
      <c r="K434" s="5">
        <v>1.33749E9</v>
      </c>
      <c r="L434" s="9">
        <f t="shared" si="2"/>
        <v>115444952438400</v>
      </c>
      <c r="M434" s="10">
        <f t="shared" ref="M434:N434" si="438">(((J434/60/60)/24+DATE(1970,1,1)))</f>
        <v>41034.20833</v>
      </c>
      <c r="N434" s="11">
        <f t="shared" si="438"/>
        <v>41049.20833</v>
      </c>
      <c r="O434" s="12">
        <f t="shared" si="4"/>
        <v>2012</v>
      </c>
      <c r="P434" s="5" t="b">
        <v>0</v>
      </c>
      <c r="Q434" s="5">
        <f t="shared" si="5"/>
        <v>5</v>
      </c>
      <c r="R434" s="5" t="b">
        <v>1</v>
      </c>
      <c r="S434" s="5" t="s">
        <v>90</v>
      </c>
      <c r="T434" s="16">
        <f>Pledged/goal</f>
        <v>0.01729268293</v>
      </c>
      <c r="U434" s="14">
        <f>iferror(Pledged/backer_count, " ")</f>
        <v>50.64285714</v>
      </c>
      <c r="V434" s="15" t="str">
        <f t="shared" si="6"/>
        <v>publishing</v>
      </c>
      <c r="W434" s="15" t="str">
        <f t="shared" si="7"/>
        <v>nonfiction</v>
      </c>
    </row>
    <row r="435" ht="15.75" customHeight="1">
      <c r="A435" s="5">
        <v>917.0</v>
      </c>
      <c r="B435" s="6" t="s">
        <v>925</v>
      </c>
      <c r="C435" s="7" t="s">
        <v>926</v>
      </c>
      <c r="D435" s="8">
        <v>3600.0</v>
      </c>
      <c r="E435" s="8">
        <v>2097.0</v>
      </c>
      <c r="F435" s="5" t="s">
        <v>902</v>
      </c>
      <c r="G435" s="5">
        <v>27.0</v>
      </c>
      <c r="H435" s="5" t="s">
        <v>51</v>
      </c>
      <c r="I435" s="5" t="s">
        <v>52</v>
      </c>
      <c r="J435" s="5">
        <v>1.3092372E9</v>
      </c>
      <c r="K435" s="5">
        <v>1.3113108E9</v>
      </c>
      <c r="L435" s="9">
        <f t="shared" si="2"/>
        <v>113115884918400</v>
      </c>
      <c r="M435" s="10">
        <f t="shared" ref="M435:N435" si="439">(((J435/60/60)/24+DATE(1970,1,1)))</f>
        <v>40722.20833</v>
      </c>
      <c r="N435" s="11">
        <f t="shared" si="439"/>
        <v>40746.20833</v>
      </c>
      <c r="O435" s="12">
        <f t="shared" si="4"/>
        <v>2011</v>
      </c>
      <c r="P435" s="5" t="b">
        <v>0</v>
      </c>
      <c r="Q435" s="5">
        <f t="shared" si="5"/>
        <v>6</v>
      </c>
      <c r="R435" s="5" t="b">
        <v>1</v>
      </c>
      <c r="S435" s="5" t="s">
        <v>158</v>
      </c>
      <c r="T435" s="16">
        <f>Pledged/goal</f>
        <v>0.5825</v>
      </c>
      <c r="U435" s="14">
        <f>iferror(Pledged/backer_count, " ")</f>
        <v>77.66666667</v>
      </c>
      <c r="V435" s="15" t="str">
        <f t="shared" si="6"/>
        <v>film &amp; video</v>
      </c>
      <c r="W435" s="15" t="str">
        <f t="shared" si="7"/>
        <v>shorts</v>
      </c>
    </row>
    <row r="436" ht="15.75" customHeight="1">
      <c r="A436" s="5">
        <v>8.0</v>
      </c>
      <c r="B436" s="6" t="s">
        <v>927</v>
      </c>
      <c r="C436" s="7" t="s">
        <v>928</v>
      </c>
      <c r="D436" s="8">
        <v>110100.0</v>
      </c>
      <c r="E436" s="8">
        <v>21946.0</v>
      </c>
      <c r="F436" s="5" t="s">
        <v>902</v>
      </c>
      <c r="G436" s="5">
        <v>708.0</v>
      </c>
      <c r="H436" s="5" t="s">
        <v>47</v>
      </c>
      <c r="I436" s="5" t="s">
        <v>48</v>
      </c>
      <c r="J436" s="5">
        <v>1.28133E9</v>
      </c>
      <c r="K436" s="5">
        <v>1.2815028E9</v>
      </c>
      <c r="L436" s="9">
        <f t="shared" si="2"/>
        <v>110704702838400</v>
      </c>
      <c r="M436" s="10">
        <f t="shared" ref="M436:N436" si="440">(((J436/60/60)/24+DATE(1970,1,1)))</f>
        <v>40399.20833</v>
      </c>
      <c r="N436" s="11">
        <f t="shared" si="440"/>
        <v>40401.20833</v>
      </c>
      <c r="O436" s="12">
        <f t="shared" si="4"/>
        <v>2010</v>
      </c>
      <c r="P436" s="5" t="b">
        <v>0</v>
      </c>
      <c r="Q436" s="5">
        <f t="shared" si="5"/>
        <v>8</v>
      </c>
      <c r="R436" s="5" t="b">
        <v>0</v>
      </c>
      <c r="S436" s="5" t="s">
        <v>33</v>
      </c>
      <c r="T436" s="13">
        <f>Pledged/goal</f>
        <v>0.1993278837</v>
      </c>
      <c r="U436" s="14">
        <f>iferror(Pledged/backer_count, " ")</f>
        <v>30.99717514</v>
      </c>
      <c r="V436" s="15" t="str">
        <f t="shared" si="6"/>
        <v>theater</v>
      </c>
      <c r="W436" s="15" t="str">
        <f t="shared" si="7"/>
        <v>plays</v>
      </c>
    </row>
    <row r="437" ht="15.75" customHeight="1">
      <c r="A437" s="5">
        <v>801.0</v>
      </c>
      <c r="B437" s="6" t="s">
        <v>929</v>
      </c>
      <c r="C437" s="7" t="s">
        <v>930</v>
      </c>
      <c r="D437" s="8">
        <v>2300.0</v>
      </c>
      <c r="E437" s="8">
        <v>4667.0</v>
      </c>
      <c r="F437" s="5" t="s">
        <v>931</v>
      </c>
      <c r="G437" s="5">
        <v>106.0</v>
      </c>
      <c r="H437" s="5" t="s">
        <v>31</v>
      </c>
      <c r="I437" s="5" t="s">
        <v>32</v>
      </c>
      <c r="J437" s="5">
        <v>1.577772E9</v>
      </c>
      <c r="K437" s="5">
        <v>1.5796728E9</v>
      </c>
      <c r="L437" s="9">
        <f t="shared" si="2"/>
        <v>136317291638400</v>
      </c>
      <c r="M437" s="10">
        <f t="shared" ref="M437:N437" si="441">(((J437/60/60)/24+DATE(1970,1,1)))</f>
        <v>43830.25</v>
      </c>
      <c r="N437" s="11">
        <f t="shared" si="441"/>
        <v>43852.25</v>
      </c>
      <c r="O437" s="12">
        <f t="shared" si="4"/>
        <v>2019</v>
      </c>
      <c r="P437" s="5" t="b">
        <v>0</v>
      </c>
      <c r="Q437" s="5">
        <f t="shared" si="5"/>
        <v>12</v>
      </c>
      <c r="R437" s="5" t="b">
        <v>1</v>
      </c>
      <c r="S437" s="5" t="s">
        <v>81</v>
      </c>
      <c r="T437" s="16">
        <f>Pledged/goal</f>
        <v>2.029130435</v>
      </c>
      <c r="U437" s="14">
        <f>iferror(Pledged/backer_count, " ")</f>
        <v>44.02830189</v>
      </c>
      <c r="V437" s="15" t="str">
        <f t="shared" si="6"/>
        <v>photography</v>
      </c>
      <c r="W437" s="15" t="str">
        <f t="shared" si="7"/>
        <v>photography books</v>
      </c>
    </row>
    <row r="438" ht="15.75" customHeight="1">
      <c r="A438" s="5">
        <v>969.0</v>
      </c>
      <c r="B438" s="6" t="s">
        <v>932</v>
      </c>
      <c r="C438" s="7" t="s">
        <v>933</v>
      </c>
      <c r="D438" s="8">
        <v>7900.0</v>
      </c>
      <c r="E438" s="8">
        <v>8550.0</v>
      </c>
      <c r="F438" s="5" t="s">
        <v>931</v>
      </c>
      <c r="G438" s="5">
        <v>93.0</v>
      </c>
      <c r="H438" s="5" t="s">
        <v>31</v>
      </c>
      <c r="I438" s="5" t="s">
        <v>32</v>
      </c>
      <c r="J438" s="5">
        <v>1.5769944E9</v>
      </c>
      <c r="K438" s="5">
        <v>1.5775992E9</v>
      </c>
      <c r="L438" s="9">
        <f t="shared" si="2"/>
        <v>136250106998400</v>
      </c>
      <c r="M438" s="10">
        <f t="shared" ref="M438:N438" si="442">(((J438/60/60)/24+DATE(1970,1,1)))</f>
        <v>43821.25</v>
      </c>
      <c r="N438" s="11">
        <f t="shared" si="442"/>
        <v>43828.25</v>
      </c>
      <c r="O438" s="12">
        <f t="shared" si="4"/>
        <v>2019</v>
      </c>
      <c r="P438" s="5" t="b">
        <v>0</v>
      </c>
      <c r="Q438" s="5">
        <f t="shared" si="5"/>
        <v>12</v>
      </c>
      <c r="R438" s="5" t="b">
        <v>0</v>
      </c>
      <c r="S438" s="5" t="s">
        <v>33</v>
      </c>
      <c r="T438" s="16">
        <f>Pledged/goal</f>
        <v>1.082278481</v>
      </c>
      <c r="U438" s="14">
        <f>iferror(Pledged/backer_count, " ")</f>
        <v>91.93548387</v>
      </c>
      <c r="V438" s="15" t="str">
        <f t="shared" si="6"/>
        <v>theater</v>
      </c>
      <c r="W438" s="15" t="str">
        <f t="shared" si="7"/>
        <v>plays</v>
      </c>
    </row>
    <row r="439" ht="15.75" customHeight="1">
      <c r="A439" s="5">
        <v>212.0</v>
      </c>
      <c r="B439" s="6" t="s">
        <v>934</v>
      </c>
      <c r="C439" s="7" t="s">
        <v>935</v>
      </c>
      <c r="D439" s="8">
        <v>8100.0</v>
      </c>
      <c r="E439" s="8">
        <v>12300.0</v>
      </c>
      <c r="F439" s="5" t="s">
        <v>931</v>
      </c>
      <c r="G439" s="5">
        <v>168.0</v>
      </c>
      <c r="H439" s="5" t="s">
        <v>31</v>
      </c>
      <c r="I439" s="5" t="s">
        <v>32</v>
      </c>
      <c r="J439" s="5">
        <v>1.5763896E9</v>
      </c>
      <c r="K439" s="5">
        <v>1.580364E9</v>
      </c>
      <c r="L439" s="9">
        <f t="shared" si="2"/>
        <v>136197852278400</v>
      </c>
      <c r="M439" s="10">
        <f t="shared" ref="M439:N439" si="443">(((J439/60/60)/24+DATE(1970,1,1)))</f>
        <v>43814.25</v>
      </c>
      <c r="N439" s="11">
        <f t="shared" si="443"/>
        <v>43860.25</v>
      </c>
      <c r="O439" s="12">
        <f t="shared" si="4"/>
        <v>2019</v>
      </c>
      <c r="P439" s="5" t="b">
        <v>0</v>
      </c>
      <c r="Q439" s="5">
        <f t="shared" si="5"/>
        <v>12</v>
      </c>
      <c r="R439" s="5" t="b">
        <v>0</v>
      </c>
      <c r="S439" s="5" t="s">
        <v>33</v>
      </c>
      <c r="T439" s="13">
        <f>Pledged/goal</f>
        <v>1.518518519</v>
      </c>
      <c r="U439" s="14">
        <f>iferror(Pledged/backer_count, " ")</f>
        <v>73.21428571</v>
      </c>
      <c r="V439" s="15" t="str">
        <f t="shared" si="6"/>
        <v>theater</v>
      </c>
      <c r="W439" s="15" t="str">
        <f t="shared" si="7"/>
        <v>plays</v>
      </c>
    </row>
    <row r="440" ht="15.75" customHeight="1">
      <c r="A440" s="5">
        <v>574.0</v>
      </c>
      <c r="B440" s="6" t="s">
        <v>936</v>
      </c>
      <c r="C440" s="7" t="s">
        <v>937</v>
      </c>
      <c r="D440" s="8">
        <v>2700.0</v>
      </c>
      <c r="E440" s="8">
        <v>9967.0</v>
      </c>
      <c r="F440" s="5" t="s">
        <v>931</v>
      </c>
      <c r="G440" s="5">
        <v>144.0</v>
      </c>
      <c r="H440" s="5" t="s">
        <v>31</v>
      </c>
      <c r="I440" s="5" t="s">
        <v>32</v>
      </c>
      <c r="J440" s="5">
        <v>1.5756984E9</v>
      </c>
      <c r="K440" s="5">
        <v>1.5765624E9</v>
      </c>
      <c r="L440" s="9">
        <f t="shared" si="2"/>
        <v>136138132598400</v>
      </c>
      <c r="M440" s="10">
        <f t="shared" ref="M440:N440" si="444">(((J440/60/60)/24+DATE(1970,1,1)))</f>
        <v>43806.25</v>
      </c>
      <c r="N440" s="11">
        <f t="shared" si="444"/>
        <v>43816.25</v>
      </c>
      <c r="O440" s="12">
        <f t="shared" si="4"/>
        <v>2019</v>
      </c>
      <c r="P440" s="5" t="b">
        <v>0</v>
      </c>
      <c r="Q440" s="5">
        <f t="shared" si="5"/>
        <v>12</v>
      </c>
      <c r="R440" s="5" t="b">
        <v>1</v>
      </c>
      <c r="S440" s="5" t="s">
        <v>63</v>
      </c>
      <c r="T440" s="16">
        <f>Pledged/goal</f>
        <v>3.691481481</v>
      </c>
      <c r="U440" s="14">
        <f>iferror(Pledged/backer_count, " ")</f>
        <v>69.21527778</v>
      </c>
      <c r="V440" s="15" t="str">
        <f t="shared" si="6"/>
        <v>food</v>
      </c>
      <c r="W440" s="15" t="str">
        <f t="shared" si="7"/>
        <v>food trucks</v>
      </c>
    </row>
    <row r="441" ht="15.75" customHeight="1">
      <c r="A441" s="5">
        <v>230.0</v>
      </c>
      <c r="B441" s="6" t="s">
        <v>938</v>
      </c>
      <c r="C441" s="7" t="s">
        <v>939</v>
      </c>
      <c r="D441" s="8">
        <v>2400.0</v>
      </c>
      <c r="E441" s="8">
        <v>10084.0</v>
      </c>
      <c r="F441" s="5" t="s">
        <v>931</v>
      </c>
      <c r="G441" s="5">
        <v>101.0</v>
      </c>
      <c r="H441" s="5" t="s">
        <v>31</v>
      </c>
      <c r="I441" s="5" t="s">
        <v>32</v>
      </c>
      <c r="J441" s="5">
        <v>1.575612E9</v>
      </c>
      <c r="K441" s="5">
        <v>1.575612E9</v>
      </c>
      <c r="L441" s="9">
        <f t="shared" si="2"/>
        <v>136130667638400</v>
      </c>
      <c r="M441" s="10">
        <f t="shared" ref="M441:N441" si="445">(((J441/60/60)/24+DATE(1970,1,1)))</f>
        <v>43805.25</v>
      </c>
      <c r="N441" s="11">
        <f t="shared" si="445"/>
        <v>43805.25</v>
      </c>
      <c r="O441" s="12">
        <f t="shared" si="4"/>
        <v>2019</v>
      </c>
      <c r="P441" s="5" t="b">
        <v>0</v>
      </c>
      <c r="Q441" s="5">
        <f t="shared" si="5"/>
        <v>12</v>
      </c>
      <c r="R441" s="5" t="b">
        <v>0</v>
      </c>
      <c r="S441" s="5" t="s">
        <v>139</v>
      </c>
      <c r="T441" s="13">
        <f>Pledged/goal</f>
        <v>4.201666667</v>
      </c>
      <c r="U441" s="14">
        <f>iferror(Pledged/backer_count, " ")</f>
        <v>99.84158416</v>
      </c>
      <c r="V441" s="15" t="str">
        <f t="shared" si="6"/>
        <v>games</v>
      </c>
      <c r="W441" s="15" t="str">
        <f t="shared" si="7"/>
        <v>video games</v>
      </c>
    </row>
    <row r="442" ht="15.75" customHeight="1">
      <c r="A442" s="5">
        <v>71.0</v>
      </c>
      <c r="B442" s="6" t="s">
        <v>940</v>
      </c>
      <c r="C442" s="7" t="s">
        <v>941</v>
      </c>
      <c r="D442" s="8">
        <v>6000.0</v>
      </c>
      <c r="E442" s="8">
        <v>6484.0</v>
      </c>
      <c r="F442" s="5" t="s">
        <v>931</v>
      </c>
      <c r="G442" s="5">
        <v>76.0</v>
      </c>
      <c r="H442" s="5" t="s">
        <v>31</v>
      </c>
      <c r="I442" s="5" t="s">
        <v>32</v>
      </c>
      <c r="J442" s="5">
        <v>1.5750936E9</v>
      </c>
      <c r="K442" s="5">
        <v>1.5754392E9</v>
      </c>
      <c r="L442" s="9">
        <f t="shared" si="2"/>
        <v>136085877878400</v>
      </c>
      <c r="M442" s="10">
        <f t="shared" ref="M442:N442" si="446">(((J442/60/60)/24+DATE(1970,1,1)))</f>
        <v>43799.25</v>
      </c>
      <c r="N442" s="11">
        <f t="shared" si="446"/>
        <v>43803.25</v>
      </c>
      <c r="O442" s="12">
        <f t="shared" si="4"/>
        <v>2019</v>
      </c>
      <c r="P442" s="5" t="b">
        <v>0</v>
      </c>
      <c r="Q442" s="5">
        <f t="shared" si="5"/>
        <v>11</v>
      </c>
      <c r="R442" s="5" t="b">
        <v>0</v>
      </c>
      <c r="S442" s="5" t="s">
        <v>33</v>
      </c>
      <c r="T442" s="13">
        <f>Pledged/goal</f>
        <v>1.080666667</v>
      </c>
      <c r="U442" s="14">
        <f>iferror(Pledged/backer_count, " ")</f>
        <v>85.31578947</v>
      </c>
      <c r="V442" s="15" t="str">
        <f t="shared" si="6"/>
        <v>theater</v>
      </c>
      <c r="W442" s="15" t="str">
        <f t="shared" si="7"/>
        <v>plays</v>
      </c>
    </row>
    <row r="443" ht="15.75" customHeight="1">
      <c r="A443" s="5">
        <v>854.0</v>
      </c>
      <c r="B443" s="6" t="s">
        <v>942</v>
      </c>
      <c r="C443" s="7" t="s">
        <v>943</v>
      </c>
      <c r="D443" s="8">
        <v>171000.0</v>
      </c>
      <c r="E443" s="8">
        <v>194309.0</v>
      </c>
      <c r="F443" s="5" t="s">
        <v>931</v>
      </c>
      <c r="G443" s="5">
        <v>2662.0</v>
      </c>
      <c r="H443" s="5" t="s">
        <v>56</v>
      </c>
      <c r="I443" s="5" t="s">
        <v>57</v>
      </c>
      <c r="J443" s="5">
        <v>1.5740568E9</v>
      </c>
      <c r="K443" s="5">
        <v>1.5763896E9</v>
      </c>
      <c r="L443" s="9">
        <f t="shared" si="2"/>
        <v>135996298358400</v>
      </c>
      <c r="M443" s="10">
        <f t="shared" ref="M443:N443" si="447">(((J443/60/60)/24+DATE(1970,1,1)))</f>
        <v>43787.25</v>
      </c>
      <c r="N443" s="11">
        <f t="shared" si="447"/>
        <v>43814.25</v>
      </c>
      <c r="O443" s="12">
        <f t="shared" si="4"/>
        <v>2019</v>
      </c>
      <c r="P443" s="5" t="b">
        <v>0</v>
      </c>
      <c r="Q443" s="5">
        <f t="shared" si="5"/>
        <v>11</v>
      </c>
      <c r="R443" s="5" t="b">
        <v>0</v>
      </c>
      <c r="S443" s="5" t="s">
        <v>164</v>
      </c>
      <c r="T443" s="16">
        <f>Pledged/goal</f>
        <v>1.136309942</v>
      </c>
      <c r="U443" s="14">
        <f>iferror(Pledged/backer_count, " ")</f>
        <v>72.99361382</v>
      </c>
      <c r="V443" s="15" t="str">
        <f t="shared" si="6"/>
        <v>publishing</v>
      </c>
      <c r="W443" s="15" t="str">
        <f t="shared" si="7"/>
        <v>fiction</v>
      </c>
    </row>
    <row r="444" ht="15.75" customHeight="1">
      <c r="A444" s="5">
        <v>490.0</v>
      </c>
      <c r="B444" s="6" t="s">
        <v>944</v>
      </c>
      <c r="C444" s="7" t="s">
        <v>945</v>
      </c>
      <c r="D444" s="8">
        <v>2400.0</v>
      </c>
      <c r="E444" s="8">
        <v>4596.0</v>
      </c>
      <c r="F444" s="5" t="s">
        <v>931</v>
      </c>
      <c r="G444" s="5">
        <v>144.0</v>
      </c>
      <c r="H444" s="5" t="s">
        <v>31</v>
      </c>
      <c r="I444" s="5" t="s">
        <v>32</v>
      </c>
      <c r="J444" s="5">
        <v>1.5739704E9</v>
      </c>
      <c r="K444" s="5">
        <v>1.5745752E9</v>
      </c>
      <c r="L444" s="9">
        <f t="shared" si="2"/>
        <v>135988833398400</v>
      </c>
      <c r="M444" s="10">
        <f t="shared" ref="M444:N444" si="448">(((J444/60/60)/24+DATE(1970,1,1)))</f>
        <v>43786.25</v>
      </c>
      <c r="N444" s="11">
        <f t="shared" si="448"/>
        <v>43793.25</v>
      </c>
      <c r="O444" s="12">
        <f t="shared" si="4"/>
        <v>2019</v>
      </c>
      <c r="P444" s="5" t="b">
        <v>0</v>
      </c>
      <c r="Q444" s="5">
        <f t="shared" si="5"/>
        <v>11</v>
      </c>
      <c r="R444" s="5" t="b">
        <v>0</v>
      </c>
      <c r="S444" s="5" t="s">
        <v>946</v>
      </c>
      <c r="T444" s="16">
        <f>Pledged/goal</f>
        <v>1.915</v>
      </c>
      <c r="U444" s="14">
        <f>iferror(Pledged/backer_count, " ")</f>
        <v>31.91666667</v>
      </c>
      <c r="V444" s="15" t="str">
        <f t="shared" si="6"/>
        <v>journalism</v>
      </c>
      <c r="W444" s="15" t="str">
        <f t="shared" si="7"/>
        <v>audio</v>
      </c>
    </row>
    <row r="445" ht="15.75" customHeight="1">
      <c r="A445" s="5">
        <v>597.0</v>
      </c>
      <c r="B445" s="6" t="s">
        <v>947</v>
      </c>
      <c r="C445" s="7" t="s">
        <v>948</v>
      </c>
      <c r="D445" s="8">
        <v>73800.0</v>
      </c>
      <c r="E445" s="8">
        <v>148779.0</v>
      </c>
      <c r="F445" s="5" t="s">
        <v>931</v>
      </c>
      <c r="G445" s="5">
        <v>2188.0</v>
      </c>
      <c r="H445" s="5" t="s">
        <v>31</v>
      </c>
      <c r="I445" s="5" t="s">
        <v>32</v>
      </c>
      <c r="J445" s="5">
        <v>1.5739704E9</v>
      </c>
      <c r="K445" s="5">
        <v>1.5755256E9</v>
      </c>
      <c r="L445" s="9">
        <f t="shared" si="2"/>
        <v>135988833398400</v>
      </c>
      <c r="M445" s="10">
        <f t="shared" ref="M445:N445" si="449">(((J445/60/60)/24+DATE(1970,1,1)))</f>
        <v>43786.25</v>
      </c>
      <c r="N445" s="11">
        <f t="shared" si="449"/>
        <v>43804.25</v>
      </c>
      <c r="O445" s="12">
        <f t="shared" si="4"/>
        <v>2019</v>
      </c>
      <c r="P445" s="5" t="b">
        <v>0</v>
      </c>
      <c r="Q445" s="5">
        <f t="shared" si="5"/>
        <v>11</v>
      </c>
      <c r="R445" s="5" t="b">
        <v>0</v>
      </c>
      <c r="S445" s="5" t="s">
        <v>33</v>
      </c>
      <c r="T445" s="16">
        <f>Pledged/goal</f>
        <v>2.01597561</v>
      </c>
      <c r="U445" s="14">
        <f>iferror(Pledged/backer_count, " ")</f>
        <v>67.99771481</v>
      </c>
      <c r="V445" s="15" t="str">
        <f t="shared" si="6"/>
        <v>theater</v>
      </c>
      <c r="W445" s="15" t="str">
        <f t="shared" si="7"/>
        <v>plays</v>
      </c>
    </row>
    <row r="446" ht="15.75" customHeight="1">
      <c r="A446" s="5">
        <v>335.0</v>
      </c>
      <c r="B446" s="6" t="s">
        <v>949</v>
      </c>
      <c r="C446" s="7" t="s">
        <v>950</v>
      </c>
      <c r="D446" s="8">
        <v>173800.0</v>
      </c>
      <c r="E446" s="8">
        <v>198628.0</v>
      </c>
      <c r="F446" s="5" t="s">
        <v>931</v>
      </c>
      <c r="G446" s="5">
        <v>2283.0</v>
      </c>
      <c r="H446" s="5" t="s">
        <v>31</v>
      </c>
      <c r="I446" s="5" t="s">
        <v>32</v>
      </c>
      <c r="J446" s="5">
        <v>1.5737976E9</v>
      </c>
      <c r="K446" s="5">
        <v>1.5749208E9</v>
      </c>
      <c r="L446" s="9">
        <f t="shared" si="2"/>
        <v>135973903478400</v>
      </c>
      <c r="M446" s="10">
        <f t="shared" ref="M446:N446" si="450">(((J446/60/60)/24+DATE(1970,1,1)))</f>
        <v>43784.25</v>
      </c>
      <c r="N446" s="11">
        <f t="shared" si="450"/>
        <v>43797.25</v>
      </c>
      <c r="O446" s="12">
        <f t="shared" si="4"/>
        <v>2019</v>
      </c>
      <c r="P446" s="5" t="b">
        <v>0</v>
      </c>
      <c r="Q446" s="5">
        <f t="shared" si="5"/>
        <v>11</v>
      </c>
      <c r="R446" s="5" t="b">
        <v>0</v>
      </c>
      <c r="S446" s="5" t="s">
        <v>28</v>
      </c>
      <c r="T446" s="13">
        <f>Pledged/goal</f>
        <v>1.142853855</v>
      </c>
      <c r="U446" s="14">
        <f>iferror(Pledged/backer_count, " ")</f>
        <v>87.00306614</v>
      </c>
      <c r="V446" s="15" t="str">
        <f t="shared" si="6"/>
        <v>music</v>
      </c>
      <c r="W446" s="15" t="str">
        <f t="shared" si="7"/>
        <v>rock</v>
      </c>
    </row>
    <row r="447" ht="15.75" customHeight="1">
      <c r="A447" s="5">
        <v>337.0</v>
      </c>
      <c r="B447" s="6" t="s">
        <v>951</v>
      </c>
      <c r="C447" s="7" t="s">
        <v>952</v>
      </c>
      <c r="D447" s="8">
        <v>94500.0</v>
      </c>
      <c r="E447" s="8">
        <v>116064.0</v>
      </c>
      <c r="F447" s="5" t="s">
        <v>931</v>
      </c>
      <c r="G447" s="5">
        <v>1095.0</v>
      </c>
      <c r="H447" s="5" t="s">
        <v>31</v>
      </c>
      <c r="I447" s="5" t="s">
        <v>32</v>
      </c>
      <c r="J447" s="5">
        <v>1.573452E9</v>
      </c>
      <c r="K447" s="5">
        <v>1.5735384E9</v>
      </c>
      <c r="L447" s="9">
        <f t="shared" si="2"/>
        <v>135944043638400</v>
      </c>
      <c r="M447" s="10">
        <f t="shared" ref="M447:N447" si="451">(((J447/60/60)/24+DATE(1970,1,1)))</f>
        <v>43780.25</v>
      </c>
      <c r="N447" s="11">
        <f t="shared" si="451"/>
        <v>43781.25</v>
      </c>
      <c r="O447" s="12">
        <f t="shared" si="4"/>
        <v>2019</v>
      </c>
      <c r="P447" s="5" t="b">
        <v>0</v>
      </c>
      <c r="Q447" s="5">
        <f t="shared" si="5"/>
        <v>11</v>
      </c>
      <c r="R447" s="5" t="b">
        <v>0</v>
      </c>
      <c r="S447" s="5" t="s">
        <v>33</v>
      </c>
      <c r="T447" s="13">
        <f>Pledged/goal</f>
        <v>1.228190476</v>
      </c>
      <c r="U447" s="14">
        <f>iferror(Pledged/backer_count, " ")</f>
        <v>105.9945205</v>
      </c>
      <c r="V447" s="15" t="str">
        <f t="shared" si="6"/>
        <v>theater</v>
      </c>
      <c r="W447" s="15" t="str">
        <f t="shared" si="7"/>
        <v>plays</v>
      </c>
    </row>
    <row r="448" ht="15.75" customHeight="1">
      <c r="A448" s="5">
        <v>924.0</v>
      </c>
      <c r="B448" s="6" t="s">
        <v>953</v>
      </c>
      <c r="C448" s="7" t="s">
        <v>954</v>
      </c>
      <c r="D448" s="8">
        <v>39400.0</v>
      </c>
      <c r="E448" s="8">
        <v>192292.0</v>
      </c>
      <c r="F448" s="5" t="s">
        <v>931</v>
      </c>
      <c r="G448" s="5">
        <v>2289.0</v>
      </c>
      <c r="H448" s="5" t="s">
        <v>79</v>
      </c>
      <c r="I448" s="5" t="s">
        <v>80</v>
      </c>
      <c r="J448" s="5">
        <v>1.572498E9</v>
      </c>
      <c r="K448" s="5">
        <v>1.573452E9</v>
      </c>
      <c r="L448" s="9">
        <f t="shared" si="2"/>
        <v>135861618038400</v>
      </c>
      <c r="M448" s="10">
        <f t="shared" ref="M448:N448" si="452">(((J448/60/60)/24+DATE(1970,1,1)))</f>
        <v>43769.20833</v>
      </c>
      <c r="N448" s="11">
        <f t="shared" si="452"/>
        <v>43780.25</v>
      </c>
      <c r="O448" s="12">
        <f t="shared" si="4"/>
        <v>2019</v>
      </c>
      <c r="P448" s="5" t="b">
        <v>0</v>
      </c>
      <c r="Q448" s="5">
        <f t="shared" si="5"/>
        <v>10</v>
      </c>
      <c r="R448" s="5" t="b">
        <v>0</v>
      </c>
      <c r="S448" s="5" t="s">
        <v>33</v>
      </c>
      <c r="T448" s="16">
        <f>Pledged/goal</f>
        <v>4.880507614</v>
      </c>
      <c r="U448" s="14">
        <f>iferror(Pledged/backer_count, " ")</f>
        <v>84.00698995</v>
      </c>
      <c r="V448" s="15" t="str">
        <f t="shared" si="6"/>
        <v>theater</v>
      </c>
      <c r="W448" s="15" t="str">
        <f t="shared" si="7"/>
        <v>plays</v>
      </c>
    </row>
    <row r="449" ht="15.75" customHeight="1">
      <c r="A449" s="5">
        <v>401.0</v>
      </c>
      <c r="B449" s="6" t="s">
        <v>955</v>
      </c>
      <c r="C449" s="7" t="s">
        <v>956</v>
      </c>
      <c r="D449" s="8">
        <v>900.0</v>
      </c>
      <c r="E449" s="8">
        <v>13772.0</v>
      </c>
      <c r="F449" s="5" t="s">
        <v>931</v>
      </c>
      <c r="G449" s="5">
        <v>299.0</v>
      </c>
      <c r="H449" s="5" t="s">
        <v>31</v>
      </c>
      <c r="I449" s="5" t="s">
        <v>32</v>
      </c>
      <c r="J449" s="5">
        <v>1.5721524E9</v>
      </c>
      <c r="K449" s="5">
        <v>1.5721524E9</v>
      </c>
      <c r="L449" s="9">
        <f t="shared" si="2"/>
        <v>135831758198400</v>
      </c>
      <c r="M449" s="10">
        <f t="shared" ref="M449:N449" si="453">(((J449/60/60)/24+DATE(1970,1,1)))</f>
        <v>43765.20833</v>
      </c>
      <c r="N449" s="11">
        <f t="shared" si="453"/>
        <v>43765.20833</v>
      </c>
      <c r="O449" s="12">
        <f t="shared" si="4"/>
        <v>2019</v>
      </c>
      <c r="P449" s="5" t="b">
        <v>0</v>
      </c>
      <c r="Q449" s="5">
        <f t="shared" si="5"/>
        <v>10</v>
      </c>
      <c r="R449" s="5" t="b">
        <v>0</v>
      </c>
      <c r="S449" s="5" t="s">
        <v>33</v>
      </c>
      <c r="T449" s="16">
        <f>Pledged/goal</f>
        <v>15.30222222</v>
      </c>
      <c r="U449" s="14">
        <f>iferror(Pledged/backer_count, " ")</f>
        <v>46.06020067</v>
      </c>
      <c r="V449" s="15" t="str">
        <f t="shared" si="6"/>
        <v>theater</v>
      </c>
      <c r="W449" s="15" t="str">
        <f t="shared" si="7"/>
        <v>plays</v>
      </c>
    </row>
    <row r="450" ht="15.75" customHeight="1">
      <c r="A450" s="5">
        <v>49.0</v>
      </c>
      <c r="B450" s="6" t="s">
        <v>957</v>
      </c>
      <c r="C450" s="7" t="s">
        <v>958</v>
      </c>
      <c r="D450" s="8">
        <v>7200.0</v>
      </c>
      <c r="E450" s="8">
        <v>13653.0</v>
      </c>
      <c r="F450" s="5" t="s">
        <v>931</v>
      </c>
      <c r="G450" s="5">
        <v>303.0</v>
      </c>
      <c r="H450" s="5" t="s">
        <v>31</v>
      </c>
      <c r="I450" s="5" t="s">
        <v>32</v>
      </c>
      <c r="J450" s="5">
        <v>1.5715476E9</v>
      </c>
      <c r="K450" s="5">
        <v>1.5754392E9</v>
      </c>
      <c r="L450" s="9">
        <f t="shared" si="2"/>
        <v>135779503478400</v>
      </c>
      <c r="M450" s="10">
        <f t="shared" ref="M450:N450" si="454">(((J450/60/60)/24+DATE(1970,1,1)))</f>
        <v>43758.20833</v>
      </c>
      <c r="N450" s="11">
        <f t="shared" si="454"/>
        <v>43803.25</v>
      </c>
      <c r="O450" s="12">
        <f t="shared" si="4"/>
        <v>2019</v>
      </c>
      <c r="P450" s="5" t="b">
        <v>0</v>
      </c>
      <c r="Q450" s="5">
        <f t="shared" si="5"/>
        <v>10</v>
      </c>
      <c r="R450" s="5" t="b">
        <v>0</v>
      </c>
      <c r="S450" s="5" t="s">
        <v>28</v>
      </c>
      <c r="T450" s="13">
        <f>Pledged/goal</f>
        <v>1.89625</v>
      </c>
      <c r="U450" s="14">
        <f>iferror(Pledged/backer_count, " ")</f>
        <v>45.05940594</v>
      </c>
      <c r="V450" s="15" t="str">
        <f t="shared" si="6"/>
        <v>music</v>
      </c>
      <c r="W450" s="15" t="str">
        <f t="shared" si="7"/>
        <v>rock</v>
      </c>
    </row>
    <row r="451" ht="15.75" customHeight="1">
      <c r="A451" s="5">
        <v>679.0</v>
      </c>
      <c r="B451" s="6" t="s">
        <v>796</v>
      </c>
      <c r="C451" s="7" t="s">
        <v>959</v>
      </c>
      <c r="D451" s="8">
        <v>1400.0</v>
      </c>
      <c r="E451" s="8">
        <v>14511.0</v>
      </c>
      <c r="F451" s="5" t="s">
        <v>931</v>
      </c>
      <c r="G451" s="5">
        <v>363.0</v>
      </c>
      <c r="H451" s="5" t="s">
        <v>31</v>
      </c>
      <c r="I451" s="5" t="s">
        <v>32</v>
      </c>
      <c r="J451" s="5">
        <v>1.5713748E9</v>
      </c>
      <c r="K451" s="5">
        <v>1.5718068E9</v>
      </c>
      <c r="L451" s="9">
        <f t="shared" si="2"/>
        <v>135764573558400</v>
      </c>
      <c r="M451" s="10">
        <f t="shared" ref="M451:N451" si="455">(((J451/60/60)/24+DATE(1970,1,1)))</f>
        <v>43756.20833</v>
      </c>
      <c r="N451" s="11">
        <f t="shared" si="455"/>
        <v>43761.20833</v>
      </c>
      <c r="O451" s="12">
        <f t="shared" si="4"/>
        <v>2019</v>
      </c>
      <c r="P451" s="5" t="b">
        <v>0</v>
      </c>
      <c r="Q451" s="5">
        <f t="shared" si="5"/>
        <v>10</v>
      </c>
      <c r="R451" s="5" t="b">
        <v>1</v>
      </c>
      <c r="S451" s="5" t="s">
        <v>63</v>
      </c>
      <c r="T451" s="16">
        <f>Pledged/goal</f>
        <v>10.365</v>
      </c>
      <c r="U451" s="14">
        <f>iferror(Pledged/backer_count, " ")</f>
        <v>39.97520661</v>
      </c>
      <c r="V451" s="15" t="str">
        <f t="shared" si="6"/>
        <v>food</v>
      </c>
      <c r="W451" s="15" t="str">
        <f t="shared" si="7"/>
        <v>food trucks</v>
      </c>
    </row>
    <row r="452" ht="15.75" customHeight="1">
      <c r="A452" s="5">
        <v>807.0</v>
      </c>
      <c r="B452" s="6" t="s">
        <v>960</v>
      </c>
      <c r="C452" s="7" t="s">
        <v>961</v>
      </c>
      <c r="D452" s="8">
        <v>700.0</v>
      </c>
      <c r="E452" s="8">
        <v>1848.0</v>
      </c>
      <c r="F452" s="5" t="s">
        <v>931</v>
      </c>
      <c r="G452" s="5">
        <v>43.0</v>
      </c>
      <c r="H452" s="5" t="s">
        <v>31</v>
      </c>
      <c r="I452" s="5" t="s">
        <v>32</v>
      </c>
      <c r="J452" s="5">
        <v>1.5711156E9</v>
      </c>
      <c r="K452" s="5">
        <v>1.5749208E9</v>
      </c>
      <c r="L452" s="9">
        <f t="shared" si="2"/>
        <v>135742178678400</v>
      </c>
      <c r="M452" s="10">
        <f t="shared" ref="M452:N452" si="456">(((J452/60/60)/24+DATE(1970,1,1)))</f>
        <v>43753.20833</v>
      </c>
      <c r="N452" s="11">
        <f t="shared" si="456"/>
        <v>43797.25</v>
      </c>
      <c r="O452" s="12">
        <f t="shared" si="4"/>
        <v>2019</v>
      </c>
      <c r="P452" s="5" t="b">
        <v>0</v>
      </c>
      <c r="Q452" s="5">
        <f t="shared" si="5"/>
        <v>10</v>
      </c>
      <c r="R452" s="5" t="b">
        <v>1</v>
      </c>
      <c r="S452" s="5" t="s">
        <v>33</v>
      </c>
      <c r="T452" s="16">
        <f>Pledged/goal</f>
        <v>2.64</v>
      </c>
      <c r="U452" s="14">
        <f>iferror(Pledged/backer_count, " ")</f>
        <v>42.97674419</v>
      </c>
      <c r="V452" s="15" t="str">
        <f t="shared" si="6"/>
        <v>theater</v>
      </c>
      <c r="W452" s="15" t="str">
        <f t="shared" si="7"/>
        <v>plays</v>
      </c>
    </row>
    <row r="453" ht="15.75" customHeight="1">
      <c r="A453" s="5">
        <v>95.0</v>
      </c>
      <c r="B453" s="6" t="s">
        <v>962</v>
      </c>
      <c r="C453" s="7" t="s">
        <v>963</v>
      </c>
      <c r="D453" s="8">
        <v>900.0</v>
      </c>
      <c r="E453" s="8">
        <v>1017.0</v>
      </c>
      <c r="F453" s="5" t="s">
        <v>931</v>
      </c>
      <c r="G453" s="5">
        <v>27.0</v>
      </c>
      <c r="H453" s="5" t="s">
        <v>31</v>
      </c>
      <c r="I453" s="5" t="s">
        <v>32</v>
      </c>
      <c r="J453" s="5">
        <v>1.5710292E9</v>
      </c>
      <c r="K453" s="5">
        <v>1.571634E9</v>
      </c>
      <c r="L453" s="9">
        <f t="shared" si="2"/>
        <v>135734713718400</v>
      </c>
      <c r="M453" s="10">
        <f t="shared" ref="M453:N453" si="457">(((J453/60/60)/24+DATE(1970,1,1)))</f>
        <v>43752.20833</v>
      </c>
      <c r="N453" s="11">
        <f t="shared" si="457"/>
        <v>43759.20833</v>
      </c>
      <c r="O453" s="12">
        <f t="shared" si="4"/>
        <v>2019</v>
      </c>
      <c r="P453" s="5" t="b">
        <v>0</v>
      </c>
      <c r="Q453" s="5">
        <f t="shared" si="5"/>
        <v>10</v>
      </c>
      <c r="R453" s="5" t="b">
        <v>0</v>
      </c>
      <c r="S453" s="5" t="s">
        <v>72</v>
      </c>
      <c r="T453" s="13">
        <f>Pledged/goal</f>
        <v>1.13</v>
      </c>
      <c r="U453" s="14">
        <f>iferror(Pledged/backer_count, " ")</f>
        <v>37.66666667</v>
      </c>
      <c r="V453" s="15" t="str">
        <f t="shared" si="6"/>
        <v>film &amp; video</v>
      </c>
      <c r="W453" s="15" t="str">
        <f t="shared" si="7"/>
        <v>documentary</v>
      </c>
    </row>
    <row r="454" ht="15.75" customHeight="1">
      <c r="A454" s="5">
        <v>407.0</v>
      </c>
      <c r="B454" s="6" t="s">
        <v>964</v>
      </c>
      <c r="C454" s="7" t="s">
        <v>965</v>
      </c>
      <c r="D454" s="8">
        <v>3400.0</v>
      </c>
      <c r="E454" s="8">
        <v>12100.0</v>
      </c>
      <c r="F454" s="5" t="s">
        <v>931</v>
      </c>
      <c r="G454" s="5">
        <v>484.0</v>
      </c>
      <c r="H454" s="5" t="s">
        <v>47</v>
      </c>
      <c r="I454" s="5" t="s">
        <v>48</v>
      </c>
      <c r="J454" s="5">
        <v>1.5709428E9</v>
      </c>
      <c r="K454" s="5">
        <v>1.5715476E9</v>
      </c>
      <c r="L454" s="9">
        <f t="shared" si="2"/>
        <v>135727248758400</v>
      </c>
      <c r="M454" s="10">
        <f t="shared" ref="M454:N454" si="458">(((J454/60/60)/24+DATE(1970,1,1)))</f>
        <v>43751.20833</v>
      </c>
      <c r="N454" s="11">
        <f t="shared" si="458"/>
        <v>43758.20833</v>
      </c>
      <c r="O454" s="12">
        <f t="shared" si="4"/>
        <v>2019</v>
      </c>
      <c r="P454" s="5" t="b">
        <v>0</v>
      </c>
      <c r="Q454" s="5">
        <f t="shared" si="5"/>
        <v>10</v>
      </c>
      <c r="R454" s="5" t="b">
        <v>0</v>
      </c>
      <c r="S454" s="5" t="s">
        <v>33</v>
      </c>
      <c r="T454" s="16">
        <f>Pledged/goal</f>
        <v>3.558823529</v>
      </c>
      <c r="U454" s="14">
        <f>iferror(Pledged/backer_count, " ")</f>
        <v>25</v>
      </c>
      <c r="V454" s="15" t="str">
        <f t="shared" si="6"/>
        <v>theater</v>
      </c>
      <c r="W454" s="15" t="str">
        <f t="shared" si="7"/>
        <v>plays</v>
      </c>
    </row>
    <row r="455" ht="15.75" customHeight="1">
      <c r="A455" s="5">
        <v>37.0</v>
      </c>
      <c r="B455" s="6" t="s">
        <v>966</v>
      </c>
      <c r="C455" s="7" t="s">
        <v>967</v>
      </c>
      <c r="D455" s="8">
        <v>8100.0</v>
      </c>
      <c r="E455" s="8">
        <v>11339.0</v>
      </c>
      <c r="F455" s="5" t="s">
        <v>931</v>
      </c>
      <c r="G455" s="5">
        <v>107.0</v>
      </c>
      <c r="H455" s="5" t="s">
        <v>31</v>
      </c>
      <c r="I455" s="5" t="s">
        <v>32</v>
      </c>
      <c r="J455" s="5">
        <v>1.570338E9</v>
      </c>
      <c r="K455" s="5">
        <v>1.5731928E9</v>
      </c>
      <c r="L455" s="9">
        <f t="shared" si="2"/>
        <v>135674994038400</v>
      </c>
      <c r="M455" s="10">
        <f t="shared" ref="M455:N455" si="459">(((J455/60/60)/24+DATE(1970,1,1)))</f>
        <v>43744.20833</v>
      </c>
      <c r="N455" s="11">
        <f t="shared" si="459"/>
        <v>43777.25</v>
      </c>
      <c r="O455" s="12">
        <f t="shared" si="4"/>
        <v>2019</v>
      </c>
      <c r="P455" s="5" t="b">
        <v>0</v>
      </c>
      <c r="Q455" s="5">
        <f t="shared" si="5"/>
        <v>10</v>
      </c>
      <c r="R455" s="5" t="b">
        <v>1</v>
      </c>
      <c r="S455" s="5" t="s">
        <v>164</v>
      </c>
      <c r="T455" s="13">
        <f>Pledged/goal</f>
        <v>1.399876543</v>
      </c>
      <c r="U455" s="14">
        <f>iferror(Pledged/backer_count, " ")</f>
        <v>105.9719626</v>
      </c>
      <c r="V455" s="15" t="str">
        <f t="shared" si="6"/>
        <v>publishing</v>
      </c>
      <c r="W455" s="15" t="str">
        <f t="shared" si="7"/>
        <v>fiction</v>
      </c>
    </row>
    <row r="456" ht="15.75" customHeight="1">
      <c r="A456" s="5">
        <v>675.0</v>
      </c>
      <c r="B456" s="6" t="s">
        <v>968</v>
      </c>
      <c r="C456" s="7" t="s">
        <v>969</v>
      </c>
      <c r="D456" s="8">
        <v>9700.0</v>
      </c>
      <c r="E456" s="8">
        <v>11929.0</v>
      </c>
      <c r="F456" s="5" t="s">
        <v>931</v>
      </c>
      <c r="G456" s="5">
        <v>331.0</v>
      </c>
      <c r="H456" s="5" t="s">
        <v>31</v>
      </c>
      <c r="I456" s="5" t="s">
        <v>32</v>
      </c>
      <c r="J456" s="5">
        <v>1.568178E9</v>
      </c>
      <c r="K456" s="5">
        <v>1.5687828E9</v>
      </c>
      <c r="L456" s="9">
        <f t="shared" si="2"/>
        <v>135488370038400</v>
      </c>
      <c r="M456" s="10">
        <f t="shared" ref="M456:N456" si="460">(((J456/60/60)/24+DATE(1970,1,1)))</f>
        <v>43719.20833</v>
      </c>
      <c r="N456" s="11">
        <f t="shared" si="460"/>
        <v>43726.20833</v>
      </c>
      <c r="O456" s="12">
        <f t="shared" si="4"/>
        <v>2019</v>
      </c>
      <c r="P456" s="5" t="b">
        <v>0</v>
      </c>
      <c r="Q456" s="5">
        <f t="shared" si="5"/>
        <v>9</v>
      </c>
      <c r="R456" s="5" t="b">
        <v>0</v>
      </c>
      <c r="S456" s="5" t="s">
        <v>946</v>
      </c>
      <c r="T456" s="16">
        <f>Pledged/goal</f>
        <v>1.229793814</v>
      </c>
      <c r="U456" s="14">
        <f>iferror(Pledged/backer_count, " ")</f>
        <v>36.03927492</v>
      </c>
      <c r="V456" s="15" t="str">
        <f t="shared" si="6"/>
        <v>journalism</v>
      </c>
      <c r="W456" s="15" t="str">
        <f t="shared" si="7"/>
        <v>audio</v>
      </c>
    </row>
    <row r="457" ht="15.75" customHeight="1">
      <c r="A457" s="5">
        <v>911.0</v>
      </c>
      <c r="B457" s="6" t="s">
        <v>970</v>
      </c>
      <c r="C457" s="7" t="s">
        <v>971</v>
      </c>
      <c r="D457" s="8">
        <v>5800.0</v>
      </c>
      <c r="E457" s="8">
        <v>11539.0</v>
      </c>
      <c r="F457" s="5" t="s">
        <v>931</v>
      </c>
      <c r="G457" s="5">
        <v>462.0</v>
      </c>
      <c r="H457" s="5" t="s">
        <v>31</v>
      </c>
      <c r="I457" s="5" t="s">
        <v>32</v>
      </c>
      <c r="J457" s="5">
        <v>1.5680052E9</v>
      </c>
      <c r="K457" s="5">
        <v>1.568178E9</v>
      </c>
      <c r="L457" s="9">
        <f t="shared" si="2"/>
        <v>135473440118400</v>
      </c>
      <c r="M457" s="10">
        <f t="shared" ref="M457:N457" si="461">(((J457/60/60)/24+DATE(1970,1,1)))</f>
        <v>43717.20833</v>
      </c>
      <c r="N457" s="11">
        <f t="shared" si="461"/>
        <v>43719.20833</v>
      </c>
      <c r="O457" s="12">
        <f t="shared" si="4"/>
        <v>2019</v>
      </c>
      <c r="P457" s="5" t="b">
        <v>1</v>
      </c>
      <c r="Q457" s="5">
        <f t="shared" si="5"/>
        <v>9</v>
      </c>
      <c r="R457" s="5" t="b">
        <v>0</v>
      </c>
      <c r="S457" s="5" t="s">
        <v>60</v>
      </c>
      <c r="T457" s="16">
        <f>Pledged/goal</f>
        <v>1.989482759</v>
      </c>
      <c r="U457" s="14">
        <f>iferror(Pledged/backer_count, " ")</f>
        <v>24.97619048</v>
      </c>
      <c r="V457" s="15" t="str">
        <f t="shared" si="6"/>
        <v>technology</v>
      </c>
      <c r="W457" s="15" t="str">
        <f t="shared" si="7"/>
        <v>web</v>
      </c>
    </row>
    <row r="458" ht="15.75" customHeight="1">
      <c r="A458" s="5">
        <v>106.0</v>
      </c>
      <c r="B458" s="6" t="s">
        <v>972</v>
      </c>
      <c r="C458" s="7" t="s">
        <v>973</v>
      </c>
      <c r="D458" s="8">
        <v>3900.0</v>
      </c>
      <c r="E458" s="8">
        <v>14006.0</v>
      </c>
      <c r="F458" s="5" t="s">
        <v>931</v>
      </c>
      <c r="G458" s="5">
        <v>147.0</v>
      </c>
      <c r="H458" s="5" t="s">
        <v>31</v>
      </c>
      <c r="I458" s="5" t="s">
        <v>32</v>
      </c>
      <c r="J458" s="5">
        <v>1.5679188E9</v>
      </c>
      <c r="K458" s="5">
        <v>1.5683508E9</v>
      </c>
      <c r="L458" s="9">
        <f t="shared" si="2"/>
        <v>135465975158400</v>
      </c>
      <c r="M458" s="10">
        <f t="shared" ref="M458:N458" si="462">(((J458/60/60)/24+DATE(1970,1,1)))</f>
        <v>43716.20833</v>
      </c>
      <c r="N458" s="11">
        <f t="shared" si="462"/>
        <v>43721.20833</v>
      </c>
      <c r="O458" s="12">
        <f t="shared" si="4"/>
        <v>2019</v>
      </c>
      <c r="P458" s="5" t="b">
        <v>0</v>
      </c>
      <c r="Q458" s="5">
        <f t="shared" si="5"/>
        <v>9</v>
      </c>
      <c r="R458" s="5" t="b">
        <v>0</v>
      </c>
      <c r="S458" s="5" t="s">
        <v>33</v>
      </c>
      <c r="T458" s="13">
        <f>Pledged/goal</f>
        <v>3.591282051</v>
      </c>
      <c r="U458" s="14">
        <f>iferror(Pledged/backer_count, " ")</f>
        <v>95.27891156</v>
      </c>
      <c r="V458" s="15" t="str">
        <f t="shared" si="6"/>
        <v>theater</v>
      </c>
      <c r="W458" s="15" t="str">
        <f t="shared" si="7"/>
        <v>plays</v>
      </c>
    </row>
    <row r="459" ht="15.75" customHeight="1">
      <c r="A459" s="5">
        <v>984.0</v>
      </c>
      <c r="B459" s="6" t="s">
        <v>974</v>
      </c>
      <c r="C459" s="7" t="s">
        <v>975</v>
      </c>
      <c r="D459" s="8">
        <v>6500.0</v>
      </c>
      <c r="E459" s="8">
        <v>9910.0</v>
      </c>
      <c r="F459" s="5" t="s">
        <v>931</v>
      </c>
      <c r="G459" s="5">
        <v>381.0</v>
      </c>
      <c r="H459" s="5" t="s">
        <v>31</v>
      </c>
      <c r="I459" s="5" t="s">
        <v>32</v>
      </c>
      <c r="J459" s="5">
        <v>1.5679188E9</v>
      </c>
      <c r="K459" s="5">
        <v>1.5701652E9</v>
      </c>
      <c r="L459" s="9">
        <f t="shared" si="2"/>
        <v>135465975158400</v>
      </c>
      <c r="M459" s="10">
        <f t="shared" ref="M459:N459" si="463">(((J459/60/60)/24+DATE(1970,1,1)))</f>
        <v>43716.20833</v>
      </c>
      <c r="N459" s="11">
        <f t="shared" si="463"/>
        <v>43742.20833</v>
      </c>
      <c r="O459" s="12">
        <f t="shared" si="4"/>
        <v>2019</v>
      </c>
      <c r="P459" s="5" t="b">
        <v>0</v>
      </c>
      <c r="Q459" s="5">
        <f t="shared" si="5"/>
        <v>9</v>
      </c>
      <c r="R459" s="5" t="b">
        <v>0</v>
      </c>
      <c r="S459" s="5" t="s">
        <v>33</v>
      </c>
      <c r="T459" s="16">
        <f>Pledged/goal</f>
        <v>1.524615385</v>
      </c>
      <c r="U459" s="14">
        <f>iferror(Pledged/backer_count, " ")</f>
        <v>26.01049869</v>
      </c>
      <c r="V459" s="15" t="str">
        <f t="shared" si="6"/>
        <v>theater</v>
      </c>
      <c r="W459" s="15" t="str">
        <f t="shared" si="7"/>
        <v>plays</v>
      </c>
    </row>
    <row r="460" ht="15.75" customHeight="1">
      <c r="A460" s="5">
        <v>983.0</v>
      </c>
      <c r="B460" s="6" t="s">
        <v>976</v>
      </c>
      <c r="C460" s="7" t="s">
        <v>977</v>
      </c>
      <c r="D460" s="8">
        <v>129100.0</v>
      </c>
      <c r="E460" s="8">
        <v>188404.0</v>
      </c>
      <c r="F460" s="5" t="s">
        <v>931</v>
      </c>
      <c r="G460" s="5">
        <v>2326.0</v>
      </c>
      <c r="H460" s="5" t="s">
        <v>31</v>
      </c>
      <c r="I460" s="5" t="s">
        <v>32</v>
      </c>
      <c r="J460" s="5">
        <v>1.5648948E9</v>
      </c>
      <c r="K460" s="5">
        <v>1.5661908E9</v>
      </c>
      <c r="L460" s="9">
        <f t="shared" si="2"/>
        <v>135204701558400</v>
      </c>
      <c r="M460" s="10">
        <f t="shared" ref="M460:N460" si="464">(((J460/60/60)/24+DATE(1970,1,1)))</f>
        <v>43681.20833</v>
      </c>
      <c r="N460" s="11">
        <f t="shared" si="464"/>
        <v>43696.20833</v>
      </c>
      <c r="O460" s="12">
        <f t="shared" si="4"/>
        <v>2019</v>
      </c>
      <c r="P460" s="5" t="b">
        <v>0</v>
      </c>
      <c r="Q460" s="5">
        <f t="shared" si="5"/>
        <v>8</v>
      </c>
      <c r="R460" s="5" t="b">
        <v>0</v>
      </c>
      <c r="S460" s="5" t="s">
        <v>72</v>
      </c>
      <c r="T460" s="16">
        <f>Pledged/goal</f>
        <v>1.459364833</v>
      </c>
      <c r="U460" s="14">
        <f>iferror(Pledged/backer_count, " ")</f>
        <v>80.99914015</v>
      </c>
      <c r="V460" s="15" t="str">
        <f t="shared" si="6"/>
        <v>film &amp; video</v>
      </c>
      <c r="W460" s="15" t="str">
        <f t="shared" si="7"/>
        <v>documentary</v>
      </c>
    </row>
    <row r="461" ht="15.75" customHeight="1">
      <c r="A461" s="5">
        <v>880.0</v>
      </c>
      <c r="B461" s="6" t="s">
        <v>978</v>
      </c>
      <c r="C461" s="7" t="s">
        <v>979</v>
      </c>
      <c r="D461" s="8">
        <v>84500.0</v>
      </c>
      <c r="E461" s="8">
        <v>193101.0</v>
      </c>
      <c r="F461" s="5" t="s">
        <v>931</v>
      </c>
      <c r="G461" s="5">
        <v>2414.0</v>
      </c>
      <c r="H461" s="5" t="s">
        <v>31</v>
      </c>
      <c r="I461" s="5" t="s">
        <v>32</v>
      </c>
      <c r="J461" s="5">
        <v>1.5636852E9</v>
      </c>
      <c r="K461" s="5">
        <v>1.563858E9</v>
      </c>
      <c r="L461" s="9">
        <f t="shared" si="2"/>
        <v>135100192118400</v>
      </c>
      <c r="M461" s="10">
        <f t="shared" ref="M461:N461" si="465">(((J461/60/60)/24+DATE(1970,1,1)))</f>
        <v>43667.20833</v>
      </c>
      <c r="N461" s="11">
        <f t="shared" si="465"/>
        <v>43669.20833</v>
      </c>
      <c r="O461" s="12">
        <f t="shared" si="4"/>
        <v>2019</v>
      </c>
      <c r="P461" s="5" t="b">
        <v>0</v>
      </c>
      <c r="Q461" s="5">
        <f t="shared" si="5"/>
        <v>7</v>
      </c>
      <c r="R461" s="5" t="b">
        <v>0</v>
      </c>
      <c r="S461" s="5" t="s">
        <v>311</v>
      </c>
      <c r="T461" s="16">
        <f>Pledged/goal</f>
        <v>2.285218935</v>
      </c>
      <c r="U461" s="14">
        <f>iferror(Pledged/backer_count, " ")</f>
        <v>79.99212925</v>
      </c>
      <c r="V461" s="15" t="str">
        <f t="shared" si="6"/>
        <v>music</v>
      </c>
      <c r="W461" s="15" t="str">
        <f t="shared" si="7"/>
        <v>electric music</v>
      </c>
    </row>
    <row r="462" ht="15.75" customHeight="1">
      <c r="A462" s="5">
        <v>272.0</v>
      </c>
      <c r="B462" s="6" t="s">
        <v>980</v>
      </c>
      <c r="C462" s="7" t="s">
        <v>981</v>
      </c>
      <c r="D462" s="8">
        <v>51100.0</v>
      </c>
      <c r="E462" s="8">
        <v>155349.0</v>
      </c>
      <c r="F462" s="5" t="s">
        <v>931</v>
      </c>
      <c r="G462" s="5">
        <v>1894.0</v>
      </c>
      <c r="H462" s="5" t="s">
        <v>31</v>
      </c>
      <c r="I462" s="5" t="s">
        <v>32</v>
      </c>
      <c r="J462" s="5">
        <v>1.5627348E9</v>
      </c>
      <c r="K462" s="5">
        <v>1.5648948E9</v>
      </c>
      <c r="L462" s="9">
        <f t="shared" si="2"/>
        <v>135018077558400</v>
      </c>
      <c r="M462" s="10">
        <f t="shared" ref="M462:N462" si="466">(((J462/60/60)/24+DATE(1970,1,1)))</f>
        <v>43656.20833</v>
      </c>
      <c r="N462" s="11">
        <f t="shared" si="466"/>
        <v>43681.20833</v>
      </c>
      <c r="O462" s="12">
        <f t="shared" si="4"/>
        <v>2019</v>
      </c>
      <c r="P462" s="5" t="b">
        <v>0</v>
      </c>
      <c r="Q462" s="5">
        <f t="shared" si="5"/>
        <v>7</v>
      </c>
      <c r="R462" s="5" t="b">
        <v>1</v>
      </c>
      <c r="S462" s="5" t="s">
        <v>33</v>
      </c>
      <c r="T462" s="13">
        <f>Pledged/goal</f>
        <v>3.040097847</v>
      </c>
      <c r="U462" s="14">
        <f>iferror(Pledged/backer_count, " ")</f>
        <v>82.02164731</v>
      </c>
      <c r="V462" s="15" t="str">
        <f t="shared" si="6"/>
        <v>theater</v>
      </c>
      <c r="W462" s="15" t="str">
        <f t="shared" si="7"/>
        <v>plays</v>
      </c>
    </row>
    <row r="463" ht="15.75" customHeight="1">
      <c r="A463" s="5">
        <v>353.0</v>
      </c>
      <c r="B463" s="6" t="s">
        <v>982</v>
      </c>
      <c r="C463" s="7" t="s">
        <v>983</v>
      </c>
      <c r="D463" s="8">
        <v>33600.0</v>
      </c>
      <c r="E463" s="8">
        <v>137961.0</v>
      </c>
      <c r="F463" s="5" t="s">
        <v>931</v>
      </c>
      <c r="G463" s="5">
        <v>1703.0</v>
      </c>
      <c r="H463" s="5" t="s">
        <v>31</v>
      </c>
      <c r="I463" s="5" t="s">
        <v>32</v>
      </c>
      <c r="J463" s="5">
        <v>1.5623028E9</v>
      </c>
      <c r="K463" s="5">
        <v>1.5623892E9</v>
      </c>
      <c r="L463" s="9">
        <f t="shared" si="2"/>
        <v>134980752758400</v>
      </c>
      <c r="M463" s="10">
        <f t="shared" ref="M463:N463" si="467">(((J463/60/60)/24+DATE(1970,1,1)))</f>
        <v>43651.20833</v>
      </c>
      <c r="N463" s="11">
        <f t="shared" si="467"/>
        <v>43652.20833</v>
      </c>
      <c r="O463" s="12">
        <f t="shared" si="4"/>
        <v>2019</v>
      </c>
      <c r="P463" s="5" t="b">
        <v>0</v>
      </c>
      <c r="Q463" s="5">
        <f t="shared" si="5"/>
        <v>7</v>
      </c>
      <c r="R463" s="5" t="b">
        <v>0</v>
      </c>
      <c r="S463" s="5" t="s">
        <v>33</v>
      </c>
      <c r="T463" s="13">
        <f>Pledged/goal</f>
        <v>4.105982143</v>
      </c>
      <c r="U463" s="14">
        <f>iferror(Pledged/backer_count, " ")</f>
        <v>81.01056958</v>
      </c>
      <c r="V463" s="15" t="str">
        <f t="shared" si="6"/>
        <v>theater</v>
      </c>
      <c r="W463" s="15" t="str">
        <f t="shared" si="7"/>
        <v>plays</v>
      </c>
    </row>
    <row r="464" ht="15.75" customHeight="1">
      <c r="A464" s="5">
        <v>802.0</v>
      </c>
      <c r="B464" s="6" t="s">
        <v>984</v>
      </c>
      <c r="C464" s="7" t="s">
        <v>985</v>
      </c>
      <c r="D464" s="8">
        <v>6200.0</v>
      </c>
      <c r="E464" s="8">
        <v>12216.0</v>
      </c>
      <c r="F464" s="5" t="s">
        <v>931</v>
      </c>
      <c r="G464" s="5">
        <v>142.0</v>
      </c>
      <c r="H464" s="5" t="s">
        <v>31</v>
      </c>
      <c r="I464" s="5" t="s">
        <v>32</v>
      </c>
      <c r="J464" s="5">
        <v>1.5622164E9</v>
      </c>
      <c r="K464" s="5">
        <v>1.5623892E9</v>
      </c>
      <c r="L464" s="9">
        <f t="shared" si="2"/>
        <v>134973287798400</v>
      </c>
      <c r="M464" s="10">
        <f t="shared" ref="M464:N464" si="468">(((J464/60/60)/24+DATE(1970,1,1)))</f>
        <v>43650.20833</v>
      </c>
      <c r="N464" s="11">
        <f t="shared" si="468"/>
        <v>43652.20833</v>
      </c>
      <c r="O464" s="12">
        <f t="shared" si="4"/>
        <v>2019</v>
      </c>
      <c r="P464" s="5" t="b">
        <v>0</v>
      </c>
      <c r="Q464" s="5">
        <f t="shared" si="5"/>
        <v>7</v>
      </c>
      <c r="R464" s="5" t="b">
        <v>0</v>
      </c>
      <c r="S464" s="5" t="s">
        <v>81</v>
      </c>
      <c r="T464" s="16">
        <f>Pledged/goal</f>
        <v>1.970322581</v>
      </c>
      <c r="U464" s="14">
        <f>iferror(Pledged/backer_count, " ")</f>
        <v>86.02816901</v>
      </c>
      <c r="V464" s="15" t="str">
        <f t="shared" si="6"/>
        <v>photography</v>
      </c>
      <c r="W464" s="15" t="str">
        <f t="shared" si="7"/>
        <v>photography books</v>
      </c>
    </row>
    <row r="465" ht="15.75" customHeight="1">
      <c r="A465" s="5">
        <v>493.0</v>
      </c>
      <c r="B465" s="6" t="s">
        <v>986</v>
      </c>
      <c r="C465" s="7" t="s">
        <v>987</v>
      </c>
      <c r="D465" s="8">
        <v>900.0</v>
      </c>
      <c r="E465" s="8">
        <v>6514.0</v>
      </c>
      <c r="F465" s="5" t="s">
        <v>931</v>
      </c>
      <c r="G465" s="5">
        <v>64.0</v>
      </c>
      <c r="H465" s="5" t="s">
        <v>31</v>
      </c>
      <c r="I465" s="5" t="s">
        <v>32</v>
      </c>
      <c r="J465" s="5">
        <v>1.5617844E9</v>
      </c>
      <c r="K465" s="5">
        <v>1.5629076E9</v>
      </c>
      <c r="L465" s="9">
        <f t="shared" si="2"/>
        <v>134935962998400</v>
      </c>
      <c r="M465" s="10">
        <f t="shared" ref="M465:N465" si="469">(((J465/60/60)/24+DATE(1970,1,1)))</f>
        <v>43645.20833</v>
      </c>
      <c r="N465" s="11">
        <f t="shared" si="469"/>
        <v>43658.20833</v>
      </c>
      <c r="O465" s="12">
        <f t="shared" si="4"/>
        <v>2019</v>
      </c>
      <c r="P465" s="5" t="b">
        <v>0</v>
      </c>
      <c r="Q465" s="5">
        <f t="shared" si="5"/>
        <v>6</v>
      </c>
      <c r="R465" s="5" t="b">
        <v>0</v>
      </c>
      <c r="S465" s="5" t="s">
        <v>81</v>
      </c>
      <c r="T465" s="16">
        <f>Pledged/goal</f>
        <v>7.237777778</v>
      </c>
      <c r="U465" s="14">
        <f>iferror(Pledged/backer_count, " ")</f>
        <v>101.78125</v>
      </c>
      <c r="V465" s="15" t="str">
        <f t="shared" si="6"/>
        <v>photography</v>
      </c>
      <c r="W465" s="15" t="str">
        <f t="shared" si="7"/>
        <v>photography books</v>
      </c>
    </row>
    <row r="466" ht="15.75" customHeight="1">
      <c r="A466" s="5">
        <v>890.0</v>
      </c>
      <c r="B466" s="6" t="s">
        <v>988</v>
      </c>
      <c r="C466" s="7" t="s">
        <v>989</v>
      </c>
      <c r="D466" s="8">
        <v>134400.0</v>
      </c>
      <c r="E466" s="8">
        <v>155849.0</v>
      </c>
      <c r="F466" s="5" t="s">
        <v>931</v>
      </c>
      <c r="G466" s="5">
        <v>1470.0</v>
      </c>
      <c r="H466" s="5" t="s">
        <v>31</v>
      </c>
      <c r="I466" s="5" t="s">
        <v>32</v>
      </c>
      <c r="J466" s="5">
        <v>1.5613524E9</v>
      </c>
      <c r="K466" s="5">
        <v>1.5614388E9</v>
      </c>
      <c r="L466" s="9">
        <f t="shared" si="2"/>
        <v>134898638198400</v>
      </c>
      <c r="M466" s="10">
        <f t="shared" ref="M466:N466" si="470">(((J466/60/60)/24+DATE(1970,1,1)))</f>
        <v>43640.20833</v>
      </c>
      <c r="N466" s="11">
        <f t="shared" si="470"/>
        <v>43641.20833</v>
      </c>
      <c r="O466" s="12">
        <f t="shared" si="4"/>
        <v>2019</v>
      </c>
      <c r="P466" s="5" t="b">
        <v>0</v>
      </c>
      <c r="Q466" s="5">
        <f t="shared" si="5"/>
        <v>6</v>
      </c>
      <c r="R466" s="5" t="b">
        <v>0</v>
      </c>
      <c r="S466" s="5" t="s">
        <v>117</v>
      </c>
      <c r="T466" s="16">
        <f>Pledged/goal</f>
        <v>1.159590774</v>
      </c>
      <c r="U466" s="14">
        <f>iferror(Pledged/backer_count, " ")</f>
        <v>106.0197279</v>
      </c>
      <c r="V466" s="15" t="str">
        <f t="shared" si="6"/>
        <v>music</v>
      </c>
      <c r="W466" s="15" t="str">
        <f t="shared" si="7"/>
        <v>indie rock</v>
      </c>
    </row>
    <row r="467" ht="15.75" customHeight="1">
      <c r="A467" s="5">
        <v>144.0</v>
      </c>
      <c r="B467" s="6" t="s">
        <v>990</v>
      </c>
      <c r="C467" s="7" t="s">
        <v>991</v>
      </c>
      <c r="D467" s="8">
        <v>9000.0</v>
      </c>
      <c r="E467" s="8">
        <v>11619.0</v>
      </c>
      <c r="F467" s="5" t="s">
        <v>931</v>
      </c>
      <c r="G467" s="5">
        <v>135.0</v>
      </c>
      <c r="H467" s="5" t="s">
        <v>31</v>
      </c>
      <c r="I467" s="5" t="s">
        <v>32</v>
      </c>
      <c r="J467" s="5">
        <v>1.5607476E9</v>
      </c>
      <c r="K467" s="5">
        <v>1.5614388E9</v>
      </c>
      <c r="L467" s="9">
        <f t="shared" si="2"/>
        <v>134846383478400</v>
      </c>
      <c r="M467" s="10">
        <f t="shared" ref="M467:N467" si="471">(((J467/60/60)/24+DATE(1970,1,1)))</f>
        <v>43633.20833</v>
      </c>
      <c r="N467" s="11">
        <f t="shared" si="471"/>
        <v>43641.20833</v>
      </c>
      <c r="O467" s="12">
        <f t="shared" si="4"/>
        <v>2019</v>
      </c>
      <c r="P467" s="5" t="b">
        <v>0</v>
      </c>
      <c r="Q467" s="5">
        <f t="shared" si="5"/>
        <v>6</v>
      </c>
      <c r="R467" s="5" t="b">
        <v>0</v>
      </c>
      <c r="S467" s="5" t="s">
        <v>33</v>
      </c>
      <c r="T467" s="13">
        <f>Pledged/goal</f>
        <v>1.291</v>
      </c>
      <c r="U467" s="14">
        <f>iferror(Pledged/backer_count, " ")</f>
        <v>86.06666667</v>
      </c>
      <c r="V467" s="15" t="str">
        <f t="shared" si="6"/>
        <v>theater</v>
      </c>
      <c r="W467" s="15" t="str">
        <f t="shared" si="7"/>
        <v>plays</v>
      </c>
    </row>
    <row r="468" ht="15.75" customHeight="1">
      <c r="A468" s="5">
        <v>182.0</v>
      </c>
      <c r="B468" s="6" t="s">
        <v>992</v>
      </c>
      <c r="C468" s="7" t="s">
        <v>993</v>
      </c>
      <c r="D468" s="8">
        <v>27100.0</v>
      </c>
      <c r="E468" s="8">
        <v>195750.0</v>
      </c>
      <c r="F468" s="5" t="s">
        <v>931</v>
      </c>
      <c r="G468" s="5">
        <v>3318.0</v>
      </c>
      <c r="H468" s="5" t="s">
        <v>47</v>
      </c>
      <c r="I468" s="5" t="s">
        <v>48</v>
      </c>
      <c r="J468" s="5">
        <v>1.5605748E9</v>
      </c>
      <c r="K468" s="5">
        <v>1.5619572E9</v>
      </c>
      <c r="L468" s="9">
        <f t="shared" si="2"/>
        <v>134831453558400</v>
      </c>
      <c r="M468" s="10">
        <f t="shared" ref="M468:N468" si="472">(((J468/60/60)/24+DATE(1970,1,1)))</f>
        <v>43631.20833</v>
      </c>
      <c r="N468" s="11">
        <f t="shared" si="472"/>
        <v>43647.20833</v>
      </c>
      <c r="O468" s="12">
        <f t="shared" si="4"/>
        <v>2019</v>
      </c>
      <c r="P468" s="5" t="b">
        <v>0</v>
      </c>
      <c r="Q468" s="5">
        <f t="shared" si="5"/>
        <v>6</v>
      </c>
      <c r="R468" s="5" t="b">
        <v>0</v>
      </c>
      <c r="S468" s="5" t="s">
        <v>33</v>
      </c>
      <c r="T468" s="13">
        <f>Pledged/goal</f>
        <v>7.223247232</v>
      </c>
      <c r="U468" s="14">
        <f>iferror(Pledged/backer_count, " ")</f>
        <v>58.99638336</v>
      </c>
      <c r="V468" s="15" t="str">
        <f t="shared" si="6"/>
        <v>theater</v>
      </c>
      <c r="W468" s="15" t="str">
        <f t="shared" si="7"/>
        <v>plays</v>
      </c>
    </row>
    <row r="469" ht="15.75" customHeight="1">
      <c r="A469" s="5">
        <v>30.0</v>
      </c>
      <c r="B469" s="6" t="s">
        <v>994</v>
      </c>
      <c r="C469" s="7" t="s">
        <v>995</v>
      </c>
      <c r="D469" s="8">
        <v>9000.0</v>
      </c>
      <c r="E469" s="8">
        <v>14455.0</v>
      </c>
      <c r="F469" s="5" t="s">
        <v>931</v>
      </c>
      <c r="G469" s="5">
        <v>129.0</v>
      </c>
      <c r="H469" s="5" t="s">
        <v>31</v>
      </c>
      <c r="I469" s="5" t="s">
        <v>32</v>
      </c>
      <c r="J469" s="5">
        <v>1.558674E9</v>
      </c>
      <c r="K469" s="5">
        <v>1.559106E9</v>
      </c>
      <c r="L469" s="9">
        <f t="shared" si="2"/>
        <v>134667224438400</v>
      </c>
      <c r="M469" s="10">
        <f t="shared" ref="M469:N469" si="473">(((J469/60/60)/24+DATE(1970,1,1)))</f>
        <v>43609.20833</v>
      </c>
      <c r="N469" s="11">
        <f t="shared" si="473"/>
        <v>43614.20833</v>
      </c>
      <c r="O469" s="12">
        <f t="shared" si="4"/>
        <v>2019</v>
      </c>
      <c r="P469" s="5" t="b">
        <v>0</v>
      </c>
      <c r="Q469" s="5">
        <f t="shared" si="5"/>
        <v>5</v>
      </c>
      <c r="R469" s="5" t="b">
        <v>0</v>
      </c>
      <c r="S469" s="5" t="s">
        <v>161</v>
      </c>
      <c r="T469" s="13">
        <f>Pledged/goal</f>
        <v>1.606111111</v>
      </c>
      <c r="U469" s="14">
        <f>iferror(Pledged/backer_count, " ")</f>
        <v>112.0542636</v>
      </c>
      <c r="V469" s="15" t="str">
        <f t="shared" si="6"/>
        <v>film &amp; video</v>
      </c>
      <c r="W469" s="15" t="str">
        <f t="shared" si="7"/>
        <v>animation</v>
      </c>
    </row>
    <row r="470" ht="15.75" customHeight="1">
      <c r="A470" s="5">
        <v>124.0</v>
      </c>
      <c r="B470" s="6" t="s">
        <v>996</v>
      </c>
      <c r="C470" s="7" t="s">
        <v>997</v>
      </c>
      <c r="D470" s="8">
        <v>2600.0</v>
      </c>
      <c r="E470" s="8">
        <v>9562.0</v>
      </c>
      <c r="F470" s="5" t="s">
        <v>931</v>
      </c>
      <c r="G470" s="5">
        <v>94.0</v>
      </c>
      <c r="H470" s="5" t="s">
        <v>79</v>
      </c>
      <c r="I470" s="5" t="s">
        <v>80</v>
      </c>
      <c r="J470" s="5">
        <v>1.5577236E9</v>
      </c>
      <c r="K470" s="5">
        <v>1.5623028E9</v>
      </c>
      <c r="L470" s="9">
        <f t="shared" si="2"/>
        <v>134585109878400</v>
      </c>
      <c r="M470" s="10">
        <f t="shared" ref="M470:N470" si="474">(((J470/60/60)/24+DATE(1970,1,1)))</f>
        <v>43598.20833</v>
      </c>
      <c r="N470" s="11">
        <f t="shared" si="474"/>
        <v>43651.20833</v>
      </c>
      <c r="O470" s="12">
        <f t="shared" si="4"/>
        <v>2019</v>
      </c>
      <c r="P470" s="5" t="b">
        <v>0</v>
      </c>
      <c r="Q470" s="5">
        <f t="shared" si="5"/>
        <v>5</v>
      </c>
      <c r="R470" s="5" t="b">
        <v>0</v>
      </c>
      <c r="S470" s="5" t="s">
        <v>81</v>
      </c>
      <c r="T470" s="13">
        <f>Pledged/goal</f>
        <v>3.677692308</v>
      </c>
      <c r="U470" s="14">
        <f>iferror(Pledged/backer_count, " ")</f>
        <v>101.7234043</v>
      </c>
      <c r="V470" s="15" t="str">
        <f t="shared" si="6"/>
        <v>photography</v>
      </c>
      <c r="W470" s="15" t="str">
        <f t="shared" si="7"/>
        <v>photography books</v>
      </c>
    </row>
    <row r="471" ht="15.75" customHeight="1">
      <c r="A471" s="5">
        <v>817.0</v>
      </c>
      <c r="B471" s="6" t="s">
        <v>998</v>
      </c>
      <c r="C471" s="7" t="s">
        <v>999</v>
      </c>
      <c r="D471" s="8">
        <v>51300.0</v>
      </c>
      <c r="E471" s="8">
        <v>189192.0</v>
      </c>
      <c r="F471" s="5" t="s">
        <v>931</v>
      </c>
      <c r="G471" s="5">
        <v>2489.0</v>
      </c>
      <c r="H471" s="5" t="s">
        <v>79</v>
      </c>
      <c r="I471" s="5" t="s">
        <v>80</v>
      </c>
      <c r="J471" s="5">
        <v>1.556946E9</v>
      </c>
      <c r="K471" s="5">
        <v>1.5593652E9</v>
      </c>
      <c r="L471" s="9">
        <f t="shared" si="2"/>
        <v>134517925238400</v>
      </c>
      <c r="M471" s="10">
        <f t="shared" ref="M471:N471" si="475">(((J471/60/60)/24+DATE(1970,1,1)))</f>
        <v>43589.20833</v>
      </c>
      <c r="N471" s="11">
        <f t="shared" si="475"/>
        <v>43617.20833</v>
      </c>
      <c r="O471" s="12">
        <f t="shared" si="4"/>
        <v>2019</v>
      </c>
      <c r="P471" s="5" t="b">
        <v>0</v>
      </c>
      <c r="Q471" s="5">
        <f t="shared" si="5"/>
        <v>5</v>
      </c>
      <c r="R471" s="5" t="b">
        <v>1</v>
      </c>
      <c r="S471" s="5" t="s">
        <v>90</v>
      </c>
      <c r="T471" s="16">
        <f>Pledged/goal</f>
        <v>3.687953216</v>
      </c>
      <c r="U471" s="14">
        <f>iferror(Pledged/backer_count, " ")</f>
        <v>76.0112495</v>
      </c>
      <c r="V471" s="15" t="str">
        <f t="shared" si="6"/>
        <v>publishing</v>
      </c>
      <c r="W471" s="15" t="str">
        <f t="shared" si="7"/>
        <v>nonfiction</v>
      </c>
    </row>
    <row r="472" ht="15.75" customHeight="1">
      <c r="A472" s="5">
        <v>184.0</v>
      </c>
      <c r="B472" s="6" t="s">
        <v>1000</v>
      </c>
      <c r="C472" s="7" t="s">
        <v>1001</v>
      </c>
      <c r="D472" s="8">
        <v>3600.0</v>
      </c>
      <c r="E472" s="8">
        <v>10550.0</v>
      </c>
      <c r="F472" s="5" t="s">
        <v>931</v>
      </c>
      <c r="G472" s="5">
        <v>340.0</v>
      </c>
      <c r="H472" s="5" t="s">
        <v>31</v>
      </c>
      <c r="I472" s="5" t="s">
        <v>32</v>
      </c>
      <c r="J472" s="5">
        <v>1.5568596E9</v>
      </c>
      <c r="K472" s="5">
        <v>1.556946E9</v>
      </c>
      <c r="L472" s="9">
        <f t="shared" si="2"/>
        <v>134510460278400</v>
      </c>
      <c r="M472" s="10">
        <f t="shared" ref="M472:N472" si="476">(((J472/60/60)/24+DATE(1970,1,1)))</f>
        <v>43588.20833</v>
      </c>
      <c r="N472" s="11">
        <f t="shared" si="476"/>
        <v>43589.20833</v>
      </c>
      <c r="O472" s="12">
        <f t="shared" si="4"/>
        <v>2019</v>
      </c>
      <c r="P472" s="5" t="b">
        <v>0</v>
      </c>
      <c r="Q472" s="5">
        <f t="shared" si="5"/>
        <v>5</v>
      </c>
      <c r="R472" s="5" t="b">
        <v>0</v>
      </c>
      <c r="S472" s="5" t="s">
        <v>33</v>
      </c>
      <c r="T472" s="13">
        <f>Pledged/goal</f>
        <v>2.930555556</v>
      </c>
      <c r="U472" s="14">
        <f>iferror(Pledged/backer_count, " ")</f>
        <v>31.02941176</v>
      </c>
      <c r="V472" s="15" t="str">
        <f t="shared" si="6"/>
        <v>theater</v>
      </c>
      <c r="W472" s="15" t="str">
        <f t="shared" si="7"/>
        <v>plays</v>
      </c>
    </row>
    <row r="473" ht="15.75" customHeight="1">
      <c r="A473" s="5">
        <v>160.0</v>
      </c>
      <c r="B473" s="6" t="s">
        <v>1002</v>
      </c>
      <c r="C473" s="7" t="s">
        <v>1003</v>
      </c>
      <c r="D473" s="8">
        <v>8000.0</v>
      </c>
      <c r="E473" s="8">
        <v>12985.0</v>
      </c>
      <c r="F473" s="5" t="s">
        <v>931</v>
      </c>
      <c r="G473" s="5">
        <v>164.0</v>
      </c>
      <c r="H473" s="5" t="s">
        <v>31</v>
      </c>
      <c r="I473" s="5" t="s">
        <v>32</v>
      </c>
      <c r="J473" s="5">
        <v>1.5563412E9</v>
      </c>
      <c r="K473" s="5">
        <v>1.5577236E9</v>
      </c>
      <c r="L473" s="9">
        <f t="shared" si="2"/>
        <v>134465670518400</v>
      </c>
      <c r="M473" s="10">
        <f t="shared" ref="M473:N473" si="477">(((J473/60/60)/24+DATE(1970,1,1)))</f>
        <v>43582.20833</v>
      </c>
      <c r="N473" s="11">
        <f t="shared" si="477"/>
        <v>43598.20833</v>
      </c>
      <c r="O473" s="12">
        <f t="shared" si="4"/>
        <v>2019</v>
      </c>
      <c r="P473" s="5" t="b">
        <v>0</v>
      </c>
      <c r="Q473" s="5">
        <f t="shared" si="5"/>
        <v>4</v>
      </c>
      <c r="R473" s="5" t="b">
        <v>0</v>
      </c>
      <c r="S473" s="5" t="s">
        <v>184</v>
      </c>
      <c r="T473" s="13">
        <f>Pledged/goal</f>
        <v>1.623125</v>
      </c>
      <c r="U473" s="14">
        <f>iferror(Pledged/backer_count, " ")</f>
        <v>79.17682927</v>
      </c>
      <c r="V473" s="15" t="str">
        <f t="shared" si="6"/>
        <v>technology</v>
      </c>
      <c r="W473" s="15" t="str">
        <f t="shared" si="7"/>
        <v>wearables</v>
      </c>
    </row>
    <row r="474" ht="15.75" customHeight="1">
      <c r="A474" s="5">
        <v>785.0</v>
      </c>
      <c r="B474" s="6" t="s">
        <v>1004</v>
      </c>
      <c r="C474" s="7" t="s">
        <v>1005</v>
      </c>
      <c r="D474" s="8">
        <v>6700.0</v>
      </c>
      <c r="E474" s="8">
        <v>12939.0</v>
      </c>
      <c r="F474" s="5" t="s">
        <v>931</v>
      </c>
      <c r="G474" s="5">
        <v>127.0</v>
      </c>
      <c r="H474" s="5" t="s">
        <v>26</v>
      </c>
      <c r="I474" s="5" t="s">
        <v>27</v>
      </c>
      <c r="J474" s="5">
        <v>1.5563412E9</v>
      </c>
      <c r="K474" s="5">
        <v>1.5592788E9</v>
      </c>
      <c r="L474" s="9">
        <f t="shared" si="2"/>
        <v>134465670518400</v>
      </c>
      <c r="M474" s="10">
        <f t="shared" ref="M474:N474" si="478">(((J474/60/60)/24+DATE(1970,1,1)))</f>
        <v>43582.20833</v>
      </c>
      <c r="N474" s="11">
        <f t="shared" si="478"/>
        <v>43616.20833</v>
      </c>
      <c r="O474" s="12">
        <f t="shared" si="4"/>
        <v>2019</v>
      </c>
      <c r="P474" s="5" t="b">
        <v>0</v>
      </c>
      <c r="Q474" s="5">
        <f t="shared" si="5"/>
        <v>4</v>
      </c>
      <c r="R474" s="5" t="b">
        <v>1</v>
      </c>
      <c r="S474" s="5" t="s">
        <v>161</v>
      </c>
      <c r="T474" s="16">
        <f>Pledged/goal</f>
        <v>1.93119403</v>
      </c>
      <c r="U474" s="14">
        <f>iferror(Pledged/backer_count, " ")</f>
        <v>101.8818898</v>
      </c>
      <c r="V474" s="15" t="str">
        <f t="shared" si="6"/>
        <v>film &amp; video</v>
      </c>
      <c r="W474" s="15" t="str">
        <f t="shared" si="7"/>
        <v>animation</v>
      </c>
    </row>
    <row r="475" ht="15.75" customHeight="1">
      <c r="A475" s="5">
        <v>436.0</v>
      </c>
      <c r="B475" s="6" t="s">
        <v>1006</v>
      </c>
      <c r="C475" s="7" t="s">
        <v>1007</v>
      </c>
      <c r="D475" s="8">
        <v>1300.0</v>
      </c>
      <c r="E475" s="8">
        <v>13678.0</v>
      </c>
      <c r="F475" s="5" t="s">
        <v>931</v>
      </c>
      <c r="G475" s="5">
        <v>249.0</v>
      </c>
      <c r="H475" s="5" t="s">
        <v>31</v>
      </c>
      <c r="I475" s="5" t="s">
        <v>32</v>
      </c>
      <c r="J475" s="5">
        <v>1.5557364E9</v>
      </c>
      <c r="K475" s="5">
        <v>1.5558228E9</v>
      </c>
      <c r="L475" s="9">
        <f t="shared" si="2"/>
        <v>134413415798400</v>
      </c>
      <c r="M475" s="10">
        <f t="shared" ref="M475:N475" si="479">(((J475/60/60)/24+DATE(1970,1,1)))</f>
        <v>43575.20833</v>
      </c>
      <c r="N475" s="11">
        <f t="shared" si="479"/>
        <v>43576.20833</v>
      </c>
      <c r="O475" s="12">
        <f t="shared" si="4"/>
        <v>2019</v>
      </c>
      <c r="P475" s="5" t="b">
        <v>0</v>
      </c>
      <c r="Q475" s="5">
        <f t="shared" si="5"/>
        <v>4</v>
      </c>
      <c r="R475" s="5" t="b">
        <v>0</v>
      </c>
      <c r="S475" s="5" t="s">
        <v>134</v>
      </c>
      <c r="T475" s="16">
        <f>Pledged/goal</f>
        <v>10.52153846</v>
      </c>
      <c r="U475" s="14">
        <f>iferror(Pledged/backer_count, " ")</f>
        <v>54.93172691</v>
      </c>
      <c r="V475" s="15" t="str">
        <f t="shared" si="6"/>
        <v>music</v>
      </c>
      <c r="W475" s="15" t="str">
        <f t="shared" si="7"/>
        <v>jazz</v>
      </c>
    </row>
    <row r="476" ht="15.75" customHeight="1">
      <c r="A476" s="5">
        <v>520.0</v>
      </c>
      <c r="B476" s="6" t="s">
        <v>1008</v>
      </c>
      <c r="C476" s="7" t="s">
        <v>1009</v>
      </c>
      <c r="D476" s="8">
        <v>800.0</v>
      </c>
      <c r="E476" s="8">
        <v>3406.0</v>
      </c>
      <c r="F476" s="5" t="s">
        <v>931</v>
      </c>
      <c r="G476" s="5">
        <v>32.0</v>
      </c>
      <c r="H476" s="5" t="s">
        <v>31</v>
      </c>
      <c r="I476" s="5" t="s">
        <v>32</v>
      </c>
      <c r="J476" s="5">
        <v>1.55565E9</v>
      </c>
      <c r="K476" s="5">
        <v>1.5559092E9</v>
      </c>
      <c r="L476" s="9">
        <f t="shared" si="2"/>
        <v>134405950838400</v>
      </c>
      <c r="M476" s="10">
        <f t="shared" ref="M476:N476" si="480">(((J476/60/60)/24+DATE(1970,1,1)))</f>
        <v>43574.20833</v>
      </c>
      <c r="N476" s="11">
        <f t="shared" si="480"/>
        <v>43577.20833</v>
      </c>
      <c r="O476" s="12">
        <f t="shared" si="4"/>
        <v>2019</v>
      </c>
      <c r="P476" s="5" t="b">
        <v>0</v>
      </c>
      <c r="Q476" s="5">
        <f t="shared" si="5"/>
        <v>4</v>
      </c>
      <c r="R476" s="5" t="b">
        <v>0</v>
      </c>
      <c r="S476" s="5" t="s">
        <v>33</v>
      </c>
      <c r="T476" s="16">
        <f>Pledged/goal</f>
        <v>4.2575</v>
      </c>
      <c r="U476" s="14">
        <f>iferror(Pledged/backer_count, " ")</f>
        <v>106.4375</v>
      </c>
      <c r="V476" s="15" t="str">
        <f t="shared" si="6"/>
        <v>theater</v>
      </c>
      <c r="W476" s="15" t="str">
        <f t="shared" si="7"/>
        <v>plays</v>
      </c>
    </row>
    <row r="477" ht="15.75" customHeight="1">
      <c r="A477" s="5">
        <v>603.0</v>
      </c>
      <c r="B477" s="6" t="s">
        <v>1010</v>
      </c>
      <c r="C477" s="7" t="s">
        <v>1011</v>
      </c>
      <c r="D477" s="8">
        <v>5300.0</v>
      </c>
      <c r="E477" s="8">
        <v>6342.0</v>
      </c>
      <c r="F477" s="5" t="s">
        <v>931</v>
      </c>
      <c r="G477" s="5">
        <v>102.0</v>
      </c>
      <c r="H477" s="5" t="s">
        <v>31</v>
      </c>
      <c r="I477" s="5" t="s">
        <v>32</v>
      </c>
      <c r="J477" s="5">
        <v>1.5555636E9</v>
      </c>
      <c r="K477" s="5">
        <v>1.5578964E9</v>
      </c>
      <c r="L477" s="9">
        <f t="shared" si="2"/>
        <v>134398485878400</v>
      </c>
      <c r="M477" s="10">
        <f t="shared" ref="M477:N477" si="481">(((J477/60/60)/24+DATE(1970,1,1)))</f>
        <v>43573.20833</v>
      </c>
      <c r="N477" s="11">
        <f t="shared" si="481"/>
        <v>43600.20833</v>
      </c>
      <c r="O477" s="12">
        <f t="shared" si="4"/>
        <v>2019</v>
      </c>
      <c r="P477" s="5" t="b">
        <v>0</v>
      </c>
      <c r="Q477" s="5">
        <f t="shared" si="5"/>
        <v>4</v>
      </c>
      <c r="R477" s="5" t="b">
        <v>0</v>
      </c>
      <c r="S477" s="5" t="s">
        <v>33</v>
      </c>
      <c r="T477" s="16">
        <f>Pledged/goal</f>
        <v>1.196603774</v>
      </c>
      <c r="U477" s="14">
        <f>iferror(Pledged/backer_count, " ")</f>
        <v>62.17647059</v>
      </c>
      <c r="V477" s="15" t="str">
        <f t="shared" si="6"/>
        <v>theater</v>
      </c>
      <c r="W477" s="15" t="str">
        <f t="shared" si="7"/>
        <v>plays</v>
      </c>
    </row>
    <row r="478" ht="15.75" customHeight="1">
      <c r="A478" s="5">
        <v>989.0</v>
      </c>
      <c r="B478" s="6" t="s">
        <v>1012</v>
      </c>
      <c r="C478" s="7" t="s">
        <v>1013</v>
      </c>
      <c r="D478" s="8">
        <v>2400.0</v>
      </c>
      <c r="E478" s="8">
        <v>11990.0</v>
      </c>
      <c r="F478" s="5" t="s">
        <v>931</v>
      </c>
      <c r="G478" s="5">
        <v>226.0</v>
      </c>
      <c r="H478" s="5" t="s">
        <v>31</v>
      </c>
      <c r="I478" s="5" t="s">
        <v>32</v>
      </c>
      <c r="J478" s="5">
        <v>1.5553908E9</v>
      </c>
      <c r="K478" s="5">
        <v>1.5558228E9</v>
      </c>
      <c r="L478" s="9">
        <f t="shared" si="2"/>
        <v>134383555958400</v>
      </c>
      <c r="M478" s="10">
        <f t="shared" ref="M478:N478" si="482">(((J478/60/60)/24+DATE(1970,1,1)))</f>
        <v>43571.20833</v>
      </c>
      <c r="N478" s="11">
        <f t="shared" si="482"/>
        <v>43576.20833</v>
      </c>
      <c r="O478" s="12">
        <f t="shared" si="4"/>
        <v>2019</v>
      </c>
      <c r="P478" s="5" t="b">
        <v>0</v>
      </c>
      <c r="Q478" s="5">
        <f t="shared" si="5"/>
        <v>4</v>
      </c>
      <c r="R478" s="5" t="b">
        <v>0</v>
      </c>
      <c r="S478" s="5" t="s">
        <v>296</v>
      </c>
      <c r="T478" s="16">
        <f>Pledged/goal</f>
        <v>4.995833333</v>
      </c>
      <c r="U478" s="14">
        <f>iferror(Pledged/backer_count, " ")</f>
        <v>53.05309735</v>
      </c>
      <c r="V478" s="15" t="str">
        <f t="shared" si="6"/>
        <v>publishing</v>
      </c>
      <c r="W478" s="15" t="str">
        <f t="shared" si="7"/>
        <v>translations</v>
      </c>
    </row>
    <row r="479" ht="15.75" customHeight="1">
      <c r="A479" s="5">
        <v>370.0</v>
      </c>
      <c r="B479" s="6" t="s">
        <v>1014</v>
      </c>
      <c r="C479" s="7" t="s">
        <v>1015</v>
      </c>
      <c r="D479" s="8">
        <v>112300.0</v>
      </c>
      <c r="E479" s="8">
        <v>178965.0</v>
      </c>
      <c r="F479" s="5" t="s">
        <v>931</v>
      </c>
      <c r="G479" s="5">
        <v>5966.0</v>
      </c>
      <c r="H479" s="5" t="s">
        <v>31</v>
      </c>
      <c r="I479" s="5" t="s">
        <v>32</v>
      </c>
      <c r="J479" s="5">
        <v>1.5553044E9</v>
      </c>
      <c r="K479" s="5">
        <v>1.5558228E9</v>
      </c>
      <c r="L479" s="9">
        <f t="shared" si="2"/>
        <v>134376090998400</v>
      </c>
      <c r="M479" s="10">
        <f t="shared" ref="M479:N479" si="483">(((J479/60/60)/24+DATE(1970,1,1)))</f>
        <v>43570.20833</v>
      </c>
      <c r="N479" s="11">
        <f t="shared" si="483"/>
        <v>43576.20833</v>
      </c>
      <c r="O479" s="12">
        <f t="shared" si="4"/>
        <v>2019</v>
      </c>
      <c r="P479" s="5" t="b">
        <v>0</v>
      </c>
      <c r="Q479" s="5">
        <f t="shared" si="5"/>
        <v>4</v>
      </c>
      <c r="R479" s="5" t="b">
        <v>0</v>
      </c>
      <c r="S479" s="5" t="s">
        <v>33</v>
      </c>
      <c r="T479" s="16">
        <f>Pledged/goal</f>
        <v>1.593633126</v>
      </c>
      <c r="U479" s="14">
        <f>iferror(Pledged/backer_count, " ")</f>
        <v>29.99748575</v>
      </c>
      <c r="V479" s="15" t="str">
        <f t="shared" si="6"/>
        <v>theater</v>
      </c>
      <c r="W479" s="15" t="str">
        <f t="shared" si="7"/>
        <v>plays</v>
      </c>
    </row>
    <row r="480" ht="15.75" customHeight="1">
      <c r="A480" s="5">
        <v>114.0</v>
      </c>
      <c r="B480" s="6" t="s">
        <v>1016</v>
      </c>
      <c r="C480" s="7" t="s">
        <v>1017</v>
      </c>
      <c r="D480" s="8">
        <v>1900.0</v>
      </c>
      <c r="E480" s="8">
        <v>13816.0</v>
      </c>
      <c r="F480" s="5" t="s">
        <v>931</v>
      </c>
      <c r="G480" s="5">
        <v>126.0</v>
      </c>
      <c r="H480" s="5" t="s">
        <v>31</v>
      </c>
      <c r="I480" s="5" t="s">
        <v>32</v>
      </c>
      <c r="J480" s="5">
        <v>1.554786E9</v>
      </c>
      <c r="K480" s="5">
        <v>1.5548724E9</v>
      </c>
      <c r="L480" s="9">
        <f t="shared" si="2"/>
        <v>134331301238400</v>
      </c>
      <c r="M480" s="10">
        <f t="shared" ref="M480:N480" si="484">(((J480/60/60)/24+DATE(1970,1,1)))</f>
        <v>43564.20833</v>
      </c>
      <c r="N480" s="11">
        <f t="shared" si="484"/>
        <v>43565.20833</v>
      </c>
      <c r="O480" s="12">
        <f t="shared" si="4"/>
        <v>2019</v>
      </c>
      <c r="P480" s="5" t="b">
        <v>0</v>
      </c>
      <c r="Q480" s="5">
        <f t="shared" si="5"/>
        <v>4</v>
      </c>
      <c r="R480" s="5" t="b">
        <v>1</v>
      </c>
      <c r="S480" s="5" t="s">
        <v>184</v>
      </c>
      <c r="T480" s="13">
        <f>Pledged/goal</f>
        <v>7.271578947</v>
      </c>
      <c r="U480" s="14">
        <f>iferror(Pledged/backer_count, " ")</f>
        <v>109.6507937</v>
      </c>
      <c r="V480" s="15" t="str">
        <f t="shared" si="6"/>
        <v>technology</v>
      </c>
      <c r="W480" s="15" t="str">
        <f t="shared" si="7"/>
        <v>wearables</v>
      </c>
    </row>
    <row r="481" ht="15.75" customHeight="1">
      <c r="A481" s="5">
        <v>94.0</v>
      </c>
      <c r="B481" s="6" t="s">
        <v>1018</v>
      </c>
      <c r="C481" s="7" t="s">
        <v>1019</v>
      </c>
      <c r="D481" s="8">
        <v>2900.0</v>
      </c>
      <c r="E481" s="8">
        <v>8807.0</v>
      </c>
      <c r="F481" s="5" t="s">
        <v>931</v>
      </c>
      <c r="G481" s="5">
        <v>180.0</v>
      </c>
      <c r="H481" s="5" t="s">
        <v>51</v>
      </c>
      <c r="I481" s="5" t="s">
        <v>52</v>
      </c>
      <c r="J481" s="5">
        <v>1.5546132E9</v>
      </c>
      <c r="K481" s="5">
        <v>1.5555636E9</v>
      </c>
      <c r="L481" s="9">
        <f t="shared" si="2"/>
        <v>134316371318400</v>
      </c>
      <c r="M481" s="10">
        <f t="shared" ref="M481:N481" si="485">(((J481/60/60)/24+DATE(1970,1,1)))</f>
        <v>43562.20833</v>
      </c>
      <c r="N481" s="11">
        <f t="shared" si="485"/>
        <v>43573.20833</v>
      </c>
      <c r="O481" s="12">
        <f t="shared" si="4"/>
        <v>2019</v>
      </c>
      <c r="P481" s="5" t="b">
        <v>0</v>
      </c>
      <c r="Q481" s="5">
        <f t="shared" si="5"/>
        <v>4</v>
      </c>
      <c r="R481" s="5" t="b">
        <v>0</v>
      </c>
      <c r="S481" s="5" t="s">
        <v>60</v>
      </c>
      <c r="T481" s="13">
        <f>Pledged/goal</f>
        <v>3.036896552</v>
      </c>
      <c r="U481" s="14">
        <f>iferror(Pledged/backer_count, " ")</f>
        <v>48.92777778</v>
      </c>
      <c r="V481" s="15" t="str">
        <f t="shared" si="6"/>
        <v>technology</v>
      </c>
      <c r="W481" s="15" t="str">
        <f t="shared" si="7"/>
        <v>web</v>
      </c>
    </row>
    <row r="482" ht="15.75" customHeight="1">
      <c r="A482" s="5">
        <v>275.0</v>
      </c>
      <c r="B482" s="6" t="s">
        <v>1020</v>
      </c>
      <c r="C482" s="7" t="s">
        <v>1021</v>
      </c>
      <c r="D482" s="8">
        <v>3900.0</v>
      </c>
      <c r="E482" s="8">
        <v>9419.0</v>
      </c>
      <c r="F482" s="5" t="s">
        <v>931</v>
      </c>
      <c r="G482" s="5">
        <v>116.0</v>
      </c>
      <c r="H482" s="5" t="s">
        <v>31</v>
      </c>
      <c r="I482" s="5" t="s">
        <v>32</v>
      </c>
      <c r="J482" s="5">
        <v>1.5545268E9</v>
      </c>
      <c r="K482" s="5">
        <v>1.555218E9</v>
      </c>
      <c r="L482" s="9">
        <f t="shared" si="2"/>
        <v>134308906358400</v>
      </c>
      <c r="M482" s="10">
        <f t="shared" ref="M482:N482" si="486">(((J482/60/60)/24+DATE(1970,1,1)))</f>
        <v>43561.20833</v>
      </c>
      <c r="N482" s="11">
        <f t="shared" si="486"/>
        <v>43569.20833</v>
      </c>
      <c r="O482" s="12">
        <f t="shared" si="4"/>
        <v>2019</v>
      </c>
      <c r="P482" s="5" t="b">
        <v>0</v>
      </c>
      <c r="Q482" s="5">
        <f t="shared" si="5"/>
        <v>4</v>
      </c>
      <c r="R482" s="5" t="b">
        <v>0</v>
      </c>
      <c r="S482" s="5" t="s">
        <v>296</v>
      </c>
      <c r="T482" s="13">
        <f>Pledged/goal</f>
        <v>2.415128205</v>
      </c>
      <c r="U482" s="14">
        <f>iferror(Pledged/backer_count, " ")</f>
        <v>81.19827586</v>
      </c>
      <c r="V482" s="15" t="str">
        <f t="shared" si="6"/>
        <v>publishing</v>
      </c>
      <c r="W482" s="15" t="str">
        <f t="shared" si="7"/>
        <v>translations</v>
      </c>
    </row>
    <row r="483" ht="15.75" customHeight="1">
      <c r="A483" s="5">
        <v>385.0</v>
      </c>
      <c r="B483" s="6" t="s">
        <v>1022</v>
      </c>
      <c r="C483" s="7" t="s">
        <v>1023</v>
      </c>
      <c r="D483" s="8">
        <v>38900.0</v>
      </c>
      <c r="E483" s="8">
        <v>56859.0</v>
      </c>
      <c r="F483" s="5" t="s">
        <v>931</v>
      </c>
      <c r="G483" s="5">
        <v>1137.0</v>
      </c>
      <c r="H483" s="5" t="s">
        <v>31</v>
      </c>
      <c r="I483" s="5" t="s">
        <v>32</v>
      </c>
      <c r="J483" s="5">
        <v>1.5538356E9</v>
      </c>
      <c r="K483" s="5">
        <v>1.5566004E9</v>
      </c>
      <c r="L483" s="9">
        <f t="shared" si="2"/>
        <v>134249186678400</v>
      </c>
      <c r="M483" s="10">
        <f t="shared" ref="M483:N483" si="487">(((J483/60/60)/24+DATE(1970,1,1)))</f>
        <v>43553.20833</v>
      </c>
      <c r="N483" s="11">
        <f t="shared" si="487"/>
        <v>43585.20833</v>
      </c>
      <c r="O483" s="12">
        <f t="shared" si="4"/>
        <v>2019</v>
      </c>
      <c r="P483" s="5" t="b">
        <v>0</v>
      </c>
      <c r="Q483" s="5">
        <f t="shared" si="5"/>
        <v>3</v>
      </c>
      <c r="R483" s="5" t="b">
        <v>0</v>
      </c>
      <c r="S483" s="5" t="s">
        <v>90</v>
      </c>
      <c r="T483" s="16">
        <f>Pledged/goal</f>
        <v>1.461670951</v>
      </c>
      <c r="U483" s="14">
        <f>iferror(Pledged/backer_count, " ")</f>
        <v>50.00791557</v>
      </c>
      <c r="V483" s="15" t="str">
        <f t="shared" si="6"/>
        <v>publishing</v>
      </c>
      <c r="W483" s="15" t="str">
        <f t="shared" si="7"/>
        <v>nonfiction</v>
      </c>
    </row>
    <row r="484" ht="15.75" customHeight="1">
      <c r="A484" s="5">
        <v>159.0</v>
      </c>
      <c r="B484" s="6" t="s">
        <v>1024</v>
      </c>
      <c r="C484" s="7" t="s">
        <v>1025</v>
      </c>
      <c r="D484" s="8">
        <v>191200.0</v>
      </c>
      <c r="E484" s="8">
        <v>191222.0</v>
      </c>
      <c r="F484" s="5" t="s">
        <v>931</v>
      </c>
      <c r="G484" s="5">
        <v>1821.0</v>
      </c>
      <c r="H484" s="5" t="s">
        <v>31</v>
      </c>
      <c r="I484" s="5" t="s">
        <v>32</v>
      </c>
      <c r="J484" s="5">
        <v>1.5536628E9</v>
      </c>
      <c r="K484" s="5">
        <v>1.555218E9</v>
      </c>
      <c r="L484" s="9">
        <f t="shared" si="2"/>
        <v>134234256758400</v>
      </c>
      <c r="M484" s="10">
        <f t="shared" ref="M484:N484" si="488">(((J484/60/60)/24+DATE(1970,1,1)))</f>
        <v>43551.20833</v>
      </c>
      <c r="N484" s="11">
        <f t="shared" si="488"/>
        <v>43569.20833</v>
      </c>
      <c r="O484" s="12">
        <f t="shared" si="4"/>
        <v>2019</v>
      </c>
      <c r="P484" s="5" t="b">
        <v>0</v>
      </c>
      <c r="Q484" s="5">
        <f t="shared" si="5"/>
        <v>3</v>
      </c>
      <c r="R484" s="5" t="b">
        <v>1</v>
      </c>
      <c r="S484" s="5" t="s">
        <v>33</v>
      </c>
      <c r="T484" s="13">
        <f>Pledged/goal</f>
        <v>1.000115063</v>
      </c>
      <c r="U484" s="14">
        <f>iferror(Pledged/backer_count, " ")</f>
        <v>105.0093355</v>
      </c>
      <c r="V484" s="15" t="str">
        <f t="shared" si="6"/>
        <v>theater</v>
      </c>
      <c r="W484" s="15" t="str">
        <f t="shared" si="7"/>
        <v>plays</v>
      </c>
    </row>
    <row r="485" ht="15.75" customHeight="1">
      <c r="A485" s="5">
        <v>631.0</v>
      </c>
      <c r="B485" s="6" t="s">
        <v>1026</v>
      </c>
      <c r="C485" s="7" t="s">
        <v>1027</v>
      </c>
      <c r="D485" s="8">
        <v>59200.0</v>
      </c>
      <c r="E485" s="8">
        <v>183756.0</v>
      </c>
      <c r="F485" s="5" t="s">
        <v>931</v>
      </c>
      <c r="G485" s="5">
        <v>3063.0</v>
      </c>
      <c r="H485" s="5" t="s">
        <v>31</v>
      </c>
      <c r="I485" s="5" t="s">
        <v>32</v>
      </c>
      <c r="J485" s="5">
        <v>1.5535764E9</v>
      </c>
      <c r="K485" s="5">
        <v>1.553922E9</v>
      </c>
      <c r="L485" s="9">
        <f t="shared" si="2"/>
        <v>134226791798400</v>
      </c>
      <c r="M485" s="10">
        <f t="shared" ref="M485:N485" si="489">(((J485/60/60)/24+DATE(1970,1,1)))</f>
        <v>43550.20833</v>
      </c>
      <c r="N485" s="11">
        <f t="shared" si="489"/>
        <v>43554.20833</v>
      </c>
      <c r="O485" s="12">
        <f t="shared" si="4"/>
        <v>2019</v>
      </c>
      <c r="P485" s="5" t="b">
        <v>0</v>
      </c>
      <c r="Q485" s="5">
        <f t="shared" si="5"/>
        <v>3</v>
      </c>
      <c r="R485" s="5" t="b">
        <v>0</v>
      </c>
      <c r="S485" s="5" t="s">
        <v>33</v>
      </c>
      <c r="T485" s="16">
        <f>Pledged/goal</f>
        <v>3.103986486</v>
      </c>
      <c r="U485" s="14">
        <f>iferror(Pledged/backer_count, " ")</f>
        <v>59.99216454</v>
      </c>
      <c r="V485" s="15" t="str">
        <f t="shared" si="6"/>
        <v>theater</v>
      </c>
      <c r="W485" s="15" t="str">
        <f t="shared" si="7"/>
        <v>plays</v>
      </c>
    </row>
    <row r="486" ht="15.75" customHeight="1">
      <c r="A486" s="5">
        <v>44.0</v>
      </c>
      <c r="B486" s="6" t="s">
        <v>1028</v>
      </c>
      <c r="C486" s="7" t="s">
        <v>1029</v>
      </c>
      <c r="D486" s="8">
        <v>1600.0</v>
      </c>
      <c r="E486" s="8">
        <v>10541.0</v>
      </c>
      <c r="F486" s="5" t="s">
        <v>931</v>
      </c>
      <c r="G486" s="5">
        <v>98.0</v>
      </c>
      <c r="H486" s="5" t="s">
        <v>47</v>
      </c>
      <c r="I486" s="5" t="s">
        <v>48</v>
      </c>
      <c r="J486" s="5">
        <v>1.5527988E9</v>
      </c>
      <c r="K486" s="5">
        <v>1.5528852E9</v>
      </c>
      <c r="L486" s="9">
        <f t="shared" si="2"/>
        <v>134159607158400</v>
      </c>
      <c r="M486" s="10">
        <f t="shared" ref="M486:N486" si="490">(((J486/60/60)/24+DATE(1970,1,1)))</f>
        <v>43541.20833</v>
      </c>
      <c r="N486" s="11">
        <f t="shared" si="490"/>
        <v>43542.20833</v>
      </c>
      <c r="O486" s="12">
        <f t="shared" si="4"/>
        <v>2019</v>
      </c>
      <c r="P486" s="5" t="b">
        <v>0</v>
      </c>
      <c r="Q486" s="5">
        <f t="shared" si="5"/>
        <v>3</v>
      </c>
      <c r="R486" s="5" t="b">
        <v>0</v>
      </c>
      <c r="S486" s="5" t="s">
        <v>164</v>
      </c>
      <c r="T486" s="13">
        <f>Pledged/goal</f>
        <v>6.588125</v>
      </c>
      <c r="U486" s="14">
        <f>iferror(Pledged/backer_count, " ")</f>
        <v>107.5612245</v>
      </c>
      <c r="V486" s="15" t="str">
        <f t="shared" si="6"/>
        <v>publishing</v>
      </c>
      <c r="W486" s="15" t="str">
        <f t="shared" si="7"/>
        <v>fiction</v>
      </c>
    </row>
    <row r="487" ht="15.75" customHeight="1">
      <c r="A487" s="5">
        <v>314.0</v>
      </c>
      <c r="B487" s="6" t="s">
        <v>1030</v>
      </c>
      <c r="C487" s="7" t="s">
        <v>1031</v>
      </c>
      <c r="D487" s="8">
        <v>1400.0</v>
      </c>
      <c r="E487" s="8">
        <v>4126.0</v>
      </c>
      <c r="F487" s="5" t="s">
        <v>931</v>
      </c>
      <c r="G487" s="5">
        <v>133.0</v>
      </c>
      <c r="H487" s="5" t="s">
        <v>31</v>
      </c>
      <c r="I487" s="5" t="s">
        <v>32</v>
      </c>
      <c r="J487" s="5">
        <v>1.5523668E9</v>
      </c>
      <c r="K487" s="5">
        <v>1.5527988E9</v>
      </c>
      <c r="L487" s="9">
        <f t="shared" si="2"/>
        <v>134122282358400</v>
      </c>
      <c r="M487" s="10">
        <f t="shared" ref="M487:N487" si="491">(((J487/60/60)/24+DATE(1970,1,1)))</f>
        <v>43536.20833</v>
      </c>
      <c r="N487" s="11">
        <f t="shared" si="491"/>
        <v>43541.20833</v>
      </c>
      <c r="O487" s="12">
        <f t="shared" si="4"/>
        <v>2019</v>
      </c>
      <c r="P487" s="5" t="b">
        <v>0</v>
      </c>
      <c r="Q487" s="5">
        <f t="shared" si="5"/>
        <v>3</v>
      </c>
      <c r="R487" s="5" t="b">
        <v>1</v>
      </c>
      <c r="S487" s="5" t="s">
        <v>72</v>
      </c>
      <c r="T487" s="13">
        <f>Pledged/goal</f>
        <v>2.947142857</v>
      </c>
      <c r="U487" s="14">
        <f>iferror(Pledged/backer_count, " ")</f>
        <v>31.02255639</v>
      </c>
      <c r="V487" s="15" t="str">
        <f t="shared" si="6"/>
        <v>film &amp; video</v>
      </c>
      <c r="W487" s="15" t="str">
        <f t="shared" si="7"/>
        <v>documentary</v>
      </c>
    </row>
    <row r="488" ht="15.75" customHeight="1">
      <c r="A488" s="5">
        <v>449.0</v>
      </c>
      <c r="B488" s="6" t="s">
        <v>1032</v>
      </c>
      <c r="C488" s="7" t="s">
        <v>1033</v>
      </c>
      <c r="D488" s="8">
        <v>900.0</v>
      </c>
      <c r="E488" s="8">
        <v>8703.0</v>
      </c>
      <c r="F488" s="5" t="s">
        <v>931</v>
      </c>
      <c r="G488" s="5">
        <v>86.0</v>
      </c>
      <c r="H488" s="5" t="s">
        <v>47</v>
      </c>
      <c r="I488" s="5" t="s">
        <v>48</v>
      </c>
      <c r="J488" s="5">
        <v>1.551852E9</v>
      </c>
      <c r="K488" s="5">
        <v>1.5533172E9</v>
      </c>
      <c r="L488" s="9">
        <f t="shared" si="2"/>
        <v>134077803638400</v>
      </c>
      <c r="M488" s="10">
        <f t="shared" ref="M488:N488" si="492">(((J488/60/60)/24+DATE(1970,1,1)))</f>
        <v>43530.25</v>
      </c>
      <c r="N488" s="11">
        <f t="shared" si="492"/>
        <v>43547.20833</v>
      </c>
      <c r="O488" s="12">
        <f t="shared" si="4"/>
        <v>2019</v>
      </c>
      <c r="P488" s="5" t="b">
        <v>0</v>
      </c>
      <c r="Q488" s="5">
        <f t="shared" si="5"/>
        <v>3</v>
      </c>
      <c r="R488" s="5" t="b">
        <v>0</v>
      </c>
      <c r="S488" s="5" t="s">
        <v>139</v>
      </c>
      <c r="T488" s="16">
        <f>Pledged/goal</f>
        <v>9.67</v>
      </c>
      <c r="U488" s="14">
        <f>iferror(Pledged/backer_count, " ")</f>
        <v>101.1976744</v>
      </c>
      <c r="V488" s="15" t="str">
        <f t="shared" si="6"/>
        <v>games</v>
      </c>
      <c r="W488" s="15" t="str">
        <f t="shared" si="7"/>
        <v>video games</v>
      </c>
    </row>
    <row r="489" ht="15.75" customHeight="1">
      <c r="A489" s="5">
        <v>608.0</v>
      </c>
      <c r="B489" s="6" t="s">
        <v>307</v>
      </c>
      <c r="C489" s="7" t="s">
        <v>1034</v>
      </c>
      <c r="D489" s="8">
        <v>3900.0</v>
      </c>
      <c r="E489" s="8">
        <v>11075.0</v>
      </c>
      <c r="F489" s="5" t="s">
        <v>931</v>
      </c>
      <c r="G489" s="5">
        <v>316.0</v>
      </c>
      <c r="H489" s="5" t="s">
        <v>31</v>
      </c>
      <c r="I489" s="5" t="s">
        <v>32</v>
      </c>
      <c r="J489" s="5">
        <v>1.551852E9</v>
      </c>
      <c r="K489" s="5">
        <v>1.5521976E9</v>
      </c>
      <c r="L489" s="9">
        <f t="shared" si="2"/>
        <v>134077803638400</v>
      </c>
      <c r="M489" s="10">
        <f t="shared" ref="M489:N489" si="493">(((J489/60/60)/24+DATE(1970,1,1)))</f>
        <v>43530.25</v>
      </c>
      <c r="N489" s="11">
        <f t="shared" si="493"/>
        <v>43534.25</v>
      </c>
      <c r="O489" s="12">
        <f t="shared" si="4"/>
        <v>2019</v>
      </c>
      <c r="P489" s="5" t="b">
        <v>0</v>
      </c>
      <c r="Q489" s="5">
        <f t="shared" si="5"/>
        <v>3</v>
      </c>
      <c r="R489" s="5" t="b">
        <v>1</v>
      </c>
      <c r="S489" s="5" t="s">
        <v>134</v>
      </c>
      <c r="T489" s="16">
        <f>Pledged/goal</f>
        <v>2.83974359</v>
      </c>
      <c r="U489" s="14">
        <f>iferror(Pledged/backer_count, " ")</f>
        <v>35.04746835</v>
      </c>
      <c r="V489" s="15" t="str">
        <f t="shared" si="6"/>
        <v>music</v>
      </c>
      <c r="W489" s="15" t="str">
        <f t="shared" si="7"/>
        <v>jazz</v>
      </c>
    </row>
    <row r="490" ht="15.75" customHeight="1">
      <c r="A490" s="5">
        <v>860.0</v>
      </c>
      <c r="B490" s="6" t="s">
        <v>1035</v>
      </c>
      <c r="C490" s="7" t="s">
        <v>1036</v>
      </c>
      <c r="D490" s="8">
        <v>2000.0</v>
      </c>
      <c r="E490" s="8">
        <v>5033.0</v>
      </c>
      <c r="F490" s="5" t="s">
        <v>931</v>
      </c>
      <c r="G490" s="5">
        <v>65.0</v>
      </c>
      <c r="H490" s="5" t="s">
        <v>31</v>
      </c>
      <c r="I490" s="5" t="s">
        <v>32</v>
      </c>
      <c r="J490" s="5">
        <v>1.550556E9</v>
      </c>
      <c r="K490" s="5">
        <v>1.55142E9</v>
      </c>
      <c r="L490" s="9">
        <f t="shared" si="2"/>
        <v>133965829238400</v>
      </c>
      <c r="M490" s="10">
        <f t="shared" ref="M490:N490" si="494">(((J490/60/60)/24+DATE(1970,1,1)))</f>
        <v>43515.25</v>
      </c>
      <c r="N490" s="11">
        <f t="shared" si="494"/>
        <v>43525.25</v>
      </c>
      <c r="O490" s="12">
        <f t="shared" si="4"/>
        <v>2019</v>
      </c>
      <c r="P490" s="5" t="b">
        <v>0</v>
      </c>
      <c r="Q490" s="5">
        <f t="shared" si="5"/>
        <v>2</v>
      </c>
      <c r="R490" s="5" t="b">
        <v>1</v>
      </c>
      <c r="S490" s="5" t="s">
        <v>184</v>
      </c>
      <c r="T490" s="16">
        <f>Pledged/goal</f>
        <v>2.5165</v>
      </c>
      <c r="U490" s="14">
        <f>iferror(Pledged/backer_count, " ")</f>
        <v>77.43076923</v>
      </c>
      <c r="V490" s="15" t="str">
        <f t="shared" si="6"/>
        <v>technology</v>
      </c>
      <c r="W490" s="15" t="str">
        <f t="shared" si="7"/>
        <v>wearables</v>
      </c>
    </row>
    <row r="491" ht="15.75" customHeight="1">
      <c r="A491" s="5">
        <v>23.0</v>
      </c>
      <c r="B491" s="6" t="s">
        <v>1037</v>
      </c>
      <c r="C491" s="7" t="s">
        <v>1038</v>
      </c>
      <c r="D491" s="8">
        <v>4500.0</v>
      </c>
      <c r="E491" s="8">
        <v>14942.0</v>
      </c>
      <c r="F491" s="5" t="s">
        <v>931</v>
      </c>
      <c r="G491" s="5">
        <v>142.0</v>
      </c>
      <c r="H491" s="5" t="s">
        <v>51</v>
      </c>
      <c r="I491" s="5" t="s">
        <v>52</v>
      </c>
      <c r="J491" s="5">
        <v>1.550124E9</v>
      </c>
      <c r="K491" s="5">
        <v>1.5546996E9</v>
      </c>
      <c r="L491" s="9">
        <f t="shared" si="2"/>
        <v>133928504438400</v>
      </c>
      <c r="M491" s="10">
        <f t="shared" ref="M491:N491" si="495">(((J491/60/60)/24+DATE(1970,1,1)))</f>
        <v>43510.25</v>
      </c>
      <c r="N491" s="11">
        <f t="shared" si="495"/>
        <v>43563.20833</v>
      </c>
      <c r="O491" s="12">
        <f t="shared" si="4"/>
        <v>2019</v>
      </c>
      <c r="P491" s="5" t="b">
        <v>0</v>
      </c>
      <c r="Q491" s="5">
        <f t="shared" si="5"/>
        <v>2</v>
      </c>
      <c r="R491" s="5" t="b">
        <v>0</v>
      </c>
      <c r="S491" s="5" t="s">
        <v>72</v>
      </c>
      <c r="T491" s="13">
        <f>Pledged/goal</f>
        <v>3.320444444</v>
      </c>
      <c r="U491" s="14">
        <f>iferror(Pledged/backer_count, " ")</f>
        <v>105.2253521</v>
      </c>
      <c r="V491" s="15" t="str">
        <f t="shared" si="6"/>
        <v>film &amp; video</v>
      </c>
      <c r="W491" s="15" t="str">
        <f t="shared" si="7"/>
        <v>documentary</v>
      </c>
    </row>
    <row r="492" ht="15.75" customHeight="1">
      <c r="A492" s="5">
        <v>383.0</v>
      </c>
      <c r="B492" s="6" t="s">
        <v>1039</v>
      </c>
      <c r="C492" s="7" t="s">
        <v>1040</v>
      </c>
      <c r="D492" s="8">
        <v>6300.0</v>
      </c>
      <c r="E492" s="8">
        <v>14199.0</v>
      </c>
      <c r="F492" s="5" t="s">
        <v>931</v>
      </c>
      <c r="G492" s="5">
        <v>189.0</v>
      </c>
      <c r="H492" s="5" t="s">
        <v>31</v>
      </c>
      <c r="I492" s="5" t="s">
        <v>32</v>
      </c>
      <c r="J492" s="5">
        <v>1.5500376E9</v>
      </c>
      <c r="K492" s="5">
        <v>1.550556E9</v>
      </c>
      <c r="L492" s="9">
        <f t="shared" si="2"/>
        <v>133921039478400</v>
      </c>
      <c r="M492" s="10">
        <f t="shared" ref="M492:N492" si="496">(((J492/60/60)/24+DATE(1970,1,1)))</f>
        <v>43509.25</v>
      </c>
      <c r="N492" s="11">
        <f t="shared" si="496"/>
        <v>43515.25</v>
      </c>
      <c r="O492" s="12">
        <f t="shared" si="4"/>
        <v>2019</v>
      </c>
      <c r="P492" s="5" t="b">
        <v>0</v>
      </c>
      <c r="Q492" s="5">
        <f t="shared" si="5"/>
        <v>2</v>
      </c>
      <c r="R492" s="5" t="b">
        <v>1</v>
      </c>
      <c r="S492" s="5" t="s">
        <v>63</v>
      </c>
      <c r="T492" s="16">
        <f>Pledged/goal</f>
        <v>2.253809524</v>
      </c>
      <c r="U492" s="14">
        <f>iferror(Pledged/backer_count, " ")</f>
        <v>75.12698413</v>
      </c>
      <c r="V492" s="15" t="str">
        <f t="shared" si="6"/>
        <v>food</v>
      </c>
      <c r="W492" s="15" t="str">
        <f t="shared" si="7"/>
        <v>food trucks</v>
      </c>
    </row>
    <row r="493" ht="15.75" customHeight="1">
      <c r="A493" s="5">
        <v>772.0</v>
      </c>
      <c r="B493" s="6" t="s">
        <v>1041</v>
      </c>
      <c r="C493" s="7" t="s">
        <v>1042</v>
      </c>
      <c r="D493" s="8">
        <v>149600.0</v>
      </c>
      <c r="E493" s="8">
        <v>169586.0</v>
      </c>
      <c r="F493" s="5" t="s">
        <v>931</v>
      </c>
      <c r="G493" s="5">
        <v>5139.0</v>
      </c>
      <c r="H493" s="5" t="s">
        <v>31</v>
      </c>
      <c r="I493" s="5" t="s">
        <v>32</v>
      </c>
      <c r="J493" s="5">
        <v>1.549692E9</v>
      </c>
      <c r="K493" s="5">
        <v>1.5500376E9</v>
      </c>
      <c r="L493" s="9">
        <f t="shared" si="2"/>
        <v>133891179638400</v>
      </c>
      <c r="M493" s="10">
        <f t="shared" ref="M493:N493" si="497">(((J493/60/60)/24+DATE(1970,1,1)))</f>
        <v>43505.25</v>
      </c>
      <c r="N493" s="11">
        <f t="shared" si="497"/>
        <v>43509.25</v>
      </c>
      <c r="O493" s="12">
        <f t="shared" si="4"/>
        <v>2019</v>
      </c>
      <c r="P493" s="5" t="b">
        <v>0</v>
      </c>
      <c r="Q493" s="5">
        <f t="shared" si="5"/>
        <v>2</v>
      </c>
      <c r="R493" s="5" t="b">
        <v>0</v>
      </c>
      <c r="S493" s="5" t="s">
        <v>117</v>
      </c>
      <c r="T493" s="16">
        <f>Pledged/goal</f>
        <v>1.133596257</v>
      </c>
      <c r="U493" s="14">
        <f>iferror(Pledged/backer_count, " ")</f>
        <v>32.99980541</v>
      </c>
      <c r="V493" s="15" t="str">
        <f t="shared" si="6"/>
        <v>music</v>
      </c>
      <c r="W493" s="15" t="str">
        <f t="shared" si="7"/>
        <v>indie rock</v>
      </c>
    </row>
    <row r="494" ht="15.75" customHeight="1">
      <c r="A494" s="5">
        <v>920.0</v>
      </c>
      <c r="B494" s="6" t="s">
        <v>1043</v>
      </c>
      <c r="C494" s="7" t="s">
        <v>1044</v>
      </c>
      <c r="D494" s="8">
        <v>5300.0</v>
      </c>
      <c r="E494" s="8">
        <v>9676.0</v>
      </c>
      <c r="F494" s="5" t="s">
        <v>931</v>
      </c>
      <c r="G494" s="5">
        <v>255.0</v>
      </c>
      <c r="H494" s="5" t="s">
        <v>31</v>
      </c>
      <c r="I494" s="5" t="s">
        <v>32</v>
      </c>
      <c r="J494" s="5">
        <v>1.5495192E9</v>
      </c>
      <c r="K494" s="5">
        <v>1.5512472E9</v>
      </c>
      <c r="L494" s="9">
        <f t="shared" si="2"/>
        <v>133876249718400</v>
      </c>
      <c r="M494" s="10">
        <f t="shared" ref="M494:N494" si="498">(((J494/60/60)/24+DATE(1970,1,1)))</f>
        <v>43503.25</v>
      </c>
      <c r="N494" s="11">
        <f t="shared" si="498"/>
        <v>43523.25</v>
      </c>
      <c r="O494" s="12">
        <f t="shared" si="4"/>
        <v>2019</v>
      </c>
      <c r="P494" s="5" t="b">
        <v>1</v>
      </c>
      <c r="Q494" s="5">
        <f t="shared" si="5"/>
        <v>2</v>
      </c>
      <c r="R494" s="5" t="b">
        <v>0</v>
      </c>
      <c r="S494" s="5" t="s">
        <v>161</v>
      </c>
      <c r="T494" s="16">
        <f>Pledged/goal</f>
        <v>1.825660377</v>
      </c>
      <c r="U494" s="14">
        <f>iferror(Pledged/backer_count, " ")</f>
        <v>37.94509804</v>
      </c>
      <c r="V494" s="15" t="str">
        <f t="shared" si="6"/>
        <v>film &amp; video</v>
      </c>
      <c r="W494" s="15" t="str">
        <f t="shared" si="7"/>
        <v>animation</v>
      </c>
    </row>
    <row r="495" ht="15.75" customHeight="1">
      <c r="A495" s="5">
        <v>269.0</v>
      </c>
      <c r="B495" s="6" t="s">
        <v>1045</v>
      </c>
      <c r="C495" s="7" t="s">
        <v>1046</v>
      </c>
      <c r="D495" s="8">
        <v>3500.0</v>
      </c>
      <c r="E495" s="8">
        <v>8842.0</v>
      </c>
      <c r="F495" s="5" t="s">
        <v>931</v>
      </c>
      <c r="G495" s="5">
        <v>87.0</v>
      </c>
      <c r="H495" s="5" t="s">
        <v>31</v>
      </c>
      <c r="I495" s="5" t="s">
        <v>32</v>
      </c>
      <c r="J495" s="5">
        <v>1.5489144E9</v>
      </c>
      <c r="K495" s="5">
        <v>1.5507288E9</v>
      </c>
      <c r="L495" s="9">
        <f t="shared" si="2"/>
        <v>133823994998400</v>
      </c>
      <c r="M495" s="10">
        <f t="shared" ref="M495:N495" si="499">(((J495/60/60)/24+DATE(1970,1,1)))</f>
        <v>43496.25</v>
      </c>
      <c r="N495" s="11">
        <f t="shared" si="499"/>
        <v>43517.25</v>
      </c>
      <c r="O495" s="12">
        <f t="shared" si="4"/>
        <v>2019</v>
      </c>
      <c r="P495" s="5" t="b">
        <v>0</v>
      </c>
      <c r="Q495" s="5">
        <f t="shared" si="5"/>
        <v>1</v>
      </c>
      <c r="R495" s="5" t="b">
        <v>0</v>
      </c>
      <c r="S495" s="5" t="s">
        <v>53</v>
      </c>
      <c r="T495" s="13">
        <f>Pledged/goal</f>
        <v>2.526285714</v>
      </c>
      <c r="U495" s="14">
        <f>iferror(Pledged/backer_count, " ")</f>
        <v>101.6321839</v>
      </c>
      <c r="V495" s="15" t="str">
        <f t="shared" si="6"/>
        <v>film &amp; video</v>
      </c>
      <c r="W495" s="15" t="str">
        <f t="shared" si="7"/>
        <v>television</v>
      </c>
    </row>
    <row r="496" ht="15.75" customHeight="1">
      <c r="A496" s="5">
        <v>803.0</v>
      </c>
      <c r="B496" s="6" t="s">
        <v>1047</v>
      </c>
      <c r="C496" s="7" t="s">
        <v>1048</v>
      </c>
      <c r="D496" s="8">
        <v>6100.0</v>
      </c>
      <c r="E496" s="8">
        <v>6527.0</v>
      </c>
      <c r="F496" s="5" t="s">
        <v>931</v>
      </c>
      <c r="G496" s="5">
        <v>233.0</v>
      </c>
      <c r="H496" s="5" t="s">
        <v>31</v>
      </c>
      <c r="I496" s="5" t="s">
        <v>32</v>
      </c>
      <c r="J496" s="5">
        <v>1.5485688E9</v>
      </c>
      <c r="K496" s="5">
        <v>1.5515064E9</v>
      </c>
      <c r="L496" s="9">
        <f t="shared" si="2"/>
        <v>133794135158400</v>
      </c>
      <c r="M496" s="10">
        <f t="shared" ref="M496:N496" si="500">(((J496/60/60)/24+DATE(1970,1,1)))</f>
        <v>43492.25</v>
      </c>
      <c r="N496" s="11">
        <f t="shared" si="500"/>
        <v>43526.25</v>
      </c>
      <c r="O496" s="12">
        <f t="shared" si="4"/>
        <v>2019</v>
      </c>
      <c r="P496" s="5" t="b">
        <v>0</v>
      </c>
      <c r="Q496" s="5">
        <f t="shared" si="5"/>
        <v>1</v>
      </c>
      <c r="R496" s="5" t="b">
        <v>0</v>
      </c>
      <c r="S496" s="5" t="s">
        <v>33</v>
      </c>
      <c r="T496" s="16">
        <f>Pledged/goal</f>
        <v>1.07</v>
      </c>
      <c r="U496" s="14">
        <f>iferror(Pledged/backer_count, " ")</f>
        <v>28.01287554</v>
      </c>
      <c r="V496" s="15" t="str">
        <f t="shared" si="6"/>
        <v>theater</v>
      </c>
      <c r="W496" s="15" t="str">
        <f t="shared" si="7"/>
        <v>plays</v>
      </c>
    </row>
    <row r="497" ht="15.75" customHeight="1">
      <c r="A497" s="5">
        <v>818.0</v>
      </c>
      <c r="B497" s="6" t="s">
        <v>1049</v>
      </c>
      <c r="C497" s="7" t="s">
        <v>1050</v>
      </c>
      <c r="D497" s="8">
        <v>700.0</v>
      </c>
      <c r="E497" s="8">
        <v>7664.0</v>
      </c>
      <c r="F497" s="5" t="s">
        <v>931</v>
      </c>
      <c r="G497" s="5">
        <v>69.0</v>
      </c>
      <c r="H497" s="5" t="s">
        <v>31</v>
      </c>
      <c r="I497" s="5" t="s">
        <v>32</v>
      </c>
      <c r="J497" s="5">
        <v>1.5480504E9</v>
      </c>
      <c r="K497" s="5">
        <v>1.5491736E9</v>
      </c>
      <c r="L497" s="9">
        <f t="shared" si="2"/>
        <v>133749345398400</v>
      </c>
      <c r="M497" s="10">
        <f t="shared" ref="M497:N497" si="501">(((J497/60/60)/24+DATE(1970,1,1)))</f>
        <v>43486.25</v>
      </c>
      <c r="N497" s="11">
        <f t="shared" si="501"/>
        <v>43499.25</v>
      </c>
      <c r="O497" s="12">
        <f t="shared" si="4"/>
        <v>2019</v>
      </c>
      <c r="P497" s="5" t="b">
        <v>0</v>
      </c>
      <c r="Q497" s="5">
        <f t="shared" si="5"/>
        <v>1</v>
      </c>
      <c r="R497" s="5" t="b">
        <v>1</v>
      </c>
      <c r="S497" s="5" t="s">
        <v>33</v>
      </c>
      <c r="T497" s="16">
        <f>Pledged/goal</f>
        <v>10.94857143</v>
      </c>
      <c r="U497" s="14">
        <f>iferror(Pledged/backer_count, " ")</f>
        <v>111.0724638</v>
      </c>
      <c r="V497" s="15" t="str">
        <f t="shared" si="6"/>
        <v>theater</v>
      </c>
      <c r="W497" s="15" t="str">
        <f t="shared" si="7"/>
        <v>plays</v>
      </c>
    </row>
    <row r="498" ht="15.75" customHeight="1">
      <c r="A498" s="5">
        <v>727.0</v>
      </c>
      <c r="B498" s="6" t="s">
        <v>1051</v>
      </c>
      <c r="C498" s="7" t="s">
        <v>1052</v>
      </c>
      <c r="D498" s="8">
        <v>8900.0</v>
      </c>
      <c r="E498" s="8">
        <v>14685.0</v>
      </c>
      <c r="F498" s="5" t="s">
        <v>931</v>
      </c>
      <c r="G498" s="5">
        <v>181.0</v>
      </c>
      <c r="H498" s="5" t="s">
        <v>31</v>
      </c>
      <c r="I498" s="5" t="s">
        <v>32</v>
      </c>
      <c r="J498" s="5">
        <v>1.547964E9</v>
      </c>
      <c r="K498" s="5">
        <v>1.5529716E9</v>
      </c>
      <c r="L498" s="9">
        <f t="shared" si="2"/>
        <v>133741880438400</v>
      </c>
      <c r="M498" s="10">
        <f t="shared" ref="M498:N498" si="502">(((J498/60/60)/24+DATE(1970,1,1)))</f>
        <v>43485.25</v>
      </c>
      <c r="N498" s="11">
        <f t="shared" si="502"/>
        <v>43543.20833</v>
      </c>
      <c r="O498" s="12">
        <f t="shared" si="4"/>
        <v>2019</v>
      </c>
      <c r="P498" s="5" t="b">
        <v>0</v>
      </c>
      <c r="Q498" s="5">
        <f t="shared" si="5"/>
        <v>1</v>
      </c>
      <c r="R498" s="5" t="b">
        <v>0</v>
      </c>
      <c r="S498" s="5" t="s">
        <v>60</v>
      </c>
      <c r="T498" s="16">
        <f>Pledged/goal</f>
        <v>1.65</v>
      </c>
      <c r="U498" s="14">
        <f>iferror(Pledged/backer_count, " ")</f>
        <v>81.13259669</v>
      </c>
      <c r="V498" s="15" t="str">
        <f t="shared" si="6"/>
        <v>technology</v>
      </c>
      <c r="W498" s="15" t="str">
        <f t="shared" si="7"/>
        <v>web</v>
      </c>
    </row>
    <row r="499" ht="15.75" customHeight="1">
      <c r="A499" s="5">
        <v>35.0</v>
      </c>
      <c r="B499" s="6" t="s">
        <v>1053</v>
      </c>
      <c r="C499" s="7" t="s">
        <v>1054</v>
      </c>
      <c r="D499" s="8">
        <v>125500.0</v>
      </c>
      <c r="E499" s="8">
        <v>188628.0</v>
      </c>
      <c r="F499" s="5" t="s">
        <v>931</v>
      </c>
      <c r="G499" s="5">
        <v>1965.0</v>
      </c>
      <c r="H499" s="5" t="s">
        <v>47</v>
      </c>
      <c r="I499" s="5" t="s">
        <v>48</v>
      </c>
      <c r="J499" s="5">
        <v>1.5478776E9</v>
      </c>
      <c r="K499" s="5">
        <v>1.5515064E9</v>
      </c>
      <c r="L499" s="9">
        <f t="shared" si="2"/>
        <v>133734415478400</v>
      </c>
      <c r="M499" s="10">
        <f t="shared" ref="M499:N499" si="503">(((J499/60/60)/24+DATE(1970,1,1)))</f>
        <v>43484.25</v>
      </c>
      <c r="N499" s="11">
        <f t="shared" si="503"/>
        <v>43526.25</v>
      </c>
      <c r="O499" s="12">
        <f t="shared" si="4"/>
        <v>2019</v>
      </c>
      <c r="P499" s="5" t="b">
        <v>0</v>
      </c>
      <c r="Q499" s="5">
        <f t="shared" si="5"/>
        <v>1</v>
      </c>
      <c r="R499" s="5" t="b">
        <v>1</v>
      </c>
      <c r="S499" s="5" t="s">
        <v>38</v>
      </c>
      <c r="T499" s="13">
        <f>Pledged/goal</f>
        <v>1.503011952</v>
      </c>
      <c r="U499" s="14">
        <f>iferror(Pledged/backer_count, " ")</f>
        <v>95.99389313</v>
      </c>
      <c r="V499" s="15" t="str">
        <f t="shared" si="6"/>
        <v>film &amp; video</v>
      </c>
      <c r="W499" s="15" t="str">
        <f t="shared" si="7"/>
        <v>drama</v>
      </c>
    </row>
    <row r="500" ht="15.75" customHeight="1">
      <c r="A500" s="5">
        <v>82.0</v>
      </c>
      <c r="B500" s="6" t="s">
        <v>1055</v>
      </c>
      <c r="C500" s="7" t="s">
        <v>1056</v>
      </c>
      <c r="D500" s="8">
        <v>1000.0</v>
      </c>
      <c r="E500" s="8">
        <v>14973.0</v>
      </c>
      <c r="F500" s="5" t="s">
        <v>931</v>
      </c>
      <c r="G500" s="5">
        <v>180.0</v>
      </c>
      <c r="H500" s="5" t="s">
        <v>51</v>
      </c>
      <c r="I500" s="5" t="s">
        <v>52</v>
      </c>
      <c r="J500" s="5">
        <v>1.5477048E9</v>
      </c>
      <c r="K500" s="5">
        <v>1.5483096E9</v>
      </c>
      <c r="L500" s="9">
        <f t="shared" si="2"/>
        <v>133719485558400</v>
      </c>
      <c r="M500" s="10">
        <f t="shared" ref="M500:N500" si="504">(((J500/60/60)/24+DATE(1970,1,1)))</f>
        <v>43482.25</v>
      </c>
      <c r="N500" s="11">
        <f t="shared" si="504"/>
        <v>43489.25</v>
      </c>
      <c r="O500" s="12">
        <f t="shared" si="4"/>
        <v>2019</v>
      </c>
      <c r="P500" s="5" t="b">
        <v>0</v>
      </c>
      <c r="Q500" s="5">
        <f t="shared" si="5"/>
        <v>1</v>
      </c>
      <c r="R500" s="5" t="b">
        <v>1</v>
      </c>
      <c r="S500" s="5" t="s">
        <v>139</v>
      </c>
      <c r="T500" s="13">
        <f>Pledged/goal</f>
        <v>14.973</v>
      </c>
      <c r="U500" s="14">
        <f>iferror(Pledged/backer_count, " ")</f>
        <v>83.18333333</v>
      </c>
      <c r="V500" s="15" t="str">
        <f t="shared" si="6"/>
        <v>games</v>
      </c>
      <c r="W500" s="15" t="str">
        <f t="shared" si="7"/>
        <v>video games</v>
      </c>
    </row>
    <row r="501" ht="15.75" customHeight="1">
      <c r="A501" s="5">
        <v>609.0</v>
      </c>
      <c r="B501" s="6" t="s">
        <v>1057</v>
      </c>
      <c r="C501" s="7" t="s">
        <v>1058</v>
      </c>
      <c r="D501" s="8">
        <v>10000.0</v>
      </c>
      <c r="E501" s="8">
        <v>12042.0</v>
      </c>
      <c r="F501" s="5" t="s">
        <v>931</v>
      </c>
      <c r="G501" s="5">
        <v>117.0</v>
      </c>
      <c r="H501" s="5" t="s">
        <v>31</v>
      </c>
      <c r="I501" s="5" t="s">
        <v>32</v>
      </c>
      <c r="J501" s="5">
        <v>1.5476184E9</v>
      </c>
      <c r="K501" s="5">
        <v>1.5490872E9</v>
      </c>
      <c r="L501" s="9">
        <f t="shared" si="2"/>
        <v>133712020598400</v>
      </c>
      <c r="M501" s="10">
        <f t="shared" ref="M501:N501" si="505">(((J501/60/60)/24+DATE(1970,1,1)))</f>
        <v>43481.25</v>
      </c>
      <c r="N501" s="11">
        <f t="shared" si="505"/>
        <v>43498.25</v>
      </c>
      <c r="O501" s="12">
        <f t="shared" si="4"/>
        <v>2019</v>
      </c>
      <c r="P501" s="5" t="b">
        <v>0</v>
      </c>
      <c r="Q501" s="5">
        <f t="shared" si="5"/>
        <v>1</v>
      </c>
      <c r="R501" s="5" t="b">
        <v>0</v>
      </c>
      <c r="S501" s="5" t="s">
        <v>221</v>
      </c>
      <c r="T501" s="16">
        <f>Pledged/goal</f>
        <v>1.2042</v>
      </c>
      <c r="U501" s="14">
        <f>iferror(Pledged/backer_count, " ")</f>
        <v>102.9230769</v>
      </c>
      <c r="V501" s="15" t="str">
        <f t="shared" si="6"/>
        <v>film &amp; video</v>
      </c>
      <c r="W501" s="15" t="str">
        <f t="shared" si="7"/>
        <v>science fiction</v>
      </c>
    </row>
    <row r="502" ht="15.75" customHeight="1">
      <c r="A502" s="5">
        <v>688.0</v>
      </c>
      <c r="B502" s="6" t="s">
        <v>1059</v>
      </c>
      <c r="C502" s="7" t="s">
        <v>1060</v>
      </c>
      <c r="D502" s="8">
        <v>2900.0</v>
      </c>
      <c r="E502" s="8">
        <v>12449.0</v>
      </c>
      <c r="F502" s="5" t="s">
        <v>931</v>
      </c>
      <c r="G502" s="5">
        <v>175.0</v>
      </c>
      <c r="H502" s="5" t="s">
        <v>31</v>
      </c>
      <c r="I502" s="5" t="s">
        <v>32</v>
      </c>
      <c r="J502" s="5">
        <v>1.5471E9</v>
      </c>
      <c r="K502" s="5">
        <v>1.5484824E9</v>
      </c>
      <c r="L502" s="9">
        <f t="shared" si="2"/>
        <v>133667230838400</v>
      </c>
      <c r="M502" s="10">
        <f t="shared" ref="M502:N502" si="506">(((J502/60/60)/24+DATE(1970,1,1)))</f>
        <v>43475.25</v>
      </c>
      <c r="N502" s="11">
        <f t="shared" si="506"/>
        <v>43491.25</v>
      </c>
      <c r="O502" s="12">
        <f t="shared" si="4"/>
        <v>2019</v>
      </c>
      <c r="P502" s="5" t="b">
        <v>0</v>
      </c>
      <c r="Q502" s="5">
        <f t="shared" si="5"/>
        <v>1</v>
      </c>
      <c r="R502" s="5" t="b">
        <v>1</v>
      </c>
      <c r="S502" s="5" t="s">
        <v>53</v>
      </c>
      <c r="T502" s="16">
        <f>Pledged/goal</f>
        <v>4.292758621</v>
      </c>
      <c r="U502" s="14">
        <f>iferror(Pledged/backer_count, " ")</f>
        <v>71.13714286</v>
      </c>
      <c r="V502" s="15" t="str">
        <f t="shared" si="6"/>
        <v>film &amp; video</v>
      </c>
      <c r="W502" s="15" t="str">
        <f t="shared" si="7"/>
        <v>television</v>
      </c>
    </row>
    <row r="503" ht="15.75" customHeight="1">
      <c r="A503" s="5">
        <v>706.0</v>
      </c>
      <c r="B503" s="6" t="s">
        <v>1061</v>
      </c>
      <c r="C503" s="7" t="s">
        <v>1062</v>
      </c>
      <c r="D503" s="8">
        <v>108400.0</v>
      </c>
      <c r="E503" s="8">
        <v>138586.0</v>
      </c>
      <c r="F503" s="5" t="s">
        <v>931</v>
      </c>
      <c r="G503" s="5">
        <v>1345.0</v>
      </c>
      <c r="H503" s="5" t="s">
        <v>26</v>
      </c>
      <c r="I503" s="5" t="s">
        <v>27</v>
      </c>
      <c r="J503" s="5">
        <v>1.5467544E9</v>
      </c>
      <c r="K503" s="5">
        <v>1.5474456E9</v>
      </c>
      <c r="L503" s="9">
        <f t="shared" si="2"/>
        <v>133637370998400</v>
      </c>
      <c r="M503" s="10">
        <f t="shared" ref="M503:N503" si="507">(((J503/60/60)/24+DATE(1970,1,1)))</f>
        <v>43471.25</v>
      </c>
      <c r="N503" s="11">
        <f t="shared" si="507"/>
        <v>43479.25</v>
      </c>
      <c r="O503" s="12">
        <f t="shared" si="4"/>
        <v>2019</v>
      </c>
      <c r="P503" s="5" t="b">
        <v>0</v>
      </c>
      <c r="Q503" s="5">
        <f t="shared" si="5"/>
        <v>1</v>
      </c>
      <c r="R503" s="5" t="b">
        <v>1</v>
      </c>
      <c r="S503" s="5" t="s">
        <v>60</v>
      </c>
      <c r="T503" s="16">
        <f>Pledged/goal</f>
        <v>1.278468635</v>
      </c>
      <c r="U503" s="14">
        <f>iferror(Pledged/backer_count, " ")</f>
        <v>103.0379182</v>
      </c>
      <c r="V503" s="15" t="str">
        <f t="shared" si="6"/>
        <v>technology</v>
      </c>
      <c r="W503" s="15" t="str">
        <f t="shared" si="7"/>
        <v>web</v>
      </c>
    </row>
    <row r="504" ht="15.75" customHeight="1">
      <c r="A504" s="5">
        <v>797.0</v>
      </c>
      <c r="B504" s="6" t="s">
        <v>1063</v>
      </c>
      <c r="C504" s="7" t="s">
        <v>1064</v>
      </c>
      <c r="D504" s="8">
        <v>7600.0</v>
      </c>
      <c r="E504" s="8">
        <v>8332.0</v>
      </c>
      <c r="F504" s="5" t="s">
        <v>931</v>
      </c>
      <c r="G504" s="5">
        <v>185.0</v>
      </c>
      <c r="H504" s="5" t="s">
        <v>31</v>
      </c>
      <c r="I504" s="5" t="s">
        <v>32</v>
      </c>
      <c r="J504" s="5">
        <v>1.5461496E9</v>
      </c>
      <c r="K504" s="5">
        <v>1.5481368E9</v>
      </c>
      <c r="L504" s="9">
        <f t="shared" si="2"/>
        <v>133585116278400</v>
      </c>
      <c r="M504" s="10">
        <f t="shared" ref="M504:N504" si="508">(((J504/60/60)/24+DATE(1970,1,1)))</f>
        <v>43464.25</v>
      </c>
      <c r="N504" s="11">
        <f t="shared" si="508"/>
        <v>43487.25</v>
      </c>
      <c r="O504" s="12">
        <f t="shared" si="4"/>
        <v>2018</v>
      </c>
      <c r="P504" s="5" t="b">
        <v>0</v>
      </c>
      <c r="Q504" s="5">
        <f t="shared" si="5"/>
        <v>12</v>
      </c>
      <c r="R504" s="5" t="b">
        <v>0</v>
      </c>
      <c r="S504" s="5" t="s">
        <v>60</v>
      </c>
      <c r="T504" s="16">
        <f>Pledged/goal</f>
        <v>1.096315789</v>
      </c>
      <c r="U504" s="14">
        <f>iferror(Pledged/backer_count, " ")</f>
        <v>45.03783784</v>
      </c>
      <c r="V504" s="15" t="str">
        <f t="shared" si="6"/>
        <v>technology</v>
      </c>
      <c r="W504" s="15" t="str">
        <f t="shared" si="7"/>
        <v>web</v>
      </c>
    </row>
    <row r="505" ht="15.75" customHeight="1">
      <c r="A505" s="5">
        <v>642.0</v>
      </c>
      <c r="B505" s="6" t="s">
        <v>1065</v>
      </c>
      <c r="C505" s="7" t="s">
        <v>1066</v>
      </c>
      <c r="D505" s="8">
        <v>9200.0</v>
      </c>
      <c r="E505" s="8">
        <v>13382.0</v>
      </c>
      <c r="F505" s="5" t="s">
        <v>931</v>
      </c>
      <c r="G505" s="5">
        <v>129.0</v>
      </c>
      <c r="H505" s="5" t="s">
        <v>56</v>
      </c>
      <c r="I505" s="5" t="s">
        <v>57</v>
      </c>
      <c r="J505" s="5">
        <v>1.5450264E9</v>
      </c>
      <c r="K505" s="5">
        <v>1.545804E9</v>
      </c>
      <c r="L505" s="9">
        <f t="shared" si="2"/>
        <v>133488071798400</v>
      </c>
      <c r="M505" s="10">
        <f t="shared" ref="M505:N505" si="509">(((J505/60/60)/24+DATE(1970,1,1)))</f>
        <v>43451.25</v>
      </c>
      <c r="N505" s="11">
        <f t="shared" si="509"/>
        <v>43460.25</v>
      </c>
      <c r="O505" s="12">
        <f t="shared" si="4"/>
        <v>2018</v>
      </c>
      <c r="P505" s="5" t="b">
        <v>0</v>
      </c>
      <c r="Q505" s="5">
        <f t="shared" si="5"/>
        <v>12</v>
      </c>
      <c r="R505" s="5" t="b">
        <v>0</v>
      </c>
      <c r="S505" s="5" t="s">
        <v>184</v>
      </c>
      <c r="T505" s="16">
        <f>Pledged/goal</f>
        <v>1.454565217</v>
      </c>
      <c r="U505" s="14">
        <f>iferror(Pledged/backer_count, " ")</f>
        <v>103.7364341</v>
      </c>
      <c r="V505" s="15" t="str">
        <f t="shared" si="6"/>
        <v>technology</v>
      </c>
      <c r="W505" s="15" t="str">
        <f t="shared" si="7"/>
        <v>wearables</v>
      </c>
    </row>
    <row r="506" ht="15.75" customHeight="1">
      <c r="A506" s="5">
        <v>922.0</v>
      </c>
      <c r="B506" s="6" t="s">
        <v>1067</v>
      </c>
      <c r="C506" s="7" t="s">
        <v>1068</v>
      </c>
      <c r="D506" s="8">
        <v>51400.0</v>
      </c>
      <c r="E506" s="8">
        <v>90440.0</v>
      </c>
      <c r="F506" s="5" t="s">
        <v>931</v>
      </c>
      <c r="G506" s="5">
        <v>2261.0</v>
      </c>
      <c r="H506" s="5" t="s">
        <v>31</v>
      </c>
      <c r="I506" s="5" t="s">
        <v>32</v>
      </c>
      <c r="J506" s="5">
        <v>1.5443352E9</v>
      </c>
      <c r="K506" s="5">
        <v>1.5451128E9</v>
      </c>
      <c r="L506" s="9">
        <f t="shared" si="2"/>
        <v>133428352118400</v>
      </c>
      <c r="M506" s="10">
        <f t="shared" ref="M506:N506" si="510">(((J506/60/60)/24+DATE(1970,1,1)))</f>
        <v>43443.25</v>
      </c>
      <c r="N506" s="11">
        <f t="shared" si="510"/>
        <v>43452.25</v>
      </c>
      <c r="O506" s="12">
        <f t="shared" si="4"/>
        <v>2018</v>
      </c>
      <c r="P506" s="5" t="b">
        <v>0</v>
      </c>
      <c r="Q506" s="5">
        <f t="shared" si="5"/>
        <v>12</v>
      </c>
      <c r="R506" s="5" t="b">
        <v>1</v>
      </c>
      <c r="S506" s="5" t="s">
        <v>1069</v>
      </c>
      <c r="T506" s="16">
        <f>Pledged/goal</f>
        <v>1.759533074</v>
      </c>
      <c r="U506" s="14">
        <f>iferror(Pledged/backer_count, " ")</f>
        <v>40</v>
      </c>
      <c r="V506" s="15" t="str">
        <f t="shared" si="6"/>
        <v>music</v>
      </c>
      <c r="W506" s="15" t="str">
        <f t="shared" si="7"/>
        <v>world music</v>
      </c>
    </row>
    <row r="507" ht="15.75" customHeight="1">
      <c r="A507" s="5">
        <v>162.0</v>
      </c>
      <c r="B507" s="6" t="s">
        <v>1070</v>
      </c>
      <c r="C507" s="7" t="s">
        <v>1071</v>
      </c>
      <c r="D507" s="8">
        <v>6100.0</v>
      </c>
      <c r="E507" s="8">
        <v>9134.0</v>
      </c>
      <c r="F507" s="5" t="s">
        <v>931</v>
      </c>
      <c r="G507" s="5">
        <v>157.0</v>
      </c>
      <c r="H507" s="5" t="s">
        <v>105</v>
      </c>
      <c r="I507" s="5" t="s">
        <v>106</v>
      </c>
      <c r="J507" s="5">
        <v>1.5442488E9</v>
      </c>
      <c r="K507" s="5">
        <v>1.5468408E9</v>
      </c>
      <c r="L507" s="9">
        <f t="shared" si="2"/>
        <v>133420887158400</v>
      </c>
      <c r="M507" s="10">
        <f t="shared" ref="M507:N507" si="511">(((J507/60/60)/24+DATE(1970,1,1)))</f>
        <v>43442.25</v>
      </c>
      <c r="N507" s="11">
        <f t="shared" si="511"/>
        <v>43472.25</v>
      </c>
      <c r="O507" s="12">
        <f t="shared" si="4"/>
        <v>2018</v>
      </c>
      <c r="P507" s="5" t="b">
        <v>0</v>
      </c>
      <c r="Q507" s="5">
        <f t="shared" si="5"/>
        <v>12</v>
      </c>
      <c r="R507" s="5" t="b">
        <v>0</v>
      </c>
      <c r="S507" s="5" t="s">
        <v>28</v>
      </c>
      <c r="T507" s="13">
        <f>Pledged/goal</f>
        <v>1.497377049</v>
      </c>
      <c r="U507" s="14">
        <f>iferror(Pledged/backer_count, " ")</f>
        <v>58.17834395</v>
      </c>
      <c r="V507" s="15" t="str">
        <f t="shared" si="6"/>
        <v>music</v>
      </c>
      <c r="W507" s="15" t="str">
        <f t="shared" si="7"/>
        <v>rock</v>
      </c>
    </row>
    <row r="508" ht="15.75" customHeight="1">
      <c r="A508" s="5">
        <v>707.0</v>
      </c>
      <c r="B508" s="6" t="s">
        <v>1072</v>
      </c>
      <c r="C508" s="7" t="s">
        <v>1073</v>
      </c>
      <c r="D508" s="8">
        <v>7300.0</v>
      </c>
      <c r="E508" s="8">
        <v>11579.0</v>
      </c>
      <c r="F508" s="5" t="s">
        <v>931</v>
      </c>
      <c r="G508" s="5">
        <v>168.0</v>
      </c>
      <c r="H508" s="5" t="s">
        <v>31</v>
      </c>
      <c r="I508" s="5" t="s">
        <v>32</v>
      </c>
      <c r="J508" s="5">
        <v>1.5442488E9</v>
      </c>
      <c r="K508" s="5">
        <v>1.5473592E9</v>
      </c>
      <c r="L508" s="9">
        <f t="shared" si="2"/>
        <v>133420887158400</v>
      </c>
      <c r="M508" s="10">
        <f t="shared" ref="M508:N508" si="512">(((J508/60/60)/24+DATE(1970,1,1)))</f>
        <v>43442.25</v>
      </c>
      <c r="N508" s="11">
        <f t="shared" si="512"/>
        <v>43478.25</v>
      </c>
      <c r="O508" s="12">
        <f t="shared" si="4"/>
        <v>2018</v>
      </c>
      <c r="P508" s="5" t="b">
        <v>0</v>
      </c>
      <c r="Q508" s="5">
        <f t="shared" si="5"/>
        <v>12</v>
      </c>
      <c r="R508" s="5" t="b">
        <v>0</v>
      </c>
      <c r="S508" s="5" t="s">
        <v>38</v>
      </c>
      <c r="T508" s="16">
        <f>Pledged/goal</f>
        <v>1.586164384</v>
      </c>
      <c r="U508" s="14">
        <f>iferror(Pledged/backer_count, " ")</f>
        <v>68.92261905</v>
      </c>
      <c r="V508" s="15" t="str">
        <f t="shared" si="6"/>
        <v>film &amp; video</v>
      </c>
      <c r="W508" s="15" t="str">
        <f t="shared" si="7"/>
        <v>drama</v>
      </c>
    </row>
    <row r="509" ht="15.75" customHeight="1">
      <c r="A509" s="5">
        <v>328.0</v>
      </c>
      <c r="B509" s="6" t="s">
        <v>738</v>
      </c>
      <c r="C509" s="7" t="s">
        <v>1074</v>
      </c>
      <c r="D509" s="8">
        <v>98700.0</v>
      </c>
      <c r="E509" s="8">
        <v>131826.0</v>
      </c>
      <c r="F509" s="5" t="s">
        <v>931</v>
      </c>
      <c r="G509" s="5">
        <v>2441.0</v>
      </c>
      <c r="H509" s="5" t="s">
        <v>31</v>
      </c>
      <c r="I509" s="5" t="s">
        <v>32</v>
      </c>
      <c r="J509" s="5">
        <v>1.5435576E9</v>
      </c>
      <c r="K509" s="5">
        <v>1.544508E9</v>
      </c>
      <c r="L509" s="9">
        <f t="shared" si="2"/>
        <v>133361167478400</v>
      </c>
      <c r="M509" s="10">
        <f t="shared" ref="M509:N509" si="513">(((J509/60/60)/24+DATE(1970,1,1)))</f>
        <v>43434.25</v>
      </c>
      <c r="N509" s="11">
        <f t="shared" si="513"/>
        <v>43445.25</v>
      </c>
      <c r="O509" s="12">
        <f t="shared" si="4"/>
        <v>2018</v>
      </c>
      <c r="P509" s="5" t="b">
        <v>0</v>
      </c>
      <c r="Q509" s="5">
        <f t="shared" si="5"/>
        <v>11</v>
      </c>
      <c r="R509" s="5" t="b">
        <v>0</v>
      </c>
      <c r="S509" s="5" t="s">
        <v>28</v>
      </c>
      <c r="T509" s="13">
        <f>Pledged/goal</f>
        <v>1.3356231</v>
      </c>
      <c r="U509" s="14">
        <f>iferror(Pledged/backer_count, " ")</f>
        <v>54.00491602</v>
      </c>
      <c r="V509" s="15" t="str">
        <f t="shared" si="6"/>
        <v>music</v>
      </c>
      <c r="W509" s="15" t="str">
        <f t="shared" si="7"/>
        <v>rock</v>
      </c>
    </row>
    <row r="510" ht="15.75" customHeight="1">
      <c r="A510" s="5">
        <v>333.0</v>
      </c>
      <c r="B510" s="6" t="s">
        <v>1075</v>
      </c>
      <c r="C510" s="7" t="s">
        <v>1076</v>
      </c>
      <c r="D510" s="8">
        <v>9600.0</v>
      </c>
      <c r="E510" s="8">
        <v>11900.0</v>
      </c>
      <c r="F510" s="5" t="s">
        <v>931</v>
      </c>
      <c r="G510" s="5">
        <v>253.0</v>
      </c>
      <c r="H510" s="5" t="s">
        <v>31</v>
      </c>
      <c r="I510" s="5" t="s">
        <v>32</v>
      </c>
      <c r="J510" s="5">
        <v>1.5426936E9</v>
      </c>
      <c r="K510" s="5">
        <v>1.5451128E9</v>
      </c>
      <c r="L510" s="9">
        <f t="shared" si="2"/>
        <v>133286517878400</v>
      </c>
      <c r="M510" s="10">
        <f t="shared" ref="M510:N510" si="514">(((J510/60/60)/24+DATE(1970,1,1)))</f>
        <v>43424.25</v>
      </c>
      <c r="N510" s="11">
        <f t="shared" si="514"/>
        <v>43452.25</v>
      </c>
      <c r="O510" s="12">
        <f t="shared" si="4"/>
        <v>2018</v>
      </c>
      <c r="P510" s="5" t="b">
        <v>0</v>
      </c>
      <c r="Q510" s="5">
        <f t="shared" si="5"/>
        <v>11</v>
      </c>
      <c r="R510" s="5" t="b">
        <v>0</v>
      </c>
      <c r="S510" s="5" t="s">
        <v>33</v>
      </c>
      <c r="T510" s="13">
        <f>Pledged/goal</f>
        <v>1.239583333</v>
      </c>
      <c r="U510" s="14">
        <f>iferror(Pledged/backer_count, " ")</f>
        <v>47.03557312</v>
      </c>
      <c r="V510" s="15" t="str">
        <f t="shared" si="6"/>
        <v>theater</v>
      </c>
      <c r="W510" s="15" t="str">
        <f t="shared" si="7"/>
        <v>plays</v>
      </c>
    </row>
    <row r="511" ht="15.75" customHeight="1">
      <c r="A511" s="5">
        <v>563.0</v>
      </c>
      <c r="B511" s="6" t="s">
        <v>1077</v>
      </c>
      <c r="C511" s="7" t="s">
        <v>1078</v>
      </c>
      <c r="D511" s="8">
        <v>3700.0</v>
      </c>
      <c r="E511" s="8">
        <v>5107.0</v>
      </c>
      <c r="F511" s="5" t="s">
        <v>931</v>
      </c>
      <c r="G511" s="5">
        <v>85.0</v>
      </c>
      <c r="H511" s="5" t="s">
        <v>26</v>
      </c>
      <c r="I511" s="5" t="s">
        <v>27</v>
      </c>
      <c r="J511" s="5">
        <v>1.5420888E9</v>
      </c>
      <c r="K511" s="5">
        <v>1.5438168E9</v>
      </c>
      <c r="L511" s="9">
        <f t="shared" si="2"/>
        <v>133234263158400</v>
      </c>
      <c r="M511" s="10">
        <f t="shared" ref="M511:N511" si="515">(((J511/60/60)/24+DATE(1970,1,1)))</f>
        <v>43417.25</v>
      </c>
      <c r="N511" s="11">
        <f t="shared" si="515"/>
        <v>43437.25</v>
      </c>
      <c r="O511" s="12">
        <f t="shared" si="4"/>
        <v>2018</v>
      </c>
      <c r="P511" s="5" t="b">
        <v>0</v>
      </c>
      <c r="Q511" s="5">
        <f t="shared" si="5"/>
        <v>11</v>
      </c>
      <c r="R511" s="5" t="b">
        <v>0</v>
      </c>
      <c r="S511" s="5" t="s">
        <v>72</v>
      </c>
      <c r="T511" s="16">
        <f>Pledged/goal</f>
        <v>1.38027027</v>
      </c>
      <c r="U511" s="14">
        <f>iferror(Pledged/backer_count, " ")</f>
        <v>60.08235294</v>
      </c>
      <c r="V511" s="15" t="str">
        <f t="shared" si="6"/>
        <v>film &amp; video</v>
      </c>
      <c r="W511" s="15" t="str">
        <f t="shared" si="7"/>
        <v>documentary</v>
      </c>
    </row>
    <row r="512" ht="15.75" customHeight="1">
      <c r="A512" s="5">
        <v>995.0</v>
      </c>
      <c r="B512" s="6" t="s">
        <v>1079</v>
      </c>
      <c r="C512" s="7" t="s">
        <v>1080</v>
      </c>
      <c r="D512" s="8">
        <v>97300.0</v>
      </c>
      <c r="E512" s="8">
        <v>153216.0</v>
      </c>
      <c r="F512" s="5" t="s">
        <v>931</v>
      </c>
      <c r="G512" s="5">
        <v>2043.0</v>
      </c>
      <c r="H512" s="5" t="s">
        <v>31</v>
      </c>
      <c r="I512" s="5" t="s">
        <v>32</v>
      </c>
      <c r="J512" s="5">
        <v>1.5413076E9</v>
      </c>
      <c r="K512" s="5">
        <v>1.5438168E9</v>
      </c>
      <c r="L512" s="9">
        <f t="shared" si="2"/>
        <v>133166767478400</v>
      </c>
      <c r="M512" s="10">
        <f t="shared" ref="M512:N512" si="516">(((J512/60/60)/24+DATE(1970,1,1)))</f>
        <v>43408.20833</v>
      </c>
      <c r="N512" s="11">
        <f t="shared" si="516"/>
        <v>43437.25</v>
      </c>
      <c r="O512" s="12">
        <f t="shared" si="4"/>
        <v>2018</v>
      </c>
      <c r="P512" s="5" t="b">
        <v>0</v>
      </c>
      <c r="Q512" s="5">
        <f t="shared" si="5"/>
        <v>11</v>
      </c>
      <c r="R512" s="5" t="b">
        <v>1</v>
      </c>
      <c r="S512" s="5" t="s">
        <v>63</v>
      </c>
      <c r="T512" s="16">
        <f>Pledged/goal</f>
        <v>1.574676259</v>
      </c>
      <c r="U512" s="14">
        <f>iferror(Pledged/backer_count, " ")</f>
        <v>74.99559471</v>
      </c>
      <c r="V512" s="15" t="str">
        <f t="shared" si="6"/>
        <v>food</v>
      </c>
      <c r="W512" s="15" t="str">
        <f t="shared" si="7"/>
        <v>food trucks</v>
      </c>
    </row>
    <row r="513" ht="15.75" customHeight="1">
      <c r="A513" s="5">
        <v>294.0</v>
      </c>
      <c r="B513" s="6" t="s">
        <v>1081</v>
      </c>
      <c r="C513" s="7" t="s">
        <v>1082</v>
      </c>
      <c r="D513" s="8">
        <v>600.0</v>
      </c>
      <c r="E513" s="8">
        <v>8038.0</v>
      </c>
      <c r="F513" s="5" t="s">
        <v>931</v>
      </c>
      <c r="G513" s="5">
        <v>183.0</v>
      </c>
      <c r="H513" s="5" t="s">
        <v>31</v>
      </c>
      <c r="I513" s="5" t="s">
        <v>32</v>
      </c>
      <c r="J513" s="5">
        <v>1.54053E9</v>
      </c>
      <c r="K513" s="5">
        <v>1.5415704E9</v>
      </c>
      <c r="L513" s="9">
        <f t="shared" si="2"/>
        <v>133099582838400</v>
      </c>
      <c r="M513" s="10">
        <f t="shared" ref="M513:N513" si="517">(((J513/60/60)/24+DATE(1970,1,1)))</f>
        <v>43399.20833</v>
      </c>
      <c r="N513" s="11">
        <f t="shared" si="517"/>
        <v>43411.25</v>
      </c>
      <c r="O513" s="12">
        <f t="shared" si="4"/>
        <v>2018</v>
      </c>
      <c r="P513" s="5" t="b">
        <v>0</v>
      </c>
      <c r="Q513" s="5">
        <f t="shared" si="5"/>
        <v>10</v>
      </c>
      <c r="R513" s="5" t="b">
        <v>0</v>
      </c>
      <c r="S513" s="5" t="s">
        <v>33</v>
      </c>
      <c r="T513" s="13">
        <f>Pledged/goal</f>
        <v>13.39666667</v>
      </c>
      <c r="U513" s="14">
        <f>iferror(Pledged/backer_count, " ")</f>
        <v>43.92349727</v>
      </c>
      <c r="V513" s="15" t="str">
        <f t="shared" si="6"/>
        <v>theater</v>
      </c>
      <c r="W513" s="15" t="str">
        <f t="shared" si="7"/>
        <v>plays</v>
      </c>
    </row>
    <row r="514" ht="15.75" customHeight="1">
      <c r="A514" s="5">
        <v>205.0</v>
      </c>
      <c r="B514" s="6" t="s">
        <v>1083</v>
      </c>
      <c r="C514" s="7" t="s">
        <v>1084</v>
      </c>
      <c r="D514" s="8">
        <v>1300.0</v>
      </c>
      <c r="E514" s="8">
        <v>5614.0</v>
      </c>
      <c r="F514" s="5" t="s">
        <v>931</v>
      </c>
      <c r="G514" s="5">
        <v>80.0</v>
      </c>
      <c r="H514" s="5" t="s">
        <v>31</v>
      </c>
      <c r="I514" s="5" t="s">
        <v>32</v>
      </c>
      <c r="J514" s="5">
        <v>1.5397524E9</v>
      </c>
      <c r="K514" s="5">
        <v>1.5407892E9</v>
      </c>
      <c r="L514" s="9">
        <f t="shared" si="2"/>
        <v>133032398198400</v>
      </c>
      <c r="M514" s="10">
        <f t="shared" ref="M514:N514" si="518">(((J514/60/60)/24+DATE(1970,1,1)))</f>
        <v>43390.20833</v>
      </c>
      <c r="N514" s="11">
        <f t="shared" si="518"/>
        <v>43402.20833</v>
      </c>
      <c r="O514" s="12">
        <f t="shared" si="4"/>
        <v>2018</v>
      </c>
      <c r="P514" s="5" t="b">
        <v>1</v>
      </c>
      <c r="Q514" s="5">
        <f t="shared" si="5"/>
        <v>10</v>
      </c>
      <c r="R514" s="5" t="b">
        <v>0</v>
      </c>
      <c r="S514" s="5" t="s">
        <v>33</v>
      </c>
      <c r="T514" s="13">
        <f>Pledged/goal</f>
        <v>4.318461538</v>
      </c>
      <c r="U514" s="14">
        <f>iferror(Pledged/backer_count, " ")</f>
        <v>70.175</v>
      </c>
      <c r="V514" s="15" t="str">
        <f t="shared" si="6"/>
        <v>theater</v>
      </c>
      <c r="W514" s="15" t="str">
        <f t="shared" si="7"/>
        <v>plays</v>
      </c>
    </row>
    <row r="515" ht="15.75" customHeight="1">
      <c r="A515" s="5">
        <v>867.0</v>
      </c>
      <c r="B515" s="6" t="s">
        <v>1085</v>
      </c>
      <c r="C515" s="7" t="s">
        <v>1086</v>
      </c>
      <c r="D515" s="8">
        <v>4800.0</v>
      </c>
      <c r="E515" s="8">
        <v>7797.0</v>
      </c>
      <c r="F515" s="5" t="s">
        <v>931</v>
      </c>
      <c r="G515" s="5">
        <v>300.0</v>
      </c>
      <c r="H515" s="5" t="s">
        <v>31</v>
      </c>
      <c r="I515" s="5" t="s">
        <v>32</v>
      </c>
      <c r="J515" s="5">
        <v>1.5390612E9</v>
      </c>
      <c r="K515" s="5">
        <v>1.5395796E9</v>
      </c>
      <c r="L515" s="9">
        <f t="shared" si="2"/>
        <v>132972678518400</v>
      </c>
      <c r="M515" s="10">
        <f t="shared" ref="M515:N515" si="519">(((J515/60/60)/24+DATE(1970,1,1)))</f>
        <v>43382.20833</v>
      </c>
      <c r="N515" s="11">
        <f t="shared" si="519"/>
        <v>43388.20833</v>
      </c>
      <c r="O515" s="12">
        <f t="shared" si="4"/>
        <v>2018</v>
      </c>
      <c r="P515" s="5" t="b">
        <v>0</v>
      </c>
      <c r="Q515" s="5">
        <f t="shared" si="5"/>
        <v>10</v>
      </c>
      <c r="R515" s="5" t="b">
        <v>0</v>
      </c>
      <c r="S515" s="5" t="s">
        <v>63</v>
      </c>
      <c r="T515" s="16">
        <f>Pledged/goal</f>
        <v>1.624375</v>
      </c>
      <c r="U515" s="14">
        <f>iferror(Pledged/backer_count, " ")</f>
        <v>25.99</v>
      </c>
      <c r="V515" s="15" t="str">
        <f t="shared" si="6"/>
        <v>food</v>
      </c>
      <c r="W515" s="15" t="str">
        <f t="shared" si="7"/>
        <v>food trucks</v>
      </c>
    </row>
    <row r="516" ht="15.75" customHeight="1">
      <c r="A516" s="5">
        <v>396.0</v>
      </c>
      <c r="B516" s="6" t="s">
        <v>1087</v>
      </c>
      <c r="C516" s="7" t="s">
        <v>1088</v>
      </c>
      <c r="D516" s="8">
        <v>46100.0</v>
      </c>
      <c r="E516" s="8">
        <v>77012.0</v>
      </c>
      <c r="F516" s="5" t="s">
        <v>931</v>
      </c>
      <c r="G516" s="5">
        <v>1604.0</v>
      </c>
      <c r="H516" s="5" t="s">
        <v>26</v>
      </c>
      <c r="I516" s="5" t="s">
        <v>27</v>
      </c>
      <c r="J516" s="5">
        <v>1.5387156E9</v>
      </c>
      <c r="K516" s="5">
        <v>1.5394068E9</v>
      </c>
      <c r="L516" s="9">
        <f t="shared" si="2"/>
        <v>132942818678400</v>
      </c>
      <c r="M516" s="10">
        <f t="shared" ref="M516:N516" si="520">(((J516/60/60)/24+DATE(1970,1,1)))</f>
        <v>43378.20833</v>
      </c>
      <c r="N516" s="11">
        <f t="shared" si="520"/>
        <v>43386.20833</v>
      </c>
      <c r="O516" s="12">
        <f t="shared" si="4"/>
        <v>2018</v>
      </c>
      <c r="P516" s="5" t="b">
        <v>0</v>
      </c>
      <c r="Q516" s="5">
        <f t="shared" si="5"/>
        <v>10</v>
      </c>
      <c r="R516" s="5" t="b">
        <v>0</v>
      </c>
      <c r="S516" s="5" t="s">
        <v>38</v>
      </c>
      <c r="T516" s="16">
        <f>Pledged/goal</f>
        <v>1.670542299</v>
      </c>
      <c r="U516" s="14">
        <f>iferror(Pledged/backer_count, " ")</f>
        <v>48.01246883</v>
      </c>
      <c r="V516" s="15" t="str">
        <f t="shared" si="6"/>
        <v>film &amp; video</v>
      </c>
      <c r="W516" s="15" t="str">
        <f t="shared" si="7"/>
        <v>drama</v>
      </c>
    </row>
    <row r="517" ht="15.75" customHeight="1">
      <c r="A517" s="5">
        <v>838.0</v>
      </c>
      <c r="B517" s="6" t="s">
        <v>1089</v>
      </c>
      <c r="C517" s="7" t="s">
        <v>1090</v>
      </c>
      <c r="D517" s="8">
        <v>6400.0</v>
      </c>
      <c r="E517" s="8">
        <v>8890.0</v>
      </c>
      <c r="F517" s="5" t="s">
        <v>931</v>
      </c>
      <c r="G517" s="5">
        <v>261.0</v>
      </c>
      <c r="H517" s="5" t="s">
        <v>31</v>
      </c>
      <c r="I517" s="5" t="s">
        <v>32</v>
      </c>
      <c r="J517" s="5">
        <v>1.5380244E9</v>
      </c>
      <c r="K517" s="5">
        <v>1.538802E9</v>
      </c>
      <c r="L517" s="9">
        <f t="shared" si="2"/>
        <v>132883098998400</v>
      </c>
      <c r="M517" s="10">
        <f t="shared" ref="M517:N517" si="521">(((J517/60/60)/24+DATE(1970,1,1)))</f>
        <v>43370.20833</v>
      </c>
      <c r="N517" s="11">
        <f t="shared" si="521"/>
        <v>43379.20833</v>
      </c>
      <c r="O517" s="12">
        <f t="shared" si="4"/>
        <v>2018</v>
      </c>
      <c r="P517" s="5" t="b">
        <v>0</v>
      </c>
      <c r="Q517" s="5">
        <f t="shared" si="5"/>
        <v>9</v>
      </c>
      <c r="R517" s="5" t="b">
        <v>0</v>
      </c>
      <c r="S517" s="5" t="s">
        <v>33</v>
      </c>
      <c r="T517" s="16">
        <f>Pledged/goal</f>
        <v>1.3890625</v>
      </c>
      <c r="U517" s="14">
        <f>iferror(Pledged/backer_count, " ")</f>
        <v>34.06130268</v>
      </c>
      <c r="V517" s="15" t="str">
        <f t="shared" si="6"/>
        <v>theater</v>
      </c>
      <c r="W517" s="15" t="str">
        <f t="shared" si="7"/>
        <v>plays</v>
      </c>
    </row>
    <row r="518" ht="15.75" customHeight="1">
      <c r="A518" s="5">
        <v>125.0</v>
      </c>
      <c r="B518" s="6" t="s">
        <v>1091</v>
      </c>
      <c r="C518" s="7" t="s">
        <v>1092</v>
      </c>
      <c r="D518" s="8">
        <v>5300.0</v>
      </c>
      <c r="E518" s="8">
        <v>8475.0</v>
      </c>
      <c r="F518" s="5" t="s">
        <v>931</v>
      </c>
      <c r="G518" s="5">
        <v>180.0</v>
      </c>
      <c r="H518" s="5" t="s">
        <v>31</v>
      </c>
      <c r="I518" s="5" t="s">
        <v>32</v>
      </c>
      <c r="J518" s="5">
        <v>1.5373332E9</v>
      </c>
      <c r="K518" s="5">
        <v>1.5376788E9</v>
      </c>
      <c r="L518" s="9">
        <f t="shared" si="2"/>
        <v>132823379318400</v>
      </c>
      <c r="M518" s="10">
        <f t="shared" ref="M518:N518" si="522">(((J518/60/60)/24+DATE(1970,1,1)))</f>
        <v>43362.20833</v>
      </c>
      <c r="N518" s="11">
        <f t="shared" si="522"/>
        <v>43366.20833</v>
      </c>
      <c r="O518" s="12">
        <f t="shared" si="4"/>
        <v>2018</v>
      </c>
      <c r="P518" s="5" t="b">
        <v>0</v>
      </c>
      <c r="Q518" s="5">
        <f t="shared" si="5"/>
        <v>9</v>
      </c>
      <c r="R518" s="5" t="b">
        <v>0</v>
      </c>
      <c r="S518" s="5" t="s">
        <v>33</v>
      </c>
      <c r="T518" s="13">
        <f>Pledged/goal</f>
        <v>1.599056604</v>
      </c>
      <c r="U518" s="14">
        <f>iferror(Pledged/backer_count, " ")</f>
        <v>47.08333333</v>
      </c>
      <c r="V518" s="15" t="str">
        <f t="shared" si="6"/>
        <v>theater</v>
      </c>
      <c r="W518" s="15" t="str">
        <f t="shared" si="7"/>
        <v>plays</v>
      </c>
    </row>
    <row r="519" ht="15.75" customHeight="1">
      <c r="A519" s="5">
        <v>546.0</v>
      </c>
      <c r="B519" s="6" t="s">
        <v>1093</v>
      </c>
      <c r="C519" s="7" t="s">
        <v>1094</v>
      </c>
      <c r="D519" s="8">
        <v>4200.0</v>
      </c>
      <c r="E519" s="8">
        <v>6870.0</v>
      </c>
      <c r="F519" s="5" t="s">
        <v>931</v>
      </c>
      <c r="G519" s="5">
        <v>88.0</v>
      </c>
      <c r="H519" s="5" t="s">
        <v>31</v>
      </c>
      <c r="I519" s="5" t="s">
        <v>32</v>
      </c>
      <c r="J519" s="5">
        <v>1.5371604E9</v>
      </c>
      <c r="K519" s="5">
        <v>1.5374196E9</v>
      </c>
      <c r="L519" s="9">
        <f t="shared" si="2"/>
        <v>132808449398400</v>
      </c>
      <c r="M519" s="10">
        <f t="shared" ref="M519:N519" si="523">(((J519/60/60)/24+DATE(1970,1,1)))</f>
        <v>43360.20833</v>
      </c>
      <c r="N519" s="11">
        <f t="shared" si="523"/>
        <v>43363.20833</v>
      </c>
      <c r="O519" s="12">
        <f t="shared" si="4"/>
        <v>2018</v>
      </c>
      <c r="P519" s="5" t="b">
        <v>0</v>
      </c>
      <c r="Q519" s="5">
        <f t="shared" si="5"/>
        <v>9</v>
      </c>
      <c r="R519" s="5" t="b">
        <v>1</v>
      </c>
      <c r="S519" s="5" t="s">
        <v>33</v>
      </c>
      <c r="T519" s="16">
        <f>Pledged/goal</f>
        <v>1.635714286</v>
      </c>
      <c r="U519" s="14">
        <f>iferror(Pledged/backer_count, " ")</f>
        <v>78.06818182</v>
      </c>
      <c r="V519" s="15" t="str">
        <f t="shared" si="6"/>
        <v>theater</v>
      </c>
      <c r="W519" s="15" t="str">
        <f t="shared" si="7"/>
        <v>plays</v>
      </c>
    </row>
    <row r="520" ht="15.75" customHeight="1">
      <c r="A520" s="5">
        <v>683.0</v>
      </c>
      <c r="B520" s="6" t="s">
        <v>1095</v>
      </c>
      <c r="C520" s="7" t="s">
        <v>1096</v>
      </c>
      <c r="D520" s="8">
        <v>2300.0</v>
      </c>
      <c r="E520" s="8">
        <v>8244.0</v>
      </c>
      <c r="F520" s="5" t="s">
        <v>931</v>
      </c>
      <c r="G520" s="5">
        <v>147.0</v>
      </c>
      <c r="H520" s="5" t="s">
        <v>31</v>
      </c>
      <c r="I520" s="5" t="s">
        <v>32</v>
      </c>
      <c r="J520" s="5">
        <v>1.537074E9</v>
      </c>
      <c r="K520" s="5">
        <v>1.5372468E9</v>
      </c>
      <c r="L520" s="9">
        <f t="shared" si="2"/>
        <v>132800984438400</v>
      </c>
      <c r="M520" s="10">
        <f t="shared" ref="M520:N520" si="524">(((J520/60/60)/24+DATE(1970,1,1)))</f>
        <v>43359.20833</v>
      </c>
      <c r="N520" s="11">
        <f t="shared" si="524"/>
        <v>43361.20833</v>
      </c>
      <c r="O520" s="12">
        <f t="shared" si="4"/>
        <v>2018</v>
      </c>
      <c r="P520" s="5" t="b">
        <v>0</v>
      </c>
      <c r="Q520" s="5">
        <f t="shared" si="5"/>
        <v>9</v>
      </c>
      <c r="R520" s="5" t="b">
        <v>0</v>
      </c>
      <c r="S520" s="5" t="s">
        <v>33</v>
      </c>
      <c r="T520" s="16">
        <f>Pledged/goal</f>
        <v>3.584347826</v>
      </c>
      <c r="U520" s="14">
        <f>iferror(Pledged/backer_count, " ")</f>
        <v>56.08163265</v>
      </c>
      <c r="V520" s="15" t="str">
        <f t="shared" si="6"/>
        <v>theater</v>
      </c>
      <c r="W520" s="15" t="str">
        <f t="shared" si="7"/>
        <v>plays</v>
      </c>
    </row>
    <row r="521" ht="15.75" customHeight="1">
      <c r="A521" s="5">
        <v>279.0</v>
      </c>
      <c r="B521" s="6" t="s">
        <v>1097</v>
      </c>
      <c r="C521" s="7" t="s">
        <v>1098</v>
      </c>
      <c r="D521" s="8">
        <v>8000.0</v>
      </c>
      <c r="E521" s="8">
        <v>13656.0</v>
      </c>
      <c r="F521" s="5" t="s">
        <v>931</v>
      </c>
      <c r="G521" s="5">
        <v>546.0</v>
      </c>
      <c r="H521" s="5" t="s">
        <v>31</v>
      </c>
      <c r="I521" s="5" t="s">
        <v>32</v>
      </c>
      <c r="J521" s="5">
        <v>1.5359508E9</v>
      </c>
      <c r="K521" s="5">
        <v>1.53621E9</v>
      </c>
      <c r="L521" s="9">
        <f t="shared" si="2"/>
        <v>132703939958400</v>
      </c>
      <c r="M521" s="10">
        <f t="shared" ref="M521:N521" si="525">(((J521/60/60)/24+DATE(1970,1,1)))</f>
        <v>43346.20833</v>
      </c>
      <c r="N521" s="11">
        <f t="shared" si="525"/>
        <v>43349.20833</v>
      </c>
      <c r="O521" s="12">
        <f t="shared" si="4"/>
        <v>2018</v>
      </c>
      <c r="P521" s="5" t="b">
        <v>0</v>
      </c>
      <c r="Q521" s="5">
        <f t="shared" si="5"/>
        <v>9</v>
      </c>
      <c r="R521" s="5" t="b">
        <v>0</v>
      </c>
      <c r="S521" s="5" t="s">
        <v>33</v>
      </c>
      <c r="T521" s="13">
        <f>Pledged/goal</f>
        <v>1.707</v>
      </c>
      <c r="U521" s="14">
        <f>iferror(Pledged/backer_count, " ")</f>
        <v>25.01098901</v>
      </c>
      <c r="V521" s="15" t="str">
        <f t="shared" si="6"/>
        <v>theater</v>
      </c>
      <c r="W521" s="15" t="str">
        <f t="shared" si="7"/>
        <v>plays</v>
      </c>
    </row>
    <row r="522" ht="15.75" customHeight="1">
      <c r="A522" s="5">
        <v>872.0</v>
      </c>
      <c r="B522" s="6" t="s">
        <v>1099</v>
      </c>
      <c r="C522" s="7" t="s">
        <v>1100</v>
      </c>
      <c r="D522" s="8">
        <v>4700.0</v>
      </c>
      <c r="E522" s="8">
        <v>7992.0</v>
      </c>
      <c r="F522" s="5" t="s">
        <v>931</v>
      </c>
      <c r="G522" s="5">
        <v>81.0</v>
      </c>
      <c r="H522" s="5" t="s">
        <v>26</v>
      </c>
      <c r="I522" s="5" t="s">
        <v>27</v>
      </c>
      <c r="J522" s="5">
        <v>1.5359508E9</v>
      </c>
      <c r="K522" s="5">
        <v>1.5363828E9</v>
      </c>
      <c r="L522" s="9">
        <f t="shared" si="2"/>
        <v>132703939958400</v>
      </c>
      <c r="M522" s="10">
        <f t="shared" ref="M522:N522" si="526">(((J522/60/60)/24+DATE(1970,1,1)))</f>
        <v>43346.20833</v>
      </c>
      <c r="N522" s="11">
        <f t="shared" si="526"/>
        <v>43351.20833</v>
      </c>
      <c r="O522" s="12">
        <f t="shared" si="4"/>
        <v>2018</v>
      </c>
      <c r="P522" s="5" t="b">
        <v>0</v>
      </c>
      <c r="Q522" s="5">
        <f t="shared" si="5"/>
        <v>9</v>
      </c>
      <c r="R522" s="5" t="b">
        <v>0</v>
      </c>
      <c r="S522" s="5" t="s">
        <v>221</v>
      </c>
      <c r="T522" s="16">
        <f>Pledged/goal</f>
        <v>1.700425532</v>
      </c>
      <c r="U522" s="14">
        <f>iferror(Pledged/backer_count, " ")</f>
        <v>98.66666667</v>
      </c>
      <c r="V522" s="15" t="str">
        <f t="shared" si="6"/>
        <v>film &amp; video</v>
      </c>
      <c r="W522" s="15" t="str">
        <f t="shared" si="7"/>
        <v>science fiction</v>
      </c>
    </row>
    <row r="523" ht="15.75" customHeight="1">
      <c r="A523" s="5">
        <v>537.0</v>
      </c>
      <c r="B523" s="6" t="s">
        <v>1101</v>
      </c>
      <c r="C523" s="7" t="s">
        <v>1102</v>
      </c>
      <c r="D523" s="8">
        <v>84400.0</v>
      </c>
      <c r="E523" s="8">
        <v>98935.0</v>
      </c>
      <c r="F523" s="5" t="s">
        <v>931</v>
      </c>
      <c r="G523" s="5">
        <v>1052.0</v>
      </c>
      <c r="H523" s="5" t="s">
        <v>47</v>
      </c>
      <c r="I523" s="5" t="s">
        <v>48</v>
      </c>
      <c r="J523" s="5">
        <v>1.5356052E9</v>
      </c>
      <c r="K523" s="5">
        <v>1.5375924E9</v>
      </c>
      <c r="L523" s="9">
        <f t="shared" si="2"/>
        <v>132674080118400</v>
      </c>
      <c r="M523" s="10">
        <f t="shared" ref="M523:N523" si="527">(((J523/60/60)/24+DATE(1970,1,1)))</f>
        <v>43342.20833</v>
      </c>
      <c r="N523" s="11">
        <f t="shared" si="527"/>
        <v>43365.20833</v>
      </c>
      <c r="O523" s="12">
        <f t="shared" si="4"/>
        <v>2018</v>
      </c>
      <c r="P523" s="5" t="b">
        <v>1</v>
      </c>
      <c r="Q523" s="5">
        <f t="shared" si="5"/>
        <v>8</v>
      </c>
      <c r="R523" s="5" t="b">
        <v>1</v>
      </c>
      <c r="S523" s="5" t="s">
        <v>72</v>
      </c>
      <c r="T523" s="16">
        <f>Pledged/goal</f>
        <v>1.17221564</v>
      </c>
      <c r="U523" s="14">
        <f>iferror(Pledged/backer_count, " ")</f>
        <v>94.04467681</v>
      </c>
      <c r="V523" s="15" t="str">
        <f t="shared" si="6"/>
        <v>film &amp; video</v>
      </c>
      <c r="W523" s="15" t="str">
        <f t="shared" si="7"/>
        <v>documentary</v>
      </c>
    </row>
    <row r="524" ht="15.75" customHeight="1">
      <c r="A524" s="5">
        <v>207.0</v>
      </c>
      <c r="B524" s="6" t="s">
        <v>1103</v>
      </c>
      <c r="C524" s="7" t="s">
        <v>1104</v>
      </c>
      <c r="D524" s="8">
        <v>1000.0</v>
      </c>
      <c r="E524" s="8">
        <v>4257.0</v>
      </c>
      <c r="F524" s="5" t="s">
        <v>931</v>
      </c>
      <c r="G524" s="5">
        <v>43.0</v>
      </c>
      <c r="H524" s="5" t="s">
        <v>31</v>
      </c>
      <c r="I524" s="5" t="s">
        <v>32</v>
      </c>
      <c r="J524" s="5">
        <v>1.5354324E9</v>
      </c>
      <c r="K524" s="5">
        <v>1.5371604E9</v>
      </c>
      <c r="L524" s="9">
        <f t="shared" si="2"/>
        <v>132659150198400</v>
      </c>
      <c r="M524" s="10">
        <f t="shared" ref="M524:N524" si="528">(((J524/60/60)/24+DATE(1970,1,1)))</f>
        <v>43340.20833</v>
      </c>
      <c r="N524" s="11">
        <f t="shared" si="528"/>
        <v>43360.20833</v>
      </c>
      <c r="O524" s="12">
        <f t="shared" si="4"/>
        <v>2018</v>
      </c>
      <c r="P524" s="5" t="b">
        <v>0</v>
      </c>
      <c r="Q524" s="5">
        <f t="shared" si="5"/>
        <v>8</v>
      </c>
      <c r="R524" s="5" t="b">
        <v>1</v>
      </c>
      <c r="S524" s="5" t="s">
        <v>28</v>
      </c>
      <c r="T524" s="13">
        <f>Pledged/goal</f>
        <v>4.257</v>
      </c>
      <c r="U524" s="14">
        <f>iferror(Pledged/backer_count, " ")</f>
        <v>99</v>
      </c>
      <c r="V524" s="15" t="str">
        <f t="shared" si="6"/>
        <v>music</v>
      </c>
      <c r="W524" s="15" t="str">
        <f t="shared" si="7"/>
        <v>rock</v>
      </c>
    </row>
    <row r="525" ht="15.75" customHeight="1">
      <c r="A525" s="5">
        <v>744.0</v>
      </c>
      <c r="B525" s="6" t="s">
        <v>1105</v>
      </c>
      <c r="C525" s="7" t="s">
        <v>1106</v>
      </c>
      <c r="D525" s="8">
        <v>2000.0</v>
      </c>
      <c r="E525" s="8">
        <v>14240.0</v>
      </c>
      <c r="F525" s="5" t="s">
        <v>931</v>
      </c>
      <c r="G525" s="5">
        <v>140.0</v>
      </c>
      <c r="H525" s="5" t="s">
        <v>31</v>
      </c>
      <c r="I525" s="5" t="s">
        <v>32</v>
      </c>
      <c r="J525" s="5">
        <v>1.5338772E9</v>
      </c>
      <c r="K525" s="5">
        <v>1.53405E9</v>
      </c>
      <c r="L525" s="9">
        <f t="shared" si="2"/>
        <v>132524780918400</v>
      </c>
      <c r="M525" s="10">
        <f t="shared" ref="M525:N525" si="529">(((J525/60/60)/24+DATE(1970,1,1)))</f>
        <v>43322.20833</v>
      </c>
      <c r="N525" s="11">
        <f t="shared" si="529"/>
        <v>43324.20833</v>
      </c>
      <c r="O525" s="12">
        <f t="shared" si="4"/>
        <v>2018</v>
      </c>
      <c r="P525" s="5" t="b">
        <v>0</v>
      </c>
      <c r="Q525" s="5">
        <f t="shared" si="5"/>
        <v>8</v>
      </c>
      <c r="R525" s="5" t="b">
        <v>1</v>
      </c>
      <c r="S525" s="5" t="s">
        <v>33</v>
      </c>
      <c r="T525" s="16">
        <f>Pledged/goal</f>
        <v>7.12</v>
      </c>
      <c r="U525" s="14">
        <f>iferror(Pledged/backer_count, " ")</f>
        <v>101.7142857</v>
      </c>
      <c r="V525" s="15" t="str">
        <f t="shared" si="6"/>
        <v>theater</v>
      </c>
      <c r="W525" s="15" t="str">
        <f t="shared" si="7"/>
        <v>plays</v>
      </c>
    </row>
    <row r="526" ht="15.75" customHeight="1">
      <c r="A526" s="5">
        <v>55.0</v>
      </c>
      <c r="B526" s="6" t="s">
        <v>1107</v>
      </c>
      <c r="C526" s="7" t="s">
        <v>1108</v>
      </c>
      <c r="D526" s="8">
        <v>6600.0</v>
      </c>
      <c r="E526" s="8">
        <v>11746.0</v>
      </c>
      <c r="F526" s="5" t="s">
        <v>931</v>
      </c>
      <c r="G526" s="5">
        <v>131.0</v>
      </c>
      <c r="H526" s="5" t="s">
        <v>31</v>
      </c>
      <c r="I526" s="5" t="s">
        <v>32</v>
      </c>
      <c r="J526" s="5">
        <v>1.5329268E9</v>
      </c>
      <c r="K526" s="5">
        <v>1.5333588E9</v>
      </c>
      <c r="L526" s="9">
        <f t="shared" si="2"/>
        <v>132442666358400</v>
      </c>
      <c r="M526" s="10">
        <f t="shared" ref="M526:N526" si="530">(((J526/60/60)/24+DATE(1970,1,1)))</f>
        <v>43311.20833</v>
      </c>
      <c r="N526" s="11">
        <f t="shared" si="530"/>
        <v>43316.20833</v>
      </c>
      <c r="O526" s="12">
        <f t="shared" si="4"/>
        <v>2018</v>
      </c>
      <c r="P526" s="5" t="b">
        <v>0</v>
      </c>
      <c r="Q526" s="5">
        <f t="shared" si="5"/>
        <v>7</v>
      </c>
      <c r="R526" s="5" t="b">
        <v>0</v>
      </c>
      <c r="S526" s="5" t="s">
        <v>134</v>
      </c>
      <c r="T526" s="13">
        <f>Pledged/goal</f>
        <v>1.77969697</v>
      </c>
      <c r="U526" s="14">
        <f>iferror(Pledged/backer_count, " ")</f>
        <v>89.66412214</v>
      </c>
      <c r="V526" s="15" t="str">
        <f t="shared" si="6"/>
        <v>music</v>
      </c>
      <c r="W526" s="15" t="str">
        <f t="shared" si="7"/>
        <v>jazz</v>
      </c>
    </row>
    <row r="527" ht="15.75" customHeight="1">
      <c r="A527" s="5">
        <v>195.0</v>
      </c>
      <c r="B527" s="6" t="s">
        <v>1109</v>
      </c>
      <c r="C527" s="7" t="s">
        <v>1110</v>
      </c>
      <c r="D527" s="8">
        <v>15800.0</v>
      </c>
      <c r="E527" s="8">
        <v>57157.0</v>
      </c>
      <c r="F527" s="5" t="s">
        <v>931</v>
      </c>
      <c r="G527" s="5">
        <v>524.0</v>
      </c>
      <c r="H527" s="5" t="s">
        <v>31</v>
      </c>
      <c r="I527" s="5" t="s">
        <v>32</v>
      </c>
      <c r="J527" s="5">
        <v>1.5328404E9</v>
      </c>
      <c r="K527" s="5">
        <v>1.5334452E9</v>
      </c>
      <c r="L527" s="9">
        <f t="shared" si="2"/>
        <v>132435201398400</v>
      </c>
      <c r="M527" s="10">
        <f t="shared" ref="M527:N527" si="531">(((J527/60/60)/24+DATE(1970,1,1)))</f>
        <v>43310.20833</v>
      </c>
      <c r="N527" s="11">
        <f t="shared" si="531"/>
        <v>43317.20833</v>
      </c>
      <c r="O527" s="12">
        <f t="shared" si="4"/>
        <v>2018</v>
      </c>
      <c r="P527" s="5" t="b">
        <v>0</v>
      </c>
      <c r="Q527" s="5">
        <f t="shared" si="5"/>
        <v>7</v>
      </c>
      <c r="R527" s="5" t="b">
        <v>0</v>
      </c>
      <c r="S527" s="5" t="s">
        <v>311</v>
      </c>
      <c r="T527" s="13">
        <f>Pledged/goal</f>
        <v>3.617531646</v>
      </c>
      <c r="U527" s="14">
        <f>iferror(Pledged/backer_count, " ")</f>
        <v>109.0782443</v>
      </c>
      <c r="V527" s="15" t="str">
        <f t="shared" si="6"/>
        <v>music</v>
      </c>
      <c r="W527" s="15" t="str">
        <f t="shared" si="7"/>
        <v>electric music</v>
      </c>
    </row>
    <row r="528" ht="15.75" customHeight="1">
      <c r="A528" s="5">
        <v>508.0</v>
      </c>
      <c r="B528" s="6" t="s">
        <v>1111</v>
      </c>
      <c r="C528" s="7" t="s">
        <v>1112</v>
      </c>
      <c r="D528" s="8">
        <v>172700.0</v>
      </c>
      <c r="E528" s="8">
        <v>193820.0</v>
      </c>
      <c r="F528" s="5" t="s">
        <v>931</v>
      </c>
      <c r="G528" s="5">
        <v>3657.0</v>
      </c>
      <c r="H528" s="5" t="s">
        <v>31</v>
      </c>
      <c r="I528" s="5" t="s">
        <v>32</v>
      </c>
      <c r="J528" s="5">
        <v>1.5328404E9</v>
      </c>
      <c r="K528" s="5">
        <v>1.5346548E9</v>
      </c>
      <c r="L528" s="9">
        <f t="shared" si="2"/>
        <v>132435201398400</v>
      </c>
      <c r="M528" s="10">
        <f t="shared" ref="M528:N528" si="532">(((J528/60/60)/24+DATE(1970,1,1)))</f>
        <v>43310.20833</v>
      </c>
      <c r="N528" s="11">
        <f t="shared" si="532"/>
        <v>43331.20833</v>
      </c>
      <c r="O528" s="12">
        <f t="shared" si="4"/>
        <v>2018</v>
      </c>
      <c r="P528" s="5" t="b">
        <v>0</v>
      </c>
      <c r="Q528" s="5">
        <f t="shared" si="5"/>
        <v>7</v>
      </c>
      <c r="R528" s="5" t="b">
        <v>0</v>
      </c>
      <c r="S528" s="5" t="s">
        <v>33</v>
      </c>
      <c r="T528" s="16">
        <f>Pledged/goal</f>
        <v>1.122292994</v>
      </c>
      <c r="U528" s="14">
        <f>iferror(Pledged/backer_count, " ")</f>
        <v>52.99972655</v>
      </c>
      <c r="V528" s="15" t="str">
        <f t="shared" si="6"/>
        <v>theater</v>
      </c>
      <c r="W528" s="15" t="str">
        <f t="shared" si="7"/>
        <v>plays</v>
      </c>
    </row>
    <row r="529" ht="15.75" customHeight="1">
      <c r="A529" s="5">
        <v>820.0</v>
      </c>
      <c r="B529" s="6" t="s">
        <v>1113</v>
      </c>
      <c r="C529" s="7" t="s">
        <v>1114</v>
      </c>
      <c r="D529" s="8">
        <v>1500.0</v>
      </c>
      <c r="E529" s="8">
        <v>12009.0</v>
      </c>
      <c r="F529" s="5" t="s">
        <v>931</v>
      </c>
      <c r="G529" s="5">
        <v>279.0</v>
      </c>
      <c r="H529" s="5" t="s">
        <v>51</v>
      </c>
      <c r="I529" s="5" t="s">
        <v>52</v>
      </c>
      <c r="J529" s="5">
        <v>1.5328404E9</v>
      </c>
      <c r="K529" s="5">
        <v>1.5339636E9</v>
      </c>
      <c r="L529" s="9">
        <f t="shared" si="2"/>
        <v>132435201398400</v>
      </c>
      <c r="M529" s="10">
        <f t="shared" ref="M529:N529" si="533">(((J529/60/60)/24+DATE(1970,1,1)))</f>
        <v>43310.20833</v>
      </c>
      <c r="N529" s="11">
        <f t="shared" si="533"/>
        <v>43323.20833</v>
      </c>
      <c r="O529" s="12">
        <f t="shared" si="4"/>
        <v>2018</v>
      </c>
      <c r="P529" s="5" t="b">
        <v>0</v>
      </c>
      <c r="Q529" s="5">
        <f t="shared" si="5"/>
        <v>7</v>
      </c>
      <c r="R529" s="5" t="b">
        <v>1</v>
      </c>
      <c r="S529" s="5" t="s">
        <v>28</v>
      </c>
      <c r="T529" s="16">
        <f>Pledged/goal</f>
        <v>8.006</v>
      </c>
      <c r="U529" s="14">
        <f>iferror(Pledged/backer_count, " ")</f>
        <v>43.04301075</v>
      </c>
      <c r="V529" s="15" t="str">
        <f t="shared" si="6"/>
        <v>music</v>
      </c>
      <c r="W529" s="15" t="str">
        <f t="shared" si="7"/>
        <v>rock</v>
      </c>
    </row>
    <row r="530" ht="15.75" customHeight="1">
      <c r="A530" s="5">
        <v>846.0</v>
      </c>
      <c r="B530" s="6" t="s">
        <v>1115</v>
      </c>
      <c r="C530" s="7" t="s">
        <v>1116</v>
      </c>
      <c r="D530" s="8">
        <v>1000.0</v>
      </c>
      <c r="E530" s="8">
        <v>5085.0</v>
      </c>
      <c r="F530" s="5" t="s">
        <v>931</v>
      </c>
      <c r="G530" s="5">
        <v>48.0</v>
      </c>
      <c r="H530" s="5" t="s">
        <v>31</v>
      </c>
      <c r="I530" s="5" t="s">
        <v>32</v>
      </c>
      <c r="J530" s="5">
        <v>1.5321492E9</v>
      </c>
      <c r="K530" s="5">
        <v>1.5352596E9</v>
      </c>
      <c r="L530" s="9">
        <f t="shared" si="2"/>
        <v>132375481718400</v>
      </c>
      <c r="M530" s="10">
        <f t="shared" ref="M530:N530" si="534">(((J530/60/60)/24+DATE(1970,1,1)))</f>
        <v>43302.20833</v>
      </c>
      <c r="N530" s="11">
        <f t="shared" si="534"/>
        <v>43338.20833</v>
      </c>
      <c r="O530" s="12">
        <f t="shared" si="4"/>
        <v>2018</v>
      </c>
      <c r="P530" s="5" t="b">
        <v>1</v>
      </c>
      <c r="Q530" s="5">
        <f t="shared" si="5"/>
        <v>7</v>
      </c>
      <c r="R530" s="5" t="b">
        <v>1</v>
      </c>
      <c r="S530" s="5" t="s">
        <v>60</v>
      </c>
      <c r="T530" s="16">
        <f>Pledged/goal</f>
        <v>5.085</v>
      </c>
      <c r="U530" s="14">
        <f>iferror(Pledged/backer_count, " ")</f>
        <v>105.9375</v>
      </c>
      <c r="V530" s="15" t="str">
        <f t="shared" si="6"/>
        <v>technology</v>
      </c>
      <c r="W530" s="15" t="str">
        <f t="shared" si="7"/>
        <v>web</v>
      </c>
    </row>
    <row r="531" ht="15.75" customHeight="1">
      <c r="A531" s="5">
        <v>29.0</v>
      </c>
      <c r="B531" s="6" t="s">
        <v>1117</v>
      </c>
      <c r="C531" s="7" t="s">
        <v>1118</v>
      </c>
      <c r="D531" s="8">
        <v>45900.0</v>
      </c>
      <c r="E531" s="8">
        <v>150965.0</v>
      </c>
      <c r="F531" s="5" t="s">
        <v>931</v>
      </c>
      <c r="G531" s="5">
        <v>1606.0</v>
      </c>
      <c r="H531" s="5" t="s">
        <v>105</v>
      </c>
      <c r="I531" s="5" t="s">
        <v>106</v>
      </c>
      <c r="J531" s="5">
        <v>1.5320628E9</v>
      </c>
      <c r="K531" s="5">
        <v>1.5355188E9</v>
      </c>
      <c r="L531" s="9">
        <f t="shared" si="2"/>
        <v>132368016758400</v>
      </c>
      <c r="M531" s="10">
        <f t="shared" ref="M531:N531" si="535">(((J531/60/60)/24+DATE(1970,1,1)))</f>
        <v>43301.20833</v>
      </c>
      <c r="N531" s="11">
        <f t="shared" si="535"/>
        <v>43341.20833</v>
      </c>
      <c r="O531" s="12">
        <f t="shared" si="4"/>
        <v>2018</v>
      </c>
      <c r="P531" s="5" t="b">
        <v>0</v>
      </c>
      <c r="Q531" s="5">
        <f t="shared" si="5"/>
        <v>7</v>
      </c>
      <c r="R531" s="5" t="b">
        <v>0</v>
      </c>
      <c r="S531" s="5" t="s">
        <v>158</v>
      </c>
      <c r="T531" s="13">
        <f>Pledged/goal</f>
        <v>3.288997821</v>
      </c>
      <c r="U531" s="14">
        <f>iferror(Pledged/backer_count, " ")</f>
        <v>94.00062267</v>
      </c>
      <c r="V531" s="15" t="str">
        <f t="shared" si="6"/>
        <v>film &amp; video</v>
      </c>
      <c r="W531" s="15" t="str">
        <f t="shared" si="7"/>
        <v>shorts</v>
      </c>
    </row>
    <row r="532" ht="15.75" customHeight="1">
      <c r="A532" s="5">
        <v>901.0</v>
      </c>
      <c r="B532" s="6" t="s">
        <v>1119</v>
      </c>
      <c r="C532" s="7" t="s">
        <v>1120</v>
      </c>
      <c r="D532" s="8">
        <v>5600.0</v>
      </c>
      <c r="E532" s="8">
        <v>8746.0</v>
      </c>
      <c r="F532" s="5" t="s">
        <v>931</v>
      </c>
      <c r="G532" s="5">
        <v>159.0</v>
      </c>
      <c r="H532" s="5" t="s">
        <v>31</v>
      </c>
      <c r="I532" s="5" t="s">
        <v>32</v>
      </c>
      <c r="J532" s="5">
        <v>1.5318036E9</v>
      </c>
      <c r="K532" s="5">
        <v>1.5346548E9</v>
      </c>
      <c r="L532" s="9">
        <f t="shared" si="2"/>
        <v>132345621878400</v>
      </c>
      <c r="M532" s="10">
        <f t="shared" ref="M532:N532" si="536">(((J532/60/60)/24+DATE(1970,1,1)))</f>
        <v>43298.20833</v>
      </c>
      <c r="N532" s="11">
        <f t="shared" si="536"/>
        <v>43331.20833</v>
      </c>
      <c r="O532" s="12">
        <f t="shared" si="4"/>
        <v>2018</v>
      </c>
      <c r="P532" s="5" t="b">
        <v>0</v>
      </c>
      <c r="Q532" s="5">
        <f t="shared" si="5"/>
        <v>7</v>
      </c>
      <c r="R532" s="5" t="b">
        <v>1</v>
      </c>
      <c r="S532" s="5" t="s">
        <v>28</v>
      </c>
      <c r="T532" s="16">
        <f>Pledged/goal</f>
        <v>1.561785714</v>
      </c>
      <c r="U532" s="14">
        <f>iferror(Pledged/backer_count, " ")</f>
        <v>55.00628931</v>
      </c>
      <c r="V532" s="15" t="str">
        <f t="shared" si="6"/>
        <v>music</v>
      </c>
      <c r="W532" s="15" t="str">
        <f t="shared" si="7"/>
        <v>rock</v>
      </c>
    </row>
    <row r="533" ht="15.75" customHeight="1">
      <c r="A533" s="5">
        <v>75.0</v>
      </c>
      <c r="B533" s="6" t="s">
        <v>1121</v>
      </c>
      <c r="C533" s="7" t="s">
        <v>1122</v>
      </c>
      <c r="D533" s="8">
        <v>9700.0</v>
      </c>
      <c r="E533" s="8">
        <v>14606.0</v>
      </c>
      <c r="F533" s="5" t="s">
        <v>931</v>
      </c>
      <c r="G533" s="5">
        <v>170.0</v>
      </c>
      <c r="H533" s="5" t="s">
        <v>31</v>
      </c>
      <c r="I533" s="5" t="s">
        <v>32</v>
      </c>
      <c r="J533" s="5">
        <v>1.5316308E9</v>
      </c>
      <c r="K533" s="5">
        <v>1.532322E9</v>
      </c>
      <c r="L533" s="9">
        <f t="shared" si="2"/>
        <v>132330691958400</v>
      </c>
      <c r="M533" s="10">
        <f t="shared" ref="M533:N533" si="537">(((J533/60/60)/24+DATE(1970,1,1)))</f>
        <v>43296.20833</v>
      </c>
      <c r="N533" s="11">
        <f t="shared" si="537"/>
        <v>43304.20833</v>
      </c>
      <c r="O533" s="12">
        <f t="shared" si="4"/>
        <v>2018</v>
      </c>
      <c r="P533" s="5" t="b">
        <v>0</v>
      </c>
      <c r="Q533" s="5">
        <f t="shared" si="5"/>
        <v>7</v>
      </c>
      <c r="R533" s="5" t="b">
        <v>0</v>
      </c>
      <c r="S533" s="5" t="s">
        <v>81</v>
      </c>
      <c r="T533" s="13">
        <f>Pledged/goal</f>
        <v>1.505773196</v>
      </c>
      <c r="U533" s="14">
        <f>iferror(Pledged/backer_count, " ")</f>
        <v>85.91764706</v>
      </c>
      <c r="V533" s="15" t="str">
        <f t="shared" si="6"/>
        <v>photography</v>
      </c>
      <c r="W533" s="15" t="str">
        <f t="shared" si="7"/>
        <v>photography books</v>
      </c>
    </row>
    <row r="534" ht="15.75" customHeight="1">
      <c r="A534" s="5">
        <v>710.0</v>
      </c>
      <c r="B534" s="6" t="s">
        <v>1123</v>
      </c>
      <c r="C534" s="7" t="s">
        <v>1124</v>
      </c>
      <c r="D534" s="8">
        <v>4300.0</v>
      </c>
      <c r="E534" s="8">
        <v>6358.0</v>
      </c>
      <c r="F534" s="5" t="s">
        <v>931</v>
      </c>
      <c r="G534" s="5">
        <v>125.0</v>
      </c>
      <c r="H534" s="5" t="s">
        <v>31</v>
      </c>
      <c r="I534" s="5" t="s">
        <v>32</v>
      </c>
      <c r="J534" s="5">
        <v>1.5315444E9</v>
      </c>
      <c r="K534" s="5">
        <v>1.5321492E9</v>
      </c>
      <c r="L534" s="9">
        <f t="shared" si="2"/>
        <v>132323226998400</v>
      </c>
      <c r="M534" s="10">
        <f t="shared" ref="M534:N534" si="538">(((J534/60/60)/24+DATE(1970,1,1)))</f>
        <v>43295.20833</v>
      </c>
      <c r="N534" s="11">
        <f t="shared" si="538"/>
        <v>43302.20833</v>
      </c>
      <c r="O534" s="12">
        <f t="shared" si="4"/>
        <v>2018</v>
      </c>
      <c r="P534" s="5" t="b">
        <v>0</v>
      </c>
      <c r="Q534" s="5">
        <f t="shared" si="5"/>
        <v>7</v>
      </c>
      <c r="R534" s="5" t="b">
        <v>1</v>
      </c>
      <c r="S534" s="5" t="s">
        <v>33</v>
      </c>
      <c r="T534" s="16">
        <f>Pledged/goal</f>
        <v>1.478604651</v>
      </c>
      <c r="U534" s="14">
        <f>iferror(Pledged/backer_count, " ")</f>
        <v>50.864</v>
      </c>
      <c r="V534" s="15" t="str">
        <f t="shared" si="6"/>
        <v>theater</v>
      </c>
      <c r="W534" s="15" t="str">
        <f t="shared" si="7"/>
        <v>plays</v>
      </c>
    </row>
    <row r="535" ht="15.75" customHeight="1">
      <c r="A535" s="5">
        <v>473.0</v>
      </c>
      <c r="B535" s="6" t="s">
        <v>1125</v>
      </c>
      <c r="C535" s="7" t="s">
        <v>1126</v>
      </c>
      <c r="D535" s="8">
        <v>5000.0</v>
      </c>
      <c r="E535" s="8">
        <v>8907.0</v>
      </c>
      <c r="F535" s="5" t="s">
        <v>931</v>
      </c>
      <c r="G535" s="5">
        <v>106.0</v>
      </c>
      <c r="H535" s="5" t="s">
        <v>31</v>
      </c>
      <c r="I535" s="5" t="s">
        <v>32</v>
      </c>
      <c r="J535" s="5">
        <v>1.5299892E9</v>
      </c>
      <c r="K535" s="5">
        <v>1.5300756E9</v>
      </c>
      <c r="L535" s="9">
        <f t="shared" si="2"/>
        <v>132188857718400</v>
      </c>
      <c r="M535" s="10">
        <f t="shared" ref="M535:N535" si="539">(((J535/60/60)/24+DATE(1970,1,1)))</f>
        <v>43277.20833</v>
      </c>
      <c r="N535" s="11">
        <f t="shared" si="539"/>
        <v>43278.20833</v>
      </c>
      <c r="O535" s="12">
        <f t="shared" si="4"/>
        <v>2018</v>
      </c>
      <c r="P535" s="5" t="b">
        <v>0</v>
      </c>
      <c r="Q535" s="5">
        <f t="shared" si="5"/>
        <v>6</v>
      </c>
      <c r="R535" s="5" t="b">
        <v>0</v>
      </c>
      <c r="S535" s="5" t="s">
        <v>311</v>
      </c>
      <c r="T535" s="16">
        <f>Pledged/goal</f>
        <v>1.7814</v>
      </c>
      <c r="U535" s="14">
        <f>iferror(Pledged/backer_count, " ")</f>
        <v>84.02830189</v>
      </c>
      <c r="V535" s="15" t="str">
        <f t="shared" si="6"/>
        <v>music</v>
      </c>
      <c r="W535" s="15" t="str">
        <f t="shared" si="7"/>
        <v>electric music</v>
      </c>
    </row>
    <row r="536" ht="15.75" customHeight="1">
      <c r="A536" s="5">
        <v>431.0</v>
      </c>
      <c r="B536" s="6" t="s">
        <v>1127</v>
      </c>
      <c r="C536" s="7" t="s">
        <v>1128</v>
      </c>
      <c r="D536" s="8">
        <v>5100.0</v>
      </c>
      <c r="E536" s="8">
        <v>9817.0</v>
      </c>
      <c r="F536" s="5" t="s">
        <v>931</v>
      </c>
      <c r="G536" s="5">
        <v>94.0</v>
      </c>
      <c r="H536" s="5" t="s">
        <v>31</v>
      </c>
      <c r="I536" s="5" t="s">
        <v>32</v>
      </c>
      <c r="J536" s="5">
        <v>1.5296436E9</v>
      </c>
      <c r="K536" s="5">
        <v>1.5311124E9</v>
      </c>
      <c r="L536" s="9">
        <f t="shared" si="2"/>
        <v>132158997878400</v>
      </c>
      <c r="M536" s="10">
        <f t="shared" ref="M536:N536" si="540">(((J536/60/60)/24+DATE(1970,1,1)))</f>
        <v>43273.20833</v>
      </c>
      <c r="N536" s="11">
        <f t="shared" si="540"/>
        <v>43290.20833</v>
      </c>
      <c r="O536" s="12">
        <f t="shared" si="4"/>
        <v>2018</v>
      </c>
      <c r="P536" s="5" t="b">
        <v>1</v>
      </c>
      <c r="Q536" s="5">
        <f t="shared" si="5"/>
        <v>6</v>
      </c>
      <c r="R536" s="5" t="b">
        <v>0</v>
      </c>
      <c r="S536" s="5" t="s">
        <v>33</v>
      </c>
      <c r="T536" s="16">
        <f>Pledged/goal</f>
        <v>1.924901961</v>
      </c>
      <c r="U536" s="14">
        <f>iferror(Pledged/backer_count, " ")</f>
        <v>104.4361702</v>
      </c>
      <c r="V536" s="15" t="str">
        <f t="shared" si="6"/>
        <v>theater</v>
      </c>
      <c r="W536" s="15" t="str">
        <f t="shared" si="7"/>
        <v>plays</v>
      </c>
    </row>
    <row r="537" ht="15.75" customHeight="1">
      <c r="A537" s="5">
        <v>842.0</v>
      </c>
      <c r="B537" s="6" t="s">
        <v>1129</v>
      </c>
      <c r="C537" s="7" t="s">
        <v>1130</v>
      </c>
      <c r="D537" s="8">
        <v>1500.0</v>
      </c>
      <c r="E537" s="8">
        <v>8447.0</v>
      </c>
      <c r="F537" s="5" t="s">
        <v>931</v>
      </c>
      <c r="G537" s="5">
        <v>132.0</v>
      </c>
      <c r="H537" s="5" t="s">
        <v>79</v>
      </c>
      <c r="I537" s="5" t="s">
        <v>80</v>
      </c>
      <c r="J537" s="5">
        <v>1.5290388E9</v>
      </c>
      <c r="K537" s="5">
        <v>1.529298E9</v>
      </c>
      <c r="L537" s="9">
        <f t="shared" si="2"/>
        <v>132106743158400</v>
      </c>
      <c r="M537" s="10">
        <f t="shared" ref="M537:N537" si="541">(((J537/60/60)/24+DATE(1970,1,1)))</f>
        <v>43266.20833</v>
      </c>
      <c r="N537" s="11">
        <f t="shared" si="541"/>
        <v>43269.20833</v>
      </c>
      <c r="O537" s="12">
        <f t="shared" si="4"/>
        <v>2018</v>
      </c>
      <c r="P537" s="5" t="b">
        <v>0</v>
      </c>
      <c r="Q537" s="5">
        <f t="shared" si="5"/>
        <v>6</v>
      </c>
      <c r="R537" s="5" t="b">
        <v>0</v>
      </c>
      <c r="S537" s="5" t="s">
        <v>184</v>
      </c>
      <c r="T537" s="16">
        <f>Pledged/goal</f>
        <v>5.631333333</v>
      </c>
      <c r="U537" s="14">
        <f>iferror(Pledged/backer_count, " ")</f>
        <v>63.99242424</v>
      </c>
      <c r="V537" s="15" t="str">
        <f t="shared" si="6"/>
        <v>technology</v>
      </c>
      <c r="W537" s="15" t="str">
        <f t="shared" si="7"/>
        <v>wearables</v>
      </c>
    </row>
    <row r="538" ht="15.75" customHeight="1">
      <c r="A538" s="5">
        <v>938.0</v>
      </c>
      <c r="B538" s="6" t="s">
        <v>818</v>
      </c>
      <c r="C538" s="7" t="s">
        <v>1131</v>
      </c>
      <c r="D538" s="8">
        <v>9200.0</v>
      </c>
      <c r="E538" s="8">
        <v>10093.0</v>
      </c>
      <c r="F538" s="5" t="s">
        <v>931</v>
      </c>
      <c r="G538" s="5">
        <v>96.0</v>
      </c>
      <c r="H538" s="5" t="s">
        <v>31</v>
      </c>
      <c r="I538" s="5" t="s">
        <v>32</v>
      </c>
      <c r="J538" s="5">
        <v>1.5287796E9</v>
      </c>
      <c r="K538" s="5">
        <v>1.53189E9</v>
      </c>
      <c r="L538" s="9">
        <f t="shared" si="2"/>
        <v>132084348278400</v>
      </c>
      <c r="M538" s="10">
        <f t="shared" ref="M538:N538" si="542">(((J538/60/60)/24+DATE(1970,1,1)))</f>
        <v>43263.20833</v>
      </c>
      <c r="N538" s="11">
        <f t="shared" si="542"/>
        <v>43299.20833</v>
      </c>
      <c r="O538" s="12">
        <f t="shared" si="4"/>
        <v>2018</v>
      </c>
      <c r="P538" s="5" t="b">
        <v>0</v>
      </c>
      <c r="Q538" s="5">
        <f t="shared" si="5"/>
        <v>6</v>
      </c>
      <c r="R538" s="5" t="b">
        <v>1</v>
      </c>
      <c r="S538" s="5" t="s">
        <v>164</v>
      </c>
      <c r="T538" s="16">
        <f>Pledged/goal</f>
        <v>1.097065217</v>
      </c>
      <c r="U538" s="14">
        <f>iferror(Pledged/backer_count, " ")</f>
        <v>105.1354167</v>
      </c>
      <c r="V538" s="15" t="str">
        <f t="shared" si="6"/>
        <v>publishing</v>
      </c>
      <c r="W538" s="15" t="str">
        <f t="shared" si="7"/>
        <v>fiction</v>
      </c>
    </row>
    <row r="539" ht="15.75" customHeight="1">
      <c r="A539" s="5">
        <v>535.0</v>
      </c>
      <c r="B539" s="6" t="s">
        <v>1132</v>
      </c>
      <c r="C539" s="7" t="s">
        <v>1133</v>
      </c>
      <c r="D539" s="8">
        <v>2600.0</v>
      </c>
      <c r="E539" s="8">
        <v>12533.0</v>
      </c>
      <c r="F539" s="5" t="s">
        <v>931</v>
      </c>
      <c r="G539" s="5">
        <v>202.0</v>
      </c>
      <c r="H539" s="5" t="s">
        <v>79</v>
      </c>
      <c r="I539" s="5" t="s">
        <v>80</v>
      </c>
      <c r="J539" s="5">
        <v>1.528434E9</v>
      </c>
      <c r="K539" s="5">
        <v>1.5286068E9</v>
      </c>
      <c r="L539" s="9">
        <f t="shared" si="2"/>
        <v>132054488438400</v>
      </c>
      <c r="M539" s="10">
        <f t="shared" ref="M539:N539" si="543">(((J539/60/60)/24+DATE(1970,1,1)))</f>
        <v>43259.20833</v>
      </c>
      <c r="N539" s="11">
        <f t="shared" si="543"/>
        <v>43261.20833</v>
      </c>
      <c r="O539" s="12">
        <f t="shared" si="4"/>
        <v>2018</v>
      </c>
      <c r="P539" s="5" t="b">
        <v>0</v>
      </c>
      <c r="Q539" s="5">
        <f t="shared" si="5"/>
        <v>6</v>
      </c>
      <c r="R539" s="5" t="b">
        <v>1</v>
      </c>
      <c r="S539" s="5" t="s">
        <v>33</v>
      </c>
      <c r="T539" s="16">
        <f>Pledged/goal</f>
        <v>4.820384615</v>
      </c>
      <c r="U539" s="14">
        <f>iferror(Pledged/backer_count, " ")</f>
        <v>62.04455446</v>
      </c>
      <c r="V539" s="15" t="str">
        <f t="shared" si="6"/>
        <v>theater</v>
      </c>
      <c r="W539" s="15" t="str">
        <f t="shared" si="7"/>
        <v>plays</v>
      </c>
    </row>
    <row r="540" ht="15.75" customHeight="1">
      <c r="A540" s="5">
        <v>909.0</v>
      </c>
      <c r="B540" s="6" t="s">
        <v>1134</v>
      </c>
      <c r="C540" s="7" t="s">
        <v>1135</v>
      </c>
      <c r="D540" s="8">
        <v>1800.0</v>
      </c>
      <c r="E540" s="8">
        <v>8621.0</v>
      </c>
      <c r="F540" s="5" t="s">
        <v>931</v>
      </c>
      <c r="G540" s="5">
        <v>80.0</v>
      </c>
      <c r="H540" s="5" t="s">
        <v>56</v>
      </c>
      <c r="I540" s="5" t="s">
        <v>57</v>
      </c>
      <c r="J540" s="5">
        <v>1.5280884E9</v>
      </c>
      <c r="K540" s="5">
        <v>1.5304212E9</v>
      </c>
      <c r="L540" s="9">
        <f t="shared" si="2"/>
        <v>132024628598400</v>
      </c>
      <c r="M540" s="10">
        <f t="shared" ref="M540:N540" si="544">(((J540/60/60)/24+DATE(1970,1,1)))</f>
        <v>43255.20833</v>
      </c>
      <c r="N540" s="11">
        <f t="shared" si="544"/>
        <v>43282.20833</v>
      </c>
      <c r="O540" s="12">
        <f t="shared" si="4"/>
        <v>2018</v>
      </c>
      <c r="P540" s="5" t="b">
        <v>0</v>
      </c>
      <c r="Q540" s="5">
        <f t="shared" si="5"/>
        <v>6</v>
      </c>
      <c r="R540" s="5" t="b">
        <v>1</v>
      </c>
      <c r="S540" s="5" t="s">
        <v>33</v>
      </c>
      <c r="T540" s="16">
        <f>Pledged/goal</f>
        <v>4.789444444</v>
      </c>
      <c r="U540" s="14">
        <f>iferror(Pledged/backer_count, " ")</f>
        <v>107.7625</v>
      </c>
      <c r="V540" s="15" t="str">
        <f t="shared" si="6"/>
        <v>theater</v>
      </c>
      <c r="W540" s="15" t="str">
        <f t="shared" si="7"/>
        <v>plays</v>
      </c>
    </row>
    <row r="541" ht="15.75" customHeight="1">
      <c r="A541" s="5">
        <v>510.0</v>
      </c>
      <c r="B541" s="6" t="s">
        <v>1136</v>
      </c>
      <c r="C541" s="7" t="s">
        <v>1137</v>
      </c>
      <c r="D541" s="8">
        <v>7800.0</v>
      </c>
      <c r="E541" s="8">
        <v>9289.0</v>
      </c>
      <c r="F541" s="5" t="s">
        <v>931</v>
      </c>
      <c r="G541" s="5">
        <v>131.0</v>
      </c>
      <c r="H541" s="5" t="s">
        <v>26</v>
      </c>
      <c r="I541" s="5" t="s">
        <v>27</v>
      </c>
      <c r="J541" s="5">
        <v>1.5277428E9</v>
      </c>
      <c r="K541" s="5">
        <v>1.5298164E9</v>
      </c>
      <c r="L541" s="9">
        <f t="shared" si="2"/>
        <v>131994768758400</v>
      </c>
      <c r="M541" s="10">
        <f t="shared" ref="M541:N541" si="545">(((J541/60/60)/24+DATE(1970,1,1)))</f>
        <v>43251.20833</v>
      </c>
      <c r="N541" s="11">
        <f t="shared" si="545"/>
        <v>43275.20833</v>
      </c>
      <c r="O541" s="12">
        <f t="shared" si="4"/>
        <v>2018</v>
      </c>
      <c r="P541" s="5" t="b">
        <v>0</v>
      </c>
      <c r="Q541" s="5">
        <f t="shared" si="5"/>
        <v>5</v>
      </c>
      <c r="R541" s="5" t="b">
        <v>0</v>
      </c>
      <c r="S541" s="5" t="s">
        <v>38</v>
      </c>
      <c r="T541" s="16">
        <f>Pledged/goal</f>
        <v>1.190897436</v>
      </c>
      <c r="U541" s="14">
        <f>iferror(Pledged/backer_count, " ")</f>
        <v>70.90839695</v>
      </c>
      <c r="V541" s="15" t="str">
        <f t="shared" si="6"/>
        <v>film &amp; video</v>
      </c>
      <c r="W541" s="15" t="str">
        <f t="shared" si="7"/>
        <v>drama</v>
      </c>
    </row>
    <row r="542" ht="15.75" customHeight="1">
      <c r="A542" s="5">
        <v>845.0</v>
      </c>
      <c r="B542" s="6" t="s">
        <v>1138</v>
      </c>
      <c r="C542" s="7" t="s">
        <v>1139</v>
      </c>
      <c r="D542" s="8">
        <v>69900.0</v>
      </c>
      <c r="E542" s="8">
        <v>138087.0</v>
      </c>
      <c r="F542" s="5" t="s">
        <v>931</v>
      </c>
      <c r="G542" s="5">
        <v>1354.0</v>
      </c>
      <c r="H542" s="5" t="s">
        <v>51</v>
      </c>
      <c r="I542" s="5" t="s">
        <v>52</v>
      </c>
      <c r="J542" s="5">
        <v>1.5263604E9</v>
      </c>
      <c r="K542" s="5">
        <v>1.5295572E9</v>
      </c>
      <c r="L542" s="9">
        <f t="shared" si="2"/>
        <v>131875329398400</v>
      </c>
      <c r="M542" s="10">
        <f t="shared" ref="M542:N542" si="546">(((J542/60/60)/24+DATE(1970,1,1)))</f>
        <v>43235.20833</v>
      </c>
      <c r="N542" s="11">
        <f t="shared" si="546"/>
        <v>43272.20833</v>
      </c>
      <c r="O542" s="12">
        <f t="shared" si="4"/>
        <v>2018</v>
      </c>
      <c r="P542" s="5" t="b">
        <v>0</v>
      </c>
      <c r="Q542" s="5">
        <f t="shared" si="5"/>
        <v>5</v>
      </c>
      <c r="R542" s="5" t="b">
        <v>0</v>
      </c>
      <c r="S542" s="5" t="s">
        <v>60</v>
      </c>
      <c r="T542" s="16">
        <f>Pledged/goal</f>
        <v>1.975493562</v>
      </c>
      <c r="U542" s="14">
        <f>iferror(Pledged/backer_count, " ")</f>
        <v>101.9844904</v>
      </c>
      <c r="V542" s="15" t="str">
        <f t="shared" si="6"/>
        <v>technology</v>
      </c>
      <c r="W542" s="15" t="str">
        <f t="shared" si="7"/>
        <v>web</v>
      </c>
    </row>
    <row r="543" ht="15.75" customHeight="1">
      <c r="A543" s="5">
        <v>102.0</v>
      </c>
      <c r="B543" s="6" t="s">
        <v>1140</v>
      </c>
      <c r="C543" s="7" t="s">
        <v>1141</v>
      </c>
      <c r="D543" s="8">
        <v>3700.0</v>
      </c>
      <c r="E543" s="8">
        <v>10422.0</v>
      </c>
      <c r="F543" s="5" t="s">
        <v>931</v>
      </c>
      <c r="G543" s="5">
        <v>336.0</v>
      </c>
      <c r="H543" s="5" t="s">
        <v>31</v>
      </c>
      <c r="I543" s="5" t="s">
        <v>32</v>
      </c>
      <c r="J543" s="5">
        <v>1.526274E9</v>
      </c>
      <c r="K543" s="5">
        <v>1.5268788E9</v>
      </c>
      <c r="L543" s="9">
        <f t="shared" si="2"/>
        <v>131867864438400</v>
      </c>
      <c r="M543" s="10">
        <f t="shared" ref="M543:N543" si="547">(((J543/60/60)/24+DATE(1970,1,1)))</f>
        <v>43234.20833</v>
      </c>
      <c r="N543" s="11">
        <f t="shared" si="547"/>
        <v>43241.20833</v>
      </c>
      <c r="O543" s="12">
        <f t="shared" si="4"/>
        <v>2018</v>
      </c>
      <c r="P543" s="5" t="b">
        <v>0</v>
      </c>
      <c r="Q543" s="5">
        <f t="shared" si="5"/>
        <v>5</v>
      </c>
      <c r="R543" s="5" t="b">
        <v>1</v>
      </c>
      <c r="S543" s="5" t="s">
        <v>184</v>
      </c>
      <c r="T543" s="13">
        <f>Pledged/goal</f>
        <v>2.816756757</v>
      </c>
      <c r="U543" s="14">
        <f>iferror(Pledged/backer_count, " ")</f>
        <v>31.01785714</v>
      </c>
      <c r="V543" s="15" t="str">
        <f t="shared" si="6"/>
        <v>technology</v>
      </c>
      <c r="W543" s="15" t="str">
        <f t="shared" si="7"/>
        <v>wearables</v>
      </c>
    </row>
    <row r="544" ht="15.75" customHeight="1">
      <c r="A544" s="5">
        <v>398.0</v>
      </c>
      <c r="B544" s="6" t="s">
        <v>1142</v>
      </c>
      <c r="C544" s="7" t="s">
        <v>1143</v>
      </c>
      <c r="D544" s="8">
        <v>1700.0</v>
      </c>
      <c r="E544" s="8">
        <v>12202.0</v>
      </c>
      <c r="F544" s="5" t="s">
        <v>931</v>
      </c>
      <c r="G544" s="5">
        <v>123.0</v>
      </c>
      <c r="H544" s="5" t="s">
        <v>79</v>
      </c>
      <c r="I544" s="5" t="s">
        <v>80</v>
      </c>
      <c r="J544" s="5">
        <v>1.5257556E9</v>
      </c>
      <c r="K544" s="5">
        <v>1.5259284E9</v>
      </c>
      <c r="L544" s="9">
        <f t="shared" si="2"/>
        <v>131823074678400</v>
      </c>
      <c r="M544" s="10">
        <f t="shared" ref="M544:N544" si="548">(((J544/60/60)/24+DATE(1970,1,1)))</f>
        <v>43228.20833</v>
      </c>
      <c r="N544" s="11">
        <f t="shared" si="548"/>
        <v>43230.20833</v>
      </c>
      <c r="O544" s="12">
        <f t="shared" si="4"/>
        <v>2018</v>
      </c>
      <c r="P544" s="5" t="b">
        <v>0</v>
      </c>
      <c r="Q544" s="5">
        <f t="shared" si="5"/>
        <v>5</v>
      </c>
      <c r="R544" s="5" t="b">
        <v>1</v>
      </c>
      <c r="S544" s="5" t="s">
        <v>161</v>
      </c>
      <c r="T544" s="16">
        <f>Pledged/goal</f>
        <v>7.177647059</v>
      </c>
      <c r="U544" s="14">
        <f>iferror(Pledged/backer_count, " ")</f>
        <v>99.20325203</v>
      </c>
      <c r="V544" s="15" t="str">
        <f t="shared" si="6"/>
        <v>film &amp; video</v>
      </c>
      <c r="W544" s="15" t="str">
        <f t="shared" si="7"/>
        <v>animation</v>
      </c>
    </row>
    <row r="545" ht="15.75" customHeight="1">
      <c r="A545" s="5">
        <v>992.0</v>
      </c>
      <c r="B545" s="6" t="s">
        <v>1144</v>
      </c>
      <c r="C545" s="7" t="s">
        <v>1145</v>
      </c>
      <c r="D545" s="8">
        <v>3100.0</v>
      </c>
      <c r="E545" s="8">
        <v>13223.0</v>
      </c>
      <c r="F545" s="5" t="s">
        <v>931</v>
      </c>
      <c r="G545" s="5">
        <v>132.0</v>
      </c>
      <c r="H545" s="5" t="s">
        <v>31</v>
      </c>
      <c r="I545" s="5" t="s">
        <v>32</v>
      </c>
      <c r="J545" s="5">
        <v>1.5256692E9</v>
      </c>
      <c r="K545" s="5">
        <v>1.5268788E9</v>
      </c>
      <c r="L545" s="9">
        <f t="shared" si="2"/>
        <v>131815609718400</v>
      </c>
      <c r="M545" s="10">
        <f t="shared" ref="M545:N545" si="549">(((J545/60/60)/24+DATE(1970,1,1)))</f>
        <v>43227.20833</v>
      </c>
      <c r="N545" s="11">
        <f t="shared" si="549"/>
        <v>43241.20833</v>
      </c>
      <c r="O545" s="12">
        <f t="shared" si="4"/>
        <v>2018</v>
      </c>
      <c r="P545" s="5" t="b">
        <v>0</v>
      </c>
      <c r="Q545" s="5">
        <f t="shared" si="5"/>
        <v>5</v>
      </c>
      <c r="R545" s="5" t="b">
        <v>1</v>
      </c>
      <c r="S545" s="5" t="s">
        <v>38</v>
      </c>
      <c r="T545" s="16">
        <f>Pledged/goal</f>
        <v>4.265483871</v>
      </c>
      <c r="U545" s="14">
        <f>iferror(Pledged/backer_count, " ")</f>
        <v>100.1742424</v>
      </c>
      <c r="V545" s="15" t="str">
        <f t="shared" si="6"/>
        <v>film &amp; video</v>
      </c>
      <c r="W545" s="15" t="str">
        <f t="shared" si="7"/>
        <v>drama</v>
      </c>
    </row>
    <row r="546" ht="15.75" customHeight="1">
      <c r="A546" s="5">
        <v>540.0</v>
      </c>
      <c r="B546" s="6" t="s">
        <v>1146</v>
      </c>
      <c r="C546" s="7" t="s">
        <v>1147</v>
      </c>
      <c r="D546" s="8">
        <v>5300.0</v>
      </c>
      <c r="E546" s="8">
        <v>14097.0</v>
      </c>
      <c r="F546" s="5" t="s">
        <v>931</v>
      </c>
      <c r="G546" s="5">
        <v>247.0</v>
      </c>
      <c r="H546" s="5" t="s">
        <v>31</v>
      </c>
      <c r="I546" s="5" t="s">
        <v>32</v>
      </c>
      <c r="J546" s="5">
        <v>1.5254964E9</v>
      </c>
      <c r="K546" s="5">
        <v>1.5273972E9</v>
      </c>
      <c r="L546" s="9">
        <f t="shared" si="2"/>
        <v>131800679798400</v>
      </c>
      <c r="M546" s="10">
        <f t="shared" ref="M546:N546" si="550">(((J546/60/60)/24+DATE(1970,1,1)))</f>
        <v>43225.20833</v>
      </c>
      <c r="N546" s="11">
        <f t="shared" si="550"/>
        <v>43247.20833</v>
      </c>
      <c r="O546" s="12">
        <f t="shared" si="4"/>
        <v>2018</v>
      </c>
      <c r="P546" s="5" t="b">
        <v>0</v>
      </c>
      <c r="Q546" s="5">
        <f t="shared" si="5"/>
        <v>5</v>
      </c>
      <c r="R546" s="5" t="b">
        <v>0</v>
      </c>
      <c r="S546" s="5" t="s">
        <v>81</v>
      </c>
      <c r="T546" s="16">
        <f>Pledged/goal</f>
        <v>2.659811321</v>
      </c>
      <c r="U546" s="14">
        <f>iferror(Pledged/backer_count, " ")</f>
        <v>57.07287449</v>
      </c>
      <c r="V546" s="15" t="str">
        <f t="shared" si="6"/>
        <v>photography</v>
      </c>
      <c r="W546" s="15" t="str">
        <f t="shared" si="7"/>
        <v>photography books</v>
      </c>
    </row>
    <row r="547" ht="15.75" customHeight="1">
      <c r="A547" s="5">
        <v>107.0</v>
      </c>
      <c r="B547" s="6" t="s">
        <v>1148</v>
      </c>
      <c r="C547" s="7" t="s">
        <v>1149</v>
      </c>
      <c r="D547" s="8">
        <v>3500.0</v>
      </c>
      <c r="E547" s="8">
        <v>6527.0</v>
      </c>
      <c r="F547" s="5" t="s">
        <v>931</v>
      </c>
      <c r="G547" s="5">
        <v>86.0</v>
      </c>
      <c r="H547" s="5" t="s">
        <v>31</v>
      </c>
      <c r="I547" s="5" t="s">
        <v>32</v>
      </c>
      <c r="J547" s="5">
        <v>1.5244596E9</v>
      </c>
      <c r="K547" s="5">
        <v>1.5259284E9</v>
      </c>
      <c r="L547" s="9">
        <f t="shared" si="2"/>
        <v>131711100278400</v>
      </c>
      <c r="M547" s="10">
        <f t="shared" ref="M547:N547" si="551">(((J547/60/60)/24+DATE(1970,1,1)))</f>
        <v>43213.20833</v>
      </c>
      <c r="N547" s="11">
        <f t="shared" si="551"/>
        <v>43230.20833</v>
      </c>
      <c r="O547" s="12">
        <f t="shared" si="4"/>
        <v>2018</v>
      </c>
      <c r="P547" s="5" t="b">
        <v>0</v>
      </c>
      <c r="Q547" s="5">
        <f t="shared" si="5"/>
        <v>4</v>
      </c>
      <c r="R547" s="5" t="b">
        <v>1</v>
      </c>
      <c r="S547" s="5" t="s">
        <v>33</v>
      </c>
      <c r="T547" s="13">
        <f>Pledged/goal</f>
        <v>1.864857143</v>
      </c>
      <c r="U547" s="14">
        <f>iferror(Pledged/backer_count, " ")</f>
        <v>75.89534884</v>
      </c>
      <c r="V547" s="15" t="str">
        <f t="shared" si="6"/>
        <v>theater</v>
      </c>
      <c r="W547" s="15" t="str">
        <f t="shared" si="7"/>
        <v>plays</v>
      </c>
    </row>
    <row r="548" ht="15.75" customHeight="1">
      <c r="A548" s="5">
        <v>78.0</v>
      </c>
      <c r="B548" s="6" t="s">
        <v>1150</v>
      </c>
      <c r="C548" s="7" t="s">
        <v>1151</v>
      </c>
      <c r="D548" s="8">
        <v>4500.0</v>
      </c>
      <c r="E548" s="8">
        <v>13536.0</v>
      </c>
      <c r="F548" s="5" t="s">
        <v>931</v>
      </c>
      <c r="G548" s="5">
        <v>330.0</v>
      </c>
      <c r="H548" s="5" t="s">
        <v>31</v>
      </c>
      <c r="I548" s="5" t="s">
        <v>32</v>
      </c>
      <c r="J548" s="5">
        <v>1.5238548E9</v>
      </c>
      <c r="K548" s="5">
        <v>1.5239412E9</v>
      </c>
      <c r="L548" s="9">
        <f t="shared" si="2"/>
        <v>131658845558400</v>
      </c>
      <c r="M548" s="10">
        <f t="shared" ref="M548:N548" si="552">(((J548/60/60)/24+DATE(1970,1,1)))</f>
        <v>43206.20833</v>
      </c>
      <c r="N548" s="11">
        <f t="shared" si="552"/>
        <v>43207.20833</v>
      </c>
      <c r="O548" s="12">
        <f t="shared" si="4"/>
        <v>2018</v>
      </c>
      <c r="P548" s="5" t="b">
        <v>0</v>
      </c>
      <c r="Q548" s="5">
        <f t="shared" si="5"/>
        <v>4</v>
      </c>
      <c r="R548" s="5" t="b">
        <v>0</v>
      </c>
      <c r="S548" s="5" t="s">
        <v>296</v>
      </c>
      <c r="T548" s="13">
        <f>Pledged/goal</f>
        <v>3.008</v>
      </c>
      <c r="U548" s="14">
        <f>iferror(Pledged/backer_count, " ")</f>
        <v>41.01818182</v>
      </c>
      <c r="V548" s="15" t="str">
        <f t="shared" si="6"/>
        <v>publishing</v>
      </c>
      <c r="W548" s="15" t="str">
        <f t="shared" si="7"/>
        <v>translations</v>
      </c>
    </row>
    <row r="549" ht="15.75" customHeight="1">
      <c r="A549" s="5">
        <v>812.0</v>
      </c>
      <c r="B549" s="6" t="s">
        <v>1152</v>
      </c>
      <c r="C549" s="7" t="s">
        <v>1153</v>
      </c>
      <c r="D549" s="8">
        <v>59700.0</v>
      </c>
      <c r="E549" s="8">
        <v>134640.0</v>
      </c>
      <c r="F549" s="5" t="s">
        <v>931</v>
      </c>
      <c r="G549" s="5">
        <v>2805.0</v>
      </c>
      <c r="H549" s="5" t="s">
        <v>56</v>
      </c>
      <c r="I549" s="5" t="s">
        <v>57</v>
      </c>
      <c r="J549" s="5">
        <v>1.5238548E9</v>
      </c>
      <c r="K549" s="5">
        <v>1.5242868E9</v>
      </c>
      <c r="L549" s="9">
        <f t="shared" si="2"/>
        <v>131658845558400</v>
      </c>
      <c r="M549" s="10">
        <f t="shared" ref="M549:N549" si="553">(((J549/60/60)/24+DATE(1970,1,1)))</f>
        <v>43206.20833</v>
      </c>
      <c r="N549" s="11">
        <f t="shared" si="553"/>
        <v>43211.20833</v>
      </c>
      <c r="O549" s="12">
        <f t="shared" si="4"/>
        <v>2018</v>
      </c>
      <c r="P549" s="5" t="b">
        <v>0</v>
      </c>
      <c r="Q549" s="5">
        <f t="shared" si="5"/>
        <v>4</v>
      </c>
      <c r="R549" s="5" t="b">
        <v>0</v>
      </c>
      <c r="S549" s="5" t="s">
        <v>90</v>
      </c>
      <c r="T549" s="16">
        <f>Pledged/goal</f>
        <v>2.255276382</v>
      </c>
      <c r="U549" s="14">
        <f>iferror(Pledged/backer_count, " ")</f>
        <v>48</v>
      </c>
      <c r="V549" s="15" t="str">
        <f t="shared" si="6"/>
        <v>publishing</v>
      </c>
      <c r="W549" s="15" t="str">
        <f t="shared" si="7"/>
        <v>nonfiction</v>
      </c>
    </row>
    <row r="550" ht="15.75" customHeight="1">
      <c r="A550" s="5">
        <v>22.0</v>
      </c>
      <c r="B550" s="6" t="s">
        <v>1154</v>
      </c>
      <c r="C550" s="7" t="s">
        <v>1155</v>
      </c>
      <c r="D550" s="8">
        <v>59100.0</v>
      </c>
      <c r="E550" s="8">
        <v>75690.0</v>
      </c>
      <c r="F550" s="5" t="s">
        <v>931</v>
      </c>
      <c r="G550" s="5">
        <v>890.0</v>
      </c>
      <c r="H550" s="5" t="s">
        <v>31</v>
      </c>
      <c r="I550" s="5" t="s">
        <v>32</v>
      </c>
      <c r="J550" s="5">
        <v>1.5227316E9</v>
      </c>
      <c r="K550" s="5">
        <v>1.5240276E9</v>
      </c>
      <c r="L550" s="9">
        <f t="shared" si="2"/>
        <v>131561801078400</v>
      </c>
      <c r="M550" s="10">
        <f t="shared" ref="M550:N550" si="554">(((J550/60/60)/24+DATE(1970,1,1)))</f>
        <v>43193.20833</v>
      </c>
      <c r="N550" s="11">
        <f t="shared" si="554"/>
        <v>43208.20833</v>
      </c>
      <c r="O550" s="12">
        <f t="shared" si="4"/>
        <v>2018</v>
      </c>
      <c r="P550" s="5" t="b">
        <v>0</v>
      </c>
      <c r="Q550" s="5">
        <f t="shared" si="5"/>
        <v>4</v>
      </c>
      <c r="R550" s="5" t="b">
        <v>0</v>
      </c>
      <c r="S550" s="5" t="s">
        <v>33</v>
      </c>
      <c r="T550" s="13">
        <f>Pledged/goal</f>
        <v>1.28071066</v>
      </c>
      <c r="U550" s="14">
        <f>iferror(Pledged/backer_count, " ")</f>
        <v>85.04494382</v>
      </c>
      <c r="V550" s="15" t="str">
        <f t="shared" si="6"/>
        <v>theater</v>
      </c>
      <c r="W550" s="15" t="str">
        <f t="shared" si="7"/>
        <v>plays</v>
      </c>
    </row>
    <row r="551" ht="15.75" customHeight="1">
      <c r="A551" s="5">
        <v>697.0</v>
      </c>
      <c r="B551" s="6" t="s">
        <v>1156</v>
      </c>
      <c r="C551" s="7" t="s">
        <v>1157</v>
      </c>
      <c r="D551" s="8">
        <v>128900.0</v>
      </c>
      <c r="E551" s="8">
        <v>196960.0</v>
      </c>
      <c r="F551" s="5" t="s">
        <v>931</v>
      </c>
      <c r="G551" s="5">
        <v>7295.0</v>
      </c>
      <c r="H551" s="5" t="s">
        <v>31</v>
      </c>
      <c r="I551" s="5" t="s">
        <v>32</v>
      </c>
      <c r="J551" s="5">
        <v>1.5224724E9</v>
      </c>
      <c r="K551" s="5">
        <v>1.5226452E9</v>
      </c>
      <c r="L551" s="9">
        <f t="shared" si="2"/>
        <v>131539406198400</v>
      </c>
      <c r="M551" s="10">
        <f t="shared" ref="M551:N551" si="555">(((J551/60/60)/24+DATE(1970,1,1)))</f>
        <v>43190.20833</v>
      </c>
      <c r="N551" s="11">
        <f t="shared" si="555"/>
        <v>43192.20833</v>
      </c>
      <c r="O551" s="12">
        <f t="shared" si="4"/>
        <v>2018</v>
      </c>
      <c r="P551" s="5" t="b">
        <v>0</v>
      </c>
      <c r="Q551" s="5">
        <f t="shared" si="5"/>
        <v>3</v>
      </c>
      <c r="R551" s="5" t="b">
        <v>0</v>
      </c>
      <c r="S551" s="5" t="s">
        <v>311</v>
      </c>
      <c r="T551" s="16">
        <f>Pledged/goal</f>
        <v>1.528006206</v>
      </c>
      <c r="U551" s="14">
        <f>iferror(Pledged/backer_count, " ")</f>
        <v>26.9993146</v>
      </c>
      <c r="V551" s="15" t="str">
        <f t="shared" si="6"/>
        <v>music</v>
      </c>
      <c r="W551" s="15" t="str">
        <f t="shared" si="7"/>
        <v>electric music</v>
      </c>
    </row>
    <row r="552" ht="15.75" customHeight="1">
      <c r="A552" s="5">
        <v>686.0</v>
      </c>
      <c r="B552" s="6" t="s">
        <v>1158</v>
      </c>
      <c r="C552" s="7" t="s">
        <v>1159</v>
      </c>
      <c r="D552" s="8">
        <v>7500.0</v>
      </c>
      <c r="E552" s="8">
        <v>14381.0</v>
      </c>
      <c r="F552" s="5" t="s">
        <v>931</v>
      </c>
      <c r="G552" s="5">
        <v>134.0</v>
      </c>
      <c r="H552" s="5" t="s">
        <v>31</v>
      </c>
      <c r="I552" s="5" t="s">
        <v>32</v>
      </c>
      <c r="J552" s="5">
        <v>1.5221268E9</v>
      </c>
      <c r="K552" s="5">
        <v>1.5230772E9</v>
      </c>
      <c r="L552" s="9">
        <f t="shared" si="2"/>
        <v>131509546358400</v>
      </c>
      <c r="M552" s="10">
        <f t="shared" ref="M552:N552" si="556">(((J552/60/60)/24+DATE(1970,1,1)))</f>
        <v>43186.20833</v>
      </c>
      <c r="N552" s="11">
        <f t="shared" si="556"/>
        <v>43197.20833</v>
      </c>
      <c r="O552" s="12">
        <f t="shared" si="4"/>
        <v>2018</v>
      </c>
      <c r="P552" s="5" t="b">
        <v>0</v>
      </c>
      <c r="Q552" s="5">
        <f t="shared" si="5"/>
        <v>3</v>
      </c>
      <c r="R552" s="5" t="b">
        <v>0</v>
      </c>
      <c r="S552" s="5" t="s">
        <v>184</v>
      </c>
      <c r="T552" s="16">
        <f>Pledged/goal</f>
        <v>1.917466667</v>
      </c>
      <c r="U552" s="14">
        <f>iferror(Pledged/backer_count, " ")</f>
        <v>107.3208955</v>
      </c>
      <c r="V552" s="15" t="str">
        <f t="shared" si="6"/>
        <v>technology</v>
      </c>
      <c r="W552" s="15" t="str">
        <f t="shared" si="7"/>
        <v>wearables</v>
      </c>
    </row>
    <row r="553" ht="15.75" customHeight="1">
      <c r="A553" s="5">
        <v>786.0</v>
      </c>
      <c r="B553" s="6" t="s">
        <v>1160</v>
      </c>
      <c r="C553" s="7" t="s">
        <v>1161</v>
      </c>
      <c r="D553" s="8">
        <v>1500.0</v>
      </c>
      <c r="E553" s="8">
        <v>10946.0</v>
      </c>
      <c r="F553" s="5" t="s">
        <v>931</v>
      </c>
      <c r="G553" s="5">
        <v>207.0</v>
      </c>
      <c r="H553" s="5" t="s">
        <v>79</v>
      </c>
      <c r="I553" s="5" t="s">
        <v>80</v>
      </c>
      <c r="J553" s="5">
        <v>1.5221268E9</v>
      </c>
      <c r="K553" s="5">
        <v>1.5227316E9</v>
      </c>
      <c r="L553" s="9">
        <f t="shared" si="2"/>
        <v>131509546358400</v>
      </c>
      <c r="M553" s="10">
        <f t="shared" ref="M553:N553" si="557">(((J553/60/60)/24+DATE(1970,1,1)))</f>
        <v>43186.20833</v>
      </c>
      <c r="N553" s="11">
        <f t="shared" si="557"/>
        <v>43193.20833</v>
      </c>
      <c r="O553" s="12">
        <f t="shared" si="4"/>
        <v>2018</v>
      </c>
      <c r="P553" s="5" t="b">
        <v>0</v>
      </c>
      <c r="Q553" s="5">
        <f t="shared" si="5"/>
        <v>3</v>
      </c>
      <c r="R553" s="5" t="b">
        <v>1</v>
      </c>
      <c r="S553" s="5" t="s">
        <v>134</v>
      </c>
      <c r="T553" s="16">
        <f>Pledged/goal</f>
        <v>7.297333333</v>
      </c>
      <c r="U553" s="14">
        <f>iferror(Pledged/backer_count, " ")</f>
        <v>52.87922705</v>
      </c>
      <c r="V553" s="15" t="str">
        <f t="shared" si="6"/>
        <v>music</v>
      </c>
      <c r="W553" s="15" t="str">
        <f t="shared" si="7"/>
        <v>jazz</v>
      </c>
    </row>
    <row r="554" ht="15.75" customHeight="1">
      <c r="A554" s="5">
        <v>364.0</v>
      </c>
      <c r="B554" s="6" t="s">
        <v>1162</v>
      </c>
      <c r="C554" s="7" t="s">
        <v>1163</v>
      </c>
      <c r="D554" s="8">
        <v>900.0</v>
      </c>
      <c r="E554" s="8">
        <v>14547.0</v>
      </c>
      <c r="F554" s="5" t="s">
        <v>931</v>
      </c>
      <c r="G554" s="5">
        <v>186.0</v>
      </c>
      <c r="H554" s="5" t="s">
        <v>31</v>
      </c>
      <c r="I554" s="5" t="s">
        <v>32</v>
      </c>
      <c r="J554" s="5">
        <v>1.5202296E9</v>
      </c>
      <c r="K554" s="5">
        <v>1.522818E9</v>
      </c>
      <c r="L554" s="9">
        <f t="shared" si="2"/>
        <v>131345628278400</v>
      </c>
      <c r="M554" s="10">
        <f t="shared" ref="M554:N554" si="558">(((J554/60/60)/24+DATE(1970,1,1)))</f>
        <v>43164.25</v>
      </c>
      <c r="N554" s="11">
        <f t="shared" si="558"/>
        <v>43194.20833</v>
      </c>
      <c r="O554" s="12">
        <f t="shared" si="4"/>
        <v>2018</v>
      </c>
      <c r="P554" s="5" t="b">
        <v>0</v>
      </c>
      <c r="Q554" s="5">
        <f t="shared" si="5"/>
        <v>3</v>
      </c>
      <c r="R554" s="5" t="b">
        <v>0</v>
      </c>
      <c r="S554" s="5" t="s">
        <v>117</v>
      </c>
      <c r="T554" s="13">
        <f>Pledged/goal</f>
        <v>16.16333333</v>
      </c>
      <c r="U554" s="14">
        <f>iferror(Pledged/backer_count, " ")</f>
        <v>78.20967742</v>
      </c>
      <c r="V554" s="15" t="str">
        <f t="shared" si="6"/>
        <v>music</v>
      </c>
      <c r="W554" s="15" t="str">
        <f t="shared" si="7"/>
        <v>indie rock</v>
      </c>
    </row>
    <row r="555" ht="15.75" customHeight="1">
      <c r="A555" s="5">
        <v>243.0</v>
      </c>
      <c r="B555" s="6" t="s">
        <v>1164</v>
      </c>
      <c r="C555" s="7" t="s">
        <v>1165</v>
      </c>
      <c r="D555" s="8">
        <v>2300.0</v>
      </c>
      <c r="E555" s="8">
        <v>10240.0</v>
      </c>
      <c r="F555" s="5" t="s">
        <v>931</v>
      </c>
      <c r="G555" s="5">
        <v>238.0</v>
      </c>
      <c r="H555" s="5" t="s">
        <v>31</v>
      </c>
      <c r="I555" s="5" t="s">
        <v>32</v>
      </c>
      <c r="J555" s="5">
        <v>1.5201432E9</v>
      </c>
      <c r="K555" s="5">
        <v>1.5204024E9</v>
      </c>
      <c r="L555" s="9">
        <f t="shared" si="2"/>
        <v>131338163318400</v>
      </c>
      <c r="M555" s="10">
        <f t="shared" ref="M555:N555" si="559">(((J555/60/60)/24+DATE(1970,1,1)))</f>
        <v>43163.25</v>
      </c>
      <c r="N555" s="11">
        <f t="shared" si="559"/>
        <v>43166.25</v>
      </c>
      <c r="O555" s="12">
        <f t="shared" si="4"/>
        <v>2018</v>
      </c>
      <c r="P555" s="5" t="b">
        <v>0</v>
      </c>
      <c r="Q555" s="5">
        <f t="shared" si="5"/>
        <v>3</v>
      </c>
      <c r="R555" s="5" t="b">
        <v>0</v>
      </c>
      <c r="S555" s="5" t="s">
        <v>33</v>
      </c>
      <c r="T555" s="13">
        <f>Pledged/goal</f>
        <v>4.452173913</v>
      </c>
      <c r="U555" s="14">
        <f>iferror(Pledged/backer_count, " ")</f>
        <v>43.02521008</v>
      </c>
      <c r="V555" s="15" t="str">
        <f t="shared" si="6"/>
        <v>theater</v>
      </c>
      <c r="W555" s="15" t="str">
        <f t="shared" si="7"/>
        <v>plays</v>
      </c>
    </row>
    <row r="556" ht="15.75" customHeight="1">
      <c r="A556" s="5">
        <v>140.0</v>
      </c>
      <c r="B556" s="6" t="s">
        <v>1166</v>
      </c>
      <c r="C556" s="7" t="s">
        <v>1167</v>
      </c>
      <c r="D556" s="8">
        <v>5500.0</v>
      </c>
      <c r="E556" s="8">
        <v>12274.0</v>
      </c>
      <c r="F556" s="5" t="s">
        <v>931</v>
      </c>
      <c r="G556" s="5">
        <v>186.0</v>
      </c>
      <c r="H556" s="5" t="s">
        <v>31</v>
      </c>
      <c r="I556" s="5" t="s">
        <v>32</v>
      </c>
      <c r="J556" s="5">
        <v>1.5195384E9</v>
      </c>
      <c r="K556" s="5">
        <v>1.5199704E9</v>
      </c>
      <c r="L556" s="9">
        <f t="shared" si="2"/>
        <v>131285908598400</v>
      </c>
      <c r="M556" s="10">
        <f t="shared" ref="M556:N556" si="560">(((J556/60/60)/24+DATE(1970,1,1)))</f>
        <v>43156.25</v>
      </c>
      <c r="N556" s="11">
        <f t="shared" si="560"/>
        <v>43161.25</v>
      </c>
      <c r="O556" s="12">
        <f t="shared" si="4"/>
        <v>2018</v>
      </c>
      <c r="P556" s="5" t="b">
        <v>0</v>
      </c>
      <c r="Q556" s="5">
        <f t="shared" si="5"/>
        <v>2</v>
      </c>
      <c r="R556" s="5" t="b">
        <v>0</v>
      </c>
      <c r="S556" s="5" t="s">
        <v>72</v>
      </c>
      <c r="T556" s="13">
        <f>Pledged/goal</f>
        <v>2.231636364</v>
      </c>
      <c r="U556" s="14">
        <f>iferror(Pledged/backer_count, " ")</f>
        <v>65.98924731</v>
      </c>
      <c r="V556" s="15" t="str">
        <f t="shared" si="6"/>
        <v>film &amp; video</v>
      </c>
      <c r="W556" s="15" t="str">
        <f t="shared" si="7"/>
        <v>documentary</v>
      </c>
    </row>
    <row r="557" ht="15.75" customHeight="1">
      <c r="A557" s="5">
        <v>464.0</v>
      </c>
      <c r="B557" s="6" t="s">
        <v>1168</v>
      </c>
      <c r="C557" s="7" t="s">
        <v>1169</v>
      </c>
      <c r="D557" s="8">
        <v>71200.0</v>
      </c>
      <c r="E557" s="8">
        <v>95020.0</v>
      </c>
      <c r="F557" s="5" t="s">
        <v>931</v>
      </c>
      <c r="G557" s="5">
        <v>2436.0</v>
      </c>
      <c r="H557" s="5" t="s">
        <v>31</v>
      </c>
      <c r="I557" s="5" t="s">
        <v>32</v>
      </c>
      <c r="J557" s="5">
        <v>1.5183288E9</v>
      </c>
      <c r="K557" s="5">
        <v>1.5195384E9</v>
      </c>
      <c r="L557" s="9">
        <f t="shared" si="2"/>
        <v>131181399158400</v>
      </c>
      <c r="M557" s="10">
        <f t="shared" ref="M557:N557" si="561">(((J557/60/60)/24+DATE(1970,1,1)))</f>
        <v>43142.25</v>
      </c>
      <c r="N557" s="11">
        <f t="shared" si="561"/>
        <v>43156.25</v>
      </c>
      <c r="O557" s="12">
        <f t="shared" si="4"/>
        <v>2018</v>
      </c>
      <c r="P557" s="5" t="b">
        <v>0</v>
      </c>
      <c r="Q557" s="5">
        <f t="shared" si="5"/>
        <v>2</v>
      </c>
      <c r="R557" s="5" t="b">
        <v>0</v>
      </c>
      <c r="S557" s="5" t="s">
        <v>33</v>
      </c>
      <c r="T557" s="16">
        <f>Pledged/goal</f>
        <v>1.334550562</v>
      </c>
      <c r="U557" s="14">
        <f>iferror(Pledged/backer_count, " ")</f>
        <v>39.00656814</v>
      </c>
      <c r="V557" s="15" t="str">
        <f t="shared" si="6"/>
        <v>theater</v>
      </c>
      <c r="W557" s="15" t="str">
        <f t="shared" si="7"/>
        <v>plays</v>
      </c>
    </row>
    <row r="558" ht="15.75" customHeight="1">
      <c r="A558" s="5">
        <v>456.0</v>
      </c>
      <c r="B558" s="6" t="s">
        <v>1170</v>
      </c>
      <c r="C558" s="7" t="s">
        <v>1171</v>
      </c>
      <c r="D558" s="8">
        <v>146400.0</v>
      </c>
      <c r="E558" s="8">
        <v>152438.0</v>
      </c>
      <c r="F558" s="5" t="s">
        <v>931</v>
      </c>
      <c r="G558" s="5">
        <v>1605.0</v>
      </c>
      <c r="H558" s="5" t="s">
        <v>31</v>
      </c>
      <c r="I558" s="5" t="s">
        <v>32</v>
      </c>
      <c r="J558" s="5">
        <v>1.5182424E9</v>
      </c>
      <c r="K558" s="5">
        <v>1.5182424E9</v>
      </c>
      <c r="L558" s="9">
        <f t="shared" si="2"/>
        <v>131173934198400</v>
      </c>
      <c r="M558" s="10">
        <f t="shared" ref="M558:N558" si="562">(((J558/60/60)/24+DATE(1970,1,1)))</f>
        <v>43141.25</v>
      </c>
      <c r="N558" s="11">
        <f t="shared" si="562"/>
        <v>43141.25</v>
      </c>
      <c r="O558" s="12">
        <f t="shared" si="4"/>
        <v>2018</v>
      </c>
      <c r="P558" s="5" t="b">
        <v>0</v>
      </c>
      <c r="Q558" s="5">
        <f t="shared" si="5"/>
        <v>2</v>
      </c>
      <c r="R558" s="5" t="b">
        <v>1</v>
      </c>
      <c r="S558" s="5" t="s">
        <v>117</v>
      </c>
      <c r="T558" s="16">
        <f>Pledged/goal</f>
        <v>1.041243169</v>
      </c>
      <c r="U558" s="14">
        <f>iferror(Pledged/backer_count, " ")</f>
        <v>94.97694704</v>
      </c>
      <c r="V558" s="15" t="str">
        <f t="shared" si="6"/>
        <v>music</v>
      </c>
      <c r="W558" s="15" t="str">
        <f t="shared" si="7"/>
        <v>indie rock</v>
      </c>
    </row>
    <row r="559" ht="15.75" customHeight="1">
      <c r="A559" s="5">
        <v>465.0</v>
      </c>
      <c r="B559" s="6" t="s">
        <v>1172</v>
      </c>
      <c r="C559" s="7" t="s">
        <v>1173</v>
      </c>
      <c r="D559" s="8">
        <v>4700.0</v>
      </c>
      <c r="E559" s="8">
        <v>8829.0</v>
      </c>
      <c r="F559" s="5" t="s">
        <v>931</v>
      </c>
      <c r="G559" s="5">
        <v>80.0</v>
      </c>
      <c r="H559" s="5" t="s">
        <v>31</v>
      </c>
      <c r="I559" s="5" t="s">
        <v>32</v>
      </c>
      <c r="J559" s="5">
        <v>1.5170328E9</v>
      </c>
      <c r="K559" s="5">
        <v>1.5178104E9</v>
      </c>
      <c r="L559" s="9">
        <f t="shared" si="2"/>
        <v>131069424758400</v>
      </c>
      <c r="M559" s="10">
        <f t="shared" ref="M559:N559" si="563">(((J559/60/60)/24+DATE(1970,1,1)))</f>
        <v>43127.25</v>
      </c>
      <c r="N559" s="11">
        <f t="shared" si="563"/>
        <v>43136.25</v>
      </c>
      <c r="O559" s="12">
        <f t="shared" si="4"/>
        <v>2018</v>
      </c>
      <c r="P559" s="5" t="b">
        <v>0</v>
      </c>
      <c r="Q559" s="5">
        <f t="shared" si="5"/>
        <v>1</v>
      </c>
      <c r="R559" s="5" t="b">
        <v>0</v>
      </c>
      <c r="S559" s="5" t="s">
        <v>296</v>
      </c>
      <c r="T559" s="16">
        <f>Pledged/goal</f>
        <v>1.878510638</v>
      </c>
      <c r="U559" s="14">
        <f>iferror(Pledged/backer_count, " ")</f>
        <v>110.3625</v>
      </c>
      <c r="V559" s="15" t="str">
        <f t="shared" si="6"/>
        <v>publishing</v>
      </c>
      <c r="W559" s="15" t="str">
        <f t="shared" si="7"/>
        <v>translations</v>
      </c>
    </row>
    <row r="560" ht="15.75" customHeight="1">
      <c r="A560" s="5">
        <v>532.0</v>
      </c>
      <c r="B560" s="6" t="s">
        <v>1174</v>
      </c>
      <c r="C560" s="7" t="s">
        <v>1175</v>
      </c>
      <c r="D560" s="8">
        <v>1600.0</v>
      </c>
      <c r="E560" s="8">
        <v>8046.0</v>
      </c>
      <c r="F560" s="5" t="s">
        <v>931</v>
      </c>
      <c r="G560" s="5">
        <v>126.0</v>
      </c>
      <c r="H560" s="5" t="s">
        <v>56</v>
      </c>
      <c r="I560" s="5" t="s">
        <v>57</v>
      </c>
      <c r="J560" s="5">
        <v>1.51686E9</v>
      </c>
      <c r="K560" s="5">
        <v>1.5169464E9</v>
      </c>
      <c r="L560" s="9">
        <f t="shared" si="2"/>
        <v>131054494838400</v>
      </c>
      <c r="M560" s="10">
        <f t="shared" ref="M560:N560" si="564">(((J560/60/60)/24+DATE(1970,1,1)))</f>
        <v>43125.25</v>
      </c>
      <c r="N560" s="11">
        <f t="shared" si="564"/>
        <v>43126.25</v>
      </c>
      <c r="O560" s="12">
        <f t="shared" si="4"/>
        <v>2018</v>
      </c>
      <c r="P560" s="5" t="b">
        <v>0</v>
      </c>
      <c r="Q560" s="5">
        <f t="shared" si="5"/>
        <v>1</v>
      </c>
      <c r="R560" s="5" t="b">
        <v>0</v>
      </c>
      <c r="S560" s="5" t="s">
        <v>33</v>
      </c>
      <c r="T560" s="16">
        <f>Pledged/goal</f>
        <v>5.02875</v>
      </c>
      <c r="U560" s="14">
        <f>iferror(Pledged/backer_count, " ")</f>
        <v>63.85714286</v>
      </c>
      <c r="V560" s="15" t="str">
        <f t="shared" si="6"/>
        <v>theater</v>
      </c>
      <c r="W560" s="15" t="str">
        <f t="shared" si="7"/>
        <v>plays</v>
      </c>
    </row>
    <row r="561" ht="15.75" customHeight="1">
      <c r="A561" s="5">
        <v>132.0</v>
      </c>
      <c r="B561" s="6" t="s">
        <v>1176</v>
      </c>
      <c r="C561" s="7" t="s">
        <v>1177</v>
      </c>
      <c r="D561" s="8">
        <v>3300.0</v>
      </c>
      <c r="E561" s="8">
        <v>3834.0</v>
      </c>
      <c r="F561" s="5" t="s">
        <v>931</v>
      </c>
      <c r="G561" s="5">
        <v>89.0</v>
      </c>
      <c r="H561" s="5" t="s">
        <v>31</v>
      </c>
      <c r="I561" s="5" t="s">
        <v>32</v>
      </c>
      <c r="J561" s="5">
        <v>1.5157368E9</v>
      </c>
      <c r="K561" s="5">
        <v>1.5171192E9</v>
      </c>
      <c r="L561" s="9">
        <f t="shared" si="2"/>
        <v>130957450358400</v>
      </c>
      <c r="M561" s="10">
        <f t="shared" ref="M561:N561" si="565">(((J561/60/60)/24+DATE(1970,1,1)))</f>
        <v>43112.25</v>
      </c>
      <c r="N561" s="11">
        <f t="shared" si="565"/>
        <v>43128.25</v>
      </c>
      <c r="O561" s="12">
        <f t="shared" si="4"/>
        <v>2018</v>
      </c>
      <c r="P561" s="5" t="b">
        <v>0</v>
      </c>
      <c r="Q561" s="5">
        <f t="shared" si="5"/>
        <v>1</v>
      </c>
      <c r="R561" s="5" t="b">
        <v>1</v>
      </c>
      <c r="S561" s="5" t="s">
        <v>33</v>
      </c>
      <c r="T561" s="13">
        <f>Pledged/goal</f>
        <v>1.161818182</v>
      </c>
      <c r="U561" s="14">
        <f>iferror(Pledged/backer_count, " ")</f>
        <v>43.07865169</v>
      </c>
      <c r="V561" s="15" t="str">
        <f t="shared" si="6"/>
        <v>theater</v>
      </c>
      <c r="W561" s="15" t="str">
        <f t="shared" si="7"/>
        <v>plays</v>
      </c>
    </row>
    <row r="562" ht="15.75" customHeight="1">
      <c r="A562" s="5">
        <v>334.0</v>
      </c>
      <c r="B562" s="6" t="s">
        <v>1178</v>
      </c>
      <c r="C562" s="7" t="s">
        <v>1179</v>
      </c>
      <c r="D562" s="8">
        <v>66200.0</v>
      </c>
      <c r="E562" s="8">
        <v>123538.0</v>
      </c>
      <c r="F562" s="5" t="s">
        <v>931</v>
      </c>
      <c r="G562" s="5">
        <v>1113.0</v>
      </c>
      <c r="H562" s="5" t="s">
        <v>31</v>
      </c>
      <c r="I562" s="5" t="s">
        <v>32</v>
      </c>
      <c r="J562" s="5">
        <v>1.515564E9</v>
      </c>
      <c r="K562" s="5">
        <v>1.5161688E9</v>
      </c>
      <c r="L562" s="9">
        <f t="shared" si="2"/>
        <v>130942520438400</v>
      </c>
      <c r="M562" s="10">
        <f t="shared" ref="M562:N562" si="566">(((J562/60/60)/24+DATE(1970,1,1)))</f>
        <v>43110.25</v>
      </c>
      <c r="N562" s="11">
        <f t="shared" si="566"/>
        <v>43117.25</v>
      </c>
      <c r="O562" s="12">
        <f t="shared" si="4"/>
        <v>2018</v>
      </c>
      <c r="P562" s="5" t="b">
        <v>0</v>
      </c>
      <c r="Q562" s="5">
        <f t="shared" si="5"/>
        <v>1</v>
      </c>
      <c r="R562" s="5" t="b">
        <v>0</v>
      </c>
      <c r="S562" s="5" t="s">
        <v>28</v>
      </c>
      <c r="T562" s="13">
        <f>Pledged/goal</f>
        <v>1.866132931</v>
      </c>
      <c r="U562" s="14">
        <f>iferror(Pledged/backer_count, " ")</f>
        <v>110.9955076</v>
      </c>
      <c r="V562" s="15" t="str">
        <f t="shared" si="6"/>
        <v>music</v>
      </c>
      <c r="W562" s="15" t="str">
        <f t="shared" si="7"/>
        <v>rock</v>
      </c>
    </row>
    <row r="563" ht="15.75" customHeight="1">
      <c r="A563" s="5">
        <v>847.0</v>
      </c>
      <c r="B563" s="6" t="s">
        <v>1180</v>
      </c>
      <c r="C563" s="7" t="s">
        <v>1181</v>
      </c>
      <c r="D563" s="8">
        <v>4700.0</v>
      </c>
      <c r="E563" s="8">
        <v>11174.0</v>
      </c>
      <c r="F563" s="5" t="s">
        <v>931</v>
      </c>
      <c r="G563" s="5">
        <v>110.0</v>
      </c>
      <c r="H563" s="5" t="s">
        <v>31</v>
      </c>
      <c r="I563" s="5" t="s">
        <v>32</v>
      </c>
      <c r="J563" s="5">
        <v>1.5153048E9</v>
      </c>
      <c r="K563" s="5">
        <v>1.515564E9</v>
      </c>
      <c r="L563" s="9">
        <f t="shared" si="2"/>
        <v>130920125558400</v>
      </c>
      <c r="M563" s="10">
        <f t="shared" ref="M563:N563" si="567">(((J563/60/60)/24+DATE(1970,1,1)))</f>
        <v>43107.25</v>
      </c>
      <c r="N563" s="11">
        <f t="shared" si="567"/>
        <v>43110.25</v>
      </c>
      <c r="O563" s="12">
        <f t="shared" si="4"/>
        <v>2018</v>
      </c>
      <c r="P563" s="5" t="b">
        <v>0</v>
      </c>
      <c r="Q563" s="5">
        <f t="shared" si="5"/>
        <v>1</v>
      </c>
      <c r="R563" s="5" t="b">
        <v>0</v>
      </c>
      <c r="S563" s="5" t="s">
        <v>63</v>
      </c>
      <c r="T563" s="16">
        <f>Pledged/goal</f>
        <v>2.377446809</v>
      </c>
      <c r="U563" s="14">
        <f>iferror(Pledged/backer_count, " ")</f>
        <v>101.5818182</v>
      </c>
      <c r="V563" s="15" t="str">
        <f t="shared" si="6"/>
        <v>food</v>
      </c>
      <c r="W563" s="15" t="str">
        <f t="shared" si="7"/>
        <v>food trucks</v>
      </c>
    </row>
    <row r="564" ht="15.75" customHeight="1">
      <c r="A564" s="5">
        <v>804.0</v>
      </c>
      <c r="B564" s="6" t="s">
        <v>1182</v>
      </c>
      <c r="C564" s="7" t="s">
        <v>1183</v>
      </c>
      <c r="D564" s="8">
        <v>2600.0</v>
      </c>
      <c r="E564" s="8">
        <v>6987.0</v>
      </c>
      <c r="F564" s="5" t="s">
        <v>931</v>
      </c>
      <c r="G564" s="5">
        <v>218.0</v>
      </c>
      <c r="H564" s="5" t="s">
        <v>31</v>
      </c>
      <c r="I564" s="5" t="s">
        <v>32</v>
      </c>
      <c r="J564" s="5">
        <v>1.5148728E9</v>
      </c>
      <c r="K564" s="5">
        <v>1.5166008E9</v>
      </c>
      <c r="L564" s="9">
        <f t="shared" si="2"/>
        <v>130882800758400</v>
      </c>
      <c r="M564" s="10">
        <f t="shared" ref="M564:N564" si="568">(((J564/60/60)/24+DATE(1970,1,1)))</f>
        <v>43102.25</v>
      </c>
      <c r="N564" s="11">
        <f t="shared" si="568"/>
        <v>43122.25</v>
      </c>
      <c r="O564" s="12">
        <f t="shared" si="4"/>
        <v>2018</v>
      </c>
      <c r="P564" s="5" t="b">
        <v>0</v>
      </c>
      <c r="Q564" s="5">
        <f t="shared" si="5"/>
        <v>1</v>
      </c>
      <c r="R564" s="5" t="b">
        <v>0</v>
      </c>
      <c r="S564" s="5" t="s">
        <v>28</v>
      </c>
      <c r="T564" s="16">
        <f>Pledged/goal</f>
        <v>2.687307692</v>
      </c>
      <c r="U564" s="14">
        <f>iferror(Pledged/backer_count, " ")</f>
        <v>32.05045872</v>
      </c>
      <c r="V564" s="15" t="str">
        <f t="shared" si="6"/>
        <v>music</v>
      </c>
      <c r="W564" s="15" t="str">
        <f t="shared" si="7"/>
        <v>rock</v>
      </c>
    </row>
    <row r="565" ht="15.75" customHeight="1">
      <c r="A565" s="5">
        <v>755.0</v>
      </c>
      <c r="B565" s="6" t="s">
        <v>1184</v>
      </c>
      <c r="C565" s="7" t="s">
        <v>1185</v>
      </c>
      <c r="D565" s="8">
        <v>4500.0</v>
      </c>
      <c r="E565" s="8">
        <v>7496.0</v>
      </c>
      <c r="F565" s="5" t="s">
        <v>931</v>
      </c>
      <c r="G565" s="5">
        <v>288.0</v>
      </c>
      <c r="H565" s="5" t="s">
        <v>47</v>
      </c>
      <c r="I565" s="5" t="s">
        <v>48</v>
      </c>
      <c r="J565" s="5">
        <v>1.5143544E9</v>
      </c>
      <c r="K565" s="5">
        <v>1.5153912E9</v>
      </c>
      <c r="L565" s="9">
        <f t="shared" si="2"/>
        <v>130838010998400</v>
      </c>
      <c r="M565" s="10">
        <f t="shared" ref="M565:N565" si="569">(((J565/60/60)/24+DATE(1970,1,1)))</f>
        <v>43096.25</v>
      </c>
      <c r="N565" s="11">
        <f t="shared" si="569"/>
        <v>43108.25</v>
      </c>
      <c r="O565" s="12">
        <f t="shared" si="4"/>
        <v>2017</v>
      </c>
      <c r="P565" s="5" t="b">
        <v>0</v>
      </c>
      <c r="Q565" s="5">
        <f t="shared" si="5"/>
        <v>12</v>
      </c>
      <c r="R565" s="5" t="b">
        <v>1</v>
      </c>
      <c r="S565" s="5" t="s">
        <v>33</v>
      </c>
      <c r="T565" s="16">
        <f>Pledged/goal</f>
        <v>1.665777778</v>
      </c>
      <c r="U565" s="14">
        <f>iferror(Pledged/backer_count, " ")</f>
        <v>26.02777778</v>
      </c>
      <c r="V565" s="15" t="str">
        <f t="shared" si="6"/>
        <v>theater</v>
      </c>
      <c r="W565" s="15" t="str">
        <f t="shared" si="7"/>
        <v>plays</v>
      </c>
    </row>
    <row r="566" ht="15.75" customHeight="1">
      <c r="A566" s="5">
        <v>981.0</v>
      </c>
      <c r="B566" s="6" t="s">
        <v>1186</v>
      </c>
      <c r="C566" s="7" t="s">
        <v>1187</v>
      </c>
      <c r="D566" s="8">
        <v>6700.0</v>
      </c>
      <c r="E566" s="8">
        <v>11941.0</v>
      </c>
      <c r="F566" s="5" t="s">
        <v>931</v>
      </c>
      <c r="G566" s="5">
        <v>323.0</v>
      </c>
      <c r="H566" s="5" t="s">
        <v>31</v>
      </c>
      <c r="I566" s="5" t="s">
        <v>32</v>
      </c>
      <c r="J566" s="5">
        <v>1.5141816E9</v>
      </c>
      <c r="K566" s="5">
        <v>1.5170328E9</v>
      </c>
      <c r="L566" s="9">
        <f t="shared" si="2"/>
        <v>130823081078400</v>
      </c>
      <c r="M566" s="10">
        <f t="shared" ref="M566:N566" si="570">(((J566/60/60)/24+DATE(1970,1,1)))</f>
        <v>43094.25</v>
      </c>
      <c r="N566" s="11">
        <f t="shared" si="570"/>
        <v>43127.25</v>
      </c>
      <c r="O566" s="12">
        <f t="shared" si="4"/>
        <v>2017</v>
      </c>
      <c r="P566" s="5" t="b">
        <v>0</v>
      </c>
      <c r="Q566" s="5">
        <f t="shared" si="5"/>
        <v>12</v>
      </c>
      <c r="R566" s="5" t="b">
        <v>0</v>
      </c>
      <c r="S566" s="5" t="s">
        <v>60</v>
      </c>
      <c r="T566" s="16">
        <f>Pledged/goal</f>
        <v>1.782238806</v>
      </c>
      <c r="U566" s="14">
        <f>iferror(Pledged/backer_count, " ")</f>
        <v>36.96904025</v>
      </c>
      <c r="V566" s="15" t="str">
        <f t="shared" si="6"/>
        <v>technology</v>
      </c>
      <c r="W566" s="15" t="str">
        <f t="shared" si="7"/>
        <v>web</v>
      </c>
    </row>
    <row r="567" ht="15.75" customHeight="1">
      <c r="A567" s="5">
        <v>794.0</v>
      </c>
      <c r="B567" s="6" t="s">
        <v>1188</v>
      </c>
      <c r="C567" s="7" t="s">
        <v>1189</v>
      </c>
      <c r="D567" s="8">
        <v>6600.0</v>
      </c>
      <c r="E567" s="8">
        <v>8276.0</v>
      </c>
      <c r="F567" s="5" t="s">
        <v>931</v>
      </c>
      <c r="G567" s="5">
        <v>110.0</v>
      </c>
      <c r="H567" s="5" t="s">
        <v>31</v>
      </c>
      <c r="I567" s="5" t="s">
        <v>32</v>
      </c>
      <c r="J567" s="5">
        <v>1.5139224E9</v>
      </c>
      <c r="K567" s="5">
        <v>1.5149592E9</v>
      </c>
      <c r="L567" s="9">
        <f t="shared" si="2"/>
        <v>130800686198400</v>
      </c>
      <c r="M567" s="10">
        <f t="shared" ref="M567:N567" si="571">(((J567/60/60)/24+DATE(1970,1,1)))</f>
        <v>43091.25</v>
      </c>
      <c r="N567" s="11">
        <f t="shared" si="571"/>
        <v>43103.25</v>
      </c>
      <c r="O567" s="12">
        <f t="shared" si="4"/>
        <v>2017</v>
      </c>
      <c r="P567" s="5" t="b">
        <v>0</v>
      </c>
      <c r="Q567" s="5">
        <f t="shared" si="5"/>
        <v>12</v>
      </c>
      <c r="R567" s="5" t="b">
        <v>0</v>
      </c>
      <c r="S567" s="5" t="s">
        <v>28</v>
      </c>
      <c r="T567" s="16">
        <f>Pledged/goal</f>
        <v>1.253939394</v>
      </c>
      <c r="U567" s="14">
        <f>iferror(Pledged/backer_count, " ")</f>
        <v>75.23636364</v>
      </c>
      <c r="V567" s="15" t="str">
        <f t="shared" si="6"/>
        <v>music</v>
      </c>
      <c r="W567" s="15" t="str">
        <f t="shared" si="7"/>
        <v>rock</v>
      </c>
    </row>
    <row r="568" ht="15.75" customHeight="1">
      <c r="A568" s="5">
        <v>238.0</v>
      </c>
      <c r="B568" s="6" t="s">
        <v>1190</v>
      </c>
      <c r="C568" s="7" t="s">
        <v>1191</v>
      </c>
      <c r="D568" s="8">
        <v>2400.0</v>
      </c>
      <c r="E568" s="8">
        <v>10138.0</v>
      </c>
      <c r="F568" s="5" t="s">
        <v>931</v>
      </c>
      <c r="G568" s="5">
        <v>97.0</v>
      </c>
      <c r="H568" s="5" t="s">
        <v>47</v>
      </c>
      <c r="I568" s="5" t="s">
        <v>48</v>
      </c>
      <c r="J568" s="5">
        <v>1.5132312E9</v>
      </c>
      <c r="K568" s="5">
        <v>1.5153912E9</v>
      </c>
      <c r="L568" s="9">
        <f t="shared" si="2"/>
        <v>130740966518400</v>
      </c>
      <c r="M568" s="10">
        <f t="shared" ref="M568:N568" si="572">(((J568/60/60)/24+DATE(1970,1,1)))</f>
        <v>43083.25</v>
      </c>
      <c r="N568" s="11">
        <f t="shared" si="572"/>
        <v>43108.25</v>
      </c>
      <c r="O568" s="12">
        <f t="shared" si="4"/>
        <v>2017</v>
      </c>
      <c r="P568" s="5" t="b">
        <v>0</v>
      </c>
      <c r="Q568" s="5">
        <f t="shared" si="5"/>
        <v>12</v>
      </c>
      <c r="R568" s="5" t="b">
        <v>1</v>
      </c>
      <c r="S568" s="5" t="s">
        <v>33</v>
      </c>
      <c r="T568" s="13">
        <f>Pledged/goal</f>
        <v>4.224166667</v>
      </c>
      <c r="U568" s="14">
        <f>iferror(Pledged/backer_count, " ")</f>
        <v>104.5154639</v>
      </c>
      <c r="V568" s="15" t="str">
        <f t="shared" si="6"/>
        <v>theater</v>
      </c>
      <c r="W568" s="15" t="str">
        <f t="shared" si="7"/>
        <v>plays</v>
      </c>
    </row>
    <row r="569" ht="15.75" customHeight="1">
      <c r="A569" s="5">
        <v>330.0</v>
      </c>
      <c r="B569" s="6" t="s">
        <v>1192</v>
      </c>
      <c r="C569" s="7" t="s">
        <v>1193</v>
      </c>
      <c r="D569" s="8">
        <v>33700.0</v>
      </c>
      <c r="E569" s="8">
        <v>62330.0</v>
      </c>
      <c r="F569" s="5" t="s">
        <v>931</v>
      </c>
      <c r="G569" s="5">
        <v>1385.0</v>
      </c>
      <c r="H569" s="5" t="s">
        <v>51</v>
      </c>
      <c r="I569" s="5" t="s">
        <v>52</v>
      </c>
      <c r="J569" s="5">
        <v>1.5127128E9</v>
      </c>
      <c r="K569" s="5">
        <v>1.5127992E9</v>
      </c>
      <c r="L569" s="9">
        <f t="shared" si="2"/>
        <v>130696176758400</v>
      </c>
      <c r="M569" s="10">
        <f t="shared" ref="M569:N569" si="573">(((J569/60/60)/24+DATE(1970,1,1)))</f>
        <v>43077.25</v>
      </c>
      <c r="N569" s="11">
        <f t="shared" si="573"/>
        <v>43078.25</v>
      </c>
      <c r="O569" s="12">
        <f t="shared" si="4"/>
        <v>2017</v>
      </c>
      <c r="P569" s="5" t="b">
        <v>0</v>
      </c>
      <c r="Q569" s="5">
        <f t="shared" si="5"/>
        <v>12</v>
      </c>
      <c r="R569" s="5" t="b">
        <v>0</v>
      </c>
      <c r="S569" s="5" t="s">
        <v>72</v>
      </c>
      <c r="T569" s="13">
        <f>Pledged/goal</f>
        <v>1.849554896</v>
      </c>
      <c r="U569" s="14">
        <f>iferror(Pledged/backer_count, " ")</f>
        <v>45.00361011</v>
      </c>
      <c r="V569" s="15" t="str">
        <f t="shared" si="6"/>
        <v>film &amp; video</v>
      </c>
      <c r="W569" s="15" t="str">
        <f t="shared" si="7"/>
        <v>documentary</v>
      </c>
    </row>
    <row r="570" ht="15.75" customHeight="1">
      <c r="A570" s="5">
        <v>815.0</v>
      </c>
      <c r="B570" s="6" t="s">
        <v>1194</v>
      </c>
      <c r="C570" s="7" t="s">
        <v>1195</v>
      </c>
      <c r="D570" s="8">
        <v>9000.0</v>
      </c>
      <c r="E570" s="8">
        <v>11721.0</v>
      </c>
      <c r="F570" s="5" t="s">
        <v>931</v>
      </c>
      <c r="G570" s="5">
        <v>183.0</v>
      </c>
      <c r="H570" s="5" t="s">
        <v>56</v>
      </c>
      <c r="I570" s="5" t="s">
        <v>57</v>
      </c>
      <c r="J570" s="5">
        <v>1.5119352E9</v>
      </c>
      <c r="K570" s="5">
        <v>1.5141816E9</v>
      </c>
      <c r="L570" s="9">
        <f t="shared" si="2"/>
        <v>130628992118400</v>
      </c>
      <c r="M570" s="10">
        <f t="shared" ref="M570:N570" si="574">(((J570/60/60)/24+DATE(1970,1,1)))</f>
        <v>43068.25</v>
      </c>
      <c r="N570" s="11">
        <f t="shared" si="574"/>
        <v>43094.25</v>
      </c>
      <c r="O570" s="12">
        <f t="shared" si="4"/>
        <v>2017</v>
      </c>
      <c r="P570" s="5" t="b">
        <v>0</v>
      </c>
      <c r="Q570" s="5">
        <f t="shared" si="5"/>
        <v>11</v>
      </c>
      <c r="R570" s="5" t="b">
        <v>0</v>
      </c>
      <c r="S570" s="5" t="s">
        <v>28</v>
      </c>
      <c r="T570" s="16">
        <f>Pledged/goal</f>
        <v>1.302333333</v>
      </c>
      <c r="U570" s="14">
        <f>iferror(Pledged/backer_count, " ")</f>
        <v>64.04918033</v>
      </c>
      <c r="V570" s="15" t="str">
        <f t="shared" si="6"/>
        <v>music</v>
      </c>
      <c r="W570" s="15" t="str">
        <f t="shared" si="7"/>
        <v>rock</v>
      </c>
    </row>
    <row r="571" ht="15.75" customHeight="1">
      <c r="A571" s="5">
        <v>810.0</v>
      </c>
      <c r="B571" s="6" t="s">
        <v>1196</v>
      </c>
      <c r="C571" s="7" t="s">
        <v>1197</v>
      </c>
      <c r="D571" s="8">
        <v>6400.0</v>
      </c>
      <c r="E571" s="8">
        <v>12360.0</v>
      </c>
      <c r="F571" s="5" t="s">
        <v>931</v>
      </c>
      <c r="G571" s="5">
        <v>221.0</v>
      </c>
      <c r="H571" s="5" t="s">
        <v>31</v>
      </c>
      <c r="I571" s="5" t="s">
        <v>32</v>
      </c>
      <c r="J571" s="5">
        <v>1.5118488E9</v>
      </c>
      <c r="K571" s="5">
        <v>1.5127128E9</v>
      </c>
      <c r="L571" s="9">
        <f t="shared" si="2"/>
        <v>130621527158400</v>
      </c>
      <c r="M571" s="10">
        <f t="shared" ref="M571:N571" si="575">(((J571/60/60)/24+DATE(1970,1,1)))</f>
        <v>43067.25</v>
      </c>
      <c r="N571" s="11">
        <f t="shared" si="575"/>
        <v>43077.25</v>
      </c>
      <c r="O571" s="12">
        <f t="shared" si="4"/>
        <v>2017</v>
      </c>
      <c r="P571" s="5" t="b">
        <v>0</v>
      </c>
      <c r="Q571" s="5">
        <f t="shared" si="5"/>
        <v>11</v>
      </c>
      <c r="R571" s="5" t="b">
        <v>1</v>
      </c>
      <c r="S571" s="5" t="s">
        <v>33</v>
      </c>
      <c r="T571" s="16">
        <f>Pledged/goal</f>
        <v>1.93125</v>
      </c>
      <c r="U571" s="14">
        <f>iferror(Pledged/backer_count, " ")</f>
        <v>55.92760181</v>
      </c>
      <c r="V571" s="15" t="str">
        <f t="shared" si="6"/>
        <v>theater</v>
      </c>
      <c r="W571" s="15" t="str">
        <f t="shared" si="7"/>
        <v>plays</v>
      </c>
    </row>
    <row r="572" ht="15.75" customHeight="1">
      <c r="A572" s="5">
        <v>81.0</v>
      </c>
      <c r="B572" s="6" t="s">
        <v>1198</v>
      </c>
      <c r="C572" s="7" t="s">
        <v>1199</v>
      </c>
      <c r="D572" s="8">
        <v>16800.0</v>
      </c>
      <c r="E572" s="8">
        <v>37857.0</v>
      </c>
      <c r="F572" s="5" t="s">
        <v>931</v>
      </c>
      <c r="G572" s="5">
        <v>411.0</v>
      </c>
      <c r="H572" s="5" t="s">
        <v>31</v>
      </c>
      <c r="I572" s="5" t="s">
        <v>32</v>
      </c>
      <c r="J572" s="5">
        <v>1.5114168E9</v>
      </c>
      <c r="K572" s="5">
        <v>1.5135768E9</v>
      </c>
      <c r="L572" s="9">
        <f t="shared" si="2"/>
        <v>130584202358400</v>
      </c>
      <c r="M572" s="10">
        <f t="shared" ref="M572:N572" si="576">(((J572/60/60)/24+DATE(1970,1,1)))</f>
        <v>43062.25</v>
      </c>
      <c r="N572" s="11">
        <f t="shared" si="576"/>
        <v>43087.25</v>
      </c>
      <c r="O572" s="12">
        <f t="shared" si="4"/>
        <v>2017</v>
      </c>
      <c r="P572" s="5" t="b">
        <v>0</v>
      </c>
      <c r="Q572" s="5">
        <f t="shared" si="5"/>
        <v>11</v>
      </c>
      <c r="R572" s="5" t="b">
        <v>0</v>
      </c>
      <c r="S572" s="5" t="s">
        <v>28</v>
      </c>
      <c r="T572" s="13">
        <f>Pledged/goal</f>
        <v>2.253392857</v>
      </c>
      <c r="U572" s="14">
        <f>iferror(Pledged/backer_count, " ")</f>
        <v>92.10948905</v>
      </c>
      <c r="V572" s="15" t="str">
        <f t="shared" si="6"/>
        <v>music</v>
      </c>
      <c r="W572" s="15" t="str">
        <f t="shared" si="7"/>
        <v>rock</v>
      </c>
    </row>
    <row r="573" ht="15.75" customHeight="1">
      <c r="A573" s="5">
        <v>506.0</v>
      </c>
      <c r="B573" s="6" t="s">
        <v>1200</v>
      </c>
      <c r="C573" s="7" t="s">
        <v>1201</v>
      </c>
      <c r="D573" s="8">
        <v>18000.0</v>
      </c>
      <c r="E573" s="8">
        <v>166874.0</v>
      </c>
      <c r="F573" s="5" t="s">
        <v>931</v>
      </c>
      <c r="G573" s="5">
        <v>2528.0</v>
      </c>
      <c r="H573" s="5" t="s">
        <v>31</v>
      </c>
      <c r="I573" s="5" t="s">
        <v>32</v>
      </c>
      <c r="J573" s="5">
        <v>1.5114168E9</v>
      </c>
      <c r="K573" s="5">
        <v>1.5128856E9</v>
      </c>
      <c r="L573" s="9">
        <f t="shared" si="2"/>
        <v>130584202358400</v>
      </c>
      <c r="M573" s="10">
        <f t="shared" ref="M573:N573" si="577">(((J573/60/60)/24+DATE(1970,1,1)))</f>
        <v>43062.25</v>
      </c>
      <c r="N573" s="11">
        <f t="shared" si="577"/>
        <v>43079.25</v>
      </c>
      <c r="O573" s="12">
        <f t="shared" si="4"/>
        <v>2017</v>
      </c>
      <c r="P573" s="5" t="b">
        <v>0</v>
      </c>
      <c r="Q573" s="5">
        <f t="shared" si="5"/>
        <v>11</v>
      </c>
      <c r="R573" s="5" t="b">
        <v>1</v>
      </c>
      <c r="S573" s="5" t="s">
        <v>33</v>
      </c>
      <c r="T573" s="16">
        <f>Pledged/goal</f>
        <v>9.270777778</v>
      </c>
      <c r="U573" s="14">
        <f>iferror(Pledged/backer_count, " ")</f>
        <v>66.01028481</v>
      </c>
      <c r="V573" s="15" t="str">
        <f t="shared" si="6"/>
        <v>theater</v>
      </c>
      <c r="W573" s="15" t="str">
        <f t="shared" si="7"/>
        <v>plays</v>
      </c>
    </row>
    <row r="574" ht="15.75" customHeight="1">
      <c r="A574" s="5">
        <v>280.0</v>
      </c>
      <c r="B574" s="6" t="s">
        <v>1202</v>
      </c>
      <c r="C574" s="7" t="s">
        <v>1203</v>
      </c>
      <c r="D574" s="8">
        <v>2500.0</v>
      </c>
      <c r="E574" s="8">
        <v>14536.0</v>
      </c>
      <c r="F574" s="5" t="s">
        <v>931</v>
      </c>
      <c r="G574" s="5">
        <v>393.0</v>
      </c>
      <c r="H574" s="5" t="s">
        <v>31</v>
      </c>
      <c r="I574" s="5" t="s">
        <v>32</v>
      </c>
      <c r="J574" s="5">
        <v>1.511244E9</v>
      </c>
      <c r="K574" s="5">
        <v>1.5117624E9</v>
      </c>
      <c r="L574" s="9">
        <f t="shared" si="2"/>
        <v>130569272438400</v>
      </c>
      <c r="M574" s="10">
        <f t="shared" ref="M574:N574" si="578">(((J574/60/60)/24+DATE(1970,1,1)))</f>
        <v>43060.25</v>
      </c>
      <c r="N574" s="11">
        <f t="shared" si="578"/>
        <v>43066.25</v>
      </c>
      <c r="O574" s="12">
        <f t="shared" si="4"/>
        <v>2017</v>
      </c>
      <c r="P574" s="5" t="b">
        <v>0</v>
      </c>
      <c r="Q574" s="5">
        <f t="shared" si="5"/>
        <v>11</v>
      </c>
      <c r="R574" s="5" t="b">
        <v>0</v>
      </c>
      <c r="S574" s="5" t="s">
        <v>161</v>
      </c>
      <c r="T574" s="13">
        <f>Pledged/goal</f>
        <v>5.8144</v>
      </c>
      <c r="U574" s="14">
        <f>iferror(Pledged/backer_count, " ")</f>
        <v>36.98727735</v>
      </c>
      <c r="V574" s="15" t="str">
        <f t="shared" si="6"/>
        <v>film &amp; video</v>
      </c>
      <c r="W574" s="15" t="str">
        <f t="shared" si="7"/>
        <v>animation</v>
      </c>
    </row>
    <row r="575" ht="15.75" customHeight="1">
      <c r="A575" s="5">
        <v>404.0</v>
      </c>
      <c r="B575" s="6" t="s">
        <v>1204</v>
      </c>
      <c r="C575" s="7" t="s">
        <v>1205</v>
      </c>
      <c r="D575" s="8">
        <v>48900.0</v>
      </c>
      <c r="E575" s="8">
        <v>154321.0</v>
      </c>
      <c r="F575" s="5" t="s">
        <v>931</v>
      </c>
      <c r="G575" s="5">
        <v>2237.0</v>
      </c>
      <c r="H575" s="5" t="s">
        <v>31</v>
      </c>
      <c r="I575" s="5" t="s">
        <v>32</v>
      </c>
      <c r="J575" s="5">
        <v>1.5106392E9</v>
      </c>
      <c r="K575" s="5">
        <v>1.5108984E9</v>
      </c>
      <c r="L575" s="9">
        <f t="shared" si="2"/>
        <v>130517017718400</v>
      </c>
      <c r="M575" s="10">
        <f t="shared" ref="M575:N575" si="579">(((J575/60/60)/24+DATE(1970,1,1)))</f>
        <v>43053.25</v>
      </c>
      <c r="N575" s="11">
        <f t="shared" si="579"/>
        <v>43056.25</v>
      </c>
      <c r="O575" s="12">
        <f t="shared" si="4"/>
        <v>2017</v>
      </c>
      <c r="P575" s="5" t="b">
        <v>0</v>
      </c>
      <c r="Q575" s="5">
        <f t="shared" si="5"/>
        <v>11</v>
      </c>
      <c r="R575" s="5" t="b">
        <v>0</v>
      </c>
      <c r="S575" s="5" t="s">
        <v>33</v>
      </c>
      <c r="T575" s="16">
        <f>Pledged/goal</f>
        <v>3.155848671</v>
      </c>
      <c r="U575" s="14">
        <f>iferror(Pledged/backer_count, " ")</f>
        <v>68.98569513</v>
      </c>
      <c r="V575" s="15" t="str">
        <f t="shared" si="6"/>
        <v>theater</v>
      </c>
      <c r="W575" s="15" t="str">
        <f t="shared" si="7"/>
        <v>plays</v>
      </c>
    </row>
    <row r="576" ht="15.75" customHeight="1">
      <c r="A576" s="5">
        <v>208.0</v>
      </c>
      <c r="B576" s="6" t="s">
        <v>1206</v>
      </c>
      <c r="C576" s="7" t="s">
        <v>1207</v>
      </c>
      <c r="D576" s="8">
        <v>196900.0</v>
      </c>
      <c r="E576" s="8">
        <v>199110.0</v>
      </c>
      <c r="F576" s="5" t="s">
        <v>931</v>
      </c>
      <c r="G576" s="5">
        <v>2053.0</v>
      </c>
      <c r="H576" s="5" t="s">
        <v>31</v>
      </c>
      <c r="I576" s="5" t="s">
        <v>32</v>
      </c>
      <c r="J576" s="5">
        <v>1.5102072E9</v>
      </c>
      <c r="K576" s="5">
        <v>1.5122808E9</v>
      </c>
      <c r="L576" s="9">
        <f t="shared" si="2"/>
        <v>130479692918400</v>
      </c>
      <c r="M576" s="10">
        <f t="shared" ref="M576:N576" si="580">(((J576/60/60)/24+DATE(1970,1,1)))</f>
        <v>43048.25</v>
      </c>
      <c r="N576" s="11">
        <f t="shared" si="580"/>
        <v>43072.25</v>
      </c>
      <c r="O576" s="12">
        <f t="shared" si="4"/>
        <v>2017</v>
      </c>
      <c r="P576" s="5" t="b">
        <v>0</v>
      </c>
      <c r="Q576" s="5">
        <f t="shared" si="5"/>
        <v>11</v>
      </c>
      <c r="R576" s="5" t="b">
        <v>0</v>
      </c>
      <c r="S576" s="5" t="s">
        <v>72</v>
      </c>
      <c r="T576" s="13">
        <f>Pledged/goal</f>
        <v>1.011223972</v>
      </c>
      <c r="U576" s="14">
        <f>iferror(Pledged/backer_count, " ")</f>
        <v>96.98490015</v>
      </c>
      <c r="V576" s="15" t="str">
        <f t="shared" si="6"/>
        <v>film &amp; video</v>
      </c>
      <c r="W576" s="15" t="str">
        <f t="shared" si="7"/>
        <v>documentary</v>
      </c>
    </row>
    <row r="577" ht="15.75" customHeight="1">
      <c r="A577" s="5">
        <v>722.0</v>
      </c>
      <c r="B577" s="6" t="s">
        <v>1208</v>
      </c>
      <c r="C577" s="7" t="s">
        <v>1209</v>
      </c>
      <c r="D577" s="8">
        <v>48500.0</v>
      </c>
      <c r="E577" s="8">
        <v>75906.0</v>
      </c>
      <c r="F577" s="5" t="s">
        <v>931</v>
      </c>
      <c r="G577" s="5">
        <v>3036.0</v>
      </c>
      <c r="H577" s="5" t="s">
        <v>31</v>
      </c>
      <c r="I577" s="5" t="s">
        <v>32</v>
      </c>
      <c r="J577" s="5">
        <v>1.509948E9</v>
      </c>
      <c r="K577" s="5">
        <v>1.5122808E9</v>
      </c>
      <c r="L577" s="9">
        <f t="shared" si="2"/>
        <v>130457298038400</v>
      </c>
      <c r="M577" s="10">
        <f t="shared" ref="M577:N577" si="581">(((J577/60/60)/24+DATE(1970,1,1)))</f>
        <v>43045.25</v>
      </c>
      <c r="N577" s="11">
        <f t="shared" si="581"/>
        <v>43072.25</v>
      </c>
      <c r="O577" s="12">
        <f t="shared" si="4"/>
        <v>2017</v>
      </c>
      <c r="P577" s="5" t="b">
        <v>0</v>
      </c>
      <c r="Q577" s="5">
        <f t="shared" si="5"/>
        <v>11</v>
      </c>
      <c r="R577" s="5" t="b">
        <v>0</v>
      </c>
      <c r="S577" s="5" t="s">
        <v>72</v>
      </c>
      <c r="T577" s="16">
        <f>Pledged/goal</f>
        <v>1.565072165</v>
      </c>
      <c r="U577" s="14">
        <f>iferror(Pledged/backer_count, " ")</f>
        <v>25.00197628</v>
      </c>
      <c r="V577" s="15" t="str">
        <f t="shared" si="6"/>
        <v>film &amp; video</v>
      </c>
      <c r="W577" s="15" t="str">
        <f t="shared" si="7"/>
        <v>documentary</v>
      </c>
    </row>
    <row r="578" ht="15.75" customHeight="1">
      <c r="A578" s="5">
        <v>871.0</v>
      </c>
      <c r="B578" s="6" t="s">
        <v>1210</v>
      </c>
      <c r="C578" s="7" t="s">
        <v>1211</v>
      </c>
      <c r="D578" s="8">
        <v>71500.0</v>
      </c>
      <c r="E578" s="8">
        <v>194912.0</v>
      </c>
      <c r="F578" s="5" t="s">
        <v>931</v>
      </c>
      <c r="G578" s="5">
        <v>2320.0</v>
      </c>
      <c r="H578" s="5" t="s">
        <v>31</v>
      </c>
      <c r="I578" s="5" t="s">
        <v>32</v>
      </c>
      <c r="J578" s="5">
        <v>1.5095124E9</v>
      </c>
      <c r="K578" s="5">
        <v>1.5110712E9</v>
      </c>
      <c r="L578" s="9">
        <f t="shared" si="2"/>
        <v>130419662198400</v>
      </c>
      <c r="M578" s="10">
        <f t="shared" ref="M578:N578" si="582">(((J578/60/60)/24+DATE(1970,1,1)))</f>
        <v>43040.20833</v>
      </c>
      <c r="N578" s="11">
        <f t="shared" si="582"/>
        <v>43058.25</v>
      </c>
      <c r="O578" s="12">
        <f t="shared" si="4"/>
        <v>2017</v>
      </c>
      <c r="P578" s="5" t="b">
        <v>0</v>
      </c>
      <c r="Q578" s="5">
        <f t="shared" si="5"/>
        <v>11</v>
      </c>
      <c r="R578" s="5" t="b">
        <v>1</v>
      </c>
      <c r="S578" s="5" t="s">
        <v>33</v>
      </c>
      <c r="T578" s="16">
        <f>Pledged/goal</f>
        <v>2.726041958</v>
      </c>
      <c r="U578" s="14">
        <f>iferror(Pledged/backer_count, " ")</f>
        <v>84.0137931</v>
      </c>
      <c r="V578" s="15" t="str">
        <f t="shared" si="6"/>
        <v>theater</v>
      </c>
      <c r="W578" s="15" t="str">
        <f t="shared" si="7"/>
        <v>plays</v>
      </c>
    </row>
    <row r="579" ht="15.75" customHeight="1">
      <c r="A579" s="5">
        <v>163.0</v>
      </c>
      <c r="B579" s="6" t="s">
        <v>1212</v>
      </c>
      <c r="C579" s="7" t="s">
        <v>1213</v>
      </c>
      <c r="D579" s="8">
        <v>3500.0</v>
      </c>
      <c r="E579" s="8">
        <v>8864.0</v>
      </c>
      <c r="F579" s="5" t="s">
        <v>931</v>
      </c>
      <c r="G579" s="5">
        <v>246.0</v>
      </c>
      <c r="H579" s="5" t="s">
        <v>31</v>
      </c>
      <c r="I579" s="5" t="s">
        <v>32</v>
      </c>
      <c r="J579" s="5">
        <v>1.5084756E9</v>
      </c>
      <c r="K579" s="5">
        <v>1.5127128E9</v>
      </c>
      <c r="L579" s="9">
        <f t="shared" si="2"/>
        <v>130330082678400</v>
      </c>
      <c r="M579" s="10">
        <f t="shared" ref="M579:N579" si="583">(((J579/60/60)/24+DATE(1970,1,1)))</f>
        <v>43028.20833</v>
      </c>
      <c r="N579" s="11">
        <f t="shared" si="583"/>
        <v>43077.25</v>
      </c>
      <c r="O579" s="12">
        <f t="shared" si="4"/>
        <v>2017</v>
      </c>
      <c r="P579" s="5" t="b">
        <v>0</v>
      </c>
      <c r="Q579" s="5">
        <f t="shared" si="5"/>
        <v>10</v>
      </c>
      <c r="R579" s="5" t="b">
        <v>1</v>
      </c>
      <c r="S579" s="5" t="s">
        <v>81</v>
      </c>
      <c r="T579" s="13">
        <f>Pledged/goal</f>
        <v>2.532571429</v>
      </c>
      <c r="U579" s="14">
        <f>iferror(Pledged/backer_count, " ")</f>
        <v>36.03252033</v>
      </c>
      <c r="V579" s="15" t="str">
        <f t="shared" si="6"/>
        <v>photography</v>
      </c>
      <c r="W579" s="15" t="str">
        <f t="shared" si="7"/>
        <v>photography books</v>
      </c>
    </row>
    <row r="580" ht="15.75" customHeight="1">
      <c r="A580" s="5">
        <v>164.0</v>
      </c>
      <c r="B580" s="6" t="s">
        <v>1214</v>
      </c>
      <c r="C580" s="7" t="s">
        <v>1215</v>
      </c>
      <c r="D580" s="8">
        <v>150500.0</v>
      </c>
      <c r="E580" s="8">
        <v>150755.0</v>
      </c>
      <c r="F580" s="5" t="s">
        <v>931</v>
      </c>
      <c r="G580" s="5">
        <v>1396.0</v>
      </c>
      <c r="H580" s="5" t="s">
        <v>31</v>
      </c>
      <c r="I580" s="5" t="s">
        <v>32</v>
      </c>
      <c r="J580" s="5">
        <v>1.5074388E9</v>
      </c>
      <c r="K580" s="5">
        <v>1.5075252E9</v>
      </c>
      <c r="L580" s="9">
        <f t="shared" si="2"/>
        <v>130240503158400</v>
      </c>
      <c r="M580" s="10">
        <f t="shared" ref="M580:N580" si="584">(((J580/60/60)/24+DATE(1970,1,1)))</f>
        <v>43016.20833</v>
      </c>
      <c r="N580" s="11">
        <f t="shared" si="584"/>
        <v>43017.20833</v>
      </c>
      <c r="O580" s="12">
        <f t="shared" si="4"/>
        <v>2017</v>
      </c>
      <c r="P580" s="5" t="b">
        <v>0</v>
      </c>
      <c r="Q580" s="5">
        <f t="shared" si="5"/>
        <v>10</v>
      </c>
      <c r="R580" s="5" t="b">
        <v>0</v>
      </c>
      <c r="S580" s="5" t="s">
        <v>33</v>
      </c>
      <c r="T580" s="13">
        <f>Pledged/goal</f>
        <v>1.001694352</v>
      </c>
      <c r="U580" s="14">
        <f>iferror(Pledged/backer_count, " ")</f>
        <v>107.9906877</v>
      </c>
      <c r="V580" s="15" t="str">
        <f t="shared" si="6"/>
        <v>theater</v>
      </c>
      <c r="W580" s="15" t="str">
        <f t="shared" si="7"/>
        <v>plays</v>
      </c>
    </row>
    <row r="581" ht="15.75" customHeight="1">
      <c r="A581" s="5">
        <v>361.0</v>
      </c>
      <c r="B581" s="6" t="s">
        <v>1216</v>
      </c>
      <c r="C581" s="7" t="s">
        <v>1217</v>
      </c>
      <c r="D581" s="8">
        <v>5500.0</v>
      </c>
      <c r="E581" s="8">
        <v>9546.0</v>
      </c>
      <c r="F581" s="5" t="s">
        <v>931</v>
      </c>
      <c r="G581" s="5">
        <v>88.0</v>
      </c>
      <c r="H581" s="5" t="s">
        <v>31</v>
      </c>
      <c r="I581" s="5" t="s">
        <v>32</v>
      </c>
      <c r="J581" s="5">
        <v>1.5073524E9</v>
      </c>
      <c r="K581" s="5">
        <v>1.509426E9</v>
      </c>
      <c r="L581" s="9">
        <f t="shared" si="2"/>
        <v>130233038198400</v>
      </c>
      <c r="M581" s="10">
        <f t="shared" ref="M581:N581" si="585">(((J581/60/60)/24+DATE(1970,1,1)))</f>
        <v>43015.20833</v>
      </c>
      <c r="N581" s="11">
        <f t="shared" si="585"/>
        <v>43039.20833</v>
      </c>
      <c r="O581" s="12">
        <f t="shared" si="4"/>
        <v>2017</v>
      </c>
      <c r="P581" s="5" t="b">
        <v>0</v>
      </c>
      <c r="Q581" s="5">
        <f t="shared" si="5"/>
        <v>10</v>
      </c>
      <c r="R581" s="5" t="b">
        <v>0</v>
      </c>
      <c r="S581" s="5" t="s">
        <v>33</v>
      </c>
      <c r="T581" s="13">
        <f>Pledged/goal</f>
        <v>1.735636364</v>
      </c>
      <c r="U581" s="14">
        <f>iferror(Pledged/backer_count, " ")</f>
        <v>108.4772727</v>
      </c>
      <c r="V581" s="15" t="str">
        <f t="shared" si="6"/>
        <v>theater</v>
      </c>
      <c r="W581" s="15" t="str">
        <f t="shared" si="7"/>
        <v>plays</v>
      </c>
    </row>
    <row r="582" ht="15.75" customHeight="1">
      <c r="A582" s="5">
        <v>925.0</v>
      </c>
      <c r="B582" s="6" t="s">
        <v>1218</v>
      </c>
      <c r="C582" s="7" t="s">
        <v>1219</v>
      </c>
      <c r="D582" s="8">
        <v>3000.0</v>
      </c>
      <c r="E582" s="8">
        <v>6722.0</v>
      </c>
      <c r="F582" s="5" t="s">
        <v>931</v>
      </c>
      <c r="G582" s="5">
        <v>65.0</v>
      </c>
      <c r="H582" s="5" t="s">
        <v>31</v>
      </c>
      <c r="I582" s="5" t="s">
        <v>32</v>
      </c>
      <c r="J582" s="5">
        <v>1.5060564E9</v>
      </c>
      <c r="K582" s="5">
        <v>1.5070932E9</v>
      </c>
      <c r="L582" s="9">
        <f t="shared" si="2"/>
        <v>130121063798400</v>
      </c>
      <c r="M582" s="10">
        <f t="shared" ref="M582:N582" si="586">(((J582/60/60)/24+DATE(1970,1,1)))</f>
        <v>43000.20833</v>
      </c>
      <c r="N582" s="11">
        <f t="shared" si="586"/>
        <v>43012.20833</v>
      </c>
      <c r="O582" s="12">
        <f t="shared" si="4"/>
        <v>2017</v>
      </c>
      <c r="P582" s="5" t="b">
        <v>0</v>
      </c>
      <c r="Q582" s="5">
        <f t="shared" si="5"/>
        <v>9</v>
      </c>
      <c r="R582" s="5" t="b">
        <v>0</v>
      </c>
      <c r="S582" s="5" t="s">
        <v>33</v>
      </c>
      <c r="T582" s="16">
        <f>Pledged/goal</f>
        <v>2.240666667</v>
      </c>
      <c r="U582" s="14">
        <f>iferror(Pledged/backer_count, " ")</f>
        <v>103.4153846</v>
      </c>
      <c r="V582" s="15" t="str">
        <f t="shared" si="6"/>
        <v>theater</v>
      </c>
      <c r="W582" s="15" t="str">
        <f t="shared" si="7"/>
        <v>plays</v>
      </c>
    </row>
    <row r="583" ht="15.75" customHeight="1">
      <c r="A583" s="5">
        <v>273.0</v>
      </c>
      <c r="B583" s="6" t="s">
        <v>1220</v>
      </c>
      <c r="C583" s="7" t="s">
        <v>1221</v>
      </c>
      <c r="D583" s="8">
        <v>7800.0</v>
      </c>
      <c r="E583" s="8">
        <v>10704.0</v>
      </c>
      <c r="F583" s="5" t="s">
        <v>931</v>
      </c>
      <c r="G583" s="5">
        <v>282.0</v>
      </c>
      <c r="H583" s="5" t="s">
        <v>56</v>
      </c>
      <c r="I583" s="5" t="s">
        <v>57</v>
      </c>
      <c r="J583" s="5">
        <v>1.5056244E9</v>
      </c>
      <c r="K583" s="5">
        <v>1.5058836E9</v>
      </c>
      <c r="L583" s="9">
        <f t="shared" si="2"/>
        <v>130083738998400</v>
      </c>
      <c r="M583" s="10">
        <f t="shared" ref="M583:N583" si="587">(((J583/60/60)/24+DATE(1970,1,1)))</f>
        <v>42995.20833</v>
      </c>
      <c r="N583" s="11">
        <f t="shared" si="587"/>
        <v>42998.20833</v>
      </c>
      <c r="O583" s="12">
        <f t="shared" si="4"/>
        <v>2017</v>
      </c>
      <c r="P583" s="5" t="b">
        <v>0</v>
      </c>
      <c r="Q583" s="5">
        <f t="shared" si="5"/>
        <v>9</v>
      </c>
      <c r="R583" s="5" t="b">
        <v>0</v>
      </c>
      <c r="S583" s="5" t="s">
        <v>33</v>
      </c>
      <c r="T583" s="13">
        <f>Pledged/goal</f>
        <v>1.372307692</v>
      </c>
      <c r="U583" s="14">
        <f>iferror(Pledged/backer_count, " ")</f>
        <v>37.95744681</v>
      </c>
      <c r="V583" s="15" t="str">
        <f t="shared" si="6"/>
        <v>theater</v>
      </c>
      <c r="W583" s="15" t="str">
        <f t="shared" si="7"/>
        <v>plays</v>
      </c>
    </row>
    <row r="584" ht="15.75" customHeight="1">
      <c r="A584" s="5">
        <v>113.0</v>
      </c>
      <c r="B584" s="6" t="s">
        <v>1222</v>
      </c>
      <c r="C584" s="7" t="s">
        <v>1223</v>
      </c>
      <c r="D584" s="8">
        <v>3300.0</v>
      </c>
      <c r="E584" s="8">
        <v>12437.0</v>
      </c>
      <c r="F584" s="5" t="s">
        <v>931</v>
      </c>
      <c r="G584" s="5">
        <v>131.0</v>
      </c>
      <c r="H584" s="5" t="s">
        <v>31</v>
      </c>
      <c r="I584" s="5" t="s">
        <v>32</v>
      </c>
      <c r="J584" s="5">
        <v>1.5051924E9</v>
      </c>
      <c r="K584" s="5">
        <v>1.5057972E9</v>
      </c>
      <c r="L584" s="9">
        <f t="shared" si="2"/>
        <v>130046414198400</v>
      </c>
      <c r="M584" s="10">
        <f t="shared" ref="M584:N584" si="588">(((J584/60/60)/24+DATE(1970,1,1)))</f>
        <v>42990.20833</v>
      </c>
      <c r="N584" s="11">
        <f t="shared" si="588"/>
        <v>42997.20833</v>
      </c>
      <c r="O584" s="12">
        <f t="shared" si="4"/>
        <v>2017</v>
      </c>
      <c r="P584" s="5" t="b">
        <v>0</v>
      </c>
      <c r="Q584" s="5">
        <f t="shared" si="5"/>
        <v>9</v>
      </c>
      <c r="R584" s="5" t="b">
        <v>0</v>
      </c>
      <c r="S584" s="5" t="s">
        <v>63</v>
      </c>
      <c r="T584" s="13">
        <f>Pledged/goal</f>
        <v>3.768787879</v>
      </c>
      <c r="U584" s="14">
        <f>iferror(Pledged/backer_count, " ")</f>
        <v>94.9389313</v>
      </c>
      <c r="V584" s="15" t="str">
        <f t="shared" si="6"/>
        <v>food</v>
      </c>
      <c r="W584" s="15" t="str">
        <f t="shared" si="7"/>
        <v>food trucks</v>
      </c>
    </row>
    <row r="585" ht="15.75" customHeight="1">
      <c r="A585" s="5">
        <v>442.0</v>
      </c>
      <c r="B585" s="6" t="s">
        <v>1224</v>
      </c>
      <c r="C585" s="7" t="s">
        <v>1225</v>
      </c>
      <c r="D585" s="8">
        <v>5400.0</v>
      </c>
      <c r="E585" s="8">
        <v>10731.0</v>
      </c>
      <c r="F585" s="5" t="s">
        <v>931</v>
      </c>
      <c r="G585" s="5">
        <v>143.0</v>
      </c>
      <c r="H585" s="5" t="s">
        <v>79</v>
      </c>
      <c r="I585" s="5" t="s">
        <v>80</v>
      </c>
      <c r="J585" s="5">
        <v>1.5043284E9</v>
      </c>
      <c r="K585" s="5">
        <v>1.5057108E9</v>
      </c>
      <c r="L585" s="9">
        <f t="shared" si="2"/>
        <v>129971764598400</v>
      </c>
      <c r="M585" s="10">
        <f t="shared" ref="M585:N585" si="589">(((J585/60/60)/24+DATE(1970,1,1)))</f>
        <v>42980.20833</v>
      </c>
      <c r="N585" s="11">
        <f t="shared" si="589"/>
        <v>42996.20833</v>
      </c>
      <c r="O585" s="12">
        <f t="shared" si="4"/>
        <v>2017</v>
      </c>
      <c r="P585" s="5" t="b">
        <v>0</v>
      </c>
      <c r="Q585" s="5">
        <f t="shared" si="5"/>
        <v>9</v>
      </c>
      <c r="R585" s="5" t="b">
        <v>0</v>
      </c>
      <c r="S585" s="5" t="s">
        <v>33</v>
      </c>
      <c r="T585" s="16">
        <f>Pledged/goal</f>
        <v>1.987222222</v>
      </c>
      <c r="U585" s="14">
        <f>iferror(Pledged/backer_count, " ")</f>
        <v>75.04195804</v>
      </c>
      <c r="V585" s="15" t="str">
        <f t="shared" si="6"/>
        <v>theater</v>
      </c>
      <c r="W585" s="15" t="str">
        <f t="shared" si="7"/>
        <v>plays</v>
      </c>
    </row>
    <row r="586" ht="15.75" customHeight="1">
      <c r="A586" s="5">
        <v>57.0</v>
      </c>
      <c r="B586" s="6" t="s">
        <v>1226</v>
      </c>
      <c r="C586" s="7" t="s">
        <v>1227</v>
      </c>
      <c r="D586" s="8">
        <v>2900.0</v>
      </c>
      <c r="E586" s="8">
        <v>6243.0</v>
      </c>
      <c r="F586" s="5" t="s">
        <v>931</v>
      </c>
      <c r="G586" s="5">
        <v>201.0</v>
      </c>
      <c r="H586" s="5" t="s">
        <v>31</v>
      </c>
      <c r="I586" s="5" t="s">
        <v>32</v>
      </c>
      <c r="J586" s="5">
        <v>1.504242E9</v>
      </c>
      <c r="K586" s="5">
        <v>1.5052788E9</v>
      </c>
      <c r="L586" s="9">
        <f t="shared" si="2"/>
        <v>129964299638400</v>
      </c>
      <c r="M586" s="10">
        <f t="shared" ref="M586:N586" si="590">(((J586/60/60)/24+DATE(1970,1,1)))</f>
        <v>42979.20833</v>
      </c>
      <c r="N586" s="11">
        <f t="shared" si="590"/>
        <v>42991.20833</v>
      </c>
      <c r="O586" s="12">
        <f t="shared" si="4"/>
        <v>2017</v>
      </c>
      <c r="P586" s="5" t="b">
        <v>0</v>
      </c>
      <c r="Q586" s="5">
        <f t="shared" si="5"/>
        <v>9</v>
      </c>
      <c r="R586" s="5" t="b">
        <v>0</v>
      </c>
      <c r="S586" s="5" t="s">
        <v>139</v>
      </c>
      <c r="T586" s="13">
        <f>Pledged/goal</f>
        <v>2.152758621</v>
      </c>
      <c r="U586" s="14">
        <f>iferror(Pledged/backer_count, " ")</f>
        <v>31.05970149</v>
      </c>
      <c r="V586" s="15" t="str">
        <f t="shared" si="6"/>
        <v>games</v>
      </c>
      <c r="W586" s="15" t="str">
        <f t="shared" si="7"/>
        <v>video games</v>
      </c>
    </row>
    <row r="587" ht="15.75" customHeight="1">
      <c r="A587" s="5">
        <v>80.0</v>
      </c>
      <c r="B587" s="6" t="s">
        <v>1228</v>
      </c>
      <c r="C587" s="7" t="s">
        <v>1229</v>
      </c>
      <c r="D587" s="8">
        <v>1100.0</v>
      </c>
      <c r="E587" s="8">
        <v>7012.0</v>
      </c>
      <c r="F587" s="5" t="s">
        <v>931</v>
      </c>
      <c r="G587" s="5">
        <v>127.0</v>
      </c>
      <c r="H587" s="5" t="s">
        <v>31</v>
      </c>
      <c r="I587" s="5" t="s">
        <v>32</v>
      </c>
      <c r="J587" s="5">
        <v>1.5039828E9</v>
      </c>
      <c r="K587" s="5">
        <v>1.5065748E9</v>
      </c>
      <c r="L587" s="9">
        <f t="shared" si="2"/>
        <v>129941904758400</v>
      </c>
      <c r="M587" s="10">
        <f t="shared" ref="M587:N587" si="591">(((J587/60/60)/24+DATE(1970,1,1)))</f>
        <v>42976.20833</v>
      </c>
      <c r="N587" s="11">
        <f t="shared" si="591"/>
        <v>43006.20833</v>
      </c>
      <c r="O587" s="12">
        <f t="shared" si="4"/>
        <v>2017</v>
      </c>
      <c r="P587" s="5" t="b">
        <v>0</v>
      </c>
      <c r="Q587" s="5">
        <f t="shared" si="5"/>
        <v>8</v>
      </c>
      <c r="R587" s="5" t="b">
        <v>0</v>
      </c>
      <c r="S587" s="5" t="s">
        <v>139</v>
      </c>
      <c r="T587" s="13">
        <f>Pledged/goal</f>
        <v>6.374545455</v>
      </c>
      <c r="U587" s="14">
        <f>iferror(Pledged/backer_count, " ")</f>
        <v>55.21259843</v>
      </c>
      <c r="V587" s="15" t="str">
        <f t="shared" si="6"/>
        <v>games</v>
      </c>
      <c r="W587" s="15" t="str">
        <f t="shared" si="7"/>
        <v>video games</v>
      </c>
    </row>
    <row r="588" ht="15.75" customHeight="1">
      <c r="A588" s="5">
        <v>915.0</v>
      </c>
      <c r="B588" s="6" t="s">
        <v>1230</v>
      </c>
      <c r="C588" s="7" t="s">
        <v>1231</v>
      </c>
      <c r="D588" s="8">
        <v>125900.0</v>
      </c>
      <c r="E588" s="8">
        <v>195936.0</v>
      </c>
      <c r="F588" s="5" t="s">
        <v>931</v>
      </c>
      <c r="G588" s="5">
        <v>1866.0</v>
      </c>
      <c r="H588" s="5" t="s">
        <v>51</v>
      </c>
      <c r="I588" s="5" t="s">
        <v>52</v>
      </c>
      <c r="J588" s="5">
        <v>1.5039828E9</v>
      </c>
      <c r="K588" s="5">
        <v>1.5047604E9</v>
      </c>
      <c r="L588" s="9">
        <f t="shared" si="2"/>
        <v>129941904758400</v>
      </c>
      <c r="M588" s="10">
        <f t="shared" ref="M588:N588" si="592">(((J588/60/60)/24+DATE(1970,1,1)))</f>
        <v>42976.20833</v>
      </c>
      <c r="N588" s="11">
        <f t="shared" si="592"/>
        <v>42985.20833</v>
      </c>
      <c r="O588" s="12">
        <f t="shared" si="4"/>
        <v>2017</v>
      </c>
      <c r="P588" s="5" t="b">
        <v>0</v>
      </c>
      <c r="Q588" s="5">
        <f t="shared" si="5"/>
        <v>8</v>
      </c>
      <c r="R588" s="5" t="b">
        <v>0</v>
      </c>
      <c r="S588" s="5" t="s">
        <v>53</v>
      </c>
      <c r="T588" s="16">
        <f>Pledged/goal</f>
        <v>1.556282764</v>
      </c>
      <c r="U588" s="14">
        <f>iferror(Pledged/backer_count, " ")</f>
        <v>105.0032154</v>
      </c>
      <c r="V588" s="15" t="str">
        <f t="shared" si="6"/>
        <v>film &amp; video</v>
      </c>
      <c r="W588" s="15" t="str">
        <f t="shared" si="7"/>
        <v>television</v>
      </c>
    </row>
    <row r="589" ht="15.75" customHeight="1">
      <c r="A589" s="5">
        <v>613.0</v>
      </c>
      <c r="B589" s="6" t="s">
        <v>1232</v>
      </c>
      <c r="C589" s="7" t="s">
        <v>1233</v>
      </c>
      <c r="D589" s="8">
        <v>1100.0</v>
      </c>
      <c r="E589" s="8">
        <v>1914.0</v>
      </c>
      <c r="F589" s="5" t="s">
        <v>931</v>
      </c>
      <c r="G589" s="5">
        <v>26.0</v>
      </c>
      <c r="H589" s="5" t="s">
        <v>56</v>
      </c>
      <c r="I589" s="5" t="s">
        <v>57</v>
      </c>
      <c r="J589" s="5">
        <v>1.5037236E9</v>
      </c>
      <c r="K589" s="5">
        <v>1.5045012E9</v>
      </c>
      <c r="L589" s="9">
        <f t="shared" si="2"/>
        <v>129919509878400</v>
      </c>
      <c r="M589" s="10">
        <f t="shared" ref="M589:N589" si="593">(((J589/60/60)/24+DATE(1970,1,1)))</f>
        <v>42973.20833</v>
      </c>
      <c r="N589" s="11">
        <f t="shared" si="593"/>
        <v>42982.20833</v>
      </c>
      <c r="O589" s="12">
        <f t="shared" si="4"/>
        <v>2017</v>
      </c>
      <c r="P589" s="5" t="b">
        <v>0</v>
      </c>
      <c r="Q589" s="5">
        <f t="shared" si="5"/>
        <v>8</v>
      </c>
      <c r="R589" s="5" t="b">
        <v>0</v>
      </c>
      <c r="S589" s="5" t="s">
        <v>33</v>
      </c>
      <c r="T589" s="16">
        <f>Pledged/goal</f>
        <v>1.74</v>
      </c>
      <c r="U589" s="14">
        <f>iferror(Pledged/backer_count, " ")</f>
        <v>73.61538462</v>
      </c>
      <c r="V589" s="15" t="str">
        <f t="shared" si="6"/>
        <v>theater</v>
      </c>
      <c r="W589" s="15" t="str">
        <f t="shared" si="7"/>
        <v>plays</v>
      </c>
    </row>
    <row r="590" ht="15.75" customHeight="1">
      <c r="A590" s="5">
        <v>234.0</v>
      </c>
      <c r="B590" s="6" t="s">
        <v>1234</v>
      </c>
      <c r="C590" s="7" t="s">
        <v>1235</v>
      </c>
      <c r="D590" s="8">
        <v>7500.0</v>
      </c>
      <c r="E590" s="8">
        <v>8181.0</v>
      </c>
      <c r="F590" s="5" t="s">
        <v>931</v>
      </c>
      <c r="G590" s="5">
        <v>149.0</v>
      </c>
      <c r="H590" s="5" t="s">
        <v>79</v>
      </c>
      <c r="I590" s="5" t="s">
        <v>80</v>
      </c>
      <c r="J590" s="5">
        <v>1.503378E9</v>
      </c>
      <c r="K590" s="5">
        <v>1.5039828E9</v>
      </c>
      <c r="L590" s="9">
        <f t="shared" si="2"/>
        <v>129889650038400</v>
      </c>
      <c r="M590" s="10">
        <f t="shared" ref="M590:N590" si="594">(((J590/60/60)/24+DATE(1970,1,1)))</f>
        <v>42969.20833</v>
      </c>
      <c r="N590" s="11">
        <f t="shared" si="594"/>
        <v>42976.20833</v>
      </c>
      <c r="O590" s="12">
        <f t="shared" si="4"/>
        <v>2017</v>
      </c>
      <c r="P590" s="5" t="b">
        <v>0</v>
      </c>
      <c r="Q590" s="5">
        <f t="shared" si="5"/>
        <v>8</v>
      </c>
      <c r="R590" s="5" t="b">
        <v>1</v>
      </c>
      <c r="S590" s="5" t="s">
        <v>139</v>
      </c>
      <c r="T590" s="13">
        <f>Pledged/goal</f>
        <v>1.0908</v>
      </c>
      <c r="U590" s="14">
        <f>iferror(Pledged/backer_count, " ")</f>
        <v>54.90604027</v>
      </c>
      <c r="V590" s="15" t="str">
        <f t="shared" si="6"/>
        <v>games</v>
      </c>
      <c r="W590" s="15" t="str">
        <f t="shared" si="7"/>
        <v>video games</v>
      </c>
    </row>
    <row r="591" ht="15.75" customHeight="1">
      <c r="A591" s="5">
        <v>373.0</v>
      </c>
      <c r="B591" s="6" t="s">
        <v>1236</v>
      </c>
      <c r="C591" s="7" t="s">
        <v>1237</v>
      </c>
      <c r="D591" s="8">
        <v>22500.0</v>
      </c>
      <c r="E591" s="8">
        <v>164291.0</v>
      </c>
      <c r="F591" s="5" t="s">
        <v>931</v>
      </c>
      <c r="G591" s="5">
        <v>2106.0</v>
      </c>
      <c r="H591" s="5" t="s">
        <v>31</v>
      </c>
      <c r="I591" s="5" t="s">
        <v>32</v>
      </c>
      <c r="J591" s="5">
        <v>1.502946E9</v>
      </c>
      <c r="K591" s="5">
        <v>1.5036372E9</v>
      </c>
      <c r="L591" s="9">
        <f t="shared" si="2"/>
        <v>129852325238400</v>
      </c>
      <c r="M591" s="10">
        <f t="shared" ref="M591:N591" si="595">(((J591/60/60)/24+DATE(1970,1,1)))</f>
        <v>42964.20833</v>
      </c>
      <c r="N591" s="11">
        <f t="shared" si="595"/>
        <v>42972.20833</v>
      </c>
      <c r="O591" s="12">
        <f t="shared" si="4"/>
        <v>2017</v>
      </c>
      <c r="P591" s="5" t="b">
        <v>0</v>
      </c>
      <c r="Q591" s="5">
        <f t="shared" si="5"/>
        <v>8</v>
      </c>
      <c r="R591" s="5" t="b">
        <v>0</v>
      </c>
      <c r="S591" s="5" t="s">
        <v>33</v>
      </c>
      <c r="T591" s="16">
        <f>Pledged/goal</f>
        <v>7.301822222</v>
      </c>
      <c r="U591" s="14">
        <f>iferror(Pledged/backer_count, " ")</f>
        <v>78.01092118</v>
      </c>
      <c r="V591" s="15" t="str">
        <f t="shared" si="6"/>
        <v>theater</v>
      </c>
      <c r="W591" s="15" t="str">
        <f t="shared" si="7"/>
        <v>plays</v>
      </c>
    </row>
    <row r="592" ht="15.75" customHeight="1">
      <c r="A592" s="5">
        <v>165.0</v>
      </c>
      <c r="B592" s="6" t="s">
        <v>1238</v>
      </c>
      <c r="C592" s="7" t="s">
        <v>1239</v>
      </c>
      <c r="D592" s="8">
        <v>90400.0</v>
      </c>
      <c r="E592" s="8">
        <v>110279.0</v>
      </c>
      <c r="F592" s="5" t="s">
        <v>931</v>
      </c>
      <c r="G592" s="5">
        <v>2506.0</v>
      </c>
      <c r="H592" s="5" t="s">
        <v>31</v>
      </c>
      <c r="I592" s="5" t="s">
        <v>32</v>
      </c>
      <c r="J592" s="5">
        <v>1.5015636E9</v>
      </c>
      <c r="K592" s="5">
        <v>1.5043284E9</v>
      </c>
      <c r="L592" s="9">
        <f t="shared" si="2"/>
        <v>129732885878400</v>
      </c>
      <c r="M592" s="10">
        <f t="shared" ref="M592:N592" si="596">(((J592/60/60)/24+DATE(1970,1,1)))</f>
        <v>42948.20833</v>
      </c>
      <c r="N592" s="11">
        <f t="shared" si="596"/>
        <v>42980.20833</v>
      </c>
      <c r="O592" s="12">
        <f t="shared" si="4"/>
        <v>2017</v>
      </c>
      <c r="P592" s="5" t="b">
        <v>0</v>
      </c>
      <c r="Q592" s="5">
        <f t="shared" si="5"/>
        <v>8</v>
      </c>
      <c r="R592" s="5" t="b">
        <v>0</v>
      </c>
      <c r="S592" s="5" t="s">
        <v>60</v>
      </c>
      <c r="T592" s="13">
        <f>Pledged/goal</f>
        <v>1.219900442</v>
      </c>
      <c r="U592" s="14">
        <f>iferror(Pledged/backer_count, " ")</f>
        <v>44.00598563</v>
      </c>
      <c r="V592" s="15" t="str">
        <f t="shared" si="6"/>
        <v>technology</v>
      </c>
      <c r="W592" s="15" t="str">
        <f t="shared" si="7"/>
        <v>web</v>
      </c>
    </row>
    <row r="593" ht="15.75" customHeight="1">
      <c r="A593" s="5">
        <v>479.0</v>
      </c>
      <c r="B593" s="6" t="s">
        <v>1240</v>
      </c>
      <c r="C593" s="7" t="s">
        <v>1241</v>
      </c>
      <c r="D593" s="8">
        <v>2400.0</v>
      </c>
      <c r="E593" s="8">
        <v>12310.0</v>
      </c>
      <c r="F593" s="5" t="s">
        <v>931</v>
      </c>
      <c r="G593" s="5">
        <v>173.0</v>
      </c>
      <c r="H593" s="5" t="s">
        <v>51</v>
      </c>
      <c r="I593" s="5" t="s">
        <v>52</v>
      </c>
      <c r="J593" s="5">
        <v>1.5013044E9</v>
      </c>
      <c r="K593" s="5">
        <v>1.5014772E9</v>
      </c>
      <c r="L593" s="9">
        <f t="shared" si="2"/>
        <v>129710490998400</v>
      </c>
      <c r="M593" s="10">
        <f t="shared" ref="M593:N593" si="597">(((J593/60/60)/24+DATE(1970,1,1)))</f>
        <v>42945.20833</v>
      </c>
      <c r="N593" s="11">
        <f t="shared" si="597"/>
        <v>42947.20833</v>
      </c>
      <c r="O593" s="12">
        <f t="shared" si="4"/>
        <v>2017</v>
      </c>
      <c r="P593" s="5" t="b">
        <v>0</v>
      </c>
      <c r="Q593" s="5">
        <f t="shared" si="5"/>
        <v>7</v>
      </c>
      <c r="R593" s="5" t="b">
        <v>0</v>
      </c>
      <c r="S593" s="5" t="s">
        <v>63</v>
      </c>
      <c r="T593" s="16">
        <f>Pledged/goal</f>
        <v>5.129166667</v>
      </c>
      <c r="U593" s="14">
        <f>iferror(Pledged/backer_count, " ")</f>
        <v>71.15606936</v>
      </c>
      <c r="V593" s="15" t="str">
        <f t="shared" si="6"/>
        <v>food</v>
      </c>
      <c r="W593" s="15" t="str">
        <f t="shared" si="7"/>
        <v>food trucks</v>
      </c>
    </row>
    <row r="594" ht="15.75" customHeight="1">
      <c r="A594" s="5">
        <v>68.0</v>
      </c>
      <c r="B594" s="6" t="s">
        <v>1242</v>
      </c>
      <c r="C594" s="7" t="s">
        <v>1243</v>
      </c>
      <c r="D594" s="8">
        <v>5700.0</v>
      </c>
      <c r="E594" s="8">
        <v>14508.0</v>
      </c>
      <c r="F594" s="5" t="s">
        <v>931</v>
      </c>
      <c r="G594" s="5">
        <v>246.0</v>
      </c>
      <c r="H594" s="5" t="s">
        <v>79</v>
      </c>
      <c r="I594" s="5" t="s">
        <v>80</v>
      </c>
      <c r="J594" s="5">
        <v>1.5011316E9</v>
      </c>
      <c r="K594" s="5">
        <v>1.5051924E9</v>
      </c>
      <c r="L594" s="9">
        <f t="shared" si="2"/>
        <v>129695561078400</v>
      </c>
      <c r="M594" s="10">
        <f t="shared" ref="M594:N594" si="598">(((J594/60/60)/24+DATE(1970,1,1)))</f>
        <v>42943.20833</v>
      </c>
      <c r="N594" s="11">
        <f t="shared" si="598"/>
        <v>42990.20833</v>
      </c>
      <c r="O594" s="12">
        <f t="shared" si="4"/>
        <v>2017</v>
      </c>
      <c r="P594" s="5" t="b">
        <v>0</v>
      </c>
      <c r="Q594" s="5">
        <f t="shared" si="5"/>
        <v>7</v>
      </c>
      <c r="R594" s="5" t="b">
        <v>1</v>
      </c>
      <c r="S594" s="5" t="s">
        <v>33</v>
      </c>
      <c r="T594" s="13">
        <f>Pledged/goal</f>
        <v>2.545263158</v>
      </c>
      <c r="U594" s="14">
        <f>iferror(Pledged/backer_count, " ")</f>
        <v>58.97560976</v>
      </c>
      <c r="V594" s="15" t="str">
        <f t="shared" si="6"/>
        <v>theater</v>
      </c>
      <c r="W594" s="15" t="str">
        <f t="shared" si="7"/>
        <v>plays</v>
      </c>
    </row>
    <row r="595" ht="15.75" customHeight="1">
      <c r="A595" s="5">
        <v>148.0</v>
      </c>
      <c r="B595" s="6" t="s">
        <v>1244</v>
      </c>
      <c r="C595" s="7" t="s">
        <v>1245</v>
      </c>
      <c r="D595" s="8">
        <v>9300.0</v>
      </c>
      <c r="E595" s="8">
        <v>11255.0</v>
      </c>
      <c r="F595" s="5" t="s">
        <v>931</v>
      </c>
      <c r="G595" s="5">
        <v>107.0</v>
      </c>
      <c r="H595" s="5" t="s">
        <v>31</v>
      </c>
      <c r="I595" s="5" t="s">
        <v>32</v>
      </c>
      <c r="J595" s="5">
        <v>1.5009588E9</v>
      </c>
      <c r="K595" s="5">
        <v>1.5017364E9</v>
      </c>
      <c r="L595" s="9">
        <f t="shared" si="2"/>
        <v>129680631158400</v>
      </c>
      <c r="M595" s="10">
        <f t="shared" ref="M595:N595" si="599">(((J595/60/60)/24+DATE(1970,1,1)))</f>
        <v>42941.20833</v>
      </c>
      <c r="N595" s="11">
        <f t="shared" si="599"/>
        <v>42950.20833</v>
      </c>
      <c r="O595" s="12">
        <f t="shared" si="4"/>
        <v>2017</v>
      </c>
      <c r="P595" s="5" t="b">
        <v>0</v>
      </c>
      <c r="Q595" s="5">
        <f t="shared" si="5"/>
        <v>7</v>
      </c>
      <c r="R595" s="5" t="b">
        <v>0</v>
      </c>
      <c r="S595" s="5" t="s">
        <v>184</v>
      </c>
      <c r="T595" s="13">
        <f>Pledged/goal</f>
        <v>1.210215054</v>
      </c>
      <c r="U595" s="14">
        <f>iferror(Pledged/backer_count, " ")</f>
        <v>105.1869159</v>
      </c>
      <c r="V595" s="15" t="str">
        <f t="shared" si="6"/>
        <v>technology</v>
      </c>
      <c r="W595" s="15" t="str">
        <f t="shared" si="7"/>
        <v>wearables</v>
      </c>
    </row>
    <row r="596" ht="15.75" customHeight="1">
      <c r="A596" s="5">
        <v>825.0</v>
      </c>
      <c r="B596" s="6" t="s">
        <v>1246</v>
      </c>
      <c r="C596" s="7" t="s">
        <v>1247</v>
      </c>
      <c r="D596" s="8">
        <v>3600.0</v>
      </c>
      <c r="E596" s="8">
        <v>13950.0</v>
      </c>
      <c r="F596" s="5" t="s">
        <v>931</v>
      </c>
      <c r="G596" s="5">
        <v>157.0</v>
      </c>
      <c r="H596" s="5" t="s">
        <v>51</v>
      </c>
      <c r="I596" s="5" t="s">
        <v>52</v>
      </c>
      <c r="J596" s="5">
        <v>1.5009588E9</v>
      </c>
      <c r="K596" s="5">
        <v>1.5019956E9</v>
      </c>
      <c r="L596" s="9">
        <f t="shared" si="2"/>
        <v>129680631158400</v>
      </c>
      <c r="M596" s="10">
        <f t="shared" ref="M596:N596" si="600">(((J596/60/60)/24+DATE(1970,1,1)))</f>
        <v>42941.20833</v>
      </c>
      <c r="N596" s="11">
        <f t="shared" si="600"/>
        <v>42953.20833</v>
      </c>
      <c r="O596" s="12">
        <f t="shared" si="4"/>
        <v>2017</v>
      </c>
      <c r="P596" s="5" t="b">
        <v>0</v>
      </c>
      <c r="Q596" s="5">
        <f t="shared" si="5"/>
        <v>7</v>
      </c>
      <c r="R596" s="5" t="b">
        <v>0</v>
      </c>
      <c r="S596" s="5" t="s">
        <v>158</v>
      </c>
      <c r="T596" s="16">
        <f>Pledged/goal</f>
        <v>3.875</v>
      </c>
      <c r="U596" s="14">
        <f>iferror(Pledged/backer_count, " ")</f>
        <v>88.85350318</v>
      </c>
      <c r="V596" s="15" t="str">
        <f t="shared" si="6"/>
        <v>film &amp; video</v>
      </c>
      <c r="W596" s="15" t="str">
        <f t="shared" si="7"/>
        <v>shorts</v>
      </c>
    </row>
    <row r="597" ht="15.75" customHeight="1">
      <c r="A597" s="5">
        <v>761.0</v>
      </c>
      <c r="B597" s="6" t="s">
        <v>1248</v>
      </c>
      <c r="C597" s="7" t="s">
        <v>1249</v>
      </c>
      <c r="D597" s="8">
        <v>2200.0</v>
      </c>
      <c r="E597" s="8">
        <v>14420.0</v>
      </c>
      <c r="F597" s="5" t="s">
        <v>931</v>
      </c>
      <c r="G597" s="5">
        <v>166.0</v>
      </c>
      <c r="H597" s="5" t="s">
        <v>31</v>
      </c>
      <c r="I597" s="5" t="s">
        <v>32</v>
      </c>
      <c r="J597" s="5">
        <v>1.5006996E9</v>
      </c>
      <c r="K597" s="5">
        <v>1.5011316E9</v>
      </c>
      <c r="L597" s="9">
        <f t="shared" si="2"/>
        <v>129658236278400</v>
      </c>
      <c r="M597" s="10">
        <f t="shared" ref="M597:N597" si="601">(((J597/60/60)/24+DATE(1970,1,1)))</f>
        <v>42938.20833</v>
      </c>
      <c r="N597" s="11">
        <f t="shared" si="601"/>
        <v>42943.20833</v>
      </c>
      <c r="O597" s="12">
        <f t="shared" si="4"/>
        <v>2017</v>
      </c>
      <c r="P597" s="5" t="b">
        <v>0</v>
      </c>
      <c r="Q597" s="5">
        <f t="shared" si="5"/>
        <v>7</v>
      </c>
      <c r="R597" s="5" t="b">
        <v>0</v>
      </c>
      <c r="S597" s="5" t="s">
        <v>28</v>
      </c>
      <c r="T597" s="16">
        <f>Pledged/goal</f>
        <v>6.554545455</v>
      </c>
      <c r="U597" s="14">
        <f>iferror(Pledged/backer_count, " ")</f>
        <v>86.86746988</v>
      </c>
      <c r="V597" s="15" t="str">
        <f t="shared" si="6"/>
        <v>music</v>
      </c>
      <c r="W597" s="15" t="str">
        <f t="shared" si="7"/>
        <v>rock</v>
      </c>
    </row>
    <row r="598" ht="15.75" customHeight="1">
      <c r="A598" s="5">
        <v>451.0</v>
      </c>
      <c r="B598" s="6" t="s">
        <v>1250</v>
      </c>
      <c r="C598" s="7" t="s">
        <v>1251</v>
      </c>
      <c r="D598" s="8">
        <v>148400.0</v>
      </c>
      <c r="E598" s="8">
        <v>182302.0</v>
      </c>
      <c r="F598" s="5" t="s">
        <v>931</v>
      </c>
      <c r="G598" s="5">
        <v>6286.0</v>
      </c>
      <c r="H598" s="5" t="s">
        <v>31</v>
      </c>
      <c r="I598" s="5" t="s">
        <v>32</v>
      </c>
      <c r="J598" s="5">
        <v>1.5004404E9</v>
      </c>
      <c r="K598" s="5">
        <v>1.5031188E9</v>
      </c>
      <c r="L598" s="9">
        <f t="shared" si="2"/>
        <v>129635841398400</v>
      </c>
      <c r="M598" s="10">
        <f t="shared" ref="M598:N598" si="602">(((J598/60/60)/24+DATE(1970,1,1)))</f>
        <v>42935.20833</v>
      </c>
      <c r="N598" s="11">
        <f t="shared" si="602"/>
        <v>42966.20833</v>
      </c>
      <c r="O598" s="12">
        <f t="shared" si="4"/>
        <v>2017</v>
      </c>
      <c r="P598" s="5" t="b">
        <v>0</v>
      </c>
      <c r="Q598" s="5">
        <f t="shared" si="5"/>
        <v>7</v>
      </c>
      <c r="R598" s="5" t="b">
        <v>0</v>
      </c>
      <c r="S598" s="5" t="s">
        <v>28</v>
      </c>
      <c r="T598" s="16">
        <f>Pledged/goal</f>
        <v>1.228450135</v>
      </c>
      <c r="U598" s="14">
        <f>iferror(Pledged/backer_count, " ")</f>
        <v>29.00127267</v>
      </c>
      <c r="V598" s="15" t="str">
        <f t="shared" si="6"/>
        <v>music</v>
      </c>
      <c r="W598" s="15" t="str">
        <f t="shared" si="7"/>
        <v>rock</v>
      </c>
    </row>
    <row r="599" ht="15.75" customHeight="1">
      <c r="A599" s="5">
        <v>393.0</v>
      </c>
      <c r="B599" s="6" t="s">
        <v>1252</v>
      </c>
      <c r="C599" s="7" t="s">
        <v>1253</v>
      </c>
      <c r="D599" s="8">
        <v>62800.0</v>
      </c>
      <c r="E599" s="8">
        <v>143788.0</v>
      </c>
      <c r="F599" s="5" t="s">
        <v>931</v>
      </c>
      <c r="G599" s="5">
        <v>3059.0</v>
      </c>
      <c r="H599" s="5" t="s">
        <v>56</v>
      </c>
      <c r="I599" s="5" t="s">
        <v>57</v>
      </c>
      <c r="J599" s="5">
        <v>1.5002676E9</v>
      </c>
      <c r="K599" s="5">
        <v>1.500354E9</v>
      </c>
      <c r="L599" s="9">
        <f t="shared" si="2"/>
        <v>129620911478400</v>
      </c>
      <c r="M599" s="10">
        <f t="shared" ref="M599:N599" si="603">(((J599/60/60)/24+DATE(1970,1,1)))</f>
        <v>42933.20833</v>
      </c>
      <c r="N599" s="11">
        <f t="shared" si="603"/>
        <v>42934.20833</v>
      </c>
      <c r="O599" s="12">
        <f t="shared" si="4"/>
        <v>2017</v>
      </c>
      <c r="P599" s="5" t="b">
        <v>0</v>
      </c>
      <c r="Q599" s="5">
        <f t="shared" si="5"/>
        <v>7</v>
      </c>
      <c r="R599" s="5" t="b">
        <v>0</v>
      </c>
      <c r="S599" s="5" t="s">
        <v>134</v>
      </c>
      <c r="T599" s="16">
        <f>Pledged/goal</f>
        <v>2.289617834</v>
      </c>
      <c r="U599" s="14">
        <f>iferror(Pledged/backer_count, " ")</f>
        <v>47.00490356</v>
      </c>
      <c r="V599" s="15" t="str">
        <f t="shared" si="6"/>
        <v>music</v>
      </c>
      <c r="W599" s="15" t="str">
        <f t="shared" si="7"/>
        <v>jazz</v>
      </c>
    </row>
    <row r="600" ht="15.75" customHeight="1">
      <c r="A600" s="5">
        <v>440.0</v>
      </c>
      <c r="B600" s="6" t="s">
        <v>1254</v>
      </c>
      <c r="C600" s="7" t="s">
        <v>1255</v>
      </c>
      <c r="D600" s="8">
        <v>102500.0</v>
      </c>
      <c r="E600" s="8">
        <v>165954.0</v>
      </c>
      <c r="F600" s="5" t="s">
        <v>931</v>
      </c>
      <c r="G600" s="5">
        <v>3131.0</v>
      </c>
      <c r="H600" s="5" t="s">
        <v>31</v>
      </c>
      <c r="I600" s="5" t="s">
        <v>32</v>
      </c>
      <c r="J600" s="5">
        <v>1.4987988E9</v>
      </c>
      <c r="K600" s="5">
        <v>1.4996628E9</v>
      </c>
      <c r="L600" s="9">
        <f t="shared" si="2"/>
        <v>129494007158400</v>
      </c>
      <c r="M600" s="10">
        <f t="shared" ref="M600:N600" si="604">(((J600/60/60)/24+DATE(1970,1,1)))</f>
        <v>42916.20833</v>
      </c>
      <c r="N600" s="11">
        <f t="shared" si="604"/>
        <v>42926.20833</v>
      </c>
      <c r="O600" s="12">
        <f t="shared" si="4"/>
        <v>2017</v>
      </c>
      <c r="P600" s="5" t="b">
        <v>0</v>
      </c>
      <c r="Q600" s="5">
        <f t="shared" si="5"/>
        <v>6</v>
      </c>
      <c r="R600" s="5" t="b">
        <v>0</v>
      </c>
      <c r="S600" s="5" t="s">
        <v>53</v>
      </c>
      <c r="T600" s="16">
        <f>Pledged/goal</f>
        <v>1.619063415</v>
      </c>
      <c r="U600" s="14">
        <f>iferror(Pledged/backer_count, " ")</f>
        <v>53.00351325</v>
      </c>
      <c r="V600" s="15" t="str">
        <f t="shared" si="6"/>
        <v>film &amp; video</v>
      </c>
      <c r="W600" s="15" t="str">
        <f t="shared" si="7"/>
        <v>television</v>
      </c>
    </row>
    <row r="601" ht="15.75" customHeight="1">
      <c r="A601" s="5">
        <v>669.0</v>
      </c>
      <c r="B601" s="6" t="s">
        <v>1256</v>
      </c>
      <c r="C601" s="7" t="s">
        <v>1257</v>
      </c>
      <c r="D601" s="8">
        <v>48800.0</v>
      </c>
      <c r="E601" s="8">
        <v>175020.0</v>
      </c>
      <c r="F601" s="5" t="s">
        <v>931</v>
      </c>
      <c r="G601" s="5">
        <v>1621.0</v>
      </c>
      <c r="H601" s="5" t="s">
        <v>79</v>
      </c>
      <c r="I601" s="5" t="s">
        <v>80</v>
      </c>
      <c r="J601" s="5">
        <v>1.4984532E9</v>
      </c>
      <c r="K601" s="5">
        <v>1.4992308E9</v>
      </c>
      <c r="L601" s="9">
        <f t="shared" si="2"/>
        <v>129464147318400</v>
      </c>
      <c r="M601" s="10">
        <f t="shared" ref="M601:N601" si="605">(((J601/60/60)/24+DATE(1970,1,1)))</f>
        <v>42912.20833</v>
      </c>
      <c r="N601" s="11">
        <f t="shared" si="605"/>
        <v>42921.20833</v>
      </c>
      <c r="O601" s="12">
        <f t="shared" si="4"/>
        <v>2017</v>
      </c>
      <c r="P601" s="5" t="b">
        <v>0</v>
      </c>
      <c r="Q601" s="5">
        <f t="shared" si="5"/>
        <v>6</v>
      </c>
      <c r="R601" s="5" t="b">
        <v>0</v>
      </c>
      <c r="S601" s="5" t="s">
        <v>33</v>
      </c>
      <c r="T601" s="16">
        <f>Pledged/goal</f>
        <v>3.58647541</v>
      </c>
      <c r="U601" s="14">
        <f>iferror(Pledged/backer_count, " ")</f>
        <v>107.9703886</v>
      </c>
      <c r="V601" s="15" t="str">
        <f t="shared" si="6"/>
        <v>theater</v>
      </c>
      <c r="W601" s="15" t="str">
        <f t="shared" si="7"/>
        <v>plays</v>
      </c>
    </row>
    <row r="602" ht="15.75" customHeight="1">
      <c r="A602" s="5">
        <v>420.0</v>
      </c>
      <c r="B602" s="6" t="s">
        <v>1258</v>
      </c>
      <c r="C602" s="7" t="s">
        <v>1259</v>
      </c>
      <c r="D602" s="8">
        <v>5000.0</v>
      </c>
      <c r="E602" s="8">
        <v>6423.0</v>
      </c>
      <c r="F602" s="5" t="s">
        <v>931</v>
      </c>
      <c r="G602" s="5">
        <v>94.0</v>
      </c>
      <c r="H602" s="5" t="s">
        <v>31</v>
      </c>
      <c r="I602" s="5" t="s">
        <v>32</v>
      </c>
      <c r="J602" s="5">
        <v>1.4983668E9</v>
      </c>
      <c r="K602" s="5">
        <v>1.4995764E9</v>
      </c>
      <c r="L602" s="9">
        <f t="shared" si="2"/>
        <v>129456682358400</v>
      </c>
      <c r="M602" s="10">
        <f t="shared" ref="M602:N602" si="606">(((J602/60/60)/24+DATE(1970,1,1)))</f>
        <v>42911.20833</v>
      </c>
      <c r="N602" s="11">
        <f t="shared" si="606"/>
        <v>42925.20833</v>
      </c>
      <c r="O602" s="12">
        <f t="shared" si="4"/>
        <v>2017</v>
      </c>
      <c r="P602" s="5" t="b">
        <v>0</v>
      </c>
      <c r="Q602" s="5">
        <f t="shared" si="5"/>
        <v>6</v>
      </c>
      <c r="R602" s="5" t="b">
        <v>0</v>
      </c>
      <c r="S602" s="5" t="s">
        <v>33</v>
      </c>
      <c r="T602" s="16">
        <f>Pledged/goal</f>
        <v>1.2846</v>
      </c>
      <c r="U602" s="14">
        <f>iferror(Pledged/backer_count, " ")</f>
        <v>68.32978723</v>
      </c>
      <c r="V602" s="15" t="str">
        <f t="shared" si="6"/>
        <v>theater</v>
      </c>
      <c r="W602" s="15" t="str">
        <f t="shared" si="7"/>
        <v>plays</v>
      </c>
    </row>
    <row r="603" ht="15.75" customHeight="1">
      <c r="A603" s="5">
        <v>197.0</v>
      </c>
      <c r="B603" s="6" t="s">
        <v>1260</v>
      </c>
      <c r="C603" s="7" t="s">
        <v>1261</v>
      </c>
      <c r="D603" s="8">
        <v>54700.0</v>
      </c>
      <c r="E603" s="8">
        <v>163118.0</v>
      </c>
      <c r="F603" s="5" t="s">
        <v>931</v>
      </c>
      <c r="G603" s="5">
        <v>1989.0</v>
      </c>
      <c r="H603" s="5" t="s">
        <v>31</v>
      </c>
      <c r="I603" s="5" t="s">
        <v>32</v>
      </c>
      <c r="J603" s="5">
        <v>1.498194E9</v>
      </c>
      <c r="K603" s="5">
        <v>1.4994036E9</v>
      </c>
      <c r="L603" s="9">
        <f t="shared" si="2"/>
        <v>129441752438400</v>
      </c>
      <c r="M603" s="10">
        <f t="shared" ref="M603:N603" si="607">(((J603/60/60)/24+DATE(1970,1,1)))</f>
        <v>42909.20833</v>
      </c>
      <c r="N603" s="11">
        <f t="shared" si="607"/>
        <v>42923.20833</v>
      </c>
      <c r="O603" s="12">
        <f t="shared" si="4"/>
        <v>2017</v>
      </c>
      <c r="P603" s="5" t="b">
        <v>0</v>
      </c>
      <c r="Q603" s="5">
        <f t="shared" si="5"/>
        <v>6</v>
      </c>
      <c r="R603" s="5" t="b">
        <v>0</v>
      </c>
      <c r="S603" s="5" t="s">
        <v>38</v>
      </c>
      <c r="T603" s="13">
        <f>Pledged/goal</f>
        <v>2.982047532</v>
      </c>
      <c r="U603" s="14">
        <f>iferror(Pledged/backer_count, " ")</f>
        <v>82.0100553</v>
      </c>
      <c r="V603" s="15" t="str">
        <f t="shared" si="6"/>
        <v>film &amp; video</v>
      </c>
      <c r="W603" s="15" t="str">
        <f t="shared" si="7"/>
        <v>drama</v>
      </c>
    </row>
    <row r="604" ht="15.75" customHeight="1">
      <c r="A604" s="5">
        <v>966.0</v>
      </c>
      <c r="B604" s="6" t="s">
        <v>882</v>
      </c>
      <c r="C604" s="7" t="s">
        <v>1262</v>
      </c>
      <c r="D604" s="8">
        <v>1700.0</v>
      </c>
      <c r="E604" s="8">
        <v>13468.0</v>
      </c>
      <c r="F604" s="5" t="s">
        <v>931</v>
      </c>
      <c r="G604" s="5">
        <v>245.0</v>
      </c>
      <c r="H604" s="5" t="s">
        <v>31</v>
      </c>
      <c r="I604" s="5" t="s">
        <v>32</v>
      </c>
      <c r="J604" s="5">
        <v>1.4975028E9</v>
      </c>
      <c r="K604" s="5">
        <v>1.4976756E9</v>
      </c>
      <c r="L604" s="9">
        <f t="shared" si="2"/>
        <v>129382032758400</v>
      </c>
      <c r="M604" s="10">
        <f t="shared" ref="M604:N604" si="608">(((J604/60/60)/24+DATE(1970,1,1)))</f>
        <v>42901.20833</v>
      </c>
      <c r="N604" s="11">
        <f t="shared" si="608"/>
        <v>42903.20833</v>
      </c>
      <c r="O604" s="12">
        <f t="shared" si="4"/>
        <v>2017</v>
      </c>
      <c r="P604" s="5" t="b">
        <v>0</v>
      </c>
      <c r="Q604" s="5">
        <f t="shared" si="5"/>
        <v>6</v>
      </c>
      <c r="R604" s="5" t="b">
        <v>0</v>
      </c>
      <c r="S604" s="5" t="s">
        <v>33</v>
      </c>
      <c r="T604" s="16">
        <f>Pledged/goal</f>
        <v>7.922352941</v>
      </c>
      <c r="U604" s="14">
        <f>iferror(Pledged/backer_count, " ")</f>
        <v>54.97142857</v>
      </c>
      <c r="V604" s="15" t="str">
        <f t="shared" si="6"/>
        <v>theater</v>
      </c>
      <c r="W604" s="15" t="str">
        <f t="shared" si="7"/>
        <v>plays</v>
      </c>
    </row>
    <row r="605" ht="15.75" customHeight="1">
      <c r="A605" s="5">
        <v>59.0</v>
      </c>
      <c r="B605" s="6" t="s">
        <v>1263</v>
      </c>
      <c r="C605" s="7" t="s">
        <v>1264</v>
      </c>
      <c r="D605" s="8">
        <v>1400.0</v>
      </c>
      <c r="E605" s="8">
        <v>3851.0</v>
      </c>
      <c r="F605" s="5" t="s">
        <v>931</v>
      </c>
      <c r="G605" s="5">
        <v>128.0</v>
      </c>
      <c r="H605" s="5" t="s">
        <v>31</v>
      </c>
      <c r="I605" s="5" t="s">
        <v>32</v>
      </c>
      <c r="J605" s="5">
        <v>1.4972436E9</v>
      </c>
      <c r="K605" s="5">
        <v>1.4985396E9</v>
      </c>
      <c r="L605" s="9">
        <f t="shared" si="2"/>
        <v>129359637878400</v>
      </c>
      <c r="M605" s="10">
        <f t="shared" ref="M605:N605" si="609">(((J605/60/60)/24+DATE(1970,1,1)))</f>
        <v>42898.20833</v>
      </c>
      <c r="N605" s="11">
        <f t="shared" si="609"/>
        <v>42913.20833</v>
      </c>
      <c r="O605" s="12">
        <f t="shared" si="4"/>
        <v>2017</v>
      </c>
      <c r="P605" s="5" t="b">
        <v>0</v>
      </c>
      <c r="Q605" s="5">
        <f t="shared" si="5"/>
        <v>6</v>
      </c>
      <c r="R605" s="5" t="b">
        <v>1</v>
      </c>
      <c r="S605" s="5" t="s">
        <v>33</v>
      </c>
      <c r="T605" s="13">
        <f>Pledged/goal</f>
        <v>2.750714286</v>
      </c>
      <c r="U605" s="14">
        <f>iferror(Pledged/backer_count, " ")</f>
        <v>30.0859375</v>
      </c>
      <c r="V605" s="15" t="str">
        <f t="shared" si="6"/>
        <v>theater</v>
      </c>
      <c r="W605" s="15" t="str">
        <f t="shared" si="7"/>
        <v>plays</v>
      </c>
    </row>
    <row r="606" ht="15.75" customHeight="1">
      <c r="A606" s="5">
        <v>229.0</v>
      </c>
      <c r="B606" s="6" t="s">
        <v>1265</v>
      </c>
      <c r="C606" s="7" t="s">
        <v>1266</v>
      </c>
      <c r="D606" s="8">
        <v>85600.0</v>
      </c>
      <c r="E606" s="8">
        <v>165798.0</v>
      </c>
      <c r="F606" s="5" t="s">
        <v>931</v>
      </c>
      <c r="G606" s="5">
        <v>2551.0</v>
      </c>
      <c r="H606" s="5" t="s">
        <v>31</v>
      </c>
      <c r="I606" s="5" t="s">
        <v>32</v>
      </c>
      <c r="J606" s="5">
        <v>1.4962932E9</v>
      </c>
      <c r="K606" s="5">
        <v>1.5004404E9</v>
      </c>
      <c r="L606" s="9">
        <f t="shared" si="2"/>
        <v>129277523318400</v>
      </c>
      <c r="M606" s="10">
        <f t="shared" ref="M606:N606" si="610">(((J606/60/60)/24+DATE(1970,1,1)))</f>
        <v>42887.20833</v>
      </c>
      <c r="N606" s="11">
        <f t="shared" si="610"/>
        <v>42935.20833</v>
      </c>
      <c r="O606" s="12">
        <f t="shared" si="4"/>
        <v>2017</v>
      </c>
      <c r="P606" s="5" t="b">
        <v>0</v>
      </c>
      <c r="Q606" s="5">
        <f t="shared" si="5"/>
        <v>6</v>
      </c>
      <c r="R606" s="5" t="b">
        <v>1</v>
      </c>
      <c r="S606" s="5" t="s">
        <v>179</v>
      </c>
      <c r="T606" s="13">
        <f>Pledged/goal</f>
        <v>1.936892523</v>
      </c>
      <c r="U606" s="14">
        <f>iferror(Pledged/backer_count, " ")</f>
        <v>64.99333595</v>
      </c>
      <c r="V606" s="15" t="str">
        <f t="shared" si="6"/>
        <v>games</v>
      </c>
      <c r="W606" s="15" t="str">
        <f t="shared" si="7"/>
        <v>mobile games</v>
      </c>
    </row>
    <row r="607" ht="15.75" customHeight="1">
      <c r="A607" s="5">
        <v>411.0</v>
      </c>
      <c r="B607" s="6" t="s">
        <v>1267</v>
      </c>
      <c r="C607" s="7" t="s">
        <v>1268</v>
      </c>
      <c r="D607" s="8">
        <v>7800.0</v>
      </c>
      <c r="E607" s="8">
        <v>8161.0</v>
      </c>
      <c r="F607" s="5" t="s">
        <v>931</v>
      </c>
      <c r="G607" s="5">
        <v>82.0</v>
      </c>
      <c r="H607" s="5" t="s">
        <v>31</v>
      </c>
      <c r="I607" s="5" t="s">
        <v>32</v>
      </c>
      <c r="J607" s="5">
        <v>1.496034E9</v>
      </c>
      <c r="K607" s="5">
        <v>1.4962068E9</v>
      </c>
      <c r="L607" s="9">
        <f t="shared" si="2"/>
        <v>129255128438400</v>
      </c>
      <c r="M607" s="10">
        <f t="shared" ref="M607:N607" si="611">(((J607/60/60)/24+DATE(1970,1,1)))</f>
        <v>42884.20833</v>
      </c>
      <c r="N607" s="11">
        <f t="shared" si="611"/>
        <v>42886.20833</v>
      </c>
      <c r="O607" s="12">
        <f t="shared" si="4"/>
        <v>2017</v>
      </c>
      <c r="P607" s="5" t="b">
        <v>0</v>
      </c>
      <c r="Q607" s="5">
        <f t="shared" si="5"/>
        <v>5</v>
      </c>
      <c r="R607" s="5" t="b">
        <v>0</v>
      </c>
      <c r="S607" s="5" t="s">
        <v>33</v>
      </c>
      <c r="T607" s="16">
        <f>Pledged/goal</f>
        <v>1.046282051</v>
      </c>
      <c r="U607" s="14">
        <f>iferror(Pledged/backer_count, " ")</f>
        <v>99.52439024</v>
      </c>
      <c r="V607" s="15" t="str">
        <f t="shared" si="6"/>
        <v>theater</v>
      </c>
      <c r="W607" s="15" t="str">
        <f t="shared" si="7"/>
        <v>plays</v>
      </c>
    </row>
    <row r="608" ht="15.75" customHeight="1">
      <c r="A608" s="5">
        <v>104.0</v>
      </c>
      <c r="B608" s="6" t="s">
        <v>1269</v>
      </c>
      <c r="C608" s="7" t="s">
        <v>1270</v>
      </c>
      <c r="D608" s="8">
        <v>119200.0</v>
      </c>
      <c r="E608" s="8">
        <v>170623.0</v>
      </c>
      <c r="F608" s="5" t="s">
        <v>931</v>
      </c>
      <c r="G608" s="5">
        <v>1917.0</v>
      </c>
      <c r="H608" s="5" t="s">
        <v>31</v>
      </c>
      <c r="I608" s="5" t="s">
        <v>32</v>
      </c>
      <c r="J608" s="5">
        <v>1.4955156E9</v>
      </c>
      <c r="K608" s="5">
        <v>1.495602E9</v>
      </c>
      <c r="L608" s="9">
        <f t="shared" si="2"/>
        <v>129210338678400</v>
      </c>
      <c r="M608" s="10">
        <f t="shared" ref="M608:N608" si="612">(((J608/60/60)/24+DATE(1970,1,1)))</f>
        <v>42878.20833</v>
      </c>
      <c r="N608" s="11">
        <f t="shared" si="612"/>
        <v>42879.20833</v>
      </c>
      <c r="O608" s="12">
        <f t="shared" si="4"/>
        <v>2017</v>
      </c>
      <c r="P608" s="5" t="b">
        <v>0</v>
      </c>
      <c r="Q608" s="5">
        <f t="shared" si="5"/>
        <v>5</v>
      </c>
      <c r="R608" s="5" t="b">
        <v>0</v>
      </c>
      <c r="S608" s="5" t="s">
        <v>117</v>
      </c>
      <c r="T608" s="13">
        <f>Pledged/goal</f>
        <v>1.431401007</v>
      </c>
      <c r="U608" s="14">
        <f>iferror(Pledged/backer_count, " ")</f>
        <v>89.00521648</v>
      </c>
      <c r="V608" s="15" t="str">
        <f t="shared" si="6"/>
        <v>music</v>
      </c>
      <c r="W608" s="15" t="str">
        <f t="shared" si="7"/>
        <v>indie rock</v>
      </c>
    </row>
    <row r="609" ht="15.75" customHeight="1">
      <c r="A609" s="5">
        <v>708.0</v>
      </c>
      <c r="B609" s="6" t="s">
        <v>1271</v>
      </c>
      <c r="C609" s="7" t="s">
        <v>1272</v>
      </c>
      <c r="D609" s="8">
        <v>1700.0</v>
      </c>
      <c r="E609" s="8">
        <v>12020.0</v>
      </c>
      <c r="F609" s="5" t="s">
        <v>931</v>
      </c>
      <c r="G609" s="5">
        <v>137.0</v>
      </c>
      <c r="H609" s="5" t="s">
        <v>105</v>
      </c>
      <c r="I609" s="5" t="s">
        <v>106</v>
      </c>
      <c r="J609" s="5">
        <v>1.4954292E9</v>
      </c>
      <c r="K609" s="5">
        <v>1.4962932E9</v>
      </c>
      <c r="L609" s="9">
        <f t="shared" si="2"/>
        <v>129202873718400</v>
      </c>
      <c r="M609" s="10">
        <f t="shared" ref="M609:N609" si="613">(((J609/60/60)/24+DATE(1970,1,1)))</f>
        <v>42877.20833</v>
      </c>
      <c r="N609" s="11">
        <f t="shared" si="613"/>
        <v>42887.20833</v>
      </c>
      <c r="O609" s="12">
        <f t="shared" si="4"/>
        <v>2017</v>
      </c>
      <c r="P609" s="5" t="b">
        <v>0</v>
      </c>
      <c r="Q609" s="5">
        <f t="shared" si="5"/>
        <v>5</v>
      </c>
      <c r="R609" s="5" t="b">
        <v>0</v>
      </c>
      <c r="S609" s="5" t="s">
        <v>33</v>
      </c>
      <c r="T609" s="16">
        <f>Pledged/goal</f>
        <v>7.070588235</v>
      </c>
      <c r="U609" s="14">
        <f>iferror(Pledged/backer_count, " ")</f>
        <v>87.73722628</v>
      </c>
      <c r="V609" s="15" t="str">
        <f t="shared" si="6"/>
        <v>theater</v>
      </c>
      <c r="W609" s="15" t="str">
        <f t="shared" si="7"/>
        <v>plays</v>
      </c>
    </row>
    <row r="610" ht="15.75" customHeight="1">
      <c r="A610" s="5">
        <v>906.0</v>
      </c>
      <c r="B610" s="6" t="s">
        <v>1273</v>
      </c>
      <c r="C610" s="7" t="s">
        <v>1274</v>
      </c>
      <c r="D610" s="8">
        <v>5500.0</v>
      </c>
      <c r="E610" s="8">
        <v>8964.0</v>
      </c>
      <c r="F610" s="5" t="s">
        <v>931</v>
      </c>
      <c r="G610" s="5">
        <v>191.0</v>
      </c>
      <c r="H610" s="5" t="s">
        <v>31</v>
      </c>
      <c r="I610" s="5" t="s">
        <v>32</v>
      </c>
      <c r="J610" s="5">
        <v>1.4946516E9</v>
      </c>
      <c r="K610" s="5">
        <v>1.497762E9</v>
      </c>
      <c r="L610" s="9">
        <f t="shared" si="2"/>
        <v>129135689078400</v>
      </c>
      <c r="M610" s="10">
        <f t="shared" ref="M610:N610" si="614">(((J610/60/60)/24+DATE(1970,1,1)))</f>
        <v>42868.20833</v>
      </c>
      <c r="N610" s="11">
        <f t="shared" si="614"/>
        <v>42904.20833</v>
      </c>
      <c r="O610" s="12">
        <f t="shared" si="4"/>
        <v>2017</v>
      </c>
      <c r="P610" s="5" t="b">
        <v>1</v>
      </c>
      <c r="Q610" s="5">
        <f t="shared" si="5"/>
        <v>5</v>
      </c>
      <c r="R610" s="5" t="b">
        <v>1</v>
      </c>
      <c r="S610" s="5" t="s">
        <v>72</v>
      </c>
      <c r="T610" s="16">
        <f>Pledged/goal</f>
        <v>1.629818182</v>
      </c>
      <c r="U610" s="14">
        <f>iferror(Pledged/backer_count, " ")</f>
        <v>46.93193717</v>
      </c>
      <c r="V610" s="15" t="str">
        <f t="shared" si="6"/>
        <v>film &amp; video</v>
      </c>
      <c r="W610" s="15" t="str">
        <f t="shared" si="7"/>
        <v>documentary</v>
      </c>
    </row>
    <row r="611" ht="15.75" customHeight="1">
      <c r="A611" s="5">
        <v>242.0</v>
      </c>
      <c r="B611" s="6" t="s">
        <v>1275</v>
      </c>
      <c r="C611" s="7" t="s">
        <v>1276</v>
      </c>
      <c r="D611" s="8">
        <v>8400.0</v>
      </c>
      <c r="E611" s="8">
        <v>10729.0</v>
      </c>
      <c r="F611" s="5" t="s">
        <v>931</v>
      </c>
      <c r="G611" s="5">
        <v>250.0</v>
      </c>
      <c r="H611" s="5" t="s">
        <v>31</v>
      </c>
      <c r="I611" s="5" t="s">
        <v>32</v>
      </c>
      <c r="J611" s="5">
        <v>1.4943924E9</v>
      </c>
      <c r="K611" s="5">
        <v>1.4952564E9</v>
      </c>
      <c r="L611" s="9">
        <f t="shared" si="2"/>
        <v>129113294198400</v>
      </c>
      <c r="M611" s="10">
        <f t="shared" ref="M611:N611" si="615">(((J611/60/60)/24+DATE(1970,1,1)))</f>
        <v>42865.20833</v>
      </c>
      <c r="N611" s="11">
        <f t="shared" si="615"/>
        <v>42875.20833</v>
      </c>
      <c r="O611" s="12">
        <f t="shared" si="4"/>
        <v>2017</v>
      </c>
      <c r="P611" s="5" t="b">
        <v>0</v>
      </c>
      <c r="Q611" s="5">
        <f t="shared" si="5"/>
        <v>5</v>
      </c>
      <c r="R611" s="5" t="b">
        <v>1</v>
      </c>
      <c r="S611" s="5" t="s">
        <v>28</v>
      </c>
      <c r="T611" s="13">
        <f>Pledged/goal</f>
        <v>1.277261905</v>
      </c>
      <c r="U611" s="14">
        <f>iferror(Pledged/backer_count, " ")</f>
        <v>42.916</v>
      </c>
      <c r="V611" s="15" t="str">
        <f t="shared" si="6"/>
        <v>music</v>
      </c>
      <c r="W611" s="15" t="str">
        <f t="shared" si="7"/>
        <v>rock</v>
      </c>
    </row>
    <row r="612" ht="15.75" customHeight="1">
      <c r="A612" s="5">
        <v>517.0</v>
      </c>
      <c r="B612" s="6" t="s">
        <v>1277</v>
      </c>
      <c r="C612" s="7" t="s">
        <v>1278</v>
      </c>
      <c r="D612" s="8">
        <v>5900.0</v>
      </c>
      <c r="E612" s="8">
        <v>6608.0</v>
      </c>
      <c r="F612" s="5" t="s">
        <v>931</v>
      </c>
      <c r="G612" s="5">
        <v>78.0</v>
      </c>
      <c r="H612" s="5" t="s">
        <v>31</v>
      </c>
      <c r="I612" s="5" t="s">
        <v>32</v>
      </c>
      <c r="J612" s="5">
        <v>1.4939604E9</v>
      </c>
      <c r="K612" s="5">
        <v>1.4943924E9</v>
      </c>
      <c r="L612" s="9">
        <f t="shared" si="2"/>
        <v>129075969398400</v>
      </c>
      <c r="M612" s="10">
        <f t="shared" ref="M612:N612" si="616">(((J612/60/60)/24+DATE(1970,1,1)))</f>
        <v>42860.20833</v>
      </c>
      <c r="N612" s="11">
        <f t="shared" si="616"/>
        <v>42865.20833</v>
      </c>
      <c r="O612" s="12">
        <f t="shared" si="4"/>
        <v>2017</v>
      </c>
      <c r="P612" s="5" t="b">
        <v>0</v>
      </c>
      <c r="Q612" s="5">
        <f t="shared" si="5"/>
        <v>5</v>
      </c>
      <c r="R612" s="5" t="b">
        <v>0</v>
      </c>
      <c r="S612" s="5" t="s">
        <v>63</v>
      </c>
      <c r="T612" s="16">
        <f>Pledged/goal</f>
        <v>1.12</v>
      </c>
      <c r="U612" s="14">
        <f>iferror(Pledged/backer_count, " ")</f>
        <v>84.71794872</v>
      </c>
      <c r="V612" s="15" t="str">
        <f t="shared" si="6"/>
        <v>food</v>
      </c>
      <c r="W612" s="15" t="str">
        <f t="shared" si="7"/>
        <v>food trucks</v>
      </c>
    </row>
    <row r="613" ht="15.75" customHeight="1">
      <c r="A613" s="5">
        <v>929.0</v>
      </c>
      <c r="B613" s="6" t="s">
        <v>1279</v>
      </c>
      <c r="C613" s="7" t="s">
        <v>1280</v>
      </c>
      <c r="D613" s="8">
        <v>5500.0</v>
      </c>
      <c r="E613" s="8">
        <v>11952.0</v>
      </c>
      <c r="F613" s="5" t="s">
        <v>931</v>
      </c>
      <c r="G613" s="5">
        <v>184.0</v>
      </c>
      <c r="H613" s="5" t="s">
        <v>51</v>
      </c>
      <c r="I613" s="5" t="s">
        <v>52</v>
      </c>
      <c r="J613" s="5">
        <v>1.4937876E9</v>
      </c>
      <c r="K613" s="5">
        <v>1.4949972E9</v>
      </c>
      <c r="L613" s="9">
        <f t="shared" si="2"/>
        <v>129061039478400</v>
      </c>
      <c r="M613" s="10">
        <f t="shared" ref="M613:N613" si="617">(((J613/60/60)/24+DATE(1970,1,1)))</f>
        <v>42858.20833</v>
      </c>
      <c r="N613" s="11">
        <f t="shared" si="617"/>
        <v>42872.20833</v>
      </c>
      <c r="O613" s="12">
        <f t="shared" si="4"/>
        <v>2017</v>
      </c>
      <c r="P613" s="5" t="b">
        <v>0</v>
      </c>
      <c r="Q613" s="5">
        <f t="shared" si="5"/>
        <v>5</v>
      </c>
      <c r="R613" s="5" t="b">
        <v>0</v>
      </c>
      <c r="S613" s="5" t="s">
        <v>33</v>
      </c>
      <c r="T613" s="16">
        <f>Pledged/goal</f>
        <v>2.173090909</v>
      </c>
      <c r="U613" s="14">
        <f>iferror(Pledged/backer_count, " ")</f>
        <v>64.95652174</v>
      </c>
      <c r="V613" s="15" t="str">
        <f t="shared" si="6"/>
        <v>theater</v>
      </c>
      <c r="W613" s="15" t="str">
        <f t="shared" si="7"/>
        <v>plays</v>
      </c>
    </row>
    <row r="614" ht="15.75" customHeight="1">
      <c r="A614" s="5">
        <v>987.0</v>
      </c>
      <c r="B614" s="6" t="s">
        <v>1281</v>
      </c>
      <c r="C614" s="7" t="s">
        <v>1282</v>
      </c>
      <c r="D614" s="8">
        <v>6200.0</v>
      </c>
      <c r="E614" s="8">
        <v>13441.0</v>
      </c>
      <c r="F614" s="5" t="s">
        <v>931</v>
      </c>
      <c r="G614" s="5">
        <v>480.0</v>
      </c>
      <c r="H614" s="5" t="s">
        <v>31</v>
      </c>
      <c r="I614" s="5" t="s">
        <v>32</v>
      </c>
      <c r="J614" s="5">
        <v>1.4932692E9</v>
      </c>
      <c r="K614" s="5">
        <v>1.4944788E9</v>
      </c>
      <c r="L614" s="9">
        <f t="shared" si="2"/>
        <v>129016249718400</v>
      </c>
      <c r="M614" s="10">
        <f t="shared" ref="M614:N614" si="618">(((J614/60/60)/24+DATE(1970,1,1)))</f>
        <v>42852.20833</v>
      </c>
      <c r="N614" s="11">
        <f t="shared" si="618"/>
        <v>42866.20833</v>
      </c>
      <c r="O614" s="12">
        <f t="shared" si="4"/>
        <v>2017</v>
      </c>
      <c r="P614" s="5" t="b">
        <v>0</v>
      </c>
      <c r="Q614" s="5">
        <f t="shared" si="5"/>
        <v>4</v>
      </c>
      <c r="R614" s="5" t="b">
        <v>0</v>
      </c>
      <c r="S614" s="5" t="s">
        <v>72</v>
      </c>
      <c r="T614" s="16">
        <f>Pledged/goal</f>
        <v>2.167903226</v>
      </c>
      <c r="U614" s="14">
        <f>iferror(Pledged/backer_count, " ")</f>
        <v>28.00208333</v>
      </c>
      <c r="V614" s="15" t="str">
        <f t="shared" si="6"/>
        <v>film &amp; video</v>
      </c>
      <c r="W614" s="15" t="str">
        <f t="shared" si="7"/>
        <v>documentary</v>
      </c>
    </row>
    <row r="615" ht="15.75" customHeight="1">
      <c r="A615" s="5">
        <v>487.0</v>
      </c>
      <c r="B615" s="6" t="s">
        <v>1283</v>
      </c>
      <c r="C615" s="7" t="s">
        <v>1284</v>
      </c>
      <c r="D615" s="8">
        <v>110300.0</v>
      </c>
      <c r="E615" s="8">
        <v>197024.0</v>
      </c>
      <c r="F615" s="5" t="s">
        <v>931</v>
      </c>
      <c r="G615" s="5">
        <v>2346.0</v>
      </c>
      <c r="H615" s="5" t="s">
        <v>31</v>
      </c>
      <c r="I615" s="5" t="s">
        <v>32</v>
      </c>
      <c r="J615" s="5">
        <v>1.4926644E9</v>
      </c>
      <c r="K615" s="5">
        <v>1.4955156E9</v>
      </c>
      <c r="L615" s="9">
        <f t="shared" si="2"/>
        <v>128963994998400</v>
      </c>
      <c r="M615" s="10">
        <f t="shared" ref="M615:N615" si="619">(((J615/60/60)/24+DATE(1970,1,1)))</f>
        <v>42845.20833</v>
      </c>
      <c r="N615" s="11">
        <f t="shared" si="619"/>
        <v>42878.20833</v>
      </c>
      <c r="O615" s="12">
        <f t="shared" si="4"/>
        <v>2017</v>
      </c>
      <c r="P615" s="5" t="b">
        <v>0</v>
      </c>
      <c r="Q615" s="5">
        <f t="shared" si="5"/>
        <v>4</v>
      </c>
      <c r="R615" s="5" t="b">
        <v>0</v>
      </c>
      <c r="S615" s="5" t="s">
        <v>33</v>
      </c>
      <c r="T615" s="16">
        <f>Pledged/goal</f>
        <v>1.786255666</v>
      </c>
      <c r="U615" s="14">
        <f>iferror(Pledged/backer_count, " ")</f>
        <v>83.9829497</v>
      </c>
      <c r="V615" s="15" t="str">
        <f t="shared" si="6"/>
        <v>theater</v>
      </c>
      <c r="W615" s="15" t="str">
        <f t="shared" si="7"/>
        <v>plays</v>
      </c>
    </row>
    <row r="616" ht="15.75" customHeight="1">
      <c r="A616" s="5">
        <v>765.0</v>
      </c>
      <c r="B616" s="6" t="s">
        <v>1285</v>
      </c>
      <c r="C616" s="7" t="s">
        <v>1286</v>
      </c>
      <c r="D616" s="8">
        <v>3900.0</v>
      </c>
      <c r="E616" s="8">
        <v>8125.0</v>
      </c>
      <c r="F616" s="5" t="s">
        <v>931</v>
      </c>
      <c r="G616" s="5">
        <v>198.0</v>
      </c>
      <c r="H616" s="5" t="s">
        <v>31</v>
      </c>
      <c r="I616" s="5" t="s">
        <v>32</v>
      </c>
      <c r="J616" s="5">
        <v>1.4922324E9</v>
      </c>
      <c r="K616" s="5">
        <v>1.4943924E9</v>
      </c>
      <c r="L616" s="9">
        <f t="shared" si="2"/>
        <v>128926670198400</v>
      </c>
      <c r="M616" s="10">
        <f t="shared" ref="M616:N616" si="620">(((J616/60/60)/24+DATE(1970,1,1)))</f>
        <v>42840.20833</v>
      </c>
      <c r="N616" s="11">
        <f t="shared" si="620"/>
        <v>42865.20833</v>
      </c>
      <c r="O616" s="12">
        <f t="shared" si="4"/>
        <v>2017</v>
      </c>
      <c r="P616" s="5" t="b">
        <v>1</v>
      </c>
      <c r="Q616" s="5">
        <f t="shared" si="5"/>
        <v>4</v>
      </c>
      <c r="R616" s="5" t="b">
        <v>1</v>
      </c>
      <c r="S616" s="5" t="s">
        <v>117</v>
      </c>
      <c r="T616" s="16">
        <f>Pledged/goal</f>
        <v>2.083333333</v>
      </c>
      <c r="U616" s="14">
        <f>iferror(Pledged/backer_count, " ")</f>
        <v>41.03535354</v>
      </c>
      <c r="V616" s="15" t="str">
        <f t="shared" si="6"/>
        <v>music</v>
      </c>
      <c r="W616" s="15" t="str">
        <f t="shared" si="7"/>
        <v>indie rock</v>
      </c>
    </row>
    <row r="617" ht="15.75" customHeight="1">
      <c r="A617" s="5">
        <v>773.0</v>
      </c>
      <c r="B617" s="6" t="s">
        <v>1287</v>
      </c>
      <c r="C617" s="7" t="s">
        <v>1288</v>
      </c>
      <c r="D617" s="8">
        <v>53100.0</v>
      </c>
      <c r="E617" s="8">
        <v>101185.0</v>
      </c>
      <c r="F617" s="5" t="s">
        <v>931</v>
      </c>
      <c r="G617" s="5">
        <v>2353.0</v>
      </c>
      <c r="H617" s="5" t="s">
        <v>31</v>
      </c>
      <c r="I617" s="5" t="s">
        <v>32</v>
      </c>
      <c r="J617" s="5">
        <v>1.4920596E9</v>
      </c>
      <c r="K617" s="5">
        <v>1.4929236E9</v>
      </c>
      <c r="L617" s="9">
        <f t="shared" si="2"/>
        <v>128911740278400</v>
      </c>
      <c r="M617" s="10">
        <f t="shared" ref="M617:N617" si="621">(((J617/60/60)/24+DATE(1970,1,1)))</f>
        <v>42838.20833</v>
      </c>
      <c r="N617" s="11">
        <f t="shared" si="621"/>
        <v>42848.20833</v>
      </c>
      <c r="O617" s="12">
        <f t="shared" si="4"/>
        <v>2017</v>
      </c>
      <c r="P617" s="5" t="b">
        <v>0</v>
      </c>
      <c r="Q617" s="5">
        <f t="shared" si="5"/>
        <v>4</v>
      </c>
      <c r="R617" s="5" t="b">
        <v>0</v>
      </c>
      <c r="S617" s="5" t="s">
        <v>33</v>
      </c>
      <c r="T617" s="16">
        <f>Pledged/goal</f>
        <v>1.905555556</v>
      </c>
      <c r="U617" s="14">
        <f>iferror(Pledged/backer_count, " ")</f>
        <v>43.00254994</v>
      </c>
      <c r="V617" s="15" t="str">
        <f t="shared" si="6"/>
        <v>theater</v>
      </c>
      <c r="W617" s="15" t="str">
        <f t="shared" si="7"/>
        <v>plays</v>
      </c>
    </row>
    <row r="618" ht="15.75" customHeight="1">
      <c r="A618" s="5">
        <v>888.0</v>
      </c>
      <c r="B618" s="6" t="s">
        <v>1289</v>
      </c>
      <c r="C618" s="7" t="s">
        <v>1290</v>
      </c>
      <c r="D618" s="8">
        <v>5800.0</v>
      </c>
      <c r="E618" s="8">
        <v>12174.0</v>
      </c>
      <c r="F618" s="5" t="s">
        <v>931</v>
      </c>
      <c r="G618" s="5">
        <v>290.0</v>
      </c>
      <c r="H618" s="5" t="s">
        <v>31</v>
      </c>
      <c r="I618" s="5" t="s">
        <v>32</v>
      </c>
      <c r="J618" s="5">
        <v>1.4918868E9</v>
      </c>
      <c r="K618" s="5">
        <v>1.4935284E9</v>
      </c>
      <c r="L618" s="9">
        <f t="shared" si="2"/>
        <v>128896810358400</v>
      </c>
      <c r="M618" s="10">
        <f t="shared" ref="M618:N618" si="622">(((J618/60/60)/24+DATE(1970,1,1)))</f>
        <v>42836.20833</v>
      </c>
      <c r="N618" s="11">
        <f t="shared" si="622"/>
        <v>42855.20833</v>
      </c>
      <c r="O618" s="12">
        <f t="shared" si="4"/>
        <v>2017</v>
      </c>
      <c r="P618" s="5" t="b">
        <v>0</v>
      </c>
      <c r="Q618" s="5">
        <f t="shared" si="5"/>
        <v>4</v>
      </c>
      <c r="R618" s="5" t="b">
        <v>0</v>
      </c>
      <c r="S618" s="5" t="s">
        <v>33</v>
      </c>
      <c r="T618" s="16">
        <f>Pledged/goal</f>
        <v>2.098965517</v>
      </c>
      <c r="U618" s="14">
        <f>iferror(Pledged/backer_count, " ")</f>
        <v>41.97931034</v>
      </c>
      <c r="V618" s="15" t="str">
        <f t="shared" si="6"/>
        <v>theater</v>
      </c>
      <c r="W618" s="15" t="str">
        <f t="shared" si="7"/>
        <v>plays</v>
      </c>
    </row>
    <row r="619" ht="15.75" customHeight="1">
      <c r="A619" s="5">
        <v>34.0</v>
      </c>
      <c r="B619" s="6" t="s">
        <v>1291</v>
      </c>
      <c r="C619" s="7" t="s">
        <v>1292</v>
      </c>
      <c r="D619" s="8">
        <v>9300.0</v>
      </c>
      <c r="E619" s="8">
        <v>14025.0</v>
      </c>
      <c r="F619" s="5" t="s">
        <v>931</v>
      </c>
      <c r="G619" s="5">
        <v>165.0</v>
      </c>
      <c r="H619" s="5" t="s">
        <v>31</v>
      </c>
      <c r="I619" s="5" t="s">
        <v>32</v>
      </c>
      <c r="J619" s="5">
        <v>1.4902452E9</v>
      </c>
      <c r="K619" s="5">
        <v>1.4906772E9</v>
      </c>
      <c r="L619" s="9">
        <f t="shared" si="2"/>
        <v>128754976118400</v>
      </c>
      <c r="M619" s="10">
        <f t="shared" ref="M619:N619" si="623">(((J619/60/60)/24+DATE(1970,1,1)))</f>
        <v>42817.20833</v>
      </c>
      <c r="N619" s="11">
        <f t="shared" si="623"/>
        <v>42822.20833</v>
      </c>
      <c r="O619" s="12">
        <f t="shared" si="4"/>
        <v>2017</v>
      </c>
      <c r="P619" s="5" t="b">
        <v>0</v>
      </c>
      <c r="Q619" s="5">
        <f t="shared" si="5"/>
        <v>3</v>
      </c>
      <c r="R619" s="5" t="b">
        <v>0</v>
      </c>
      <c r="S619" s="5" t="s">
        <v>72</v>
      </c>
      <c r="T619" s="13">
        <f>Pledged/goal</f>
        <v>1.508064516</v>
      </c>
      <c r="U619" s="14">
        <f>iferror(Pledged/backer_count, " ")</f>
        <v>85</v>
      </c>
      <c r="V619" s="15" t="str">
        <f t="shared" si="6"/>
        <v>film &amp; video</v>
      </c>
      <c r="W619" s="15" t="str">
        <f t="shared" si="7"/>
        <v>documentary</v>
      </c>
    </row>
    <row r="620" ht="15.75" customHeight="1">
      <c r="A620" s="5">
        <v>687.0</v>
      </c>
      <c r="B620" s="6" t="s">
        <v>1293</v>
      </c>
      <c r="C620" s="7" t="s">
        <v>1294</v>
      </c>
      <c r="D620" s="8">
        <v>1500.0</v>
      </c>
      <c r="E620" s="8">
        <v>13980.0</v>
      </c>
      <c r="F620" s="5" t="s">
        <v>931</v>
      </c>
      <c r="G620" s="5">
        <v>269.0</v>
      </c>
      <c r="H620" s="5" t="s">
        <v>31</v>
      </c>
      <c r="I620" s="5" t="s">
        <v>32</v>
      </c>
      <c r="J620" s="5">
        <v>1.4892984E9</v>
      </c>
      <c r="K620" s="5">
        <v>1.489554E9</v>
      </c>
      <c r="L620" s="9">
        <f t="shared" si="2"/>
        <v>128673172598400</v>
      </c>
      <c r="M620" s="10">
        <f t="shared" ref="M620:N620" si="624">(((J620/60/60)/24+DATE(1970,1,1)))</f>
        <v>42806.25</v>
      </c>
      <c r="N620" s="11">
        <f t="shared" si="624"/>
        <v>42809.20833</v>
      </c>
      <c r="O620" s="12">
        <f t="shared" si="4"/>
        <v>2017</v>
      </c>
      <c r="P620" s="5" t="b">
        <v>0</v>
      </c>
      <c r="Q620" s="5">
        <f t="shared" si="5"/>
        <v>3</v>
      </c>
      <c r="R620" s="5" t="b">
        <v>0</v>
      </c>
      <c r="S620" s="5" t="s">
        <v>33</v>
      </c>
      <c r="T620" s="16">
        <f>Pledged/goal</f>
        <v>9.32</v>
      </c>
      <c r="U620" s="14">
        <f>iferror(Pledged/backer_count, " ")</f>
        <v>51.97026022</v>
      </c>
      <c r="V620" s="15" t="str">
        <f t="shared" si="6"/>
        <v>theater</v>
      </c>
      <c r="W620" s="15" t="str">
        <f t="shared" si="7"/>
        <v>plays</v>
      </c>
    </row>
    <row r="621" ht="15.75" customHeight="1">
      <c r="A621" s="5">
        <v>655.0</v>
      </c>
      <c r="B621" s="6" t="s">
        <v>1295</v>
      </c>
      <c r="C621" s="7" t="s">
        <v>1296</v>
      </c>
      <c r="D621" s="8">
        <v>6900.0</v>
      </c>
      <c r="E621" s="8">
        <v>13212.0</v>
      </c>
      <c r="F621" s="5" t="s">
        <v>931</v>
      </c>
      <c r="G621" s="5">
        <v>264.0</v>
      </c>
      <c r="H621" s="5" t="s">
        <v>31</v>
      </c>
      <c r="I621" s="5" t="s">
        <v>32</v>
      </c>
      <c r="J621" s="5">
        <v>1.4884344E9</v>
      </c>
      <c r="K621" s="5">
        <v>1.489554E9</v>
      </c>
      <c r="L621" s="9">
        <f t="shared" si="2"/>
        <v>128598522998400</v>
      </c>
      <c r="M621" s="10">
        <f t="shared" ref="M621:N621" si="625">(((J621/60/60)/24+DATE(1970,1,1)))</f>
        <v>42796.25</v>
      </c>
      <c r="N621" s="11">
        <f t="shared" si="625"/>
        <v>42809.20833</v>
      </c>
      <c r="O621" s="12">
        <f t="shared" si="4"/>
        <v>2017</v>
      </c>
      <c r="P621" s="5" t="b">
        <v>1</v>
      </c>
      <c r="Q621" s="5">
        <f t="shared" si="5"/>
        <v>3</v>
      </c>
      <c r="R621" s="5" t="b">
        <v>0</v>
      </c>
      <c r="S621" s="5" t="s">
        <v>81</v>
      </c>
      <c r="T621" s="16">
        <f>Pledged/goal</f>
        <v>1.914782609</v>
      </c>
      <c r="U621" s="14">
        <f>iferror(Pledged/backer_count, " ")</f>
        <v>50.04545455</v>
      </c>
      <c r="V621" s="15" t="str">
        <f t="shared" si="6"/>
        <v>photography</v>
      </c>
      <c r="W621" s="15" t="str">
        <f t="shared" si="7"/>
        <v>photography books</v>
      </c>
    </row>
    <row r="622" ht="15.75" customHeight="1">
      <c r="A622" s="5">
        <v>643.0</v>
      </c>
      <c r="B622" s="6" t="s">
        <v>1297</v>
      </c>
      <c r="C622" s="7" t="s">
        <v>1298</v>
      </c>
      <c r="D622" s="8">
        <v>14900.0</v>
      </c>
      <c r="E622" s="8">
        <v>32986.0</v>
      </c>
      <c r="F622" s="5" t="s">
        <v>931</v>
      </c>
      <c r="G622" s="5">
        <v>375.0</v>
      </c>
      <c r="H622" s="5" t="s">
        <v>31</v>
      </c>
      <c r="I622" s="5" t="s">
        <v>32</v>
      </c>
      <c r="J622" s="5">
        <v>1.488348E9</v>
      </c>
      <c r="K622" s="5">
        <v>1.4898996E9</v>
      </c>
      <c r="L622" s="9">
        <f t="shared" si="2"/>
        <v>128591058038400</v>
      </c>
      <c r="M622" s="10">
        <f t="shared" ref="M622:N622" si="626">(((J622/60/60)/24+DATE(1970,1,1)))</f>
        <v>42795.25</v>
      </c>
      <c r="N622" s="11">
        <f t="shared" si="626"/>
        <v>42813.20833</v>
      </c>
      <c r="O622" s="12">
        <f t="shared" si="4"/>
        <v>2017</v>
      </c>
      <c r="P622" s="5" t="b">
        <v>0</v>
      </c>
      <c r="Q622" s="5">
        <f t="shared" si="5"/>
        <v>3</v>
      </c>
      <c r="R622" s="5" t="b">
        <v>0</v>
      </c>
      <c r="S622" s="5" t="s">
        <v>33</v>
      </c>
      <c r="T622" s="16">
        <f>Pledged/goal</f>
        <v>2.213825503</v>
      </c>
      <c r="U622" s="14">
        <f>iferror(Pledged/backer_count, " ")</f>
        <v>87.96266667</v>
      </c>
      <c r="V622" s="15" t="str">
        <f t="shared" si="6"/>
        <v>theater</v>
      </c>
      <c r="W622" s="15" t="str">
        <f t="shared" si="7"/>
        <v>plays</v>
      </c>
    </row>
    <row r="623" ht="15.75" customHeight="1">
      <c r="A623" s="5">
        <v>821.0</v>
      </c>
      <c r="B623" s="6" t="s">
        <v>1299</v>
      </c>
      <c r="C623" s="7" t="s">
        <v>1300</v>
      </c>
      <c r="D623" s="8">
        <v>4900.0</v>
      </c>
      <c r="E623" s="8">
        <v>14273.0</v>
      </c>
      <c r="F623" s="5" t="s">
        <v>931</v>
      </c>
      <c r="G623" s="5">
        <v>210.0</v>
      </c>
      <c r="H623" s="5" t="s">
        <v>31</v>
      </c>
      <c r="I623" s="5" t="s">
        <v>32</v>
      </c>
      <c r="J623" s="5">
        <v>1.4882616E9</v>
      </c>
      <c r="K623" s="5">
        <v>1.4893812E9</v>
      </c>
      <c r="L623" s="9">
        <f t="shared" si="2"/>
        <v>128583593078400</v>
      </c>
      <c r="M623" s="10">
        <f t="shared" ref="M623:N623" si="627">(((J623/60/60)/24+DATE(1970,1,1)))</f>
        <v>42794.25</v>
      </c>
      <c r="N623" s="11">
        <f t="shared" si="627"/>
        <v>42807.20833</v>
      </c>
      <c r="O623" s="12">
        <f t="shared" si="4"/>
        <v>2017</v>
      </c>
      <c r="P623" s="5" t="b">
        <v>0</v>
      </c>
      <c r="Q623" s="5">
        <f t="shared" si="5"/>
        <v>2</v>
      </c>
      <c r="R623" s="5" t="b">
        <v>0</v>
      </c>
      <c r="S623" s="5" t="s">
        <v>72</v>
      </c>
      <c r="T623" s="16">
        <f>Pledged/goal</f>
        <v>2.912857143</v>
      </c>
      <c r="U623" s="14">
        <f>iferror(Pledged/backer_count, " ")</f>
        <v>67.96666667</v>
      </c>
      <c r="V623" s="15" t="str">
        <f t="shared" si="6"/>
        <v>film &amp; video</v>
      </c>
      <c r="W623" s="15" t="str">
        <f t="shared" si="7"/>
        <v>documentary</v>
      </c>
    </row>
    <row r="624" ht="15.75" customHeight="1">
      <c r="A624" s="5">
        <v>879.0</v>
      </c>
      <c r="B624" s="6" t="s">
        <v>1301</v>
      </c>
      <c r="C624" s="7" t="s">
        <v>1302</v>
      </c>
      <c r="D624" s="8">
        <v>1000.0</v>
      </c>
      <c r="E624" s="8">
        <v>5438.0</v>
      </c>
      <c r="F624" s="5" t="s">
        <v>931</v>
      </c>
      <c r="G624" s="5">
        <v>53.0</v>
      </c>
      <c r="H624" s="5" t="s">
        <v>31</v>
      </c>
      <c r="I624" s="5" t="s">
        <v>32</v>
      </c>
      <c r="J624" s="5">
        <v>1.4877432E9</v>
      </c>
      <c r="K624" s="5">
        <v>1.4885208E9</v>
      </c>
      <c r="L624" s="9">
        <f t="shared" si="2"/>
        <v>128538803318400</v>
      </c>
      <c r="M624" s="10">
        <f t="shared" ref="M624:N624" si="628">(((J624/60/60)/24+DATE(1970,1,1)))</f>
        <v>42788.25</v>
      </c>
      <c r="N624" s="11">
        <f t="shared" si="628"/>
        <v>42797.25</v>
      </c>
      <c r="O624" s="12">
        <f t="shared" si="4"/>
        <v>2017</v>
      </c>
      <c r="P624" s="5" t="b">
        <v>0</v>
      </c>
      <c r="Q624" s="5">
        <f t="shared" si="5"/>
        <v>2</v>
      </c>
      <c r="R624" s="5" t="b">
        <v>0</v>
      </c>
      <c r="S624" s="5" t="s">
        <v>90</v>
      </c>
      <c r="T624" s="16">
        <f>Pledged/goal</f>
        <v>5.438</v>
      </c>
      <c r="U624" s="14">
        <f>iferror(Pledged/backer_count, " ")</f>
        <v>102.6037736</v>
      </c>
      <c r="V624" s="15" t="str">
        <f t="shared" si="6"/>
        <v>publishing</v>
      </c>
      <c r="W624" s="15" t="str">
        <f t="shared" si="7"/>
        <v>nonfiction</v>
      </c>
    </row>
    <row r="625" ht="15.75" customHeight="1">
      <c r="A625" s="5">
        <v>254.0</v>
      </c>
      <c r="B625" s="6" t="s">
        <v>1303</v>
      </c>
      <c r="C625" s="7" t="s">
        <v>1304</v>
      </c>
      <c r="D625" s="8">
        <v>4600.0</v>
      </c>
      <c r="E625" s="8">
        <v>8505.0</v>
      </c>
      <c r="F625" s="5" t="s">
        <v>931</v>
      </c>
      <c r="G625" s="5">
        <v>88.0</v>
      </c>
      <c r="H625" s="5" t="s">
        <v>31</v>
      </c>
      <c r="I625" s="5" t="s">
        <v>32</v>
      </c>
      <c r="J625" s="5">
        <v>1.4876568E9</v>
      </c>
      <c r="K625" s="5">
        <v>1.4878296E9</v>
      </c>
      <c r="L625" s="9">
        <f t="shared" si="2"/>
        <v>128531338358400</v>
      </c>
      <c r="M625" s="10">
        <f t="shared" ref="M625:N625" si="629">(((J625/60/60)/24+DATE(1970,1,1)))</f>
        <v>42787.25</v>
      </c>
      <c r="N625" s="11">
        <f t="shared" si="629"/>
        <v>42789.25</v>
      </c>
      <c r="O625" s="12">
        <f t="shared" si="4"/>
        <v>2017</v>
      </c>
      <c r="P625" s="5" t="b">
        <v>0</v>
      </c>
      <c r="Q625" s="5">
        <f t="shared" si="5"/>
        <v>2</v>
      </c>
      <c r="R625" s="5" t="b">
        <v>0</v>
      </c>
      <c r="S625" s="5" t="s">
        <v>90</v>
      </c>
      <c r="T625" s="13">
        <f>Pledged/goal</f>
        <v>1.848913043</v>
      </c>
      <c r="U625" s="14">
        <f>iferror(Pledged/backer_count, " ")</f>
        <v>96.64772727</v>
      </c>
      <c r="V625" s="15" t="str">
        <f t="shared" si="6"/>
        <v>publishing</v>
      </c>
      <c r="W625" s="15" t="str">
        <f t="shared" si="7"/>
        <v>nonfiction</v>
      </c>
    </row>
    <row r="626" ht="15.75" customHeight="1">
      <c r="A626" s="5">
        <v>641.0</v>
      </c>
      <c r="B626" s="6" t="s">
        <v>1305</v>
      </c>
      <c r="C626" s="7" t="s">
        <v>1306</v>
      </c>
      <c r="D626" s="8">
        <v>9400.0</v>
      </c>
      <c r="E626" s="8">
        <v>11277.0</v>
      </c>
      <c r="F626" s="5" t="s">
        <v>931</v>
      </c>
      <c r="G626" s="5">
        <v>194.0</v>
      </c>
      <c r="H626" s="5" t="s">
        <v>105</v>
      </c>
      <c r="I626" s="5" t="s">
        <v>106</v>
      </c>
      <c r="J626" s="5">
        <v>1.4875704E9</v>
      </c>
      <c r="K626" s="5">
        <v>1.489986E9</v>
      </c>
      <c r="L626" s="9">
        <f t="shared" si="2"/>
        <v>128523873398400</v>
      </c>
      <c r="M626" s="10">
        <f t="shared" ref="M626:N626" si="630">(((J626/60/60)/24+DATE(1970,1,1)))</f>
        <v>42786.25</v>
      </c>
      <c r="N626" s="11">
        <f t="shared" si="630"/>
        <v>42814.20833</v>
      </c>
      <c r="O626" s="12">
        <f t="shared" si="4"/>
        <v>2017</v>
      </c>
      <c r="P626" s="5" t="b">
        <v>0</v>
      </c>
      <c r="Q626" s="5">
        <f t="shared" si="5"/>
        <v>2</v>
      </c>
      <c r="R626" s="5" t="b">
        <v>0</v>
      </c>
      <c r="S626" s="5" t="s">
        <v>33</v>
      </c>
      <c r="T626" s="16">
        <f>Pledged/goal</f>
        <v>1.199680851</v>
      </c>
      <c r="U626" s="14">
        <f>iferror(Pledged/backer_count, " ")</f>
        <v>58.12886598</v>
      </c>
      <c r="V626" s="15" t="str">
        <f t="shared" si="6"/>
        <v>theater</v>
      </c>
      <c r="W626" s="15" t="str">
        <f t="shared" si="7"/>
        <v>plays</v>
      </c>
    </row>
    <row r="627" ht="15.75" customHeight="1">
      <c r="A627" s="5">
        <v>152.0</v>
      </c>
      <c r="B627" s="6" t="s">
        <v>1307</v>
      </c>
      <c r="C627" s="7" t="s">
        <v>1308</v>
      </c>
      <c r="D627" s="8">
        <v>41500.0</v>
      </c>
      <c r="E627" s="8">
        <v>175573.0</v>
      </c>
      <c r="F627" s="5" t="s">
        <v>931</v>
      </c>
      <c r="G627" s="5">
        <v>3376.0</v>
      </c>
      <c r="H627" s="5" t="s">
        <v>31</v>
      </c>
      <c r="I627" s="5" t="s">
        <v>32</v>
      </c>
      <c r="J627" s="5">
        <v>1.4873112E9</v>
      </c>
      <c r="K627" s="5">
        <v>1.487916E9</v>
      </c>
      <c r="L627" s="9">
        <f t="shared" si="2"/>
        <v>128501478518400</v>
      </c>
      <c r="M627" s="10">
        <f t="shared" ref="M627:N627" si="631">(((J627/60/60)/24+DATE(1970,1,1)))</f>
        <v>42783.25</v>
      </c>
      <c r="N627" s="11">
        <f t="shared" si="631"/>
        <v>42790.25</v>
      </c>
      <c r="O627" s="12">
        <f t="shared" si="4"/>
        <v>2017</v>
      </c>
      <c r="P627" s="5" t="b">
        <v>0</v>
      </c>
      <c r="Q627" s="5">
        <f t="shared" si="5"/>
        <v>2</v>
      </c>
      <c r="R627" s="5" t="b">
        <v>0</v>
      </c>
      <c r="S627" s="5" t="s">
        <v>117</v>
      </c>
      <c r="T627" s="13">
        <f>Pledged/goal</f>
        <v>4.230674699</v>
      </c>
      <c r="U627" s="14">
        <f>iferror(Pledged/backer_count, " ")</f>
        <v>52.00622038</v>
      </c>
      <c r="V627" s="15" t="str">
        <f t="shared" si="6"/>
        <v>music</v>
      </c>
      <c r="W627" s="15" t="str">
        <f t="shared" si="7"/>
        <v>indie rock</v>
      </c>
    </row>
    <row r="628" ht="15.75" customHeight="1">
      <c r="A628" s="5">
        <v>384.0</v>
      </c>
      <c r="B628" s="6" t="s">
        <v>1309</v>
      </c>
      <c r="C628" s="7" t="s">
        <v>1310</v>
      </c>
      <c r="D628" s="8">
        <v>114400.0</v>
      </c>
      <c r="E628" s="8">
        <v>196779.0</v>
      </c>
      <c r="F628" s="5" t="s">
        <v>931</v>
      </c>
      <c r="G628" s="5">
        <v>4799.0</v>
      </c>
      <c r="H628" s="5" t="s">
        <v>31</v>
      </c>
      <c r="I628" s="5" t="s">
        <v>32</v>
      </c>
      <c r="J628" s="5">
        <v>1.4867064E9</v>
      </c>
      <c r="K628" s="5">
        <v>1.4890392E9</v>
      </c>
      <c r="L628" s="9">
        <f t="shared" si="2"/>
        <v>128449223798400</v>
      </c>
      <c r="M628" s="10">
        <f t="shared" ref="M628:N628" si="632">(((J628/60/60)/24+DATE(1970,1,1)))</f>
        <v>42776.25</v>
      </c>
      <c r="N628" s="11">
        <f t="shared" si="632"/>
        <v>42803.25</v>
      </c>
      <c r="O628" s="12">
        <f t="shared" si="4"/>
        <v>2017</v>
      </c>
      <c r="P628" s="5" t="b">
        <v>1</v>
      </c>
      <c r="Q628" s="5">
        <f t="shared" si="5"/>
        <v>2</v>
      </c>
      <c r="R628" s="5" t="b">
        <v>1</v>
      </c>
      <c r="S628" s="5" t="s">
        <v>72</v>
      </c>
      <c r="T628" s="16">
        <f>Pledged/goal</f>
        <v>1.720096154</v>
      </c>
      <c r="U628" s="14">
        <f>iferror(Pledged/backer_count, " ")</f>
        <v>41.00416753</v>
      </c>
      <c r="V628" s="15" t="str">
        <f t="shared" si="6"/>
        <v>film &amp; video</v>
      </c>
      <c r="W628" s="15" t="str">
        <f t="shared" si="7"/>
        <v>documentary</v>
      </c>
    </row>
    <row r="629" ht="15.75" customHeight="1">
      <c r="A629" s="5">
        <v>734.0</v>
      </c>
      <c r="B629" s="6" t="s">
        <v>1311</v>
      </c>
      <c r="C629" s="7" t="s">
        <v>1312</v>
      </c>
      <c r="D629" s="8">
        <v>4200.0</v>
      </c>
      <c r="E629" s="8">
        <v>13404.0</v>
      </c>
      <c r="F629" s="5" t="s">
        <v>931</v>
      </c>
      <c r="G629" s="5">
        <v>536.0</v>
      </c>
      <c r="H629" s="5" t="s">
        <v>31</v>
      </c>
      <c r="I629" s="5" t="s">
        <v>32</v>
      </c>
      <c r="J629" s="5">
        <v>1.4855832E9</v>
      </c>
      <c r="K629" s="5">
        <v>1.48662E9</v>
      </c>
      <c r="L629" s="9">
        <f t="shared" si="2"/>
        <v>128352179318400</v>
      </c>
      <c r="M629" s="10">
        <f t="shared" ref="M629:N629" si="633">(((J629/60/60)/24+DATE(1970,1,1)))</f>
        <v>42763.25</v>
      </c>
      <c r="N629" s="11">
        <f t="shared" si="633"/>
        <v>42775.25</v>
      </c>
      <c r="O629" s="12">
        <f t="shared" si="4"/>
        <v>2017</v>
      </c>
      <c r="P629" s="5" t="b">
        <v>0</v>
      </c>
      <c r="Q629" s="5">
        <f t="shared" si="5"/>
        <v>1</v>
      </c>
      <c r="R629" s="5" t="b">
        <v>1</v>
      </c>
      <c r="S629" s="5" t="s">
        <v>33</v>
      </c>
      <c r="T629" s="16">
        <f>Pledged/goal</f>
        <v>3.191428571</v>
      </c>
      <c r="U629" s="14">
        <f>iferror(Pledged/backer_count, " ")</f>
        <v>25.00746269</v>
      </c>
      <c r="V629" s="15" t="str">
        <f t="shared" si="6"/>
        <v>theater</v>
      </c>
      <c r="W629" s="15" t="str">
        <f t="shared" si="7"/>
        <v>plays</v>
      </c>
    </row>
    <row r="630" ht="15.75" customHeight="1">
      <c r="A630" s="5">
        <v>203.0</v>
      </c>
      <c r="B630" s="6" t="s">
        <v>1313</v>
      </c>
      <c r="C630" s="7" t="s">
        <v>1314</v>
      </c>
      <c r="D630" s="8">
        <v>143900.0</v>
      </c>
      <c r="E630" s="8">
        <v>193413.0</v>
      </c>
      <c r="F630" s="5" t="s">
        <v>931</v>
      </c>
      <c r="G630" s="5">
        <v>4498.0</v>
      </c>
      <c r="H630" s="5" t="s">
        <v>26</v>
      </c>
      <c r="I630" s="5" t="s">
        <v>27</v>
      </c>
      <c r="J630" s="5">
        <v>1.4846328E9</v>
      </c>
      <c r="K630" s="5">
        <v>1.4848056E9</v>
      </c>
      <c r="L630" s="9">
        <f t="shared" si="2"/>
        <v>128270064758400</v>
      </c>
      <c r="M630" s="10">
        <f t="shared" ref="M630:N630" si="634">(((J630/60/60)/24+DATE(1970,1,1)))</f>
        <v>42752.25</v>
      </c>
      <c r="N630" s="11">
        <f t="shared" si="634"/>
        <v>42754.25</v>
      </c>
      <c r="O630" s="12">
        <f t="shared" si="4"/>
        <v>2017</v>
      </c>
      <c r="P630" s="5" t="b">
        <v>0</v>
      </c>
      <c r="Q630" s="5">
        <f t="shared" si="5"/>
        <v>1</v>
      </c>
      <c r="R630" s="5" t="b">
        <v>0</v>
      </c>
      <c r="S630" s="5" t="s">
        <v>33</v>
      </c>
      <c r="T630" s="13">
        <f>Pledged/goal</f>
        <v>1.344079222</v>
      </c>
      <c r="U630" s="14">
        <f>iferror(Pledged/backer_count, " ")</f>
        <v>42.99977768</v>
      </c>
      <c r="V630" s="15" t="str">
        <f t="shared" si="6"/>
        <v>theater</v>
      </c>
      <c r="W630" s="15" t="str">
        <f t="shared" si="7"/>
        <v>plays</v>
      </c>
    </row>
    <row r="631" ht="15.75" customHeight="1">
      <c r="A631" s="5">
        <v>614.0</v>
      </c>
      <c r="B631" s="6" t="s">
        <v>1315</v>
      </c>
      <c r="C631" s="7" t="s">
        <v>1316</v>
      </c>
      <c r="D631" s="8">
        <v>26500.0</v>
      </c>
      <c r="E631" s="8">
        <v>41205.0</v>
      </c>
      <c r="F631" s="5" t="s">
        <v>931</v>
      </c>
      <c r="G631" s="5">
        <v>723.0</v>
      </c>
      <c r="H631" s="5" t="s">
        <v>31</v>
      </c>
      <c r="I631" s="5" t="s">
        <v>32</v>
      </c>
      <c r="J631" s="5">
        <v>1.4841144E9</v>
      </c>
      <c r="K631" s="5">
        <v>1.4856696E9</v>
      </c>
      <c r="L631" s="9">
        <f t="shared" si="2"/>
        <v>128225274998400</v>
      </c>
      <c r="M631" s="10">
        <f t="shared" ref="M631:N631" si="635">(((J631/60/60)/24+DATE(1970,1,1)))</f>
        <v>42746.25</v>
      </c>
      <c r="N631" s="11">
        <f t="shared" si="635"/>
        <v>42764.25</v>
      </c>
      <c r="O631" s="12">
        <f t="shared" si="4"/>
        <v>2017</v>
      </c>
      <c r="P631" s="5" t="b">
        <v>0</v>
      </c>
      <c r="Q631" s="5">
        <f t="shared" si="5"/>
        <v>1</v>
      </c>
      <c r="R631" s="5" t="b">
        <v>0</v>
      </c>
      <c r="S631" s="5" t="s">
        <v>33</v>
      </c>
      <c r="T631" s="16">
        <f>Pledged/goal</f>
        <v>1.55490566</v>
      </c>
      <c r="U631" s="14">
        <f>iferror(Pledged/backer_count, " ")</f>
        <v>56.99170124</v>
      </c>
      <c r="V631" s="15" t="str">
        <f t="shared" si="6"/>
        <v>theater</v>
      </c>
      <c r="W631" s="15" t="str">
        <f t="shared" si="7"/>
        <v>plays</v>
      </c>
    </row>
    <row r="632" ht="15.75" customHeight="1">
      <c r="A632" s="5">
        <v>365.0</v>
      </c>
      <c r="B632" s="6" t="s">
        <v>1317</v>
      </c>
      <c r="C632" s="7" t="s">
        <v>1318</v>
      </c>
      <c r="D632" s="8">
        <v>1600.0</v>
      </c>
      <c r="E632" s="8">
        <v>11735.0</v>
      </c>
      <c r="F632" s="5" t="s">
        <v>931</v>
      </c>
      <c r="G632" s="5">
        <v>112.0</v>
      </c>
      <c r="H632" s="5" t="s">
        <v>26</v>
      </c>
      <c r="I632" s="5" t="s">
        <v>27</v>
      </c>
      <c r="J632" s="5">
        <v>1.4829912E9</v>
      </c>
      <c r="K632" s="5">
        <v>1.485324E9</v>
      </c>
      <c r="L632" s="9">
        <f t="shared" si="2"/>
        <v>128128230518400</v>
      </c>
      <c r="M632" s="10">
        <f t="shared" ref="M632:N632" si="636">(((J632/60/60)/24+DATE(1970,1,1)))</f>
        <v>42733.25</v>
      </c>
      <c r="N632" s="11">
        <f t="shared" si="636"/>
        <v>42760.25</v>
      </c>
      <c r="O632" s="12">
        <f t="shared" si="4"/>
        <v>2016</v>
      </c>
      <c r="P632" s="5" t="b">
        <v>0</v>
      </c>
      <c r="Q632" s="5">
        <f t="shared" si="5"/>
        <v>12</v>
      </c>
      <c r="R632" s="5" t="b">
        <v>0</v>
      </c>
      <c r="S632" s="5" t="s">
        <v>33</v>
      </c>
      <c r="T632" s="13">
        <f>Pledged/goal</f>
        <v>7.334375</v>
      </c>
      <c r="U632" s="14">
        <f>iferror(Pledged/backer_count, " ")</f>
        <v>104.7767857</v>
      </c>
      <c r="V632" s="15" t="str">
        <f t="shared" si="6"/>
        <v>theater</v>
      </c>
      <c r="W632" s="15" t="str">
        <f t="shared" si="7"/>
        <v>plays</v>
      </c>
    </row>
    <row r="633" ht="15.75" customHeight="1">
      <c r="A633" s="5">
        <v>951.0</v>
      </c>
      <c r="B633" s="6" t="s">
        <v>1319</v>
      </c>
      <c r="C633" s="7" t="s">
        <v>1320</v>
      </c>
      <c r="D633" s="8">
        <v>14500.0</v>
      </c>
      <c r="E633" s="8">
        <v>159056.0</v>
      </c>
      <c r="F633" s="5" t="s">
        <v>931</v>
      </c>
      <c r="G633" s="5">
        <v>1559.0</v>
      </c>
      <c r="H633" s="5" t="s">
        <v>31</v>
      </c>
      <c r="I633" s="5" t="s">
        <v>32</v>
      </c>
      <c r="J633" s="5">
        <v>1.482732E9</v>
      </c>
      <c r="K633" s="5">
        <v>1.4828184E9</v>
      </c>
      <c r="L633" s="9">
        <f t="shared" si="2"/>
        <v>128105835638400</v>
      </c>
      <c r="M633" s="10">
        <f t="shared" ref="M633:N633" si="637">(((J633/60/60)/24+DATE(1970,1,1)))</f>
        <v>42730.25</v>
      </c>
      <c r="N633" s="11">
        <f t="shared" si="637"/>
        <v>42731.25</v>
      </c>
      <c r="O633" s="12">
        <f t="shared" si="4"/>
        <v>2016</v>
      </c>
      <c r="P633" s="5" t="b">
        <v>0</v>
      </c>
      <c r="Q633" s="5">
        <f t="shared" si="5"/>
        <v>12</v>
      </c>
      <c r="R633" s="5" t="b">
        <v>1</v>
      </c>
      <c r="S633" s="5" t="s">
        <v>28</v>
      </c>
      <c r="T633" s="16">
        <f>Pledged/goal</f>
        <v>10.96937931</v>
      </c>
      <c r="U633" s="14">
        <f>iferror(Pledged/backer_count, " ")</f>
        <v>102.0243746</v>
      </c>
      <c r="V633" s="15" t="str">
        <f t="shared" si="6"/>
        <v>music</v>
      </c>
      <c r="W633" s="15" t="str">
        <f t="shared" si="7"/>
        <v>rock</v>
      </c>
    </row>
    <row r="634" ht="15.75" customHeight="1">
      <c r="A634" s="5">
        <v>247.0</v>
      </c>
      <c r="B634" s="6" t="s">
        <v>1321</v>
      </c>
      <c r="C634" s="7" t="s">
        <v>1322</v>
      </c>
      <c r="D634" s="8">
        <v>19800.0</v>
      </c>
      <c r="E634" s="8">
        <v>184658.0</v>
      </c>
      <c r="F634" s="5" t="s">
        <v>931</v>
      </c>
      <c r="G634" s="5">
        <v>1884.0</v>
      </c>
      <c r="H634" s="5" t="s">
        <v>31</v>
      </c>
      <c r="I634" s="5" t="s">
        <v>32</v>
      </c>
      <c r="J634" s="5">
        <v>1.4823864E9</v>
      </c>
      <c r="K634" s="5">
        <v>1.4836824E9</v>
      </c>
      <c r="L634" s="9">
        <f t="shared" si="2"/>
        <v>128075975798400</v>
      </c>
      <c r="M634" s="10">
        <f t="shared" ref="M634:N634" si="638">(((J634/60/60)/24+DATE(1970,1,1)))</f>
        <v>42726.25</v>
      </c>
      <c r="N634" s="11">
        <f t="shared" si="638"/>
        <v>42741.25</v>
      </c>
      <c r="O634" s="12">
        <f t="shared" si="4"/>
        <v>2016</v>
      </c>
      <c r="P634" s="5" t="b">
        <v>0</v>
      </c>
      <c r="Q634" s="5">
        <f t="shared" si="5"/>
        <v>12</v>
      </c>
      <c r="R634" s="5" t="b">
        <v>1</v>
      </c>
      <c r="S634" s="5" t="s">
        <v>164</v>
      </c>
      <c r="T634" s="13">
        <f>Pledged/goal</f>
        <v>9.326161616</v>
      </c>
      <c r="U634" s="14">
        <f>iferror(Pledged/backer_count, " ")</f>
        <v>98.01380042</v>
      </c>
      <c r="V634" s="15" t="str">
        <f t="shared" si="6"/>
        <v>publishing</v>
      </c>
      <c r="W634" s="15" t="str">
        <f t="shared" si="7"/>
        <v>fiction</v>
      </c>
    </row>
    <row r="635" ht="15.75" customHeight="1">
      <c r="A635" s="5">
        <v>554.0</v>
      </c>
      <c r="B635" s="6" t="s">
        <v>1323</v>
      </c>
      <c r="C635" s="7" t="s">
        <v>1324</v>
      </c>
      <c r="D635" s="8">
        <v>9500.0</v>
      </c>
      <c r="E635" s="8">
        <v>14408.0</v>
      </c>
      <c r="F635" s="5" t="s">
        <v>931</v>
      </c>
      <c r="G635" s="5">
        <v>554.0</v>
      </c>
      <c r="H635" s="5" t="s">
        <v>56</v>
      </c>
      <c r="I635" s="5" t="s">
        <v>57</v>
      </c>
      <c r="J635" s="5">
        <v>1.4821272E9</v>
      </c>
      <c r="K635" s="5">
        <v>1.4826456E9</v>
      </c>
      <c r="L635" s="9">
        <f t="shared" si="2"/>
        <v>128053580918400</v>
      </c>
      <c r="M635" s="10">
        <f t="shared" ref="M635:N635" si="639">(((J635/60/60)/24+DATE(1970,1,1)))</f>
        <v>42723.25</v>
      </c>
      <c r="N635" s="11">
        <f t="shared" si="639"/>
        <v>42729.25</v>
      </c>
      <c r="O635" s="12">
        <f t="shared" si="4"/>
        <v>2016</v>
      </c>
      <c r="P635" s="5" t="b">
        <v>0</v>
      </c>
      <c r="Q635" s="5">
        <f t="shared" si="5"/>
        <v>12</v>
      </c>
      <c r="R635" s="5" t="b">
        <v>0</v>
      </c>
      <c r="S635" s="5" t="s">
        <v>117</v>
      </c>
      <c r="T635" s="16">
        <f>Pledged/goal</f>
        <v>1.516631579</v>
      </c>
      <c r="U635" s="14">
        <f>iferror(Pledged/backer_count, " ")</f>
        <v>26.00722022</v>
      </c>
      <c r="V635" s="15" t="str">
        <f t="shared" si="6"/>
        <v>music</v>
      </c>
      <c r="W635" s="15" t="str">
        <f t="shared" si="7"/>
        <v>indie rock</v>
      </c>
    </row>
    <row r="636" ht="15.75" customHeight="1">
      <c r="A636" s="5">
        <v>470.0</v>
      </c>
      <c r="B636" s="6" t="s">
        <v>1325</v>
      </c>
      <c r="C636" s="7" t="s">
        <v>1326</v>
      </c>
      <c r="D636" s="8">
        <v>3600.0</v>
      </c>
      <c r="E636" s="8">
        <v>10289.0</v>
      </c>
      <c r="F636" s="5" t="s">
        <v>931</v>
      </c>
      <c r="G636" s="5">
        <v>381.0</v>
      </c>
      <c r="H636" s="5" t="s">
        <v>31</v>
      </c>
      <c r="I636" s="5" t="s">
        <v>32</v>
      </c>
      <c r="J636" s="5">
        <v>1.4815224E9</v>
      </c>
      <c r="K636" s="5">
        <v>1.4821272E9</v>
      </c>
      <c r="L636" s="9">
        <f t="shared" si="2"/>
        <v>128001326198400</v>
      </c>
      <c r="M636" s="10">
        <f t="shared" ref="M636:N636" si="640">(((J636/60/60)/24+DATE(1970,1,1)))</f>
        <v>42716.25</v>
      </c>
      <c r="N636" s="11">
        <f t="shared" si="640"/>
        <v>42723.25</v>
      </c>
      <c r="O636" s="12">
        <f t="shared" si="4"/>
        <v>2016</v>
      </c>
      <c r="P636" s="5" t="b">
        <v>0</v>
      </c>
      <c r="Q636" s="5">
        <f t="shared" si="5"/>
        <v>12</v>
      </c>
      <c r="R636" s="5" t="b">
        <v>0</v>
      </c>
      <c r="S636" s="5" t="s">
        <v>184</v>
      </c>
      <c r="T636" s="16">
        <f>Pledged/goal</f>
        <v>2.858055556</v>
      </c>
      <c r="U636" s="14">
        <f>iferror(Pledged/backer_count, " ")</f>
        <v>27.00524934</v>
      </c>
      <c r="V636" s="15" t="str">
        <f t="shared" si="6"/>
        <v>technology</v>
      </c>
      <c r="W636" s="15" t="str">
        <f t="shared" si="7"/>
        <v>wearables</v>
      </c>
    </row>
    <row r="637" ht="15.75" customHeight="1">
      <c r="A637" s="5">
        <v>258.0</v>
      </c>
      <c r="B637" s="6" t="s">
        <v>1327</v>
      </c>
      <c r="C637" s="7" t="s">
        <v>1328</v>
      </c>
      <c r="D637" s="8">
        <v>5000.0</v>
      </c>
      <c r="E637" s="8">
        <v>13424.0</v>
      </c>
      <c r="F637" s="5" t="s">
        <v>931</v>
      </c>
      <c r="G637" s="5">
        <v>186.0</v>
      </c>
      <c r="H637" s="5" t="s">
        <v>31</v>
      </c>
      <c r="I637" s="5" t="s">
        <v>32</v>
      </c>
      <c r="J637" s="5">
        <v>1.4811768E9</v>
      </c>
      <c r="K637" s="5">
        <v>1.4829048E9</v>
      </c>
      <c r="L637" s="9">
        <f t="shared" si="2"/>
        <v>127971466358400</v>
      </c>
      <c r="M637" s="10">
        <f t="shared" ref="M637:N637" si="641">(((J637/60/60)/24+DATE(1970,1,1)))</f>
        <v>42712.25</v>
      </c>
      <c r="N637" s="11">
        <f t="shared" si="641"/>
        <v>42732.25</v>
      </c>
      <c r="O637" s="12">
        <f t="shared" si="4"/>
        <v>2016</v>
      </c>
      <c r="P637" s="5" t="b">
        <v>0</v>
      </c>
      <c r="Q637" s="5">
        <f t="shared" si="5"/>
        <v>12</v>
      </c>
      <c r="R637" s="5" t="b">
        <v>1</v>
      </c>
      <c r="S637" s="5" t="s">
        <v>33</v>
      </c>
      <c r="T637" s="13">
        <f>Pledged/goal</f>
        <v>2.6848</v>
      </c>
      <c r="U637" s="14">
        <f>iferror(Pledged/backer_count, " ")</f>
        <v>72.17204301</v>
      </c>
      <c r="V637" s="15" t="str">
        <f t="shared" si="6"/>
        <v>theater</v>
      </c>
      <c r="W637" s="15" t="str">
        <f t="shared" si="7"/>
        <v>plays</v>
      </c>
    </row>
    <row r="638" ht="15.75" customHeight="1">
      <c r="A638" s="5">
        <v>73.0</v>
      </c>
      <c r="B638" s="6" t="s">
        <v>1329</v>
      </c>
      <c r="C638" s="7" t="s">
        <v>1330</v>
      </c>
      <c r="D638" s="8">
        <v>1400.0</v>
      </c>
      <c r="E638" s="8">
        <v>9253.0</v>
      </c>
      <c r="F638" s="5" t="s">
        <v>931</v>
      </c>
      <c r="G638" s="5">
        <v>88.0</v>
      </c>
      <c r="H638" s="5" t="s">
        <v>31</v>
      </c>
      <c r="I638" s="5" t="s">
        <v>32</v>
      </c>
      <c r="J638" s="5">
        <v>1.4802264E9</v>
      </c>
      <c r="K638" s="5">
        <v>1.4804856E9</v>
      </c>
      <c r="L638" s="9">
        <f t="shared" si="2"/>
        <v>127889351798400</v>
      </c>
      <c r="M638" s="10">
        <f t="shared" ref="M638:N638" si="642">(((J638/60/60)/24+DATE(1970,1,1)))</f>
        <v>42701.25</v>
      </c>
      <c r="N638" s="11">
        <f t="shared" si="642"/>
        <v>42704.25</v>
      </c>
      <c r="O638" s="12">
        <f t="shared" si="4"/>
        <v>2016</v>
      </c>
      <c r="P638" s="5" t="b">
        <v>0</v>
      </c>
      <c r="Q638" s="5">
        <f t="shared" si="5"/>
        <v>11</v>
      </c>
      <c r="R638" s="5" t="b">
        <v>0</v>
      </c>
      <c r="S638" s="5" t="s">
        <v>134</v>
      </c>
      <c r="T638" s="13">
        <f>Pledged/goal</f>
        <v>6.609285714</v>
      </c>
      <c r="U638" s="14">
        <f>iferror(Pledged/backer_count, " ")</f>
        <v>105.1477273</v>
      </c>
      <c r="V638" s="15" t="str">
        <f t="shared" si="6"/>
        <v>music</v>
      </c>
      <c r="W638" s="15" t="str">
        <f t="shared" si="7"/>
        <v>jazz</v>
      </c>
    </row>
    <row r="639" ht="15.75" customHeight="1">
      <c r="A639" s="5">
        <v>282.0</v>
      </c>
      <c r="B639" s="6" t="s">
        <v>1331</v>
      </c>
      <c r="C639" s="7" t="s">
        <v>1332</v>
      </c>
      <c r="D639" s="8">
        <v>8400.0</v>
      </c>
      <c r="E639" s="8">
        <v>9076.0</v>
      </c>
      <c r="F639" s="5" t="s">
        <v>931</v>
      </c>
      <c r="G639" s="5">
        <v>133.0</v>
      </c>
      <c r="H639" s="5" t="s">
        <v>31</v>
      </c>
      <c r="I639" s="5" t="s">
        <v>32</v>
      </c>
      <c r="J639" s="5">
        <v>1.4802264E9</v>
      </c>
      <c r="K639" s="5">
        <v>1.4807448E9</v>
      </c>
      <c r="L639" s="9">
        <f t="shared" si="2"/>
        <v>127889351798400</v>
      </c>
      <c r="M639" s="10">
        <f t="shared" ref="M639:N639" si="643">(((J639/60/60)/24+DATE(1970,1,1)))</f>
        <v>42701.25</v>
      </c>
      <c r="N639" s="11">
        <f t="shared" si="643"/>
        <v>42707.25</v>
      </c>
      <c r="O639" s="12">
        <f t="shared" si="4"/>
        <v>2016</v>
      </c>
      <c r="P639" s="5" t="b">
        <v>0</v>
      </c>
      <c r="Q639" s="5">
        <f t="shared" si="5"/>
        <v>11</v>
      </c>
      <c r="R639" s="5" t="b">
        <v>1</v>
      </c>
      <c r="S639" s="5" t="s">
        <v>53</v>
      </c>
      <c r="T639" s="13">
        <f>Pledged/goal</f>
        <v>1.08047619</v>
      </c>
      <c r="U639" s="14">
        <f>iferror(Pledged/backer_count, " ")</f>
        <v>68.2406015</v>
      </c>
      <c r="V639" s="15" t="str">
        <f t="shared" si="6"/>
        <v>film &amp; video</v>
      </c>
      <c r="W639" s="15" t="str">
        <f t="shared" si="7"/>
        <v>television</v>
      </c>
    </row>
    <row r="640" ht="15.75" customHeight="1">
      <c r="A640" s="5">
        <v>978.0</v>
      </c>
      <c r="B640" s="6" t="s">
        <v>1333</v>
      </c>
      <c r="C640" s="7" t="s">
        <v>1334</v>
      </c>
      <c r="D640" s="8">
        <v>1000.0</v>
      </c>
      <c r="E640" s="8">
        <v>8641.0</v>
      </c>
      <c r="F640" s="5" t="s">
        <v>931</v>
      </c>
      <c r="G640" s="5">
        <v>92.0</v>
      </c>
      <c r="H640" s="5" t="s">
        <v>31</v>
      </c>
      <c r="I640" s="5" t="s">
        <v>32</v>
      </c>
      <c r="J640" s="5">
        <v>1.4789304E9</v>
      </c>
      <c r="K640" s="5">
        <v>1.4808312E9</v>
      </c>
      <c r="L640" s="9">
        <f t="shared" si="2"/>
        <v>127777377398400</v>
      </c>
      <c r="M640" s="10">
        <f t="shared" ref="M640:N640" si="644">(((J640/60/60)/24+DATE(1970,1,1)))</f>
        <v>42686.25</v>
      </c>
      <c r="N640" s="11">
        <f t="shared" si="644"/>
        <v>42708.25</v>
      </c>
      <c r="O640" s="12">
        <f t="shared" si="4"/>
        <v>2016</v>
      </c>
      <c r="P640" s="5" t="b">
        <v>0</v>
      </c>
      <c r="Q640" s="5">
        <f t="shared" si="5"/>
        <v>11</v>
      </c>
      <c r="R640" s="5" t="b">
        <v>0</v>
      </c>
      <c r="S640" s="5" t="s">
        <v>139</v>
      </c>
      <c r="T640" s="16">
        <f>Pledged/goal</f>
        <v>8.641</v>
      </c>
      <c r="U640" s="14">
        <f>iferror(Pledged/backer_count, " ")</f>
        <v>93.92391304</v>
      </c>
      <c r="V640" s="15" t="str">
        <f t="shared" si="6"/>
        <v>games</v>
      </c>
      <c r="W640" s="15" t="str">
        <f t="shared" si="7"/>
        <v>video games</v>
      </c>
    </row>
    <row r="641" ht="15.75" customHeight="1">
      <c r="A641" s="5">
        <v>737.0</v>
      </c>
      <c r="B641" s="6" t="s">
        <v>1335</v>
      </c>
      <c r="C641" s="7" t="s">
        <v>1336</v>
      </c>
      <c r="D641" s="8">
        <v>3700.0</v>
      </c>
      <c r="E641" s="8">
        <v>5028.0</v>
      </c>
      <c r="F641" s="5" t="s">
        <v>931</v>
      </c>
      <c r="G641" s="5">
        <v>180.0</v>
      </c>
      <c r="H641" s="5" t="s">
        <v>31</v>
      </c>
      <c r="I641" s="5" t="s">
        <v>32</v>
      </c>
      <c r="J641" s="5">
        <v>1.478844E9</v>
      </c>
      <c r="K641" s="5">
        <v>1.4798808E9</v>
      </c>
      <c r="L641" s="9">
        <f t="shared" si="2"/>
        <v>127769912438400</v>
      </c>
      <c r="M641" s="10">
        <f t="shared" ref="M641:N641" si="645">(((J641/60/60)/24+DATE(1970,1,1)))</f>
        <v>42685.25</v>
      </c>
      <c r="N641" s="11">
        <f t="shared" si="645"/>
        <v>42697.25</v>
      </c>
      <c r="O641" s="12">
        <f t="shared" si="4"/>
        <v>2016</v>
      </c>
      <c r="P641" s="5" t="b">
        <v>0</v>
      </c>
      <c r="Q641" s="5">
        <f t="shared" si="5"/>
        <v>11</v>
      </c>
      <c r="R641" s="5" t="b">
        <v>0</v>
      </c>
      <c r="S641" s="5" t="s">
        <v>117</v>
      </c>
      <c r="T641" s="16">
        <f>Pledged/goal</f>
        <v>1.358918919</v>
      </c>
      <c r="U641" s="14">
        <f>iferror(Pledged/backer_count, " ")</f>
        <v>27.93333333</v>
      </c>
      <c r="V641" s="15" t="str">
        <f t="shared" si="6"/>
        <v>music</v>
      </c>
      <c r="W641" s="15" t="str">
        <f t="shared" si="7"/>
        <v>indie rock</v>
      </c>
    </row>
    <row r="642" ht="15.75" customHeight="1">
      <c r="A642" s="5">
        <v>439.0</v>
      </c>
      <c r="B642" s="6" t="s">
        <v>1337</v>
      </c>
      <c r="C642" s="7" t="s">
        <v>1338</v>
      </c>
      <c r="D642" s="8">
        <v>28400.0</v>
      </c>
      <c r="E642" s="8">
        <v>100900.0</v>
      </c>
      <c r="F642" s="5" t="s">
        <v>931</v>
      </c>
      <c r="G642" s="5">
        <v>2293.0</v>
      </c>
      <c r="H642" s="5" t="s">
        <v>31</v>
      </c>
      <c r="I642" s="5" t="s">
        <v>32</v>
      </c>
      <c r="J642" s="5">
        <v>1.4784084E9</v>
      </c>
      <c r="K642" s="5">
        <v>1.4790168E9</v>
      </c>
      <c r="L642" s="9">
        <f t="shared" si="2"/>
        <v>127732276598400</v>
      </c>
      <c r="M642" s="10">
        <f t="shared" ref="M642:N642" si="646">(((J642/60/60)/24+DATE(1970,1,1)))</f>
        <v>42680.20833</v>
      </c>
      <c r="N642" s="11">
        <f t="shared" si="646"/>
        <v>42687.25</v>
      </c>
      <c r="O642" s="12">
        <f t="shared" si="4"/>
        <v>2016</v>
      </c>
      <c r="P642" s="5" t="b">
        <v>0</v>
      </c>
      <c r="Q642" s="5">
        <f t="shared" si="5"/>
        <v>11</v>
      </c>
      <c r="R642" s="5" t="b">
        <v>0</v>
      </c>
      <c r="S642" s="5" t="s">
        <v>221</v>
      </c>
      <c r="T642" s="16">
        <f>Pledged/goal</f>
        <v>3.552816901</v>
      </c>
      <c r="U642" s="14">
        <f>iferror(Pledged/backer_count, " ")</f>
        <v>44.00348888</v>
      </c>
      <c r="V642" s="15" t="str">
        <f t="shared" si="6"/>
        <v>film &amp; video</v>
      </c>
      <c r="W642" s="15" t="str">
        <f t="shared" si="7"/>
        <v>science fiction</v>
      </c>
    </row>
    <row r="643" ht="15.75" customHeight="1">
      <c r="A643" s="5">
        <v>621.0</v>
      </c>
      <c r="B643" s="6" t="s">
        <v>1339</v>
      </c>
      <c r="C643" s="7" t="s">
        <v>1340</v>
      </c>
      <c r="D643" s="8">
        <v>25600.0</v>
      </c>
      <c r="E643" s="8">
        <v>158669.0</v>
      </c>
      <c r="F643" s="5" t="s">
        <v>931</v>
      </c>
      <c r="G643" s="5">
        <v>2144.0</v>
      </c>
      <c r="H643" s="5" t="s">
        <v>31</v>
      </c>
      <c r="I643" s="5" t="s">
        <v>32</v>
      </c>
      <c r="J643" s="5">
        <v>1.4737428E9</v>
      </c>
      <c r="K643" s="5">
        <v>1.4741748E9</v>
      </c>
      <c r="L643" s="9">
        <f t="shared" si="2"/>
        <v>127329168758400</v>
      </c>
      <c r="M643" s="10">
        <f t="shared" ref="M643:N643" si="647">(((J643/60/60)/24+DATE(1970,1,1)))</f>
        <v>42626.20833</v>
      </c>
      <c r="N643" s="11">
        <f t="shared" si="647"/>
        <v>42631.20833</v>
      </c>
      <c r="O643" s="12">
        <f t="shared" si="4"/>
        <v>2016</v>
      </c>
      <c r="P643" s="5" t="b">
        <v>0</v>
      </c>
      <c r="Q643" s="5">
        <f t="shared" si="5"/>
        <v>9</v>
      </c>
      <c r="R643" s="5" t="b">
        <v>0</v>
      </c>
      <c r="S643" s="5" t="s">
        <v>33</v>
      </c>
      <c r="T643" s="16">
        <f>Pledged/goal</f>
        <v>6.198007813</v>
      </c>
      <c r="U643" s="14">
        <f>iferror(Pledged/backer_count, " ")</f>
        <v>74.00606343</v>
      </c>
      <c r="V643" s="15" t="str">
        <f t="shared" si="6"/>
        <v>theater</v>
      </c>
      <c r="W643" s="15" t="str">
        <f t="shared" si="7"/>
        <v>plays</v>
      </c>
    </row>
    <row r="644" ht="15.75" customHeight="1">
      <c r="A644" s="5">
        <v>285.0</v>
      </c>
      <c r="B644" s="6" t="s">
        <v>1341</v>
      </c>
      <c r="C644" s="7" t="s">
        <v>1342</v>
      </c>
      <c r="D644" s="8">
        <v>900.0</v>
      </c>
      <c r="E644" s="8">
        <v>6357.0</v>
      </c>
      <c r="F644" s="5" t="s">
        <v>931</v>
      </c>
      <c r="G644" s="5">
        <v>254.0</v>
      </c>
      <c r="H644" s="5" t="s">
        <v>31</v>
      </c>
      <c r="I644" s="5" t="s">
        <v>32</v>
      </c>
      <c r="J644" s="5">
        <v>1.4734836E9</v>
      </c>
      <c r="K644" s="5">
        <v>1.4767668E9</v>
      </c>
      <c r="L644" s="9">
        <f t="shared" si="2"/>
        <v>127306773878400</v>
      </c>
      <c r="M644" s="10">
        <f t="shared" ref="M644:N644" si="648">(((J644/60/60)/24+DATE(1970,1,1)))</f>
        <v>42623.20833</v>
      </c>
      <c r="N644" s="11">
        <f t="shared" si="648"/>
        <v>42661.20833</v>
      </c>
      <c r="O644" s="12">
        <f t="shared" si="4"/>
        <v>2016</v>
      </c>
      <c r="P644" s="5" t="b">
        <v>0</v>
      </c>
      <c r="Q644" s="5">
        <f t="shared" si="5"/>
        <v>9</v>
      </c>
      <c r="R644" s="5" t="b">
        <v>0</v>
      </c>
      <c r="S644" s="5" t="s">
        <v>33</v>
      </c>
      <c r="T644" s="13">
        <f>Pledged/goal</f>
        <v>7.063333333</v>
      </c>
      <c r="U644" s="14">
        <f>iferror(Pledged/backer_count, " ")</f>
        <v>25.02755906</v>
      </c>
      <c r="V644" s="15" t="str">
        <f t="shared" si="6"/>
        <v>theater</v>
      </c>
      <c r="W644" s="15" t="str">
        <f t="shared" si="7"/>
        <v>plays</v>
      </c>
    </row>
    <row r="645" ht="15.75" customHeight="1">
      <c r="A645" s="5">
        <v>228.0</v>
      </c>
      <c r="B645" s="6" t="s">
        <v>1343</v>
      </c>
      <c r="C645" s="7" t="s">
        <v>1344</v>
      </c>
      <c r="D645" s="8">
        <v>137900.0</v>
      </c>
      <c r="E645" s="8">
        <v>165352.0</v>
      </c>
      <c r="F645" s="5" t="s">
        <v>931</v>
      </c>
      <c r="G645" s="5">
        <v>2468.0</v>
      </c>
      <c r="H645" s="5" t="s">
        <v>31</v>
      </c>
      <c r="I645" s="5" t="s">
        <v>32</v>
      </c>
      <c r="J645" s="5">
        <v>1.4726196E9</v>
      </c>
      <c r="K645" s="5">
        <v>1.4747796E9</v>
      </c>
      <c r="L645" s="9">
        <f t="shared" si="2"/>
        <v>127232124278400</v>
      </c>
      <c r="M645" s="10">
        <f t="shared" ref="M645:N645" si="649">(((J645/60/60)/24+DATE(1970,1,1)))</f>
        <v>42613.20833</v>
      </c>
      <c r="N645" s="11">
        <f t="shared" si="649"/>
        <v>42638.20833</v>
      </c>
      <c r="O645" s="12">
        <f t="shared" si="4"/>
        <v>2016</v>
      </c>
      <c r="P645" s="5" t="b">
        <v>0</v>
      </c>
      <c r="Q645" s="5">
        <f t="shared" si="5"/>
        <v>8</v>
      </c>
      <c r="R645" s="5" t="b">
        <v>0</v>
      </c>
      <c r="S645" s="5" t="s">
        <v>161</v>
      </c>
      <c r="T645" s="13">
        <f>Pledged/goal</f>
        <v>1.199071791</v>
      </c>
      <c r="U645" s="14">
        <f>iferror(Pledged/backer_count, " ")</f>
        <v>66.99837925</v>
      </c>
      <c r="V645" s="15" t="str">
        <f t="shared" si="6"/>
        <v>film &amp; video</v>
      </c>
      <c r="W645" s="15" t="str">
        <f t="shared" si="7"/>
        <v>animation</v>
      </c>
    </row>
    <row r="646" ht="15.75" customHeight="1">
      <c r="A646" s="5">
        <v>521.0</v>
      </c>
      <c r="B646" s="6" t="s">
        <v>1345</v>
      </c>
      <c r="C646" s="7" t="s">
        <v>1346</v>
      </c>
      <c r="D646" s="8">
        <v>7600.0</v>
      </c>
      <c r="E646" s="8">
        <v>11061.0</v>
      </c>
      <c r="F646" s="5" t="s">
        <v>931</v>
      </c>
      <c r="G646" s="5">
        <v>369.0</v>
      </c>
      <c r="H646" s="5" t="s">
        <v>31</v>
      </c>
      <c r="I646" s="5" t="s">
        <v>32</v>
      </c>
      <c r="J646" s="5">
        <v>1.4719284E9</v>
      </c>
      <c r="K646" s="5">
        <v>1.4724468E9</v>
      </c>
      <c r="L646" s="9">
        <f t="shared" si="2"/>
        <v>127172404598400</v>
      </c>
      <c r="M646" s="10">
        <f t="shared" ref="M646:N646" si="650">(((J646/60/60)/24+DATE(1970,1,1)))</f>
        <v>42605.20833</v>
      </c>
      <c r="N646" s="11">
        <f t="shared" si="650"/>
        <v>42611.20833</v>
      </c>
      <c r="O646" s="12">
        <f t="shared" si="4"/>
        <v>2016</v>
      </c>
      <c r="P646" s="5" t="b">
        <v>0</v>
      </c>
      <c r="Q646" s="5">
        <f t="shared" si="5"/>
        <v>8</v>
      </c>
      <c r="R646" s="5" t="b">
        <v>1</v>
      </c>
      <c r="S646" s="5" t="s">
        <v>38</v>
      </c>
      <c r="T646" s="16">
        <f>Pledged/goal</f>
        <v>1.455394737</v>
      </c>
      <c r="U646" s="14">
        <f>iferror(Pledged/backer_count, " ")</f>
        <v>29.97560976</v>
      </c>
      <c r="V646" s="15" t="str">
        <f t="shared" si="6"/>
        <v>film &amp; video</v>
      </c>
      <c r="W646" s="15" t="str">
        <f t="shared" si="7"/>
        <v>drama</v>
      </c>
    </row>
    <row r="647" ht="15.75" customHeight="1">
      <c r="A647" s="5">
        <v>713.0</v>
      </c>
      <c r="B647" s="6" t="s">
        <v>1347</v>
      </c>
      <c r="C647" s="7" t="s">
        <v>1348</v>
      </c>
      <c r="D647" s="8">
        <v>6900.0</v>
      </c>
      <c r="E647" s="8">
        <v>11174.0</v>
      </c>
      <c r="F647" s="5" t="s">
        <v>931</v>
      </c>
      <c r="G647" s="5">
        <v>103.0</v>
      </c>
      <c r="H647" s="5" t="s">
        <v>31</v>
      </c>
      <c r="I647" s="5" t="s">
        <v>32</v>
      </c>
      <c r="J647" s="5">
        <v>1.471842E9</v>
      </c>
      <c r="K647" s="5">
        <v>1.4728788E9</v>
      </c>
      <c r="L647" s="9">
        <f t="shared" si="2"/>
        <v>127164939638400</v>
      </c>
      <c r="M647" s="10">
        <f t="shared" ref="M647:N647" si="651">(((J647/60/60)/24+DATE(1970,1,1)))</f>
        <v>42604.20833</v>
      </c>
      <c r="N647" s="11">
        <f t="shared" si="651"/>
        <v>42616.20833</v>
      </c>
      <c r="O647" s="12">
        <f t="shared" si="4"/>
        <v>2016</v>
      </c>
      <c r="P647" s="5" t="b">
        <v>0</v>
      </c>
      <c r="Q647" s="5">
        <f t="shared" si="5"/>
        <v>8</v>
      </c>
      <c r="R647" s="5" t="b">
        <v>0</v>
      </c>
      <c r="S647" s="5" t="s">
        <v>388</v>
      </c>
      <c r="T647" s="16">
        <f>Pledged/goal</f>
        <v>1.61942029</v>
      </c>
      <c r="U647" s="14">
        <f>iferror(Pledged/backer_count, " ")</f>
        <v>108.4854369</v>
      </c>
      <c r="V647" s="15" t="str">
        <f t="shared" si="6"/>
        <v>publishing</v>
      </c>
      <c r="W647" s="15" t="str">
        <f t="shared" si="7"/>
        <v>radio &amp; podcasts</v>
      </c>
    </row>
    <row r="648" ht="15.75" customHeight="1">
      <c r="A648" s="5">
        <v>864.0</v>
      </c>
      <c r="B648" s="6" t="s">
        <v>1349</v>
      </c>
      <c r="C648" s="7" t="s">
        <v>1350</v>
      </c>
      <c r="D648" s="8">
        <v>4200.0</v>
      </c>
      <c r="E648" s="8">
        <v>14577.0</v>
      </c>
      <c r="F648" s="5" t="s">
        <v>931</v>
      </c>
      <c r="G648" s="5">
        <v>150.0</v>
      </c>
      <c r="H648" s="5" t="s">
        <v>31</v>
      </c>
      <c r="I648" s="5" t="s">
        <v>32</v>
      </c>
      <c r="J648" s="5">
        <v>1.4715828E9</v>
      </c>
      <c r="K648" s="5">
        <v>1.4720148E9</v>
      </c>
      <c r="L648" s="9">
        <f t="shared" si="2"/>
        <v>127142544758400</v>
      </c>
      <c r="M648" s="10">
        <f t="shared" ref="M648:N648" si="652">(((J648/60/60)/24+DATE(1970,1,1)))</f>
        <v>42601.20833</v>
      </c>
      <c r="N648" s="11">
        <f t="shared" si="652"/>
        <v>42606.20833</v>
      </c>
      <c r="O648" s="12">
        <f t="shared" si="4"/>
        <v>2016</v>
      </c>
      <c r="P648" s="5" t="b">
        <v>0</v>
      </c>
      <c r="Q648" s="5">
        <f t="shared" si="5"/>
        <v>8</v>
      </c>
      <c r="R648" s="5" t="b">
        <v>0</v>
      </c>
      <c r="S648" s="5" t="s">
        <v>158</v>
      </c>
      <c r="T648" s="16">
        <f>Pledged/goal</f>
        <v>3.470714286</v>
      </c>
      <c r="U648" s="14">
        <f>iferror(Pledged/backer_count, " ")</f>
        <v>97.18</v>
      </c>
      <c r="V648" s="15" t="str">
        <f t="shared" si="6"/>
        <v>film &amp; video</v>
      </c>
      <c r="W648" s="15" t="str">
        <f t="shared" si="7"/>
        <v>shorts</v>
      </c>
    </row>
    <row r="649" ht="15.75" customHeight="1">
      <c r="A649" s="5">
        <v>304.0</v>
      </c>
      <c r="B649" s="6" t="s">
        <v>1351</v>
      </c>
      <c r="C649" s="7" t="s">
        <v>1352</v>
      </c>
      <c r="D649" s="8">
        <v>2100.0</v>
      </c>
      <c r="E649" s="8">
        <v>11469.0</v>
      </c>
      <c r="F649" s="5" t="s">
        <v>931</v>
      </c>
      <c r="G649" s="5">
        <v>142.0</v>
      </c>
      <c r="H649" s="5" t="s">
        <v>31</v>
      </c>
      <c r="I649" s="5" t="s">
        <v>32</v>
      </c>
      <c r="J649" s="5">
        <v>1.470546E9</v>
      </c>
      <c r="K649" s="5">
        <v>1.4740884E9</v>
      </c>
      <c r="L649" s="9">
        <f t="shared" si="2"/>
        <v>127052965238400</v>
      </c>
      <c r="M649" s="10">
        <f t="shared" ref="M649:N649" si="653">(((J649/60/60)/24+DATE(1970,1,1)))</f>
        <v>42589.20833</v>
      </c>
      <c r="N649" s="11">
        <f t="shared" si="653"/>
        <v>42630.20833</v>
      </c>
      <c r="O649" s="12">
        <f t="shared" si="4"/>
        <v>2016</v>
      </c>
      <c r="P649" s="5" t="b">
        <v>0</v>
      </c>
      <c r="Q649" s="5">
        <f t="shared" si="5"/>
        <v>8</v>
      </c>
      <c r="R649" s="5" t="b">
        <v>0</v>
      </c>
      <c r="S649" s="5" t="s">
        <v>72</v>
      </c>
      <c r="T649" s="13">
        <f>Pledged/goal</f>
        <v>5.461428571</v>
      </c>
      <c r="U649" s="14">
        <f>iferror(Pledged/backer_count, " ")</f>
        <v>80.76760563</v>
      </c>
      <c r="V649" s="15" t="str">
        <f t="shared" si="6"/>
        <v>film &amp; video</v>
      </c>
      <c r="W649" s="15" t="str">
        <f t="shared" si="7"/>
        <v>documentary</v>
      </c>
    </row>
    <row r="650" ht="15.75" customHeight="1">
      <c r="A650" s="5">
        <v>652.0</v>
      </c>
      <c r="B650" s="6" t="s">
        <v>1353</v>
      </c>
      <c r="C650" s="7" t="s">
        <v>1354</v>
      </c>
      <c r="D650" s="8">
        <v>10000.0</v>
      </c>
      <c r="E650" s="8">
        <v>12684.0</v>
      </c>
      <c r="F650" s="5" t="s">
        <v>931</v>
      </c>
      <c r="G650" s="5">
        <v>409.0</v>
      </c>
      <c r="H650" s="5" t="s">
        <v>31</v>
      </c>
      <c r="I650" s="5" t="s">
        <v>32</v>
      </c>
      <c r="J650" s="5">
        <v>1.4703732E9</v>
      </c>
      <c r="K650" s="5">
        <v>1.4740884E9</v>
      </c>
      <c r="L650" s="9">
        <f t="shared" si="2"/>
        <v>127038035318400</v>
      </c>
      <c r="M650" s="10">
        <f t="shared" ref="M650:N650" si="654">(((J650/60/60)/24+DATE(1970,1,1)))</f>
        <v>42587.20833</v>
      </c>
      <c r="N650" s="11">
        <f t="shared" si="654"/>
        <v>42630.20833</v>
      </c>
      <c r="O650" s="12">
        <f t="shared" si="4"/>
        <v>2016</v>
      </c>
      <c r="P650" s="5" t="b">
        <v>0</v>
      </c>
      <c r="Q650" s="5">
        <f t="shared" si="5"/>
        <v>8</v>
      </c>
      <c r="R650" s="5" t="b">
        <v>0</v>
      </c>
      <c r="S650" s="5" t="s">
        <v>60</v>
      </c>
      <c r="T650" s="16">
        <f>Pledged/goal</f>
        <v>1.2684</v>
      </c>
      <c r="U650" s="14">
        <f>iferror(Pledged/backer_count, " ")</f>
        <v>31.01222494</v>
      </c>
      <c r="V650" s="15" t="str">
        <f t="shared" si="6"/>
        <v>technology</v>
      </c>
      <c r="W650" s="15" t="str">
        <f t="shared" si="7"/>
        <v>web</v>
      </c>
    </row>
    <row r="651" ht="15.75" customHeight="1">
      <c r="A651" s="5">
        <v>559.0</v>
      </c>
      <c r="B651" s="6" t="s">
        <v>1355</v>
      </c>
      <c r="C651" s="7" t="s">
        <v>1356</v>
      </c>
      <c r="D651" s="8">
        <v>105300.0</v>
      </c>
      <c r="E651" s="8">
        <v>106321.0</v>
      </c>
      <c r="F651" s="5" t="s">
        <v>931</v>
      </c>
      <c r="G651" s="5">
        <v>1022.0</v>
      </c>
      <c r="H651" s="5" t="s">
        <v>31</v>
      </c>
      <c r="I651" s="5" t="s">
        <v>32</v>
      </c>
      <c r="J651" s="5">
        <v>1.470114E9</v>
      </c>
      <c r="K651" s="5">
        <v>1.4707188E9</v>
      </c>
      <c r="L651" s="9">
        <f t="shared" si="2"/>
        <v>127015640438400</v>
      </c>
      <c r="M651" s="10">
        <f t="shared" ref="M651:N651" si="655">(((J651/60/60)/24+DATE(1970,1,1)))</f>
        <v>42584.20833</v>
      </c>
      <c r="N651" s="11">
        <f t="shared" si="655"/>
        <v>42591.20833</v>
      </c>
      <c r="O651" s="12">
        <f t="shared" si="4"/>
        <v>2016</v>
      </c>
      <c r="P651" s="5" t="b">
        <v>0</v>
      </c>
      <c r="Q651" s="5">
        <f t="shared" si="5"/>
        <v>8</v>
      </c>
      <c r="R651" s="5" t="b">
        <v>0</v>
      </c>
      <c r="S651" s="5" t="s">
        <v>33</v>
      </c>
      <c r="T651" s="16">
        <f>Pledged/goal</f>
        <v>1.009696106</v>
      </c>
      <c r="U651" s="14">
        <f>iferror(Pledged/backer_count, " ")</f>
        <v>104.0322896</v>
      </c>
      <c r="V651" s="15" t="str">
        <f t="shared" si="6"/>
        <v>theater</v>
      </c>
      <c r="W651" s="15" t="str">
        <f t="shared" si="7"/>
        <v>plays</v>
      </c>
    </row>
    <row r="652" ht="15.75" customHeight="1">
      <c r="A652" s="5">
        <v>232.0</v>
      </c>
      <c r="B652" s="6" t="s">
        <v>1357</v>
      </c>
      <c r="C652" s="7" t="s">
        <v>1358</v>
      </c>
      <c r="D652" s="8">
        <v>3400.0</v>
      </c>
      <c r="E652" s="8">
        <v>5823.0</v>
      </c>
      <c r="F652" s="5" t="s">
        <v>931</v>
      </c>
      <c r="G652" s="5">
        <v>92.0</v>
      </c>
      <c r="H652" s="5" t="s">
        <v>31</v>
      </c>
      <c r="I652" s="5" t="s">
        <v>32</v>
      </c>
      <c r="J652" s="5">
        <v>1.4694228E9</v>
      </c>
      <c r="K652" s="5">
        <v>1.4695092E9</v>
      </c>
      <c r="L652" s="9">
        <f t="shared" si="2"/>
        <v>126955920758400</v>
      </c>
      <c r="M652" s="10">
        <f t="shared" ref="M652:N652" si="656">(((J652/60/60)/24+DATE(1970,1,1)))</f>
        <v>42576.20833</v>
      </c>
      <c r="N652" s="11">
        <f t="shared" si="656"/>
        <v>42577.20833</v>
      </c>
      <c r="O652" s="12">
        <f t="shared" si="4"/>
        <v>2016</v>
      </c>
      <c r="P652" s="5" t="b">
        <v>0</v>
      </c>
      <c r="Q652" s="5">
        <f t="shared" si="5"/>
        <v>7</v>
      </c>
      <c r="R652" s="5" t="b">
        <v>0</v>
      </c>
      <c r="S652" s="5" t="s">
        <v>33</v>
      </c>
      <c r="T652" s="13">
        <f>Pledged/goal</f>
        <v>1.712647059</v>
      </c>
      <c r="U652" s="14">
        <f>iferror(Pledged/backer_count, " ")</f>
        <v>63.29347826</v>
      </c>
      <c r="V652" s="15" t="str">
        <f t="shared" si="6"/>
        <v>theater</v>
      </c>
      <c r="W652" s="15" t="str">
        <f t="shared" si="7"/>
        <v>plays</v>
      </c>
    </row>
    <row r="653" ht="15.75" customHeight="1">
      <c r="A653" s="5">
        <v>780.0</v>
      </c>
      <c r="B653" s="6" t="s">
        <v>1359</v>
      </c>
      <c r="C653" s="7" t="s">
        <v>1360</v>
      </c>
      <c r="D653" s="8">
        <v>5100.0</v>
      </c>
      <c r="E653" s="8">
        <v>5421.0</v>
      </c>
      <c r="F653" s="5" t="s">
        <v>931</v>
      </c>
      <c r="G653" s="5">
        <v>164.0</v>
      </c>
      <c r="H653" s="5" t="s">
        <v>31</v>
      </c>
      <c r="I653" s="5" t="s">
        <v>32</v>
      </c>
      <c r="J653" s="5">
        <v>1.4691636E9</v>
      </c>
      <c r="K653" s="5">
        <v>1.4708052E9</v>
      </c>
      <c r="L653" s="9">
        <f t="shared" si="2"/>
        <v>126933525878400</v>
      </c>
      <c r="M653" s="10">
        <f t="shared" ref="M653:N653" si="657">(((J653/60/60)/24+DATE(1970,1,1)))</f>
        <v>42573.20833</v>
      </c>
      <c r="N653" s="11">
        <f t="shared" si="657"/>
        <v>42592.20833</v>
      </c>
      <c r="O653" s="12">
        <f t="shared" si="4"/>
        <v>2016</v>
      </c>
      <c r="P653" s="5" t="b">
        <v>0</v>
      </c>
      <c r="Q653" s="5">
        <f t="shared" si="5"/>
        <v>7</v>
      </c>
      <c r="R653" s="5" t="b">
        <v>1</v>
      </c>
      <c r="S653" s="5" t="s">
        <v>38</v>
      </c>
      <c r="T653" s="16">
        <f>Pledged/goal</f>
        <v>1.062941176</v>
      </c>
      <c r="U653" s="14">
        <f>iferror(Pledged/backer_count, " ")</f>
        <v>33.05487805</v>
      </c>
      <c r="V653" s="15" t="str">
        <f t="shared" si="6"/>
        <v>film &amp; video</v>
      </c>
      <c r="W653" s="15" t="str">
        <f t="shared" si="7"/>
        <v>drama</v>
      </c>
    </row>
    <row r="654" ht="15.75" customHeight="1">
      <c r="A654" s="5">
        <v>620.0</v>
      </c>
      <c r="B654" s="6" t="s">
        <v>1361</v>
      </c>
      <c r="C654" s="7" t="s">
        <v>1362</v>
      </c>
      <c r="D654" s="8">
        <v>4300.0</v>
      </c>
      <c r="E654" s="8">
        <v>11525.0</v>
      </c>
      <c r="F654" s="5" t="s">
        <v>931</v>
      </c>
      <c r="G654" s="5">
        <v>128.0</v>
      </c>
      <c r="H654" s="5" t="s">
        <v>26</v>
      </c>
      <c r="I654" s="5" t="s">
        <v>27</v>
      </c>
      <c r="J654" s="5">
        <v>1.467954E9</v>
      </c>
      <c r="K654" s="5">
        <v>1.4682996E9</v>
      </c>
      <c r="L654" s="9">
        <f t="shared" si="2"/>
        <v>126829016438400</v>
      </c>
      <c r="M654" s="10">
        <f t="shared" ref="M654:N654" si="658">(((J654/60/60)/24+DATE(1970,1,1)))</f>
        <v>42559.20833</v>
      </c>
      <c r="N654" s="11">
        <f t="shared" si="658"/>
        <v>42563.20833</v>
      </c>
      <c r="O654" s="12">
        <f t="shared" si="4"/>
        <v>2016</v>
      </c>
      <c r="P654" s="5" t="b">
        <v>0</v>
      </c>
      <c r="Q654" s="5">
        <f t="shared" si="5"/>
        <v>7</v>
      </c>
      <c r="R654" s="5" t="b">
        <v>0</v>
      </c>
      <c r="S654" s="5" t="s">
        <v>81</v>
      </c>
      <c r="T654" s="16">
        <f>Pledged/goal</f>
        <v>2.680232558</v>
      </c>
      <c r="U654" s="14">
        <f>iferror(Pledged/backer_count, " ")</f>
        <v>90.0390625</v>
      </c>
      <c r="V654" s="15" t="str">
        <f t="shared" si="6"/>
        <v>photography</v>
      </c>
      <c r="W654" s="15" t="str">
        <f t="shared" si="7"/>
        <v>photography books</v>
      </c>
    </row>
    <row r="655" ht="15.75" customHeight="1">
      <c r="A655" s="5">
        <v>712.0</v>
      </c>
      <c r="B655" s="6" t="s">
        <v>1363</v>
      </c>
      <c r="C655" s="7" t="s">
        <v>1364</v>
      </c>
      <c r="D655" s="8">
        <v>800.0</v>
      </c>
      <c r="E655" s="8">
        <v>14725.0</v>
      </c>
      <c r="F655" s="5" t="s">
        <v>931</v>
      </c>
      <c r="G655" s="5">
        <v>202.0</v>
      </c>
      <c r="H655" s="5" t="s">
        <v>31</v>
      </c>
      <c r="I655" s="5" t="s">
        <v>32</v>
      </c>
      <c r="J655" s="5">
        <v>1.467954E9</v>
      </c>
      <c r="K655" s="5">
        <v>1.4714964E9</v>
      </c>
      <c r="L655" s="9">
        <f t="shared" si="2"/>
        <v>126829016438400</v>
      </c>
      <c r="M655" s="10">
        <f t="shared" ref="M655:N655" si="659">(((J655/60/60)/24+DATE(1970,1,1)))</f>
        <v>42559.20833</v>
      </c>
      <c r="N655" s="11">
        <f t="shared" si="659"/>
        <v>42600.20833</v>
      </c>
      <c r="O655" s="12">
        <f t="shared" si="4"/>
        <v>2016</v>
      </c>
      <c r="P655" s="5" t="b">
        <v>0</v>
      </c>
      <c r="Q655" s="5">
        <f t="shared" si="5"/>
        <v>7</v>
      </c>
      <c r="R655" s="5" t="b">
        <v>0</v>
      </c>
      <c r="S655" s="5" t="s">
        <v>33</v>
      </c>
      <c r="T655" s="16">
        <f>Pledged/goal</f>
        <v>18.40625</v>
      </c>
      <c r="U655" s="14">
        <f>iferror(Pledged/backer_count, " ")</f>
        <v>72.8960396</v>
      </c>
      <c r="V655" s="15" t="str">
        <f t="shared" si="6"/>
        <v>theater</v>
      </c>
      <c r="W655" s="15" t="str">
        <f t="shared" si="7"/>
        <v>plays</v>
      </c>
    </row>
    <row r="656" ht="15.75" customHeight="1">
      <c r="A656" s="5">
        <v>704.0</v>
      </c>
      <c r="B656" s="6" t="s">
        <v>1365</v>
      </c>
      <c r="C656" s="7" t="s">
        <v>1366</v>
      </c>
      <c r="D656" s="8">
        <v>8700.0</v>
      </c>
      <c r="E656" s="8">
        <v>10682.0</v>
      </c>
      <c r="F656" s="5" t="s">
        <v>931</v>
      </c>
      <c r="G656" s="5">
        <v>116.0</v>
      </c>
      <c r="H656" s="5" t="s">
        <v>31</v>
      </c>
      <c r="I656" s="5" t="s">
        <v>32</v>
      </c>
      <c r="J656" s="5">
        <v>1.4676084E9</v>
      </c>
      <c r="K656" s="5">
        <v>1.4689044E9</v>
      </c>
      <c r="L656" s="9">
        <f t="shared" si="2"/>
        <v>126799156598400</v>
      </c>
      <c r="M656" s="10">
        <f t="shared" ref="M656:N656" si="660">(((J656/60/60)/24+DATE(1970,1,1)))</f>
        <v>42555.20833</v>
      </c>
      <c r="N656" s="11">
        <f t="shared" si="660"/>
        <v>42570.20833</v>
      </c>
      <c r="O656" s="12">
        <f t="shared" si="4"/>
        <v>2016</v>
      </c>
      <c r="P656" s="5" t="b">
        <v>0</v>
      </c>
      <c r="Q656" s="5">
        <f t="shared" si="5"/>
        <v>7</v>
      </c>
      <c r="R656" s="5" t="b">
        <v>0</v>
      </c>
      <c r="S656" s="5" t="s">
        <v>161</v>
      </c>
      <c r="T656" s="16">
        <f>Pledged/goal</f>
        <v>1.227816092</v>
      </c>
      <c r="U656" s="14">
        <f>iferror(Pledged/backer_count, " ")</f>
        <v>92.0862069</v>
      </c>
      <c r="V656" s="15" t="str">
        <f t="shared" si="6"/>
        <v>film &amp; video</v>
      </c>
      <c r="W656" s="15" t="str">
        <f t="shared" si="7"/>
        <v>animation</v>
      </c>
    </row>
    <row r="657" ht="15.75" customHeight="1">
      <c r="A657" s="5">
        <v>408.0</v>
      </c>
      <c r="B657" s="6" t="s">
        <v>1367</v>
      </c>
      <c r="C657" s="7" t="s">
        <v>1368</v>
      </c>
      <c r="D657" s="8">
        <v>9200.0</v>
      </c>
      <c r="E657" s="8">
        <v>12129.0</v>
      </c>
      <c r="F657" s="5" t="s">
        <v>931</v>
      </c>
      <c r="G657" s="5">
        <v>154.0</v>
      </c>
      <c r="H657" s="5" t="s">
        <v>56</v>
      </c>
      <c r="I657" s="5" t="s">
        <v>57</v>
      </c>
      <c r="J657" s="5">
        <v>1.4663988E9</v>
      </c>
      <c r="K657" s="5">
        <v>1.4681268E9</v>
      </c>
      <c r="L657" s="9">
        <f t="shared" si="2"/>
        <v>126694647158400</v>
      </c>
      <c r="M657" s="10">
        <f t="shared" ref="M657:N657" si="661">(((J657/60/60)/24+DATE(1970,1,1)))</f>
        <v>42541.20833</v>
      </c>
      <c r="N657" s="11">
        <f t="shared" si="661"/>
        <v>42561.20833</v>
      </c>
      <c r="O657" s="12">
        <f t="shared" si="4"/>
        <v>2016</v>
      </c>
      <c r="P657" s="5" t="b">
        <v>0</v>
      </c>
      <c r="Q657" s="5">
        <f t="shared" si="5"/>
        <v>6</v>
      </c>
      <c r="R657" s="5" t="b">
        <v>0</v>
      </c>
      <c r="S657" s="5" t="s">
        <v>72</v>
      </c>
      <c r="T657" s="16">
        <f>Pledged/goal</f>
        <v>1.318369565</v>
      </c>
      <c r="U657" s="14">
        <f>iferror(Pledged/backer_count, " ")</f>
        <v>78.75974026</v>
      </c>
      <c r="V657" s="15" t="str">
        <f t="shared" si="6"/>
        <v>film &amp; video</v>
      </c>
      <c r="W657" s="15" t="str">
        <f t="shared" si="7"/>
        <v>documentary</v>
      </c>
    </row>
    <row r="658" ht="15.75" customHeight="1">
      <c r="A658" s="5">
        <v>147.0</v>
      </c>
      <c r="B658" s="6" t="s">
        <v>1369</v>
      </c>
      <c r="C658" s="7" t="s">
        <v>1370</v>
      </c>
      <c r="D658" s="8">
        <v>8300.0</v>
      </c>
      <c r="E658" s="8">
        <v>9337.0</v>
      </c>
      <c r="F658" s="5" t="s">
        <v>931</v>
      </c>
      <c r="G658" s="5">
        <v>199.0</v>
      </c>
      <c r="H658" s="5" t="s">
        <v>31</v>
      </c>
      <c r="I658" s="5" t="s">
        <v>32</v>
      </c>
      <c r="J658" s="5">
        <v>1.465794E9</v>
      </c>
      <c r="K658" s="5">
        <v>1.4663124E9</v>
      </c>
      <c r="L658" s="9">
        <f t="shared" si="2"/>
        <v>126642392438400</v>
      </c>
      <c r="M658" s="10">
        <f t="shared" ref="M658:N658" si="662">(((J658/60/60)/24+DATE(1970,1,1)))</f>
        <v>42534.20833</v>
      </c>
      <c r="N658" s="11">
        <f t="shared" si="662"/>
        <v>42540.20833</v>
      </c>
      <c r="O658" s="12">
        <f t="shared" si="4"/>
        <v>2016</v>
      </c>
      <c r="P658" s="5" t="b">
        <v>0</v>
      </c>
      <c r="Q658" s="5">
        <f t="shared" si="5"/>
        <v>6</v>
      </c>
      <c r="R658" s="5" t="b">
        <v>1</v>
      </c>
      <c r="S658" s="5" t="s">
        <v>33</v>
      </c>
      <c r="T658" s="13">
        <f>Pledged/goal</f>
        <v>1.124939759</v>
      </c>
      <c r="U658" s="14">
        <f>iferror(Pledged/backer_count, " ")</f>
        <v>46.91959799</v>
      </c>
      <c r="V658" s="15" t="str">
        <f t="shared" si="6"/>
        <v>theater</v>
      </c>
      <c r="W658" s="15" t="str">
        <f t="shared" si="7"/>
        <v>plays</v>
      </c>
    </row>
    <row r="659" ht="15.75" customHeight="1">
      <c r="A659" s="5">
        <v>13.0</v>
      </c>
      <c r="B659" s="6" t="s">
        <v>1371</v>
      </c>
      <c r="C659" s="7" t="s">
        <v>1372</v>
      </c>
      <c r="D659" s="8">
        <v>4200.0</v>
      </c>
      <c r="E659" s="8">
        <v>10295.0</v>
      </c>
      <c r="F659" s="5" t="s">
        <v>931</v>
      </c>
      <c r="G659" s="5">
        <v>98.0</v>
      </c>
      <c r="H659" s="5" t="s">
        <v>31</v>
      </c>
      <c r="I659" s="5" t="s">
        <v>32</v>
      </c>
      <c r="J659" s="5">
        <v>1.4656212E9</v>
      </c>
      <c r="K659" s="5">
        <v>1.466658E9</v>
      </c>
      <c r="L659" s="9">
        <f t="shared" si="2"/>
        <v>126627462518400</v>
      </c>
      <c r="M659" s="10">
        <f t="shared" ref="M659:N659" si="663">(((J659/60/60)/24+DATE(1970,1,1)))</f>
        <v>42532.20833</v>
      </c>
      <c r="N659" s="11">
        <f t="shared" si="663"/>
        <v>42544.20833</v>
      </c>
      <c r="O659" s="12">
        <f t="shared" si="4"/>
        <v>2016</v>
      </c>
      <c r="P659" s="5" t="b">
        <v>0</v>
      </c>
      <c r="Q659" s="5">
        <f t="shared" si="5"/>
        <v>6</v>
      </c>
      <c r="R659" s="5" t="b">
        <v>0</v>
      </c>
      <c r="S659" s="5" t="s">
        <v>117</v>
      </c>
      <c r="T659" s="13">
        <f>Pledged/goal</f>
        <v>2.451190476</v>
      </c>
      <c r="U659" s="14">
        <f>iferror(Pledged/backer_count, " ")</f>
        <v>105.0510204</v>
      </c>
      <c r="V659" s="15" t="str">
        <f t="shared" si="6"/>
        <v>music</v>
      </c>
      <c r="W659" s="15" t="str">
        <f t="shared" si="7"/>
        <v>indie rock</v>
      </c>
    </row>
    <row r="660" ht="15.75" customHeight="1">
      <c r="A660" s="5">
        <v>774.0</v>
      </c>
      <c r="B660" s="6" t="s">
        <v>1373</v>
      </c>
      <c r="C660" s="7" t="s">
        <v>1374</v>
      </c>
      <c r="D660" s="8">
        <v>5000.0</v>
      </c>
      <c r="E660" s="8">
        <v>6775.0</v>
      </c>
      <c r="F660" s="5" t="s">
        <v>931</v>
      </c>
      <c r="G660" s="5">
        <v>78.0</v>
      </c>
      <c r="H660" s="5" t="s">
        <v>79</v>
      </c>
      <c r="I660" s="5" t="s">
        <v>80</v>
      </c>
      <c r="J660" s="5">
        <v>1.4639796E9</v>
      </c>
      <c r="K660" s="5">
        <v>1.467522E9</v>
      </c>
      <c r="L660" s="9">
        <f t="shared" si="2"/>
        <v>126485628278400</v>
      </c>
      <c r="M660" s="10">
        <f t="shared" ref="M660:N660" si="664">(((J660/60/60)/24+DATE(1970,1,1)))</f>
        <v>42513.20833</v>
      </c>
      <c r="N660" s="11">
        <f t="shared" si="664"/>
        <v>42554.20833</v>
      </c>
      <c r="O660" s="12">
        <f t="shared" si="4"/>
        <v>2016</v>
      </c>
      <c r="P660" s="5" t="b">
        <v>0</v>
      </c>
      <c r="Q660" s="5">
        <f t="shared" si="5"/>
        <v>5</v>
      </c>
      <c r="R660" s="5" t="b">
        <v>0</v>
      </c>
      <c r="S660" s="5" t="s">
        <v>60</v>
      </c>
      <c r="T660" s="16">
        <f>Pledged/goal</f>
        <v>1.355</v>
      </c>
      <c r="U660" s="14">
        <f>iferror(Pledged/backer_count, " ")</f>
        <v>86.85897436</v>
      </c>
      <c r="V660" s="15" t="str">
        <f t="shared" si="6"/>
        <v>technology</v>
      </c>
      <c r="W660" s="15" t="str">
        <f t="shared" si="7"/>
        <v>web</v>
      </c>
    </row>
    <row r="661" ht="15.75" customHeight="1">
      <c r="A661" s="5">
        <v>615.0</v>
      </c>
      <c r="B661" s="6" t="s">
        <v>1375</v>
      </c>
      <c r="C661" s="7" t="s">
        <v>1376</v>
      </c>
      <c r="D661" s="8">
        <v>8500.0</v>
      </c>
      <c r="E661" s="8">
        <v>14488.0</v>
      </c>
      <c r="F661" s="5" t="s">
        <v>931</v>
      </c>
      <c r="G661" s="5">
        <v>170.0</v>
      </c>
      <c r="H661" s="5" t="s">
        <v>79</v>
      </c>
      <c r="I661" s="5" t="s">
        <v>80</v>
      </c>
      <c r="J661" s="5">
        <v>1.461906E9</v>
      </c>
      <c r="K661" s="5">
        <v>1.46277E9</v>
      </c>
      <c r="L661" s="9">
        <f t="shared" si="2"/>
        <v>126306469238400</v>
      </c>
      <c r="M661" s="10">
        <f t="shared" ref="M661:N661" si="665">(((J661/60/60)/24+DATE(1970,1,1)))</f>
        <v>42489.20833</v>
      </c>
      <c r="N661" s="11">
        <f t="shared" si="665"/>
        <v>42499.20833</v>
      </c>
      <c r="O661" s="12">
        <f t="shared" si="4"/>
        <v>2016</v>
      </c>
      <c r="P661" s="5" t="b">
        <v>0</v>
      </c>
      <c r="Q661" s="5">
        <f t="shared" si="5"/>
        <v>4</v>
      </c>
      <c r="R661" s="5" t="b">
        <v>0</v>
      </c>
      <c r="S661" s="5" t="s">
        <v>33</v>
      </c>
      <c r="T661" s="16">
        <f>Pledged/goal</f>
        <v>1.704470588</v>
      </c>
      <c r="U661" s="14">
        <f>iferror(Pledged/backer_count, " ")</f>
        <v>85.22352941</v>
      </c>
      <c r="V661" s="15" t="str">
        <f t="shared" si="6"/>
        <v>theater</v>
      </c>
      <c r="W661" s="15" t="str">
        <f t="shared" si="7"/>
        <v>plays</v>
      </c>
    </row>
    <row r="662" ht="15.75" customHeight="1">
      <c r="A662" s="5">
        <v>653.0</v>
      </c>
      <c r="B662" s="6" t="s">
        <v>1377</v>
      </c>
      <c r="C662" s="7" t="s">
        <v>1378</v>
      </c>
      <c r="D662" s="8">
        <v>600.0</v>
      </c>
      <c r="E662" s="8">
        <v>14033.0</v>
      </c>
      <c r="F662" s="5" t="s">
        <v>931</v>
      </c>
      <c r="G662" s="5">
        <v>234.0</v>
      </c>
      <c r="H662" s="5" t="s">
        <v>31</v>
      </c>
      <c r="I662" s="5" t="s">
        <v>32</v>
      </c>
      <c r="J662" s="5">
        <v>1.4600916E9</v>
      </c>
      <c r="K662" s="5">
        <v>1.4602644E9</v>
      </c>
      <c r="L662" s="9">
        <f t="shared" si="2"/>
        <v>126149705078400</v>
      </c>
      <c r="M662" s="10">
        <f t="shared" ref="M662:N662" si="666">(((J662/60/60)/24+DATE(1970,1,1)))</f>
        <v>42468.20833</v>
      </c>
      <c r="N662" s="11">
        <f t="shared" si="666"/>
        <v>42470.20833</v>
      </c>
      <c r="O662" s="12">
        <f t="shared" si="4"/>
        <v>2016</v>
      </c>
      <c r="P662" s="5" t="b">
        <v>0</v>
      </c>
      <c r="Q662" s="5">
        <f t="shared" si="5"/>
        <v>4</v>
      </c>
      <c r="R662" s="5" t="b">
        <v>0</v>
      </c>
      <c r="S662" s="5" t="s">
        <v>60</v>
      </c>
      <c r="T662" s="16">
        <f>Pledged/goal</f>
        <v>23.38833333</v>
      </c>
      <c r="U662" s="14">
        <f>iferror(Pledged/backer_count, " ")</f>
        <v>59.97008547</v>
      </c>
      <c r="V662" s="15" t="str">
        <f t="shared" si="6"/>
        <v>technology</v>
      </c>
      <c r="W662" s="15" t="str">
        <f t="shared" si="7"/>
        <v>web</v>
      </c>
    </row>
    <row r="663" ht="15.75" customHeight="1">
      <c r="A663" s="5">
        <v>548.0</v>
      </c>
      <c r="B663" s="6" t="s">
        <v>1379</v>
      </c>
      <c r="C663" s="7" t="s">
        <v>1380</v>
      </c>
      <c r="D663" s="8">
        <v>66100.0</v>
      </c>
      <c r="E663" s="8">
        <v>179074.0</v>
      </c>
      <c r="F663" s="5" t="s">
        <v>931</v>
      </c>
      <c r="G663" s="5">
        <v>2985.0</v>
      </c>
      <c r="H663" s="5" t="s">
        <v>31</v>
      </c>
      <c r="I663" s="5" t="s">
        <v>32</v>
      </c>
      <c r="J663" s="5">
        <v>1.4594868E9</v>
      </c>
      <c r="K663" s="5">
        <v>1.46061E9</v>
      </c>
      <c r="L663" s="9">
        <f t="shared" si="2"/>
        <v>126097450358400</v>
      </c>
      <c r="M663" s="10">
        <f t="shared" ref="M663:N663" si="667">(((J663/60/60)/24+DATE(1970,1,1)))</f>
        <v>42461.20833</v>
      </c>
      <c r="N663" s="11">
        <f t="shared" si="667"/>
        <v>42474.20833</v>
      </c>
      <c r="O663" s="12">
        <f t="shared" si="4"/>
        <v>2016</v>
      </c>
      <c r="P663" s="5" t="b">
        <v>0</v>
      </c>
      <c r="Q663" s="5">
        <f t="shared" si="5"/>
        <v>4</v>
      </c>
      <c r="R663" s="5" t="b">
        <v>0</v>
      </c>
      <c r="S663" s="5" t="s">
        <v>33</v>
      </c>
      <c r="T663" s="16">
        <f>Pledged/goal</f>
        <v>2.70913767</v>
      </c>
      <c r="U663" s="14">
        <f>iferror(Pledged/backer_count, " ")</f>
        <v>59.99128978</v>
      </c>
      <c r="V663" s="15" t="str">
        <f t="shared" si="6"/>
        <v>theater</v>
      </c>
      <c r="W663" s="15" t="str">
        <f t="shared" si="7"/>
        <v>plays</v>
      </c>
    </row>
    <row r="664" ht="15.75" customHeight="1">
      <c r="A664" s="5">
        <v>735.0</v>
      </c>
      <c r="B664" s="6" t="s">
        <v>1381</v>
      </c>
      <c r="C664" s="7" t="s">
        <v>1382</v>
      </c>
      <c r="D664" s="8">
        <v>37100.0</v>
      </c>
      <c r="E664" s="8">
        <v>131404.0</v>
      </c>
      <c r="F664" s="5" t="s">
        <v>931</v>
      </c>
      <c r="G664" s="5">
        <v>1991.0</v>
      </c>
      <c r="H664" s="5" t="s">
        <v>31</v>
      </c>
      <c r="I664" s="5" t="s">
        <v>32</v>
      </c>
      <c r="J664" s="5">
        <v>1.459314E9</v>
      </c>
      <c r="K664" s="5">
        <v>1.4599188E9</v>
      </c>
      <c r="L664" s="9">
        <f t="shared" si="2"/>
        <v>126082520438400</v>
      </c>
      <c r="M664" s="10">
        <f t="shared" ref="M664:N664" si="668">(((J664/60/60)/24+DATE(1970,1,1)))</f>
        <v>42459.20833</v>
      </c>
      <c r="N664" s="11">
        <f t="shared" si="668"/>
        <v>42466.20833</v>
      </c>
      <c r="O664" s="12">
        <f t="shared" si="4"/>
        <v>2016</v>
      </c>
      <c r="P664" s="5" t="b">
        <v>0</v>
      </c>
      <c r="Q664" s="5">
        <f t="shared" si="5"/>
        <v>3</v>
      </c>
      <c r="R664" s="5" t="b">
        <v>0</v>
      </c>
      <c r="S664" s="5" t="s">
        <v>81</v>
      </c>
      <c r="T664" s="16">
        <f>Pledged/goal</f>
        <v>3.541886792</v>
      </c>
      <c r="U664" s="14">
        <f>iferror(Pledged/backer_count, " ")</f>
        <v>65.99899548</v>
      </c>
      <c r="V664" s="15" t="str">
        <f t="shared" si="6"/>
        <v>photography</v>
      </c>
      <c r="W664" s="15" t="str">
        <f t="shared" si="7"/>
        <v>photography books</v>
      </c>
    </row>
    <row r="665" ht="15.75" customHeight="1">
      <c r="A665" s="5">
        <v>74.0</v>
      </c>
      <c r="B665" s="6" t="s">
        <v>1383</v>
      </c>
      <c r="C665" s="7" t="s">
        <v>1384</v>
      </c>
      <c r="D665" s="8">
        <v>3900.0</v>
      </c>
      <c r="E665" s="8">
        <v>4776.0</v>
      </c>
      <c r="F665" s="5" t="s">
        <v>931</v>
      </c>
      <c r="G665" s="5">
        <v>85.0</v>
      </c>
      <c r="H665" s="5" t="s">
        <v>51</v>
      </c>
      <c r="I665" s="5" t="s">
        <v>52</v>
      </c>
      <c r="J665" s="5">
        <v>1.4590548E9</v>
      </c>
      <c r="K665" s="5">
        <v>1.4591412E9</v>
      </c>
      <c r="L665" s="9">
        <f t="shared" si="2"/>
        <v>126060125558400</v>
      </c>
      <c r="M665" s="10">
        <f t="shared" ref="M665:N665" si="669">(((J665/60/60)/24+DATE(1970,1,1)))</f>
        <v>42456.20833</v>
      </c>
      <c r="N665" s="11">
        <f t="shared" si="669"/>
        <v>42457.20833</v>
      </c>
      <c r="O665" s="12">
        <f t="shared" si="4"/>
        <v>2016</v>
      </c>
      <c r="P665" s="5" t="b">
        <v>0</v>
      </c>
      <c r="Q665" s="5">
        <f t="shared" si="5"/>
        <v>3</v>
      </c>
      <c r="R665" s="5" t="b">
        <v>0</v>
      </c>
      <c r="S665" s="5" t="s">
        <v>172</v>
      </c>
      <c r="T665" s="13">
        <f>Pledged/goal</f>
        <v>1.224615385</v>
      </c>
      <c r="U665" s="14">
        <f>iferror(Pledged/backer_count, " ")</f>
        <v>56.18823529</v>
      </c>
      <c r="V665" s="15" t="str">
        <f t="shared" si="6"/>
        <v>music</v>
      </c>
      <c r="W665" s="15" t="str">
        <f t="shared" si="7"/>
        <v>metal</v>
      </c>
    </row>
    <row r="666" ht="15.75" customHeight="1">
      <c r="A666" s="5">
        <v>305.0</v>
      </c>
      <c r="B666" s="6" t="s">
        <v>1385</v>
      </c>
      <c r="C666" s="7" t="s">
        <v>1386</v>
      </c>
      <c r="D666" s="8">
        <v>2800.0</v>
      </c>
      <c r="E666" s="8">
        <v>8014.0</v>
      </c>
      <c r="F666" s="5" t="s">
        <v>931</v>
      </c>
      <c r="G666" s="5">
        <v>85.0</v>
      </c>
      <c r="H666" s="5" t="s">
        <v>31</v>
      </c>
      <c r="I666" s="5" t="s">
        <v>32</v>
      </c>
      <c r="J666" s="5">
        <v>1.4583636E9</v>
      </c>
      <c r="K666" s="5">
        <v>1.461906E9</v>
      </c>
      <c r="L666" s="9">
        <f t="shared" si="2"/>
        <v>126000405878400</v>
      </c>
      <c r="M666" s="10">
        <f t="shared" ref="M666:N666" si="670">(((J666/60/60)/24+DATE(1970,1,1)))</f>
        <v>42448.20833</v>
      </c>
      <c r="N666" s="11">
        <f t="shared" si="670"/>
        <v>42489.20833</v>
      </c>
      <c r="O666" s="12">
        <f t="shared" si="4"/>
        <v>2016</v>
      </c>
      <c r="P666" s="5" t="b">
        <v>0</v>
      </c>
      <c r="Q666" s="5">
        <f t="shared" si="5"/>
        <v>3</v>
      </c>
      <c r="R666" s="5" t="b">
        <v>0</v>
      </c>
      <c r="S666" s="5" t="s">
        <v>33</v>
      </c>
      <c r="T666" s="13">
        <f>Pledged/goal</f>
        <v>2.862142857</v>
      </c>
      <c r="U666" s="14">
        <f>iferror(Pledged/backer_count, " ")</f>
        <v>94.28235294</v>
      </c>
      <c r="V666" s="15" t="str">
        <f t="shared" si="6"/>
        <v>theater</v>
      </c>
      <c r="W666" s="15" t="str">
        <f t="shared" si="7"/>
        <v>plays</v>
      </c>
    </row>
    <row r="667" ht="15.75" customHeight="1">
      <c r="A667" s="5">
        <v>751.0</v>
      </c>
      <c r="B667" s="6" t="s">
        <v>1387</v>
      </c>
      <c r="C667" s="7" t="s">
        <v>1388</v>
      </c>
      <c r="D667" s="8">
        <v>3600.0</v>
      </c>
      <c r="E667" s="8">
        <v>8363.0</v>
      </c>
      <c r="F667" s="5" t="s">
        <v>931</v>
      </c>
      <c r="G667" s="5">
        <v>270.0</v>
      </c>
      <c r="H667" s="5" t="s">
        <v>31</v>
      </c>
      <c r="I667" s="5" t="s">
        <v>32</v>
      </c>
      <c r="J667" s="5">
        <v>1.4581908E9</v>
      </c>
      <c r="K667" s="5">
        <v>1.4594868E9</v>
      </c>
      <c r="L667" s="9">
        <f t="shared" si="2"/>
        <v>125985475958400</v>
      </c>
      <c r="M667" s="10">
        <f t="shared" ref="M667:N667" si="671">(((J667/60/60)/24+DATE(1970,1,1)))</f>
        <v>42446.20833</v>
      </c>
      <c r="N667" s="11">
        <f t="shared" si="671"/>
        <v>42461.20833</v>
      </c>
      <c r="O667" s="12">
        <f t="shared" si="4"/>
        <v>2016</v>
      </c>
      <c r="P667" s="5" t="b">
        <v>1</v>
      </c>
      <c r="Q667" s="5">
        <f t="shared" si="5"/>
        <v>3</v>
      </c>
      <c r="R667" s="5" t="b">
        <v>1</v>
      </c>
      <c r="S667" s="5" t="s">
        <v>90</v>
      </c>
      <c r="T667" s="16">
        <f>Pledged/goal</f>
        <v>2.323055556</v>
      </c>
      <c r="U667" s="14">
        <f>iferror(Pledged/backer_count, " ")</f>
        <v>30.97407407</v>
      </c>
      <c r="V667" s="15" t="str">
        <f t="shared" si="6"/>
        <v>publishing</v>
      </c>
      <c r="W667" s="15" t="str">
        <f t="shared" si="7"/>
        <v>nonfiction</v>
      </c>
    </row>
    <row r="668" ht="15.75" customHeight="1">
      <c r="A668" s="5">
        <v>606.0</v>
      </c>
      <c r="B668" s="6" t="s">
        <v>1389</v>
      </c>
      <c r="C668" s="7" t="s">
        <v>1390</v>
      </c>
      <c r="D668" s="8">
        <v>3400.0</v>
      </c>
      <c r="E668" s="8">
        <v>6405.0</v>
      </c>
      <c r="F668" s="5" t="s">
        <v>931</v>
      </c>
      <c r="G668" s="5">
        <v>160.0</v>
      </c>
      <c r="H668" s="5" t="s">
        <v>51</v>
      </c>
      <c r="I668" s="5" t="s">
        <v>52</v>
      </c>
      <c r="J668" s="5">
        <v>1.4573304E9</v>
      </c>
      <c r="K668" s="5">
        <v>1.4582772E9</v>
      </c>
      <c r="L668" s="9">
        <f t="shared" si="2"/>
        <v>125911137398400</v>
      </c>
      <c r="M668" s="10">
        <f t="shared" ref="M668:N668" si="672">(((J668/60/60)/24+DATE(1970,1,1)))</f>
        <v>42436.25</v>
      </c>
      <c r="N668" s="11">
        <f t="shared" si="672"/>
        <v>42447.20833</v>
      </c>
      <c r="O668" s="12">
        <f t="shared" si="4"/>
        <v>2016</v>
      </c>
      <c r="P668" s="5" t="b">
        <v>0</v>
      </c>
      <c r="Q668" s="5">
        <f t="shared" si="5"/>
        <v>3</v>
      </c>
      <c r="R668" s="5" t="b">
        <v>0</v>
      </c>
      <c r="S668" s="5" t="s">
        <v>28</v>
      </c>
      <c r="T668" s="16">
        <f>Pledged/goal</f>
        <v>1.883823529</v>
      </c>
      <c r="U668" s="14">
        <f>iferror(Pledged/backer_count, " ")</f>
        <v>40.03125</v>
      </c>
      <c r="V668" s="15" t="str">
        <f t="shared" si="6"/>
        <v>music</v>
      </c>
      <c r="W668" s="15" t="str">
        <f t="shared" si="7"/>
        <v>rock</v>
      </c>
    </row>
    <row r="669" ht="15.75" customHeight="1">
      <c r="A669" s="5">
        <v>784.0</v>
      </c>
      <c r="B669" s="6" t="s">
        <v>1391</v>
      </c>
      <c r="C669" s="7" t="s">
        <v>1392</v>
      </c>
      <c r="D669" s="8">
        <v>88900.0</v>
      </c>
      <c r="E669" s="8">
        <v>102535.0</v>
      </c>
      <c r="F669" s="5" t="s">
        <v>931</v>
      </c>
      <c r="G669" s="5">
        <v>3308.0</v>
      </c>
      <c r="H669" s="5" t="s">
        <v>31</v>
      </c>
      <c r="I669" s="5" t="s">
        <v>32</v>
      </c>
      <c r="J669" s="5">
        <v>1.457244E9</v>
      </c>
      <c r="K669" s="5">
        <v>1.4581908E9</v>
      </c>
      <c r="L669" s="9">
        <f t="shared" si="2"/>
        <v>125903672438400</v>
      </c>
      <c r="M669" s="10">
        <f t="shared" ref="M669:N669" si="673">(((J669/60/60)/24+DATE(1970,1,1)))</f>
        <v>42435.25</v>
      </c>
      <c r="N669" s="11">
        <f t="shared" si="673"/>
        <v>42446.20833</v>
      </c>
      <c r="O669" s="12">
        <f t="shared" si="4"/>
        <v>2016</v>
      </c>
      <c r="P669" s="5" t="b">
        <v>0</v>
      </c>
      <c r="Q669" s="5">
        <f t="shared" si="5"/>
        <v>3</v>
      </c>
      <c r="R669" s="5" t="b">
        <v>0</v>
      </c>
      <c r="S669" s="5" t="s">
        <v>60</v>
      </c>
      <c r="T669" s="16">
        <f>Pledged/goal</f>
        <v>1.153374578</v>
      </c>
      <c r="U669" s="14">
        <f>iferror(Pledged/backer_count, " ")</f>
        <v>30.99607013</v>
      </c>
      <c r="V669" s="15" t="str">
        <f t="shared" si="6"/>
        <v>technology</v>
      </c>
      <c r="W669" s="15" t="str">
        <f t="shared" si="7"/>
        <v>web</v>
      </c>
    </row>
    <row r="670" ht="15.75" customHeight="1">
      <c r="A670" s="5">
        <v>723.0</v>
      </c>
      <c r="B670" s="6" t="s">
        <v>1393</v>
      </c>
      <c r="C670" s="7" t="s">
        <v>1394</v>
      </c>
      <c r="D670" s="8">
        <v>4900.0</v>
      </c>
      <c r="E670" s="8">
        <v>13250.0</v>
      </c>
      <c r="F670" s="5" t="s">
        <v>931</v>
      </c>
      <c r="G670" s="5">
        <v>144.0</v>
      </c>
      <c r="H670" s="5" t="s">
        <v>26</v>
      </c>
      <c r="I670" s="5" t="s">
        <v>27</v>
      </c>
      <c r="J670" s="5">
        <v>1.4568984E9</v>
      </c>
      <c r="K670" s="5">
        <v>1.4587092E9</v>
      </c>
      <c r="L670" s="9">
        <f t="shared" si="2"/>
        <v>125873812598400</v>
      </c>
      <c r="M670" s="10">
        <f t="shared" ref="M670:N670" si="674">(((J670/60/60)/24+DATE(1970,1,1)))</f>
        <v>42431.25</v>
      </c>
      <c r="N670" s="11">
        <f t="shared" si="674"/>
        <v>42452.20833</v>
      </c>
      <c r="O670" s="12">
        <f t="shared" si="4"/>
        <v>2016</v>
      </c>
      <c r="P670" s="5" t="b">
        <v>0</v>
      </c>
      <c r="Q670" s="5">
        <f t="shared" si="5"/>
        <v>3</v>
      </c>
      <c r="R670" s="5" t="b">
        <v>0</v>
      </c>
      <c r="S670" s="5" t="s">
        <v>33</v>
      </c>
      <c r="T670" s="16">
        <f>Pledged/goal</f>
        <v>2.704081633</v>
      </c>
      <c r="U670" s="14">
        <f>iferror(Pledged/backer_count, " ")</f>
        <v>92.01388889</v>
      </c>
      <c r="V670" s="15" t="str">
        <f t="shared" si="6"/>
        <v>theater</v>
      </c>
      <c r="W670" s="15" t="str">
        <f t="shared" si="7"/>
        <v>plays</v>
      </c>
    </row>
    <row r="671" ht="15.75" customHeight="1">
      <c r="A671" s="5">
        <v>298.0</v>
      </c>
      <c r="B671" s="6" t="s">
        <v>1395</v>
      </c>
      <c r="C671" s="7" t="s">
        <v>1396</v>
      </c>
      <c r="D671" s="8">
        <v>3500.0</v>
      </c>
      <c r="E671" s="8">
        <v>5037.0</v>
      </c>
      <c r="F671" s="5" t="s">
        <v>931</v>
      </c>
      <c r="G671" s="5">
        <v>72.0</v>
      </c>
      <c r="H671" s="5" t="s">
        <v>31</v>
      </c>
      <c r="I671" s="5" t="s">
        <v>32</v>
      </c>
      <c r="J671" s="5">
        <v>1.4564664E9</v>
      </c>
      <c r="K671" s="5">
        <v>1.458018E9</v>
      </c>
      <c r="L671" s="9">
        <f t="shared" si="2"/>
        <v>125836487798400</v>
      </c>
      <c r="M671" s="10">
        <f t="shared" ref="M671:N671" si="675">(((J671/60/60)/24+DATE(1970,1,1)))</f>
        <v>42426.25</v>
      </c>
      <c r="N671" s="11">
        <f t="shared" si="675"/>
        <v>42444.20833</v>
      </c>
      <c r="O671" s="12">
        <f t="shared" si="4"/>
        <v>2016</v>
      </c>
      <c r="P671" s="5" t="b">
        <v>0</v>
      </c>
      <c r="Q671" s="5">
        <f t="shared" si="5"/>
        <v>2</v>
      </c>
      <c r="R671" s="5" t="b">
        <v>1</v>
      </c>
      <c r="S671" s="5" t="s">
        <v>28</v>
      </c>
      <c r="T671" s="13">
        <f>Pledged/goal</f>
        <v>1.439142857</v>
      </c>
      <c r="U671" s="14">
        <f>iferror(Pledged/backer_count, " ")</f>
        <v>69.95833333</v>
      </c>
      <c r="V671" s="15" t="str">
        <f t="shared" si="6"/>
        <v>music</v>
      </c>
      <c r="W671" s="15" t="str">
        <f t="shared" si="7"/>
        <v>rock</v>
      </c>
    </row>
    <row r="672" ht="15.75" customHeight="1">
      <c r="A672" s="5">
        <v>670.0</v>
      </c>
      <c r="B672" s="6" t="s">
        <v>671</v>
      </c>
      <c r="C672" s="7" t="s">
        <v>1397</v>
      </c>
      <c r="D672" s="8">
        <v>16200.0</v>
      </c>
      <c r="E672" s="8">
        <v>75955.0</v>
      </c>
      <c r="F672" s="5" t="s">
        <v>931</v>
      </c>
      <c r="G672" s="5">
        <v>1101.0</v>
      </c>
      <c r="H672" s="5" t="s">
        <v>31</v>
      </c>
      <c r="I672" s="5" t="s">
        <v>32</v>
      </c>
      <c r="J672" s="5">
        <v>1.45638E9</v>
      </c>
      <c r="K672" s="5">
        <v>1.4574168E9</v>
      </c>
      <c r="L672" s="9">
        <f t="shared" si="2"/>
        <v>125829022838400</v>
      </c>
      <c r="M672" s="10">
        <f t="shared" ref="M672:N672" si="676">(((J672/60/60)/24+DATE(1970,1,1)))</f>
        <v>42425.25</v>
      </c>
      <c r="N672" s="11">
        <f t="shared" si="676"/>
        <v>42437.25</v>
      </c>
      <c r="O672" s="12">
        <f t="shared" si="4"/>
        <v>2016</v>
      </c>
      <c r="P672" s="5" t="b">
        <v>0</v>
      </c>
      <c r="Q672" s="5">
        <f t="shared" si="5"/>
        <v>2</v>
      </c>
      <c r="R672" s="5" t="b">
        <v>0</v>
      </c>
      <c r="S672" s="5" t="s">
        <v>117</v>
      </c>
      <c r="T672" s="16">
        <f>Pledged/goal</f>
        <v>4.688580247</v>
      </c>
      <c r="U672" s="14">
        <f>iferror(Pledged/backer_count, " ")</f>
        <v>68.98728429</v>
      </c>
      <c r="V672" s="15" t="str">
        <f t="shared" si="6"/>
        <v>music</v>
      </c>
      <c r="W672" s="15" t="str">
        <f t="shared" si="7"/>
        <v>indie rock</v>
      </c>
    </row>
    <row r="673" ht="15.75" customHeight="1">
      <c r="A673" s="5">
        <v>558.0</v>
      </c>
      <c r="B673" s="6" t="s">
        <v>1398</v>
      </c>
      <c r="C673" s="7" t="s">
        <v>1399</v>
      </c>
      <c r="D673" s="8">
        <v>5800.0</v>
      </c>
      <c r="E673" s="8">
        <v>7966.0</v>
      </c>
      <c r="F673" s="5" t="s">
        <v>931</v>
      </c>
      <c r="G673" s="5">
        <v>126.0</v>
      </c>
      <c r="H673" s="5" t="s">
        <v>31</v>
      </c>
      <c r="I673" s="5" t="s">
        <v>32</v>
      </c>
      <c r="J673" s="5">
        <v>1.4562936E9</v>
      </c>
      <c r="K673" s="5">
        <v>1.4600052E9</v>
      </c>
      <c r="L673" s="9">
        <f t="shared" si="2"/>
        <v>125821557878400</v>
      </c>
      <c r="M673" s="10">
        <f t="shared" ref="M673:N673" si="677">(((J673/60/60)/24+DATE(1970,1,1)))</f>
        <v>42424.25</v>
      </c>
      <c r="N673" s="11">
        <f t="shared" si="677"/>
        <v>42467.20833</v>
      </c>
      <c r="O673" s="12">
        <f t="shared" si="4"/>
        <v>2016</v>
      </c>
      <c r="P673" s="5" t="b">
        <v>0</v>
      </c>
      <c r="Q673" s="5">
        <f t="shared" si="5"/>
        <v>2</v>
      </c>
      <c r="R673" s="5" t="b">
        <v>0</v>
      </c>
      <c r="S673" s="5" t="s">
        <v>33</v>
      </c>
      <c r="T673" s="16">
        <f>Pledged/goal</f>
        <v>1.373448276</v>
      </c>
      <c r="U673" s="14">
        <f>iferror(Pledged/backer_count, " ")</f>
        <v>63.22222222</v>
      </c>
      <c r="V673" s="15" t="str">
        <f t="shared" si="6"/>
        <v>theater</v>
      </c>
      <c r="W673" s="15" t="str">
        <f t="shared" si="7"/>
        <v>plays</v>
      </c>
    </row>
    <row r="674" ht="15.75" customHeight="1">
      <c r="A674" s="5">
        <v>934.0</v>
      </c>
      <c r="B674" s="6" t="s">
        <v>1400</v>
      </c>
      <c r="C674" s="7" t="s">
        <v>1401</v>
      </c>
      <c r="D674" s="8">
        <v>6200.0</v>
      </c>
      <c r="E674" s="8">
        <v>11280.0</v>
      </c>
      <c r="F674" s="5" t="s">
        <v>931</v>
      </c>
      <c r="G674" s="5">
        <v>105.0</v>
      </c>
      <c r="H674" s="5" t="s">
        <v>31</v>
      </c>
      <c r="I674" s="5" t="s">
        <v>32</v>
      </c>
      <c r="J674" s="5">
        <v>1.4561208E9</v>
      </c>
      <c r="K674" s="5">
        <v>1.4566392E9</v>
      </c>
      <c r="L674" s="9">
        <f t="shared" si="2"/>
        <v>125806627958400</v>
      </c>
      <c r="M674" s="10">
        <f t="shared" ref="M674:N674" si="678">(((J674/60/60)/24+DATE(1970,1,1)))</f>
        <v>42422.25</v>
      </c>
      <c r="N674" s="11">
        <f t="shared" si="678"/>
        <v>42428.25</v>
      </c>
      <c r="O674" s="12">
        <f t="shared" si="4"/>
        <v>2016</v>
      </c>
      <c r="P674" s="5" t="b">
        <v>0</v>
      </c>
      <c r="Q674" s="5">
        <f t="shared" si="5"/>
        <v>2</v>
      </c>
      <c r="R674" s="5" t="b">
        <v>0</v>
      </c>
      <c r="S674" s="5" t="s">
        <v>33</v>
      </c>
      <c r="T674" s="16">
        <f>Pledged/goal</f>
        <v>1.819354839</v>
      </c>
      <c r="U674" s="14">
        <f>iferror(Pledged/backer_count, " ")</f>
        <v>107.4285714</v>
      </c>
      <c r="V674" s="15" t="str">
        <f t="shared" si="6"/>
        <v>theater</v>
      </c>
      <c r="W674" s="15" t="str">
        <f t="shared" si="7"/>
        <v>plays</v>
      </c>
    </row>
    <row r="675" ht="15.75" customHeight="1">
      <c r="A675" s="5">
        <v>841.0</v>
      </c>
      <c r="B675" s="6" t="s">
        <v>1402</v>
      </c>
      <c r="C675" s="7" t="s">
        <v>1403</v>
      </c>
      <c r="D675" s="8">
        <v>9100.0</v>
      </c>
      <c r="E675" s="8">
        <v>12991.0</v>
      </c>
      <c r="F675" s="5" t="s">
        <v>931</v>
      </c>
      <c r="G675" s="5">
        <v>155.0</v>
      </c>
      <c r="H675" s="5" t="s">
        <v>31</v>
      </c>
      <c r="I675" s="5" t="s">
        <v>32</v>
      </c>
      <c r="J675" s="5">
        <v>1.4558616E9</v>
      </c>
      <c r="K675" s="5">
        <v>1.457244E9</v>
      </c>
      <c r="L675" s="9">
        <f t="shared" si="2"/>
        <v>125784233078400</v>
      </c>
      <c r="M675" s="10">
        <f t="shared" ref="M675:N675" si="679">(((J675/60/60)/24+DATE(1970,1,1)))</f>
        <v>42419.25</v>
      </c>
      <c r="N675" s="11">
        <f t="shared" si="679"/>
        <v>42435.25</v>
      </c>
      <c r="O675" s="12">
        <f t="shared" si="4"/>
        <v>2016</v>
      </c>
      <c r="P675" s="5" t="b">
        <v>0</v>
      </c>
      <c r="Q675" s="5">
        <f t="shared" si="5"/>
        <v>2</v>
      </c>
      <c r="R675" s="5" t="b">
        <v>0</v>
      </c>
      <c r="S675" s="5" t="s">
        <v>60</v>
      </c>
      <c r="T675" s="16">
        <f>Pledged/goal</f>
        <v>1.427582418</v>
      </c>
      <c r="U675" s="14">
        <f>iferror(Pledged/backer_count, " ")</f>
        <v>83.81290323</v>
      </c>
      <c r="V675" s="15" t="str">
        <f t="shared" si="6"/>
        <v>technology</v>
      </c>
      <c r="W675" s="15" t="str">
        <f t="shared" si="7"/>
        <v>web</v>
      </c>
    </row>
    <row r="676" ht="15.75" customHeight="1">
      <c r="A676" s="5">
        <v>488.0</v>
      </c>
      <c r="B676" s="6" t="s">
        <v>1404</v>
      </c>
      <c r="C676" s="7" t="s">
        <v>1405</v>
      </c>
      <c r="D676" s="8">
        <v>5300.0</v>
      </c>
      <c r="E676" s="8">
        <v>11663.0</v>
      </c>
      <c r="F676" s="5" t="s">
        <v>931</v>
      </c>
      <c r="G676" s="5">
        <v>115.0</v>
      </c>
      <c r="H676" s="5" t="s">
        <v>31</v>
      </c>
      <c r="I676" s="5" t="s">
        <v>32</v>
      </c>
      <c r="J676" s="5">
        <v>1.4544792E9</v>
      </c>
      <c r="K676" s="5">
        <v>1.455948E9</v>
      </c>
      <c r="L676" s="9">
        <f t="shared" si="2"/>
        <v>125664793718400</v>
      </c>
      <c r="M676" s="10">
        <f t="shared" ref="M676:N676" si="680">(((J676/60/60)/24+DATE(1970,1,1)))</f>
        <v>42403.25</v>
      </c>
      <c r="N676" s="11">
        <f t="shared" si="680"/>
        <v>42420.25</v>
      </c>
      <c r="O676" s="12">
        <f t="shared" si="4"/>
        <v>2016</v>
      </c>
      <c r="P676" s="5" t="b">
        <v>0</v>
      </c>
      <c r="Q676" s="5">
        <f t="shared" si="5"/>
        <v>2</v>
      </c>
      <c r="R676" s="5" t="b">
        <v>0</v>
      </c>
      <c r="S676" s="5" t="s">
        <v>33</v>
      </c>
      <c r="T676" s="16">
        <f>Pledged/goal</f>
        <v>2.200566038</v>
      </c>
      <c r="U676" s="14">
        <f>iferror(Pledged/backer_count, " ")</f>
        <v>101.4173913</v>
      </c>
      <c r="V676" s="15" t="str">
        <f t="shared" si="6"/>
        <v>theater</v>
      </c>
      <c r="W676" s="15" t="str">
        <f t="shared" si="7"/>
        <v>plays</v>
      </c>
    </row>
    <row r="677" ht="15.75" customHeight="1">
      <c r="A677" s="5">
        <v>902.0</v>
      </c>
      <c r="B677" s="6" t="s">
        <v>1406</v>
      </c>
      <c r="C677" s="7" t="s">
        <v>1407</v>
      </c>
      <c r="D677" s="8">
        <v>1400.0</v>
      </c>
      <c r="E677" s="8">
        <v>3534.0</v>
      </c>
      <c r="F677" s="5" t="s">
        <v>931</v>
      </c>
      <c r="G677" s="5">
        <v>110.0</v>
      </c>
      <c r="H677" s="5" t="s">
        <v>31</v>
      </c>
      <c r="I677" s="5" t="s">
        <v>32</v>
      </c>
      <c r="J677" s="5">
        <v>1.4541336E9</v>
      </c>
      <c r="K677" s="5">
        <v>1.4577624E9</v>
      </c>
      <c r="L677" s="9">
        <f t="shared" si="2"/>
        <v>125634933878400</v>
      </c>
      <c r="M677" s="10">
        <f t="shared" ref="M677:N677" si="681">(((J677/60/60)/24+DATE(1970,1,1)))</f>
        <v>42399.25</v>
      </c>
      <c r="N677" s="11">
        <f t="shared" si="681"/>
        <v>42441.25</v>
      </c>
      <c r="O677" s="12">
        <f t="shared" si="4"/>
        <v>2016</v>
      </c>
      <c r="P677" s="5" t="b">
        <v>0</v>
      </c>
      <c r="Q677" s="5">
        <f t="shared" si="5"/>
        <v>1</v>
      </c>
      <c r="R677" s="5" t="b">
        <v>0</v>
      </c>
      <c r="S677" s="5" t="s">
        <v>60</v>
      </c>
      <c r="T677" s="16">
        <f>Pledged/goal</f>
        <v>2.524285714</v>
      </c>
      <c r="U677" s="14">
        <f>iferror(Pledged/backer_count, " ")</f>
        <v>32.12727273</v>
      </c>
      <c r="V677" s="15" t="str">
        <f t="shared" si="6"/>
        <v>technology</v>
      </c>
      <c r="W677" s="15" t="str">
        <f t="shared" si="7"/>
        <v>web</v>
      </c>
    </row>
    <row r="678" ht="15.75" customHeight="1">
      <c r="A678" s="5">
        <v>544.0</v>
      </c>
      <c r="B678" s="6" t="s">
        <v>1408</v>
      </c>
      <c r="C678" s="7" t="s">
        <v>1409</v>
      </c>
      <c r="D678" s="8">
        <v>2800.0</v>
      </c>
      <c r="E678" s="8">
        <v>7742.0</v>
      </c>
      <c r="F678" s="5" t="s">
        <v>931</v>
      </c>
      <c r="G678" s="5">
        <v>84.0</v>
      </c>
      <c r="H678" s="5" t="s">
        <v>31</v>
      </c>
      <c r="I678" s="5" t="s">
        <v>32</v>
      </c>
      <c r="J678" s="5">
        <v>1.4522328E9</v>
      </c>
      <c r="K678" s="5">
        <v>1.453356E9</v>
      </c>
      <c r="L678" s="9">
        <f t="shared" si="2"/>
        <v>125470704758400</v>
      </c>
      <c r="M678" s="10">
        <f t="shared" ref="M678:N678" si="682">(((J678/60/60)/24+DATE(1970,1,1)))</f>
        <v>42377.25</v>
      </c>
      <c r="N678" s="11">
        <f t="shared" si="682"/>
        <v>42390.25</v>
      </c>
      <c r="O678" s="12">
        <f t="shared" si="4"/>
        <v>2016</v>
      </c>
      <c r="P678" s="5" t="b">
        <v>0</v>
      </c>
      <c r="Q678" s="5">
        <f t="shared" si="5"/>
        <v>1</v>
      </c>
      <c r="R678" s="5" t="b">
        <v>0</v>
      </c>
      <c r="S678" s="5" t="s">
        <v>28</v>
      </c>
      <c r="T678" s="16">
        <f>Pledged/goal</f>
        <v>2.765</v>
      </c>
      <c r="U678" s="14">
        <f>iferror(Pledged/backer_count, " ")</f>
        <v>92.16666667</v>
      </c>
      <c r="V678" s="15" t="str">
        <f t="shared" si="6"/>
        <v>music</v>
      </c>
      <c r="W678" s="15" t="str">
        <f t="shared" si="7"/>
        <v>rock</v>
      </c>
    </row>
    <row r="679" ht="15.75" customHeight="1">
      <c r="A679" s="5">
        <v>31.0</v>
      </c>
      <c r="B679" s="6" t="s">
        <v>1410</v>
      </c>
      <c r="C679" s="7" t="s">
        <v>1411</v>
      </c>
      <c r="D679" s="8">
        <v>3500.0</v>
      </c>
      <c r="E679" s="8">
        <v>10850.0</v>
      </c>
      <c r="F679" s="5" t="s">
        <v>931</v>
      </c>
      <c r="G679" s="5">
        <v>226.0</v>
      </c>
      <c r="H679" s="5" t="s">
        <v>51</v>
      </c>
      <c r="I679" s="5" t="s">
        <v>52</v>
      </c>
      <c r="J679" s="5">
        <v>1.4519736E9</v>
      </c>
      <c r="K679" s="5">
        <v>1.4543928E9</v>
      </c>
      <c r="L679" s="9">
        <f t="shared" si="2"/>
        <v>125448309878400</v>
      </c>
      <c r="M679" s="10">
        <f t="shared" ref="M679:N679" si="683">(((J679/60/60)/24+DATE(1970,1,1)))</f>
        <v>42374.25</v>
      </c>
      <c r="N679" s="11">
        <f t="shared" si="683"/>
        <v>42402.25</v>
      </c>
      <c r="O679" s="12">
        <f t="shared" si="4"/>
        <v>2016</v>
      </c>
      <c r="P679" s="5" t="b">
        <v>0</v>
      </c>
      <c r="Q679" s="5">
        <f t="shared" si="5"/>
        <v>1</v>
      </c>
      <c r="R679" s="5" t="b">
        <v>0</v>
      </c>
      <c r="S679" s="5" t="s">
        <v>139</v>
      </c>
      <c r="T679" s="13">
        <f>Pledged/goal</f>
        <v>3.1</v>
      </c>
      <c r="U679" s="14">
        <f>iferror(Pledged/backer_count, " ")</f>
        <v>48.00884956</v>
      </c>
      <c r="V679" s="15" t="str">
        <f t="shared" si="6"/>
        <v>games</v>
      </c>
      <c r="W679" s="15" t="str">
        <f t="shared" si="7"/>
        <v>video games</v>
      </c>
    </row>
    <row r="680" ht="15.75" customHeight="1">
      <c r="A680" s="5">
        <v>265.0</v>
      </c>
      <c r="B680" s="6" t="s">
        <v>1412</v>
      </c>
      <c r="C680" s="7" t="s">
        <v>1413</v>
      </c>
      <c r="D680" s="8">
        <v>4900.0</v>
      </c>
      <c r="E680" s="8">
        <v>6031.0</v>
      </c>
      <c r="F680" s="5" t="s">
        <v>931</v>
      </c>
      <c r="G680" s="5">
        <v>86.0</v>
      </c>
      <c r="H680" s="5" t="s">
        <v>31</v>
      </c>
      <c r="I680" s="5" t="s">
        <v>32</v>
      </c>
      <c r="J680" s="5">
        <v>1.4518008E9</v>
      </c>
      <c r="K680" s="5">
        <v>1.4556024E9</v>
      </c>
      <c r="L680" s="9">
        <f t="shared" si="2"/>
        <v>125433379958400</v>
      </c>
      <c r="M680" s="10">
        <f t="shared" ref="M680:N680" si="684">(((J680/60/60)/24+DATE(1970,1,1)))</f>
        <v>42372.25</v>
      </c>
      <c r="N680" s="11">
        <f t="shared" si="684"/>
        <v>42416.25</v>
      </c>
      <c r="O680" s="12">
        <f t="shared" si="4"/>
        <v>2016</v>
      </c>
      <c r="P680" s="5" t="b">
        <v>0</v>
      </c>
      <c r="Q680" s="5">
        <f t="shared" si="5"/>
        <v>1</v>
      </c>
      <c r="R680" s="5" t="b">
        <v>0</v>
      </c>
      <c r="S680" s="5" t="s">
        <v>33</v>
      </c>
      <c r="T680" s="13">
        <f>Pledged/goal</f>
        <v>1.230816327</v>
      </c>
      <c r="U680" s="14">
        <f>iferror(Pledged/backer_count, " ")</f>
        <v>70.12790698</v>
      </c>
      <c r="V680" s="15" t="str">
        <f t="shared" si="6"/>
        <v>theater</v>
      </c>
      <c r="W680" s="15" t="str">
        <f t="shared" si="7"/>
        <v>plays</v>
      </c>
    </row>
    <row r="681" ht="15.75" customHeight="1">
      <c r="A681" s="5">
        <v>526.0</v>
      </c>
      <c r="B681" s="6" t="s">
        <v>1414</v>
      </c>
      <c r="C681" s="7" t="s">
        <v>1415</v>
      </c>
      <c r="D681" s="8">
        <v>8300.0</v>
      </c>
      <c r="E681" s="8">
        <v>12944.0</v>
      </c>
      <c r="F681" s="5" t="s">
        <v>931</v>
      </c>
      <c r="G681" s="5">
        <v>147.0</v>
      </c>
      <c r="H681" s="5" t="s">
        <v>31</v>
      </c>
      <c r="I681" s="5" t="s">
        <v>32</v>
      </c>
      <c r="J681" s="5">
        <v>1.4511096E9</v>
      </c>
      <c r="K681" s="5">
        <v>1.4543064E9</v>
      </c>
      <c r="L681" s="9">
        <f t="shared" si="2"/>
        <v>125373660278400</v>
      </c>
      <c r="M681" s="10">
        <f t="shared" ref="M681:N681" si="685">(((J681/60/60)/24+DATE(1970,1,1)))</f>
        <v>42364.25</v>
      </c>
      <c r="N681" s="11">
        <f t="shared" si="685"/>
        <v>42401.25</v>
      </c>
      <c r="O681" s="12">
        <f t="shared" si="4"/>
        <v>2015</v>
      </c>
      <c r="P681" s="5" t="b">
        <v>0</v>
      </c>
      <c r="Q681" s="5">
        <f t="shared" si="5"/>
        <v>12</v>
      </c>
      <c r="R681" s="5" t="b">
        <v>1</v>
      </c>
      <c r="S681" s="5" t="s">
        <v>33</v>
      </c>
      <c r="T681" s="16">
        <f>Pledged/goal</f>
        <v>1.559518072</v>
      </c>
      <c r="U681" s="14">
        <f>iferror(Pledged/backer_count, " ")</f>
        <v>88.05442177</v>
      </c>
      <c r="V681" s="15" t="str">
        <f t="shared" si="6"/>
        <v>theater</v>
      </c>
      <c r="W681" s="15" t="str">
        <f t="shared" si="7"/>
        <v>plays</v>
      </c>
    </row>
    <row r="682" ht="15.75" customHeight="1">
      <c r="A682" s="5">
        <v>158.0</v>
      </c>
      <c r="B682" s="6" t="s">
        <v>1416</v>
      </c>
      <c r="C682" s="7" t="s">
        <v>1417</v>
      </c>
      <c r="D682" s="8">
        <v>2100.0</v>
      </c>
      <c r="E682" s="8">
        <v>4640.0</v>
      </c>
      <c r="F682" s="5" t="s">
        <v>931</v>
      </c>
      <c r="G682" s="5">
        <v>41.0</v>
      </c>
      <c r="H682" s="5" t="s">
        <v>31</v>
      </c>
      <c r="I682" s="5" t="s">
        <v>32</v>
      </c>
      <c r="J682" s="5">
        <v>1.4495544E9</v>
      </c>
      <c r="K682" s="5">
        <v>1.4496408E9</v>
      </c>
      <c r="L682" s="9">
        <f t="shared" si="2"/>
        <v>125239290998400</v>
      </c>
      <c r="M682" s="10">
        <f t="shared" ref="M682:N682" si="686">(((J682/60/60)/24+DATE(1970,1,1)))</f>
        <v>42346.25</v>
      </c>
      <c r="N682" s="11">
        <f t="shared" si="686"/>
        <v>42347.25</v>
      </c>
      <c r="O682" s="12">
        <f t="shared" si="4"/>
        <v>2015</v>
      </c>
      <c r="P682" s="5" t="b">
        <v>0</v>
      </c>
      <c r="Q682" s="5">
        <f t="shared" si="5"/>
        <v>12</v>
      </c>
      <c r="R682" s="5" t="b">
        <v>0</v>
      </c>
      <c r="S682" s="5" t="s">
        <v>28</v>
      </c>
      <c r="T682" s="13">
        <f>Pledged/goal</f>
        <v>2.20952381</v>
      </c>
      <c r="U682" s="14">
        <f>iferror(Pledged/backer_count, " ")</f>
        <v>113.1707317</v>
      </c>
      <c r="V682" s="15" t="str">
        <f t="shared" si="6"/>
        <v>music</v>
      </c>
      <c r="W682" s="15" t="str">
        <f t="shared" si="7"/>
        <v>rock</v>
      </c>
    </row>
    <row r="683" ht="15.75" customHeight="1">
      <c r="A683" s="5">
        <v>975.0</v>
      </c>
      <c r="B683" s="6" t="s">
        <v>1418</v>
      </c>
      <c r="C683" s="7" t="s">
        <v>1419</v>
      </c>
      <c r="D683" s="8">
        <v>5400.0</v>
      </c>
      <c r="E683" s="8">
        <v>8366.0</v>
      </c>
      <c r="F683" s="5" t="s">
        <v>931</v>
      </c>
      <c r="G683" s="5">
        <v>135.0</v>
      </c>
      <c r="H683" s="5" t="s">
        <v>31</v>
      </c>
      <c r="I683" s="5" t="s">
        <v>32</v>
      </c>
      <c r="J683" s="5">
        <v>1.4487768E9</v>
      </c>
      <c r="K683" s="5">
        <v>1.4521464E9</v>
      </c>
      <c r="L683" s="9">
        <f t="shared" si="2"/>
        <v>125172106358400</v>
      </c>
      <c r="M683" s="10">
        <f t="shared" ref="M683:N683" si="687">(((J683/60/60)/24+DATE(1970,1,1)))</f>
        <v>42337.25</v>
      </c>
      <c r="N683" s="11">
        <f t="shared" si="687"/>
        <v>42376.25</v>
      </c>
      <c r="O683" s="12">
        <f t="shared" si="4"/>
        <v>2015</v>
      </c>
      <c r="P683" s="5" t="b">
        <v>0</v>
      </c>
      <c r="Q683" s="5">
        <f t="shared" si="5"/>
        <v>11</v>
      </c>
      <c r="R683" s="5" t="b">
        <v>1</v>
      </c>
      <c r="S683" s="5" t="s">
        <v>33</v>
      </c>
      <c r="T683" s="16">
        <f>Pledged/goal</f>
        <v>1.549259259</v>
      </c>
      <c r="U683" s="14">
        <f>iferror(Pledged/backer_count, " ")</f>
        <v>61.97037037</v>
      </c>
      <c r="V683" s="15" t="str">
        <f t="shared" si="6"/>
        <v>theater</v>
      </c>
      <c r="W683" s="15" t="str">
        <f t="shared" si="7"/>
        <v>plays</v>
      </c>
    </row>
    <row r="684" ht="15.75" customHeight="1">
      <c r="A684" s="5">
        <v>467.0</v>
      </c>
      <c r="B684" s="6" t="s">
        <v>1420</v>
      </c>
      <c r="C684" s="7" t="s">
        <v>1421</v>
      </c>
      <c r="D684" s="8">
        <v>1400.0</v>
      </c>
      <c r="E684" s="8">
        <v>8053.0</v>
      </c>
      <c r="F684" s="5" t="s">
        <v>931</v>
      </c>
      <c r="G684" s="5">
        <v>139.0</v>
      </c>
      <c r="H684" s="5" t="s">
        <v>56</v>
      </c>
      <c r="I684" s="5" t="s">
        <v>57</v>
      </c>
      <c r="J684" s="5">
        <v>1.4482584E9</v>
      </c>
      <c r="K684" s="5">
        <v>1.4488632E9</v>
      </c>
      <c r="L684" s="9">
        <f t="shared" si="2"/>
        <v>125127316598400</v>
      </c>
      <c r="M684" s="10">
        <f t="shared" ref="M684:N684" si="688">(((J684/60/60)/24+DATE(1970,1,1)))</f>
        <v>42331.25</v>
      </c>
      <c r="N684" s="11">
        <f t="shared" si="688"/>
        <v>42338.25</v>
      </c>
      <c r="O684" s="12">
        <f t="shared" si="4"/>
        <v>2015</v>
      </c>
      <c r="P684" s="5" t="b">
        <v>0</v>
      </c>
      <c r="Q684" s="5">
        <f t="shared" si="5"/>
        <v>11</v>
      </c>
      <c r="R684" s="5" t="b">
        <v>1</v>
      </c>
      <c r="S684" s="5" t="s">
        <v>60</v>
      </c>
      <c r="T684" s="16">
        <f>Pledged/goal</f>
        <v>5.752142857</v>
      </c>
      <c r="U684" s="14">
        <f>iferror(Pledged/backer_count, " ")</f>
        <v>57.9352518</v>
      </c>
      <c r="V684" s="15" t="str">
        <f t="shared" si="6"/>
        <v>technology</v>
      </c>
      <c r="W684" s="15" t="str">
        <f t="shared" si="7"/>
        <v>web</v>
      </c>
    </row>
    <row r="685" ht="15.75" customHeight="1">
      <c r="A685" s="5">
        <v>695.0</v>
      </c>
      <c r="B685" s="6" t="s">
        <v>1422</v>
      </c>
      <c r="C685" s="7" t="s">
        <v>1423</v>
      </c>
      <c r="D685" s="8">
        <v>9200.0</v>
      </c>
      <c r="E685" s="8">
        <v>12322.0</v>
      </c>
      <c r="F685" s="5" t="s">
        <v>931</v>
      </c>
      <c r="G685" s="5">
        <v>196.0</v>
      </c>
      <c r="H685" s="5" t="s">
        <v>79</v>
      </c>
      <c r="I685" s="5" t="s">
        <v>80</v>
      </c>
      <c r="J685" s="5">
        <v>1.4474808E9</v>
      </c>
      <c r="K685" s="5">
        <v>1.4488632E9</v>
      </c>
      <c r="L685" s="9">
        <f t="shared" si="2"/>
        <v>125060131958400</v>
      </c>
      <c r="M685" s="10">
        <f t="shared" ref="M685:N685" si="689">(((J685/60/60)/24+DATE(1970,1,1)))</f>
        <v>42322.25</v>
      </c>
      <c r="N685" s="11">
        <f t="shared" si="689"/>
        <v>42338.25</v>
      </c>
      <c r="O685" s="12">
        <f t="shared" si="4"/>
        <v>2015</v>
      </c>
      <c r="P685" s="5" t="b">
        <v>1</v>
      </c>
      <c r="Q685" s="5">
        <f t="shared" si="5"/>
        <v>11</v>
      </c>
      <c r="R685" s="5" t="b">
        <v>0</v>
      </c>
      <c r="S685" s="5" t="s">
        <v>28</v>
      </c>
      <c r="T685" s="16">
        <f>Pledged/goal</f>
        <v>1.339347826</v>
      </c>
      <c r="U685" s="14">
        <f>iferror(Pledged/backer_count, " ")</f>
        <v>62.86734694</v>
      </c>
      <c r="V685" s="15" t="str">
        <f t="shared" si="6"/>
        <v>music</v>
      </c>
      <c r="W685" s="15" t="str">
        <f t="shared" si="7"/>
        <v>rock</v>
      </c>
    </row>
    <row r="686" ht="15.75" customHeight="1">
      <c r="A686" s="5">
        <v>832.0</v>
      </c>
      <c r="B686" s="6" t="s">
        <v>1424</v>
      </c>
      <c r="C686" s="7" t="s">
        <v>1425</v>
      </c>
      <c r="D686" s="8">
        <v>43200.0</v>
      </c>
      <c r="E686" s="8">
        <v>136156.0</v>
      </c>
      <c r="F686" s="5" t="s">
        <v>931</v>
      </c>
      <c r="G686" s="5">
        <v>1297.0</v>
      </c>
      <c r="H686" s="5" t="s">
        <v>47</v>
      </c>
      <c r="I686" s="5" t="s">
        <v>48</v>
      </c>
      <c r="J686" s="5">
        <v>1.44549E9</v>
      </c>
      <c r="K686" s="5">
        <v>1.4484312E9</v>
      </c>
      <c r="L686" s="9">
        <f t="shared" si="2"/>
        <v>124888126838400</v>
      </c>
      <c r="M686" s="10">
        <f t="shared" ref="M686:N686" si="690">(((J686/60/60)/24+DATE(1970,1,1)))</f>
        <v>42299.20833</v>
      </c>
      <c r="N686" s="11">
        <f t="shared" si="690"/>
        <v>42333.25</v>
      </c>
      <c r="O686" s="12">
        <f t="shared" si="4"/>
        <v>2015</v>
      </c>
      <c r="P686" s="5" t="b">
        <v>1</v>
      </c>
      <c r="Q686" s="5">
        <f t="shared" si="5"/>
        <v>10</v>
      </c>
      <c r="R686" s="5" t="b">
        <v>0</v>
      </c>
      <c r="S686" s="5" t="s">
        <v>296</v>
      </c>
      <c r="T686" s="16">
        <f>Pledged/goal</f>
        <v>3.151759259</v>
      </c>
      <c r="U686" s="14">
        <f>iferror(Pledged/backer_count, " ")</f>
        <v>104.9776407</v>
      </c>
      <c r="V686" s="15" t="str">
        <f t="shared" si="6"/>
        <v>publishing</v>
      </c>
      <c r="W686" s="15" t="str">
        <f t="shared" si="7"/>
        <v>translations</v>
      </c>
    </row>
    <row r="687" ht="15.75" customHeight="1">
      <c r="A687" s="5">
        <v>174.0</v>
      </c>
      <c r="B687" s="6" t="s">
        <v>1426</v>
      </c>
      <c r="C687" s="7" t="s">
        <v>1427</v>
      </c>
      <c r="D687" s="8">
        <v>600.0</v>
      </c>
      <c r="E687" s="8">
        <v>5368.0</v>
      </c>
      <c r="F687" s="5" t="s">
        <v>931</v>
      </c>
      <c r="G687" s="5">
        <v>48.0</v>
      </c>
      <c r="H687" s="5" t="s">
        <v>31</v>
      </c>
      <c r="I687" s="5" t="s">
        <v>32</v>
      </c>
      <c r="J687" s="5">
        <v>1.4440212E9</v>
      </c>
      <c r="K687" s="5">
        <v>1.4441076E9</v>
      </c>
      <c r="L687" s="9">
        <f t="shared" si="2"/>
        <v>124761222518400</v>
      </c>
      <c r="M687" s="10">
        <f t="shared" ref="M687:N687" si="691">(((J687/60/60)/24+DATE(1970,1,1)))</f>
        <v>42282.20833</v>
      </c>
      <c r="N687" s="11">
        <f t="shared" si="691"/>
        <v>42283.20833</v>
      </c>
      <c r="O687" s="12">
        <f t="shared" si="4"/>
        <v>2015</v>
      </c>
      <c r="P687" s="5" t="b">
        <v>0</v>
      </c>
      <c r="Q687" s="5">
        <f t="shared" si="5"/>
        <v>10</v>
      </c>
      <c r="R687" s="5" t="b">
        <v>1</v>
      </c>
      <c r="S687" s="5" t="s">
        <v>184</v>
      </c>
      <c r="T687" s="13">
        <f>Pledged/goal</f>
        <v>8.946666667</v>
      </c>
      <c r="U687" s="14">
        <f>iferror(Pledged/backer_count, " ")</f>
        <v>111.8333333</v>
      </c>
      <c r="V687" s="15" t="str">
        <f t="shared" si="6"/>
        <v>technology</v>
      </c>
      <c r="W687" s="15" t="str">
        <f t="shared" si="7"/>
        <v>wearables</v>
      </c>
    </row>
    <row r="688" ht="15.75" customHeight="1">
      <c r="A688" s="5">
        <v>605.0</v>
      </c>
      <c r="B688" s="6" t="s">
        <v>1428</v>
      </c>
      <c r="C688" s="7" t="s">
        <v>1429</v>
      </c>
      <c r="D688" s="8">
        <v>3300.0</v>
      </c>
      <c r="E688" s="8">
        <v>6178.0</v>
      </c>
      <c r="F688" s="5" t="s">
        <v>931</v>
      </c>
      <c r="G688" s="5">
        <v>107.0</v>
      </c>
      <c r="H688" s="5" t="s">
        <v>31</v>
      </c>
      <c r="I688" s="5" t="s">
        <v>32</v>
      </c>
      <c r="J688" s="5">
        <v>1.4438484E9</v>
      </c>
      <c r="K688" s="5">
        <v>1.4473944E9</v>
      </c>
      <c r="L688" s="9">
        <f t="shared" si="2"/>
        <v>124746292598400</v>
      </c>
      <c r="M688" s="10">
        <f t="shared" ref="M688:N688" si="692">(((J688/60/60)/24+DATE(1970,1,1)))</f>
        <v>42280.20833</v>
      </c>
      <c r="N688" s="11">
        <f t="shared" si="692"/>
        <v>42321.25</v>
      </c>
      <c r="O688" s="12">
        <f t="shared" si="4"/>
        <v>2015</v>
      </c>
      <c r="P688" s="5" t="b">
        <v>0</v>
      </c>
      <c r="Q688" s="5">
        <f t="shared" si="5"/>
        <v>10</v>
      </c>
      <c r="R688" s="5" t="b">
        <v>0</v>
      </c>
      <c r="S688" s="5" t="s">
        <v>90</v>
      </c>
      <c r="T688" s="16">
        <f>Pledged/goal</f>
        <v>1.872121212</v>
      </c>
      <c r="U688" s="14">
        <f>iferror(Pledged/backer_count, " ")</f>
        <v>57.73831776</v>
      </c>
      <c r="V688" s="15" t="str">
        <f t="shared" si="6"/>
        <v>publishing</v>
      </c>
      <c r="W688" s="15" t="str">
        <f t="shared" si="7"/>
        <v>nonfiction</v>
      </c>
    </row>
    <row r="689" ht="15.75" customHeight="1">
      <c r="A689" s="5">
        <v>557.0</v>
      </c>
      <c r="B689" s="6" t="s">
        <v>1430</v>
      </c>
      <c r="C689" s="7" t="s">
        <v>1431</v>
      </c>
      <c r="D689" s="8">
        <v>6000.0</v>
      </c>
      <c r="E689" s="8">
        <v>11960.0</v>
      </c>
      <c r="F689" s="5" t="s">
        <v>931</v>
      </c>
      <c r="G689" s="5">
        <v>221.0</v>
      </c>
      <c r="H689" s="5" t="s">
        <v>31</v>
      </c>
      <c r="I689" s="5" t="s">
        <v>32</v>
      </c>
      <c r="J689" s="5">
        <v>1.443762E9</v>
      </c>
      <c r="K689" s="5">
        <v>1.4440212E9</v>
      </c>
      <c r="L689" s="9">
        <f t="shared" si="2"/>
        <v>124738827638400</v>
      </c>
      <c r="M689" s="10">
        <f t="shared" ref="M689:N689" si="693">(((J689/60/60)/24+DATE(1970,1,1)))</f>
        <v>42279.20833</v>
      </c>
      <c r="N689" s="11">
        <f t="shared" si="693"/>
        <v>42282.20833</v>
      </c>
      <c r="O689" s="12">
        <f t="shared" si="4"/>
        <v>2015</v>
      </c>
      <c r="P689" s="5" t="b">
        <v>0</v>
      </c>
      <c r="Q689" s="5">
        <f t="shared" si="5"/>
        <v>10</v>
      </c>
      <c r="R689" s="5" t="b">
        <v>1</v>
      </c>
      <c r="S689" s="5" t="s">
        <v>221</v>
      </c>
      <c r="T689" s="16">
        <f>Pledged/goal</f>
        <v>1.993333333</v>
      </c>
      <c r="U689" s="14">
        <f>iferror(Pledged/backer_count, " ")</f>
        <v>54.11764706</v>
      </c>
      <c r="V689" s="15" t="str">
        <f t="shared" si="6"/>
        <v>film &amp; video</v>
      </c>
      <c r="W689" s="15" t="str">
        <f t="shared" si="7"/>
        <v>science fiction</v>
      </c>
    </row>
    <row r="690" ht="15.75" customHeight="1">
      <c r="A690" s="5">
        <v>58.0</v>
      </c>
      <c r="B690" s="6" t="s">
        <v>1432</v>
      </c>
      <c r="C690" s="7" t="s">
        <v>1433</v>
      </c>
      <c r="D690" s="8">
        <v>2700.0</v>
      </c>
      <c r="E690" s="8">
        <v>6132.0</v>
      </c>
      <c r="F690" s="5" t="s">
        <v>931</v>
      </c>
      <c r="G690" s="5">
        <v>211.0</v>
      </c>
      <c r="H690" s="5" t="s">
        <v>31</v>
      </c>
      <c r="I690" s="5" t="s">
        <v>32</v>
      </c>
      <c r="J690" s="5">
        <v>1.4428116E9</v>
      </c>
      <c r="K690" s="5">
        <v>1.4439348E9</v>
      </c>
      <c r="L690" s="9">
        <f t="shared" si="2"/>
        <v>124656713078400</v>
      </c>
      <c r="M690" s="10">
        <f t="shared" ref="M690:N690" si="694">(((J690/60/60)/24+DATE(1970,1,1)))</f>
        <v>42268.20833</v>
      </c>
      <c r="N690" s="11">
        <f t="shared" si="694"/>
        <v>42281.20833</v>
      </c>
      <c r="O690" s="12">
        <f t="shared" si="4"/>
        <v>2015</v>
      </c>
      <c r="P690" s="5" t="b">
        <v>0</v>
      </c>
      <c r="Q690" s="5">
        <f t="shared" si="5"/>
        <v>9</v>
      </c>
      <c r="R690" s="5" t="b">
        <v>0</v>
      </c>
      <c r="S690" s="5" t="s">
        <v>33</v>
      </c>
      <c r="T690" s="13">
        <f>Pledged/goal</f>
        <v>2.271111111</v>
      </c>
      <c r="U690" s="14">
        <f>iferror(Pledged/backer_count, " ")</f>
        <v>29.06161137</v>
      </c>
      <c r="V690" s="15" t="str">
        <f t="shared" si="6"/>
        <v>theater</v>
      </c>
      <c r="W690" s="15" t="str">
        <f t="shared" si="7"/>
        <v>plays</v>
      </c>
    </row>
    <row r="691" ht="15.75" customHeight="1">
      <c r="A691" s="5">
        <v>194.0</v>
      </c>
      <c r="B691" s="6" t="s">
        <v>1434</v>
      </c>
      <c r="C691" s="7" t="s">
        <v>1435</v>
      </c>
      <c r="D691" s="8">
        <v>7100.0</v>
      </c>
      <c r="E691" s="8">
        <v>8716.0</v>
      </c>
      <c r="F691" s="5" t="s">
        <v>931</v>
      </c>
      <c r="G691" s="5">
        <v>126.0</v>
      </c>
      <c r="H691" s="5" t="s">
        <v>31</v>
      </c>
      <c r="I691" s="5" t="s">
        <v>32</v>
      </c>
      <c r="J691" s="5">
        <v>1.4422068E9</v>
      </c>
      <c r="K691" s="5">
        <v>1.4435892E9</v>
      </c>
      <c r="L691" s="9">
        <f t="shared" si="2"/>
        <v>124604458358400</v>
      </c>
      <c r="M691" s="10">
        <f t="shared" ref="M691:N691" si="695">(((J691/60/60)/24+DATE(1970,1,1)))</f>
        <v>42261.20833</v>
      </c>
      <c r="N691" s="11">
        <f t="shared" si="695"/>
        <v>42277.20833</v>
      </c>
      <c r="O691" s="12">
        <f t="shared" si="4"/>
        <v>2015</v>
      </c>
      <c r="P691" s="5" t="b">
        <v>0</v>
      </c>
      <c r="Q691" s="5">
        <f t="shared" si="5"/>
        <v>9</v>
      </c>
      <c r="R691" s="5" t="b">
        <v>0</v>
      </c>
      <c r="S691" s="5" t="s">
        <v>172</v>
      </c>
      <c r="T691" s="13">
        <f>Pledged/goal</f>
        <v>1.227605634</v>
      </c>
      <c r="U691" s="14">
        <f>iferror(Pledged/backer_count, " ")</f>
        <v>69.17460317</v>
      </c>
      <c r="V691" s="15" t="str">
        <f t="shared" si="6"/>
        <v>music</v>
      </c>
      <c r="W691" s="15" t="str">
        <f t="shared" si="7"/>
        <v>metal</v>
      </c>
    </row>
    <row r="692" ht="15.75" customHeight="1">
      <c r="A692" s="5">
        <v>437.0</v>
      </c>
      <c r="B692" s="6" t="s">
        <v>1436</v>
      </c>
      <c r="C692" s="7" t="s">
        <v>1437</v>
      </c>
      <c r="D692" s="8">
        <v>8100.0</v>
      </c>
      <c r="E692" s="8">
        <v>9969.0</v>
      </c>
      <c r="F692" s="5" t="s">
        <v>931</v>
      </c>
      <c r="G692" s="5">
        <v>192.0</v>
      </c>
      <c r="H692" s="5" t="s">
        <v>31</v>
      </c>
      <c r="I692" s="5" t="s">
        <v>32</v>
      </c>
      <c r="J692" s="5">
        <v>1.4421204E9</v>
      </c>
      <c r="K692" s="5">
        <v>1.4423796E9</v>
      </c>
      <c r="L692" s="9">
        <f t="shared" si="2"/>
        <v>124596993398400</v>
      </c>
      <c r="M692" s="10">
        <f t="shared" ref="M692:N692" si="696">(((J692/60/60)/24+DATE(1970,1,1)))</f>
        <v>42260.20833</v>
      </c>
      <c r="N692" s="11">
        <f t="shared" si="696"/>
        <v>42263.20833</v>
      </c>
      <c r="O692" s="12">
        <f t="shared" si="4"/>
        <v>2015</v>
      </c>
      <c r="P692" s="5" t="b">
        <v>0</v>
      </c>
      <c r="Q692" s="5">
        <f t="shared" si="5"/>
        <v>9</v>
      </c>
      <c r="R692" s="5" t="b">
        <v>1</v>
      </c>
      <c r="S692" s="5" t="s">
        <v>161</v>
      </c>
      <c r="T692" s="16">
        <f>Pledged/goal</f>
        <v>1.230740741</v>
      </c>
      <c r="U692" s="14">
        <f>iferror(Pledged/backer_count, " ")</f>
        <v>51.921875</v>
      </c>
      <c r="V692" s="15" t="str">
        <f t="shared" si="6"/>
        <v>film &amp; video</v>
      </c>
      <c r="W692" s="15" t="str">
        <f t="shared" si="7"/>
        <v>animation</v>
      </c>
    </row>
    <row r="693" ht="15.75" customHeight="1">
      <c r="A693" s="5">
        <v>357.0</v>
      </c>
      <c r="B693" s="6" t="s">
        <v>1438</v>
      </c>
      <c r="C693" s="7" t="s">
        <v>1439</v>
      </c>
      <c r="D693" s="8">
        <v>2300.0</v>
      </c>
      <c r="E693" s="8">
        <v>4253.0</v>
      </c>
      <c r="F693" s="5" t="s">
        <v>931</v>
      </c>
      <c r="G693" s="5">
        <v>41.0</v>
      </c>
      <c r="H693" s="5" t="s">
        <v>31</v>
      </c>
      <c r="I693" s="5" t="s">
        <v>32</v>
      </c>
      <c r="J693" s="5">
        <v>1.4412564E9</v>
      </c>
      <c r="K693" s="5">
        <v>1.4434164E9</v>
      </c>
      <c r="L693" s="9">
        <f t="shared" si="2"/>
        <v>124522343798400</v>
      </c>
      <c r="M693" s="10">
        <f t="shared" ref="M693:N693" si="697">(((J693/60/60)/24+DATE(1970,1,1)))</f>
        <v>42250.20833</v>
      </c>
      <c r="N693" s="11">
        <f t="shared" si="697"/>
        <v>42275.20833</v>
      </c>
      <c r="O693" s="12">
        <f t="shared" si="4"/>
        <v>2015</v>
      </c>
      <c r="P693" s="5" t="b">
        <v>0</v>
      </c>
      <c r="Q693" s="5">
        <f t="shared" si="5"/>
        <v>9</v>
      </c>
      <c r="R693" s="5" t="b">
        <v>0</v>
      </c>
      <c r="S693" s="5" t="s">
        <v>139</v>
      </c>
      <c r="T693" s="13">
        <f>Pledged/goal</f>
        <v>1.849130435</v>
      </c>
      <c r="U693" s="14">
        <f>iferror(Pledged/backer_count, " ")</f>
        <v>103.7317073</v>
      </c>
      <c r="V693" s="15" t="str">
        <f t="shared" si="6"/>
        <v>games</v>
      </c>
      <c r="W693" s="15" t="str">
        <f t="shared" si="7"/>
        <v>video games</v>
      </c>
    </row>
    <row r="694" ht="15.75" customHeight="1">
      <c r="A694" s="5">
        <v>351.0</v>
      </c>
      <c r="B694" s="6" t="s">
        <v>1440</v>
      </c>
      <c r="C694" s="7" t="s">
        <v>1441</v>
      </c>
      <c r="D694" s="8">
        <v>74100.0</v>
      </c>
      <c r="E694" s="8">
        <v>94631.0</v>
      </c>
      <c r="F694" s="5" t="s">
        <v>931</v>
      </c>
      <c r="G694" s="5">
        <v>2013.0</v>
      </c>
      <c r="H694" s="5" t="s">
        <v>31</v>
      </c>
      <c r="I694" s="5" t="s">
        <v>32</v>
      </c>
      <c r="J694" s="5">
        <v>1.4403924E9</v>
      </c>
      <c r="K694" s="5">
        <v>1.441602E9</v>
      </c>
      <c r="L694" s="9">
        <f t="shared" si="2"/>
        <v>124447694198400</v>
      </c>
      <c r="M694" s="10">
        <f t="shared" ref="M694:N694" si="698">(((J694/60/60)/24+DATE(1970,1,1)))</f>
        <v>42240.20833</v>
      </c>
      <c r="N694" s="11">
        <f t="shared" si="698"/>
        <v>42254.20833</v>
      </c>
      <c r="O694" s="12">
        <f t="shared" si="4"/>
        <v>2015</v>
      </c>
      <c r="P694" s="5" t="b">
        <v>0</v>
      </c>
      <c r="Q694" s="5">
        <f t="shared" si="5"/>
        <v>8</v>
      </c>
      <c r="R694" s="5" t="b">
        <v>0</v>
      </c>
      <c r="S694" s="5" t="s">
        <v>28</v>
      </c>
      <c r="T694" s="13">
        <f>Pledged/goal</f>
        <v>1.277071525</v>
      </c>
      <c r="U694" s="14">
        <f>iferror(Pledged/backer_count, " ")</f>
        <v>47.00993542</v>
      </c>
      <c r="V694" s="15" t="str">
        <f t="shared" si="6"/>
        <v>music</v>
      </c>
      <c r="W694" s="15" t="str">
        <f t="shared" si="7"/>
        <v>rock</v>
      </c>
    </row>
    <row r="695" ht="15.75" customHeight="1">
      <c r="A695" s="5">
        <v>654.0</v>
      </c>
      <c r="B695" s="6" t="s">
        <v>1442</v>
      </c>
      <c r="C695" s="7" t="s">
        <v>1443</v>
      </c>
      <c r="D695" s="8">
        <v>35000.0</v>
      </c>
      <c r="E695" s="8">
        <v>177936.0</v>
      </c>
      <c r="F695" s="5" t="s">
        <v>931</v>
      </c>
      <c r="G695" s="5">
        <v>3016.0</v>
      </c>
      <c r="H695" s="5" t="s">
        <v>31</v>
      </c>
      <c r="I695" s="5" t="s">
        <v>32</v>
      </c>
      <c r="J695" s="5">
        <v>1.4403924E9</v>
      </c>
      <c r="K695" s="5">
        <v>1.4408244E9</v>
      </c>
      <c r="L695" s="9">
        <f t="shared" si="2"/>
        <v>124447694198400</v>
      </c>
      <c r="M695" s="10">
        <f t="shared" ref="M695:N695" si="699">(((J695/60/60)/24+DATE(1970,1,1)))</f>
        <v>42240.20833</v>
      </c>
      <c r="N695" s="11">
        <f t="shared" si="699"/>
        <v>42245.20833</v>
      </c>
      <c r="O695" s="12">
        <f t="shared" si="4"/>
        <v>2015</v>
      </c>
      <c r="P695" s="5" t="b">
        <v>0</v>
      </c>
      <c r="Q695" s="5">
        <f t="shared" si="5"/>
        <v>8</v>
      </c>
      <c r="R695" s="5" t="b">
        <v>0</v>
      </c>
      <c r="S695" s="5" t="s">
        <v>172</v>
      </c>
      <c r="T695" s="16">
        <f>Pledged/goal</f>
        <v>5.083885714</v>
      </c>
      <c r="U695" s="14">
        <f>iferror(Pledged/backer_count, " ")</f>
        <v>58.99734748</v>
      </c>
      <c r="V695" s="15" t="str">
        <f t="shared" si="6"/>
        <v>music</v>
      </c>
      <c r="W695" s="15" t="str">
        <f t="shared" si="7"/>
        <v>metal</v>
      </c>
    </row>
    <row r="696" ht="15.75" customHeight="1">
      <c r="A696" s="5">
        <v>7.0</v>
      </c>
      <c r="B696" s="6" t="s">
        <v>1444</v>
      </c>
      <c r="C696" s="7" t="s">
        <v>1445</v>
      </c>
      <c r="D696" s="8">
        <v>4500.0</v>
      </c>
      <c r="E696" s="8">
        <v>14741.0</v>
      </c>
      <c r="F696" s="5" t="s">
        <v>931</v>
      </c>
      <c r="G696" s="5">
        <v>227.0</v>
      </c>
      <c r="H696" s="5" t="s">
        <v>47</v>
      </c>
      <c r="I696" s="5" t="s">
        <v>48</v>
      </c>
      <c r="J696" s="5">
        <v>1.439442E9</v>
      </c>
      <c r="K696" s="5">
        <v>1.4396148E9</v>
      </c>
      <c r="L696" s="9">
        <f t="shared" si="2"/>
        <v>124365579638400</v>
      </c>
      <c r="M696" s="10">
        <f t="shared" ref="M696:N696" si="700">(((J696/60/60)/24+DATE(1970,1,1)))</f>
        <v>42229.20833</v>
      </c>
      <c r="N696" s="11">
        <f t="shared" si="700"/>
        <v>42231.20833</v>
      </c>
      <c r="O696" s="12">
        <f t="shared" si="4"/>
        <v>2015</v>
      </c>
      <c r="P696" s="5" t="b">
        <v>0</v>
      </c>
      <c r="Q696" s="5">
        <f t="shared" si="5"/>
        <v>8</v>
      </c>
      <c r="R696" s="5" t="b">
        <v>0</v>
      </c>
      <c r="S696" s="5" t="s">
        <v>33</v>
      </c>
      <c r="T696" s="13">
        <f>Pledged/goal</f>
        <v>3.275777778</v>
      </c>
      <c r="U696" s="14">
        <f>iferror(Pledged/backer_count, " ")</f>
        <v>64.93832599</v>
      </c>
      <c r="V696" s="15" t="str">
        <f t="shared" si="6"/>
        <v>theater</v>
      </c>
      <c r="W696" s="15" t="str">
        <f t="shared" si="7"/>
        <v>plays</v>
      </c>
    </row>
    <row r="697" ht="15.75" customHeight="1">
      <c r="A697" s="5">
        <v>289.0</v>
      </c>
      <c r="B697" s="6" t="s">
        <v>1446</v>
      </c>
      <c r="C697" s="7" t="s">
        <v>1447</v>
      </c>
      <c r="D697" s="8">
        <v>800.0</v>
      </c>
      <c r="E697" s="8">
        <v>13474.0</v>
      </c>
      <c r="F697" s="5" t="s">
        <v>931</v>
      </c>
      <c r="G697" s="5">
        <v>337.0</v>
      </c>
      <c r="H697" s="5" t="s">
        <v>56</v>
      </c>
      <c r="I697" s="5" t="s">
        <v>57</v>
      </c>
      <c r="J697" s="5">
        <v>1.438578E9</v>
      </c>
      <c r="K697" s="5">
        <v>1.4388372E9</v>
      </c>
      <c r="L697" s="9">
        <f t="shared" si="2"/>
        <v>124290930038400</v>
      </c>
      <c r="M697" s="10">
        <f t="shared" ref="M697:N697" si="701">(((J697/60/60)/24+DATE(1970,1,1)))</f>
        <v>42219.20833</v>
      </c>
      <c r="N697" s="11">
        <f t="shared" si="701"/>
        <v>42222.20833</v>
      </c>
      <c r="O697" s="12">
        <f t="shared" si="4"/>
        <v>2015</v>
      </c>
      <c r="P697" s="5" t="b">
        <v>0</v>
      </c>
      <c r="Q697" s="5">
        <f t="shared" si="5"/>
        <v>8</v>
      </c>
      <c r="R697" s="5" t="b">
        <v>0</v>
      </c>
      <c r="S697" s="5" t="s">
        <v>33</v>
      </c>
      <c r="T697" s="13">
        <f>Pledged/goal</f>
        <v>16.8425</v>
      </c>
      <c r="U697" s="14">
        <f>iferror(Pledged/backer_count, " ")</f>
        <v>39.98219585</v>
      </c>
      <c r="V697" s="15" t="str">
        <f t="shared" si="6"/>
        <v>theater</v>
      </c>
      <c r="W697" s="15" t="str">
        <f t="shared" si="7"/>
        <v>plays</v>
      </c>
    </row>
    <row r="698" ht="15.75" customHeight="1">
      <c r="A698" s="5">
        <v>425.0</v>
      </c>
      <c r="B698" s="6" t="s">
        <v>1448</v>
      </c>
      <c r="C698" s="7" t="s">
        <v>1449</v>
      </c>
      <c r="D698" s="8">
        <v>2700.0</v>
      </c>
      <c r="E698" s="8">
        <v>7767.0</v>
      </c>
      <c r="F698" s="5" t="s">
        <v>931</v>
      </c>
      <c r="G698" s="5">
        <v>92.0</v>
      </c>
      <c r="H698" s="5" t="s">
        <v>31</v>
      </c>
      <c r="I698" s="5" t="s">
        <v>32</v>
      </c>
      <c r="J698" s="5">
        <v>1.4380596E9</v>
      </c>
      <c r="K698" s="5">
        <v>1.438578E9</v>
      </c>
      <c r="L698" s="9">
        <f t="shared" si="2"/>
        <v>124246140278400</v>
      </c>
      <c r="M698" s="10">
        <f t="shared" ref="M698:N698" si="702">(((J698/60/60)/24+DATE(1970,1,1)))</f>
        <v>42213.20833</v>
      </c>
      <c r="N698" s="11">
        <f t="shared" si="702"/>
        <v>42219.20833</v>
      </c>
      <c r="O698" s="12">
        <f t="shared" si="4"/>
        <v>2015</v>
      </c>
      <c r="P698" s="5" t="b">
        <v>0</v>
      </c>
      <c r="Q698" s="5">
        <f t="shared" si="5"/>
        <v>7</v>
      </c>
      <c r="R698" s="5" t="b">
        <v>0</v>
      </c>
      <c r="S698" s="5" t="s">
        <v>81</v>
      </c>
      <c r="T698" s="16">
        <f>Pledged/goal</f>
        <v>2.876666667</v>
      </c>
      <c r="U698" s="14">
        <f>iferror(Pledged/backer_count, " ")</f>
        <v>84.42391304</v>
      </c>
      <c r="V698" s="15" t="str">
        <f t="shared" si="6"/>
        <v>photography</v>
      </c>
      <c r="W698" s="15" t="str">
        <f t="shared" si="7"/>
        <v>photography books</v>
      </c>
    </row>
    <row r="699" ht="15.75" customHeight="1">
      <c r="A699" s="5">
        <v>935.0</v>
      </c>
      <c r="B699" s="6" t="s">
        <v>1450</v>
      </c>
      <c r="C699" s="7" t="s">
        <v>1451</v>
      </c>
      <c r="D699" s="8">
        <v>6100.0</v>
      </c>
      <c r="E699" s="8">
        <v>10012.0</v>
      </c>
      <c r="F699" s="5" t="s">
        <v>931</v>
      </c>
      <c r="G699" s="5">
        <v>132.0</v>
      </c>
      <c r="H699" s="5" t="s">
        <v>31</v>
      </c>
      <c r="I699" s="5" t="s">
        <v>32</v>
      </c>
      <c r="J699" s="5">
        <v>1.437714E9</v>
      </c>
      <c r="K699" s="5">
        <v>1.4383188E9</v>
      </c>
      <c r="L699" s="9">
        <f t="shared" si="2"/>
        <v>124216280438400</v>
      </c>
      <c r="M699" s="10">
        <f t="shared" ref="M699:N699" si="703">(((J699/60/60)/24+DATE(1970,1,1)))</f>
        <v>42209.20833</v>
      </c>
      <c r="N699" s="11">
        <f t="shared" si="703"/>
        <v>42216.20833</v>
      </c>
      <c r="O699" s="12">
        <f t="shared" si="4"/>
        <v>2015</v>
      </c>
      <c r="P699" s="5" t="b">
        <v>0</v>
      </c>
      <c r="Q699" s="5">
        <f t="shared" si="5"/>
        <v>7</v>
      </c>
      <c r="R699" s="5" t="b">
        <v>0</v>
      </c>
      <c r="S699" s="5" t="s">
        <v>33</v>
      </c>
      <c r="T699" s="16">
        <f>Pledged/goal</f>
        <v>1.641311475</v>
      </c>
      <c r="U699" s="14">
        <f>iferror(Pledged/backer_count, " ")</f>
        <v>75.84848485</v>
      </c>
      <c r="V699" s="15" t="str">
        <f t="shared" si="6"/>
        <v>theater</v>
      </c>
      <c r="W699" s="15" t="str">
        <f t="shared" si="7"/>
        <v>plays</v>
      </c>
    </row>
    <row r="700" ht="15.75" customHeight="1">
      <c r="A700" s="5">
        <v>623.0</v>
      </c>
      <c r="B700" s="6" t="s">
        <v>1452</v>
      </c>
      <c r="C700" s="7" t="s">
        <v>1453</v>
      </c>
      <c r="D700" s="8">
        <v>94300.0</v>
      </c>
      <c r="E700" s="8">
        <v>150806.0</v>
      </c>
      <c r="F700" s="5" t="s">
        <v>931</v>
      </c>
      <c r="G700" s="5">
        <v>2693.0</v>
      </c>
      <c r="H700" s="5" t="s">
        <v>51</v>
      </c>
      <c r="I700" s="5" t="s">
        <v>52</v>
      </c>
      <c r="J700" s="5">
        <v>1.4370228E9</v>
      </c>
      <c r="K700" s="5">
        <v>1.4374548E9</v>
      </c>
      <c r="L700" s="9">
        <f t="shared" si="2"/>
        <v>124156560758400</v>
      </c>
      <c r="M700" s="10">
        <f t="shared" ref="M700:N700" si="704">(((J700/60/60)/24+DATE(1970,1,1)))</f>
        <v>42201.20833</v>
      </c>
      <c r="N700" s="11">
        <f t="shared" si="704"/>
        <v>42206.20833</v>
      </c>
      <c r="O700" s="12">
        <f t="shared" si="4"/>
        <v>2015</v>
      </c>
      <c r="P700" s="5" t="b">
        <v>0</v>
      </c>
      <c r="Q700" s="5">
        <f t="shared" si="5"/>
        <v>7</v>
      </c>
      <c r="R700" s="5" t="b">
        <v>0</v>
      </c>
      <c r="S700" s="5" t="s">
        <v>33</v>
      </c>
      <c r="T700" s="16">
        <f>Pledged/goal</f>
        <v>1.59921527</v>
      </c>
      <c r="U700" s="14">
        <f>iferror(Pledged/backer_count, " ")</f>
        <v>55.99925733</v>
      </c>
      <c r="V700" s="15" t="str">
        <f t="shared" si="6"/>
        <v>theater</v>
      </c>
      <c r="W700" s="15" t="str">
        <f t="shared" si="7"/>
        <v>plays</v>
      </c>
    </row>
    <row r="701" ht="15.75" customHeight="1">
      <c r="A701" s="5">
        <v>72.0</v>
      </c>
      <c r="B701" s="6" t="s">
        <v>1454</v>
      </c>
      <c r="C701" s="7" t="s">
        <v>1455</v>
      </c>
      <c r="D701" s="8">
        <v>600.0</v>
      </c>
      <c r="E701" s="8">
        <v>4022.0</v>
      </c>
      <c r="F701" s="5" t="s">
        <v>931</v>
      </c>
      <c r="G701" s="5">
        <v>54.0</v>
      </c>
      <c r="H701" s="5" t="s">
        <v>31</v>
      </c>
      <c r="I701" s="5" t="s">
        <v>32</v>
      </c>
      <c r="J701" s="5">
        <v>1.4357268E9</v>
      </c>
      <c r="K701" s="5">
        <v>1.4388372E9</v>
      </c>
      <c r="L701" s="9">
        <f t="shared" si="2"/>
        <v>124044586358400</v>
      </c>
      <c r="M701" s="10">
        <f t="shared" ref="M701:N701" si="705">(((J701/60/60)/24+DATE(1970,1,1)))</f>
        <v>42186.20833</v>
      </c>
      <c r="N701" s="11">
        <f t="shared" si="705"/>
        <v>42222.20833</v>
      </c>
      <c r="O701" s="12">
        <f t="shared" si="4"/>
        <v>2015</v>
      </c>
      <c r="P701" s="5" t="b">
        <v>0</v>
      </c>
      <c r="Q701" s="5">
        <f t="shared" si="5"/>
        <v>7</v>
      </c>
      <c r="R701" s="5" t="b">
        <v>0</v>
      </c>
      <c r="S701" s="5" t="s">
        <v>161</v>
      </c>
      <c r="T701" s="13">
        <f>Pledged/goal</f>
        <v>6.703333333</v>
      </c>
      <c r="U701" s="14">
        <f>iferror(Pledged/backer_count, " ")</f>
        <v>74.48148148</v>
      </c>
      <c r="V701" s="15" t="str">
        <f t="shared" si="6"/>
        <v>film &amp; video</v>
      </c>
      <c r="W701" s="15" t="str">
        <f t="shared" si="7"/>
        <v>animation</v>
      </c>
    </row>
    <row r="702" ht="15.75" customHeight="1">
      <c r="A702" s="5">
        <v>503.0</v>
      </c>
      <c r="B702" s="6" t="s">
        <v>1456</v>
      </c>
      <c r="C702" s="7" t="s">
        <v>1457</v>
      </c>
      <c r="D702" s="8">
        <v>25500.0</v>
      </c>
      <c r="E702" s="8">
        <v>45983.0</v>
      </c>
      <c r="F702" s="5" t="s">
        <v>931</v>
      </c>
      <c r="G702" s="5">
        <v>460.0</v>
      </c>
      <c r="H702" s="5" t="s">
        <v>31</v>
      </c>
      <c r="I702" s="5" t="s">
        <v>32</v>
      </c>
      <c r="J702" s="5">
        <v>1.4357268E9</v>
      </c>
      <c r="K702" s="5">
        <v>1.4374548E9</v>
      </c>
      <c r="L702" s="9">
        <f t="shared" si="2"/>
        <v>124044586358400</v>
      </c>
      <c r="M702" s="10">
        <f t="shared" ref="M702:N702" si="706">(((J702/60/60)/24+DATE(1970,1,1)))</f>
        <v>42186.20833</v>
      </c>
      <c r="N702" s="11">
        <f t="shared" si="706"/>
        <v>42206.20833</v>
      </c>
      <c r="O702" s="12">
        <f t="shared" si="4"/>
        <v>2015</v>
      </c>
      <c r="P702" s="5" t="b">
        <v>0</v>
      </c>
      <c r="Q702" s="5">
        <f t="shared" si="5"/>
        <v>7</v>
      </c>
      <c r="R702" s="5" t="b">
        <v>0</v>
      </c>
      <c r="S702" s="5" t="s">
        <v>38</v>
      </c>
      <c r="T702" s="16">
        <f>Pledged/goal</f>
        <v>1.803254902</v>
      </c>
      <c r="U702" s="14">
        <f>iferror(Pledged/backer_count, " ")</f>
        <v>99.96304348</v>
      </c>
      <c r="V702" s="15" t="str">
        <f t="shared" si="6"/>
        <v>film &amp; video</v>
      </c>
      <c r="W702" s="15" t="str">
        <f t="shared" si="7"/>
        <v>drama</v>
      </c>
    </row>
    <row r="703" ht="15.75" customHeight="1">
      <c r="A703" s="5">
        <v>48.0</v>
      </c>
      <c r="B703" s="6" t="s">
        <v>1458</v>
      </c>
      <c r="C703" s="7" t="s">
        <v>1459</v>
      </c>
      <c r="D703" s="8">
        <v>33300.0</v>
      </c>
      <c r="E703" s="8">
        <v>128862.0</v>
      </c>
      <c r="F703" s="5" t="s">
        <v>931</v>
      </c>
      <c r="G703" s="5">
        <v>2431.0</v>
      </c>
      <c r="H703" s="5" t="s">
        <v>31</v>
      </c>
      <c r="I703" s="5" t="s">
        <v>32</v>
      </c>
      <c r="J703" s="5">
        <v>1.4352084E9</v>
      </c>
      <c r="K703" s="5">
        <v>1.4362452E9</v>
      </c>
      <c r="L703" s="9">
        <f t="shared" si="2"/>
        <v>123999796598400</v>
      </c>
      <c r="M703" s="10">
        <f t="shared" ref="M703:N703" si="707">(((J703/60/60)/24+DATE(1970,1,1)))</f>
        <v>42180.20833</v>
      </c>
      <c r="N703" s="11">
        <f t="shared" si="707"/>
        <v>42192.20833</v>
      </c>
      <c r="O703" s="12">
        <f t="shared" si="4"/>
        <v>2015</v>
      </c>
      <c r="P703" s="5" t="b">
        <v>0</v>
      </c>
      <c r="Q703" s="5">
        <f t="shared" si="5"/>
        <v>6</v>
      </c>
      <c r="R703" s="5" t="b">
        <v>0</v>
      </c>
      <c r="S703" s="5" t="s">
        <v>33</v>
      </c>
      <c r="T703" s="13">
        <f>Pledged/goal</f>
        <v>3.86972973</v>
      </c>
      <c r="U703" s="14">
        <f>iferror(Pledged/backer_count, " ")</f>
        <v>53.00781571</v>
      </c>
      <c r="V703" s="15" t="str">
        <f t="shared" si="6"/>
        <v>theater</v>
      </c>
      <c r="W703" s="15" t="str">
        <f t="shared" si="7"/>
        <v>plays</v>
      </c>
    </row>
    <row r="704" ht="15.75" customHeight="1">
      <c r="A704" s="5">
        <v>97.0</v>
      </c>
      <c r="B704" s="6" t="s">
        <v>362</v>
      </c>
      <c r="C704" s="7" t="s">
        <v>1460</v>
      </c>
      <c r="D704" s="8">
        <v>1300.0</v>
      </c>
      <c r="E704" s="8">
        <v>12047.0</v>
      </c>
      <c r="F704" s="5" t="s">
        <v>931</v>
      </c>
      <c r="G704" s="5">
        <v>113.0</v>
      </c>
      <c r="H704" s="5" t="s">
        <v>31</v>
      </c>
      <c r="I704" s="5" t="s">
        <v>32</v>
      </c>
      <c r="J704" s="5">
        <v>1.4352084E9</v>
      </c>
      <c r="K704" s="5">
        <v>1.439874E9</v>
      </c>
      <c r="L704" s="9">
        <f t="shared" si="2"/>
        <v>123999796598400</v>
      </c>
      <c r="M704" s="10">
        <f t="shared" ref="M704:N704" si="708">(((J704/60/60)/24+DATE(1970,1,1)))</f>
        <v>42180.20833</v>
      </c>
      <c r="N704" s="11">
        <f t="shared" si="708"/>
        <v>42234.20833</v>
      </c>
      <c r="O704" s="12">
        <f t="shared" si="4"/>
        <v>2015</v>
      </c>
      <c r="P704" s="5" t="b">
        <v>0</v>
      </c>
      <c r="Q704" s="5">
        <f t="shared" si="5"/>
        <v>6</v>
      </c>
      <c r="R704" s="5" t="b">
        <v>0</v>
      </c>
      <c r="S704" s="5" t="s">
        <v>63</v>
      </c>
      <c r="T704" s="13">
        <f>Pledged/goal</f>
        <v>9.266923077</v>
      </c>
      <c r="U704" s="14">
        <f>iferror(Pledged/backer_count, " ")</f>
        <v>106.6106195</v>
      </c>
      <c r="V704" s="15" t="str">
        <f t="shared" si="6"/>
        <v>food</v>
      </c>
      <c r="W704" s="15" t="str">
        <f t="shared" si="7"/>
        <v>food trucks</v>
      </c>
    </row>
    <row r="705" ht="15.75" customHeight="1">
      <c r="A705" s="5">
        <v>324.0</v>
      </c>
      <c r="B705" s="6" t="s">
        <v>1461</v>
      </c>
      <c r="C705" s="7" t="s">
        <v>1462</v>
      </c>
      <c r="D705" s="8">
        <v>7100.0</v>
      </c>
      <c r="E705" s="8">
        <v>11648.0</v>
      </c>
      <c r="F705" s="5" t="s">
        <v>931</v>
      </c>
      <c r="G705" s="5">
        <v>307.0</v>
      </c>
      <c r="H705" s="5" t="s">
        <v>31</v>
      </c>
      <c r="I705" s="5" t="s">
        <v>32</v>
      </c>
      <c r="J705" s="5">
        <v>1.4348628E9</v>
      </c>
      <c r="K705" s="5">
        <v>1.4358996E9</v>
      </c>
      <c r="L705" s="9">
        <f t="shared" si="2"/>
        <v>123969936758400</v>
      </c>
      <c r="M705" s="10">
        <f t="shared" ref="M705:N705" si="709">(((J705/60/60)/24+DATE(1970,1,1)))</f>
        <v>42176.20833</v>
      </c>
      <c r="N705" s="11">
        <f t="shared" si="709"/>
        <v>42188.20833</v>
      </c>
      <c r="O705" s="12">
        <f t="shared" si="4"/>
        <v>2015</v>
      </c>
      <c r="P705" s="5" t="b">
        <v>0</v>
      </c>
      <c r="Q705" s="5">
        <f t="shared" si="5"/>
        <v>6</v>
      </c>
      <c r="R705" s="5" t="b">
        <v>1</v>
      </c>
      <c r="S705" s="5" t="s">
        <v>33</v>
      </c>
      <c r="T705" s="13">
        <f>Pledged/goal</f>
        <v>1.64056338</v>
      </c>
      <c r="U705" s="14">
        <f>iferror(Pledged/backer_count, " ")</f>
        <v>37.94136808</v>
      </c>
      <c r="V705" s="15" t="str">
        <f t="shared" si="6"/>
        <v>theater</v>
      </c>
      <c r="W705" s="15" t="str">
        <f t="shared" si="7"/>
        <v>plays</v>
      </c>
    </row>
    <row r="706" ht="15.75" customHeight="1">
      <c r="A706" s="5">
        <v>863.0</v>
      </c>
      <c r="B706" s="6" t="s">
        <v>1463</v>
      </c>
      <c r="C706" s="7" t="s">
        <v>1464</v>
      </c>
      <c r="D706" s="8">
        <v>1400.0</v>
      </c>
      <c r="E706" s="8">
        <v>5415.0</v>
      </c>
      <c r="F706" s="5" t="s">
        <v>931</v>
      </c>
      <c r="G706" s="5">
        <v>217.0</v>
      </c>
      <c r="H706" s="5" t="s">
        <v>31</v>
      </c>
      <c r="I706" s="5" t="s">
        <v>32</v>
      </c>
      <c r="J706" s="5">
        <v>1.4345172E9</v>
      </c>
      <c r="K706" s="5">
        <v>1.4365044E9</v>
      </c>
      <c r="L706" s="9">
        <f t="shared" si="2"/>
        <v>123940076918400</v>
      </c>
      <c r="M706" s="10">
        <f t="shared" ref="M706:N706" si="710">(((J706/60/60)/24+DATE(1970,1,1)))</f>
        <v>42172.20833</v>
      </c>
      <c r="N706" s="11">
        <f t="shared" si="710"/>
        <v>42195.20833</v>
      </c>
      <c r="O706" s="12">
        <f t="shared" si="4"/>
        <v>2015</v>
      </c>
      <c r="P706" s="5" t="b">
        <v>0</v>
      </c>
      <c r="Q706" s="5">
        <f t="shared" si="5"/>
        <v>6</v>
      </c>
      <c r="R706" s="5" t="b">
        <v>1</v>
      </c>
      <c r="S706" s="5" t="s">
        <v>53</v>
      </c>
      <c r="T706" s="16">
        <f>Pledged/goal</f>
        <v>3.867857143</v>
      </c>
      <c r="U706" s="14">
        <f>iferror(Pledged/backer_count, " ")</f>
        <v>24.95391705</v>
      </c>
      <c r="V706" s="15" t="str">
        <f t="shared" si="6"/>
        <v>film &amp; video</v>
      </c>
      <c r="W706" s="15" t="str">
        <f t="shared" si="7"/>
        <v>television</v>
      </c>
    </row>
    <row r="707" ht="15.75" customHeight="1">
      <c r="A707" s="5">
        <v>893.0</v>
      </c>
      <c r="B707" s="6" t="s">
        <v>1465</v>
      </c>
      <c r="C707" s="7" t="s">
        <v>1466</v>
      </c>
      <c r="D707" s="8">
        <v>8400.0</v>
      </c>
      <c r="E707" s="8">
        <v>10770.0</v>
      </c>
      <c r="F707" s="5" t="s">
        <v>931</v>
      </c>
      <c r="G707" s="5">
        <v>199.0</v>
      </c>
      <c r="H707" s="5" t="s">
        <v>79</v>
      </c>
      <c r="I707" s="5" t="s">
        <v>80</v>
      </c>
      <c r="J707" s="5">
        <v>1.4343444E9</v>
      </c>
      <c r="K707" s="5">
        <v>1.43469E9</v>
      </c>
      <c r="L707" s="9">
        <f t="shared" si="2"/>
        <v>123925146998400</v>
      </c>
      <c r="M707" s="10">
        <f t="shared" ref="M707:N707" si="711">(((J707/60/60)/24+DATE(1970,1,1)))</f>
        <v>42170.20833</v>
      </c>
      <c r="N707" s="11">
        <f t="shared" si="711"/>
        <v>42174.20833</v>
      </c>
      <c r="O707" s="12">
        <f t="shared" si="4"/>
        <v>2015</v>
      </c>
      <c r="P707" s="5" t="b">
        <v>0</v>
      </c>
      <c r="Q707" s="5">
        <f t="shared" si="5"/>
        <v>6</v>
      </c>
      <c r="R707" s="5" t="b">
        <v>1</v>
      </c>
      <c r="S707" s="5" t="s">
        <v>72</v>
      </c>
      <c r="T707" s="16">
        <f>Pledged/goal</f>
        <v>1.282142857</v>
      </c>
      <c r="U707" s="14">
        <f>iferror(Pledged/backer_count, " ")</f>
        <v>54.12060302</v>
      </c>
      <c r="V707" s="15" t="str">
        <f t="shared" si="6"/>
        <v>film &amp; video</v>
      </c>
      <c r="W707" s="15" t="str">
        <f t="shared" si="7"/>
        <v>documentary</v>
      </c>
    </row>
    <row r="708" ht="15.75" customHeight="1">
      <c r="A708" s="5">
        <v>141.0</v>
      </c>
      <c r="B708" s="6" t="s">
        <v>1467</v>
      </c>
      <c r="C708" s="7" t="s">
        <v>1468</v>
      </c>
      <c r="D708" s="8">
        <v>64300.0</v>
      </c>
      <c r="E708" s="8">
        <v>65323.0</v>
      </c>
      <c r="F708" s="5" t="s">
        <v>931</v>
      </c>
      <c r="G708" s="5">
        <v>1071.0</v>
      </c>
      <c r="H708" s="5" t="s">
        <v>31</v>
      </c>
      <c r="I708" s="5" t="s">
        <v>32</v>
      </c>
      <c r="J708" s="5">
        <v>1.4340852E9</v>
      </c>
      <c r="K708" s="5">
        <v>1.4346036E9</v>
      </c>
      <c r="L708" s="9">
        <f t="shared" si="2"/>
        <v>123902752118400</v>
      </c>
      <c r="M708" s="10">
        <f t="shared" ref="M708:N708" si="712">(((J708/60/60)/24+DATE(1970,1,1)))</f>
        <v>42167.20833</v>
      </c>
      <c r="N708" s="11">
        <f t="shared" si="712"/>
        <v>42173.20833</v>
      </c>
      <c r="O708" s="12">
        <f t="shared" si="4"/>
        <v>2015</v>
      </c>
      <c r="P708" s="5" t="b">
        <v>0</v>
      </c>
      <c r="Q708" s="5">
        <f t="shared" si="5"/>
        <v>6</v>
      </c>
      <c r="R708" s="5" t="b">
        <v>0</v>
      </c>
      <c r="S708" s="5" t="s">
        <v>60</v>
      </c>
      <c r="T708" s="13">
        <f>Pledged/goal</f>
        <v>1.015909798</v>
      </c>
      <c r="U708" s="14">
        <f>iferror(Pledged/backer_count, " ")</f>
        <v>60.99253035</v>
      </c>
      <c r="V708" s="15" t="str">
        <f t="shared" si="6"/>
        <v>technology</v>
      </c>
      <c r="W708" s="15" t="str">
        <f t="shared" si="7"/>
        <v>web</v>
      </c>
    </row>
    <row r="709" ht="15.75" customHeight="1">
      <c r="A709" s="5">
        <v>381.0</v>
      </c>
      <c r="B709" s="6" t="s">
        <v>1469</v>
      </c>
      <c r="C709" s="7" t="s">
        <v>1470</v>
      </c>
      <c r="D709" s="8">
        <v>5300.0</v>
      </c>
      <c r="E709" s="8">
        <v>9749.0</v>
      </c>
      <c r="F709" s="5" t="s">
        <v>931</v>
      </c>
      <c r="G709" s="5">
        <v>155.0</v>
      </c>
      <c r="H709" s="5" t="s">
        <v>31</v>
      </c>
      <c r="I709" s="5" t="s">
        <v>32</v>
      </c>
      <c r="J709" s="5">
        <v>1.4337396E9</v>
      </c>
      <c r="K709" s="5">
        <v>1.437714E9</v>
      </c>
      <c r="L709" s="9">
        <f t="shared" si="2"/>
        <v>123872892278400</v>
      </c>
      <c r="M709" s="10">
        <f t="shared" ref="M709:N709" si="713">(((J709/60/60)/24+DATE(1970,1,1)))</f>
        <v>42163.20833</v>
      </c>
      <c r="N709" s="11">
        <f t="shared" si="713"/>
        <v>42209.20833</v>
      </c>
      <c r="O709" s="12">
        <f t="shared" si="4"/>
        <v>2015</v>
      </c>
      <c r="P709" s="5" t="b">
        <v>0</v>
      </c>
      <c r="Q709" s="5">
        <f t="shared" si="5"/>
        <v>6</v>
      </c>
      <c r="R709" s="5" t="b">
        <v>0</v>
      </c>
      <c r="S709" s="5" t="s">
        <v>33</v>
      </c>
      <c r="T709" s="16">
        <f>Pledged/goal</f>
        <v>1.839433962</v>
      </c>
      <c r="U709" s="14">
        <f>iferror(Pledged/backer_count, " ")</f>
        <v>62.89677419</v>
      </c>
      <c r="V709" s="15" t="str">
        <f t="shared" si="6"/>
        <v>theater</v>
      </c>
      <c r="W709" s="15" t="str">
        <f t="shared" si="7"/>
        <v>plays</v>
      </c>
    </row>
    <row r="710" ht="15.75" customHeight="1">
      <c r="A710" s="5">
        <v>62.0</v>
      </c>
      <c r="B710" s="6" t="s">
        <v>1471</v>
      </c>
      <c r="C710" s="7" t="s">
        <v>1472</v>
      </c>
      <c r="D710" s="8">
        <v>2000.0</v>
      </c>
      <c r="E710" s="8">
        <v>14452.0</v>
      </c>
      <c r="F710" s="5" t="s">
        <v>931</v>
      </c>
      <c r="G710" s="5">
        <v>249.0</v>
      </c>
      <c r="H710" s="5" t="s">
        <v>31</v>
      </c>
      <c r="I710" s="5" t="s">
        <v>32</v>
      </c>
      <c r="J710" s="5">
        <v>1.4334804E9</v>
      </c>
      <c r="K710" s="5">
        <v>1.4335668E9</v>
      </c>
      <c r="L710" s="9">
        <f t="shared" si="2"/>
        <v>123850497398400</v>
      </c>
      <c r="M710" s="10">
        <f t="shared" ref="M710:N710" si="714">(((J710/60/60)/24+DATE(1970,1,1)))</f>
        <v>42160.20833</v>
      </c>
      <c r="N710" s="11">
        <f t="shared" si="714"/>
        <v>42161.20833</v>
      </c>
      <c r="O710" s="12">
        <f t="shared" si="4"/>
        <v>2015</v>
      </c>
      <c r="P710" s="5" t="b">
        <v>0</v>
      </c>
      <c r="Q710" s="5">
        <f t="shared" si="5"/>
        <v>6</v>
      </c>
      <c r="R710" s="5" t="b">
        <v>0</v>
      </c>
      <c r="S710" s="5" t="s">
        <v>60</v>
      </c>
      <c r="T710" s="13">
        <f>Pledged/goal</f>
        <v>7.226</v>
      </c>
      <c r="U710" s="14">
        <f>iferror(Pledged/backer_count, " ")</f>
        <v>58.04016064</v>
      </c>
      <c r="V710" s="15" t="str">
        <f t="shared" si="6"/>
        <v>technology</v>
      </c>
      <c r="W710" s="15" t="str">
        <f t="shared" si="7"/>
        <v>web</v>
      </c>
    </row>
    <row r="711" ht="15.75" customHeight="1">
      <c r="A711" s="5">
        <v>602.0</v>
      </c>
      <c r="B711" s="6" t="s">
        <v>201</v>
      </c>
      <c r="C711" s="7" t="s">
        <v>1473</v>
      </c>
      <c r="D711" s="8">
        <v>71100.0</v>
      </c>
      <c r="E711" s="8">
        <v>91176.0</v>
      </c>
      <c r="F711" s="5" t="s">
        <v>931</v>
      </c>
      <c r="G711" s="5">
        <v>1140.0</v>
      </c>
      <c r="H711" s="5" t="s">
        <v>31</v>
      </c>
      <c r="I711" s="5" t="s">
        <v>32</v>
      </c>
      <c r="J711" s="5">
        <v>1.4334804E9</v>
      </c>
      <c r="K711" s="5">
        <v>1.4344308E9</v>
      </c>
      <c r="L711" s="9">
        <f t="shared" si="2"/>
        <v>123850497398400</v>
      </c>
      <c r="M711" s="10">
        <f t="shared" ref="M711:N711" si="715">(((J711/60/60)/24+DATE(1970,1,1)))</f>
        <v>42160.20833</v>
      </c>
      <c r="N711" s="11">
        <f t="shared" si="715"/>
        <v>42171.20833</v>
      </c>
      <c r="O711" s="12">
        <f t="shared" si="4"/>
        <v>2015</v>
      </c>
      <c r="P711" s="5" t="b">
        <v>0</v>
      </c>
      <c r="Q711" s="5">
        <f t="shared" si="5"/>
        <v>6</v>
      </c>
      <c r="R711" s="5" t="b">
        <v>0</v>
      </c>
      <c r="S711" s="5" t="s">
        <v>33</v>
      </c>
      <c r="T711" s="16">
        <f>Pledged/goal</f>
        <v>1.282362869</v>
      </c>
      <c r="U711" s="14">
        <f>iferror(Pledged/backer_count, " ")</f>
        <v>79.97894737</v>
      </c>
      <c r="V711" s="15" t="str">
        <f t="shared" si="6"/>
        <v>theater</v>
      </c>
      <c r="W711" s="15" t="str">
        <f t="shared" si="7"/>
        <v>plays</v>
      </c>
    </row>
    <row r="712" ht="15.75" customHeight="1">
      <c r="A712" s="5">
        <v>730.0</v>
      </c>
      <c r="B712" s="6" t="s">
        <v>1474</v>
      </c>
      <c r="C712" s="7" t="s">
        <v>1475</v>
      </c>
      <c r="D712" s="8">
        <v>28800.0</v>
      </c>
      <c r="E712" s="8">
        <v>118847.0</v>
      </c>
      <c r="F712" s="5" t="s">
        <v>931</v>
      </c>
      <c r="G712" s="5">
        <v>1071.0</v>
      </c>
      <c r="H712" s="5" t="s">
        <v>56</v>
      </c>
      <c r="I712" s="5" t="s">
        <v>57</v>
      </c>
      <c r="J712" s="5">
        <v>1.4323572E9</v>
      </c>
      <c r="K712" s="5">
        <v>1.4328756E9</v>
      </c>
      <c r="L712" s="9">
        <f t="shared" si="2"/>
        <v>123753452918400</v>
      </c>
      <c r="M712" s="10">
        <f t="shared" ref="M712:N712" si="716">(((J712/60/60)/24+DATE(1970,1,1)))</f>
        <v>42147.20833</v>
      </c>
      <c r="N712" s="11">
        <f t="shared" si="716"/>
        <v>42153.20833</v>
      </c>
      <c r="O712" s="12">
        <f t="shared" si="4"/>
        <v>2015</v>
      </c>
      <c r="P712" s="5" t="b">
        <v>0</v>
      </c>
      <c r="Q712" s="5">
        <f t="shared" si="5"/>
        <v>5</v>
      </c>
      <c r="R712" s="5" t="b">
        <v>0</v>
      </c>
      <c r="S712" s="5" t="s">
        <v>184</v>
      </c>
      <c r="T712" s="16">
        <f>Pledged/goal</f>
        <v>4.126631944</v>
      </c>
      <c r="U712" s="14">
        <f>iferror(Pledged/backer_count, " ")</f>
        <v>110.968254</v>
      </c>
      <c r="V712" s="15" t="str">
        <f t="shared" si="6"/>
        <v>technology</v>
      </c>
      <c r="W712" s="15" t="str">
        <f t="shared" si="7"/>
        <v>wearables</v>
      </c>
    </row>
    <row r="713" ht="15.75" customHeight="1">
      <c r="A713" s="5">
        <v>469.0</v>
      </c>
      <c r="B713" s="6" t="s">
        <v>1476</v>
      </c>
      <c r="C713" s="7" t="s">
        <v>1477</v>
      </c>
      <c r="D713" s="8">
        <v>5600.0</v>
      </c>
      <c r="E713" s="8">
        <v>10328.0</v>
      </c>
      <c r="F713" s="5" t="s">
        <v>931</v>
      </c>
      <c r="G713" s="5">
        <v>159.0</v>
      </c>
      <c r="H713" s="5" t="s">
        <v>31</v>
      </c>
      <c r="I713" s="5" t="s">
        <v>32</v>
      </c>
      <c r="J713" s="5">
        <v>1.4319252E9</v>
      </c>
      <c r="K713" s="5">
        <v>1.432098E9</v>
      </c>
      <c r="L713" s="9">
        <f t="shared" si="2"/>
        <v>123716128118400</v>
      </c>
      <c r="M713" s="10">
        <f t="shared" ref="M713:N713" si="717">(((J713/60/60)/24+DATE(1970,1,1)))</f>
        <v>42142.20833</v>
      </c>
      <c r="N713" s="11">
        <f t="shared" si="717"/>
        <v>42144.20833</v>
      </c>
      <c r="O713" s="12">
        <f t="shared" si="4"/>
        <v>2015</v>
      </c>
      <c r="P713" s="5" t="b">
        <v>0</v>
      </c>
      <c r="Q713" s="5">
        <f t="shared" si="5"/>
        <v>5</v>
      </c>
      <c r="R713" s="5" t="b">
        <v>0</v>
      </c>
      <c r="S713" s="5" t="s">
        <v>38</v>
      </c>
      <c r="T713" s="16">
        <f>Pledged/goal</f>
        <v>1.844285714</v>
      </c>
      <c r="U713" s="14">
        <f>iferror(Pledged/backer_count, " ")</f>
        <v>64.95597484</v>
      </c>
      <c r="V713" s="15" t="str">
        <f t="shared" si="6"/>
        <v>film &amp; video</v>
      </c>
      <c r="W713" s="15" t="str">
        <f t="shared" si="7"/>
        <v>drama</v>
      </c>
    </row>
    <row r="714" ht="15.75" customHeight="1">
      <c r="A714" s="5">
        <v>227.0</v>
      </c>
      <c r="B714" s="6" t="s">
        <v>1478</v>
      </c>
      <c r="C714" s="7" t="s">
        <v>1479</v>
      </c>
      <c r="D714" s="8">
        <v>60900.0</v>
      </c>
      <c r="E714" s="8">
        <v>102751.0</v>
      </c>
      <c r="F714" s="5" t="s">
        <v>931</v>
      </c>
      <c r="G714" s="5">
        <v>943.0</v>
      </c>
      <c r="H714" s="5" t="s">
        <v>31</v>
      </c>
      <c r="I714" s="5" t="s">
        <v>32</v>
      </c>
      <c r="J714" s="5">
        <v>1.431666E9</v>
      </c>
      <c r="K714" s="5">
        <v>1.4321844E9</v>
      </c>
      <c r="L714" s="9">
        <f t="shared" si="2"/>
        <v>123693733238400</v>
      </c>
      <c r="M714" s="10">
        <f t="shared" ref="M714:N714" si="718">(((J714/60/60)/24+DATE(1970,1,1)))</f>
        <v>42139.20833</v>
      </c>
      <c r="N714" s="11">
        <f t="shared" si="718"/>
        <v>42145.20833</v>
      </c>
      <c r="O714" s="12">
        <f t="shared" si="4"/>
        <v>2015</v>
      </c>
      <c r="P714" s="5" t="b">
        <v>0</v>
      </c>
      <c r="Q714" s="5">
        <f t="shared" si="5"/>
        <v>5</v>
      </c>
      <c r="R714" s="5" t="b">
        <v>0</v>
      </c>
      <c r="S714" s="5" t="s">
        <v>179</v>
      </c>
      <c r="T714" s="13">
        <f>Pledged/goal</f>
        <v>1.687208539</v>
      </c>
      <c r="U714" s="14">
        <f>iferror(Pledged/backer_count, " ")</f>
        <v>108.961824</v>
      </c>
      <c r="V714" s="15" t="str">
        <f t="shared" si="6"/>
        <v>games</v>
      </c>
      <c r="W714" s="15" t="str">
        <f t="shared" si="7"/>
        <v>mobile games</v>
      </c>
    </row>
    <row r="715" ht="15.75" customHeight="1">
      <c r="A715" s="5">
        <v>964.0</v>
      </c>
      <c r="B715" s="6" t="s">
        <v>1480</v>
      </c>
      <c r="C715" s="7" t="s">
        <v>1481</v>
      </c>
      <c r="D715" s="8">
        <v>3700.0</v>
      </c>
      <c r="E715" s="8">
        <v>13164.0</v>
      </c>
      <c r="F715" s="5" t="s">
        <v>931</v>
      </c>
      <c r="G715" s="5">
        <v>155.0</v>
      </c>
      <c r="H715" s="5" t="s">
        <v>31</v>
      </c>
      <c r="I715" s="5" t="s">
        <v>32</v>
      </c>
      <c r="J715" s="5">
        <v>1.4313204E9</v>
      </c>
      <c r="K715" s="5">
        <v>1.4317524E9</v>
      </c>
      <c r="L715" s="9">
        <f t="shared" si="2"/>
        <v>123663873398400</v>
      </c>
      <c r="M715" s="10">
        <f t="shared" ref="M715:N715" si="719">(((J715/60/60)/24+DATE(1970,1,1)))</f>
        <v>42135.20833</v>
      </c>
      <c r="N715" s="11">
        <f t="shared" si="719"/>
        <v>42140.20833</v>
      </c>
      <c r="O715" s="12">
        <f t="shared" si="4"/>
        <v>2015</v>
      </c>
      <c r="P715" s="5" t="b">
        <v>0</v>
      </c>
      <c r="Q715" s="5">
        <f t="shared" si="5"/>
        <v>5</v>
      </c>
      <c r="R715" s="5" t="b">
        <v>0</v>
      </c>
      <c r="S715" s="5" t="s">
        <v>33</v>
      </c>
      <c r="T715" s="16">
        <f>Pledged/goal</f>
        <v>3.557837838</v>
      </c>
      <c r="U715" s="14">
        <f>iferror(Pledged/backer_count, " ")</f>
        <v>84.92903226</v>
      </c>
      <c r="V715" s="15" t="str">
        <f t="shared" si="6"/>
        <v>theater</v>
      </c>
      <c r="W715" s="15" t="str">
        <f t="shared" si="7"/>
        <v>plays</v>
      </c>
    </row>
    <row r="716" ht="15.75" customHeight="1">
      <c r="A716" s="5">
        <v>86.0</v>
      </c>
      <c r="B716" s="6" t="s">
        <v>1482</v>
      </c>
      <c r="C716" s="7" t="s">
        <v>1483</v>
      </c>
      <c r="D716" s="8">
        <v>7400.0</v>
      </c>
      <c r="E716" s="8">
        <v>12405.0</v>
      </c>
      <c r="F716" s="5" t="s">
        <v>931</v>
      </c>
      <c r="G716" s="5">
        <v>203.0</v>
      </c>
      <c r="H716" s="5" t="s">
        <v>31</v>
      </c>
      <c r="I716" s="5" t="s">
        <v>32</v>
      </c>
      <c r="J716" s="5">
        <v>1.4307156E9</v>
      </c>
      <c r="K716" s="5">
        <v>1.4318388E9</v>
      </c>
      <c r="L716" s="9">
        <f t="shared" si="2"/>
        <v>123611618678400</v>
      </c>
      <c r="M716" s="10">
        <f t="shared" ref="M716:N716" si="720">(((J716/60/60)/24+DATE(1970,1,1)))</f>
        <v>42128.20833</v>
      </c>
      <c r="N716" s="11">
        <f t="shared" si="720"/>
        <v>42141.20833</v>
      </c>
      <c r="O716" s="12">
        <f t="shared" si="4"/>
        <v>2015</v>
      </c>
      <c r="P716" s="5" t="b">
        <v>1</v>
      </c>
      <c r="Q716" s="5">
        <f t="shared" si="5"/>
        <v>5</v>
      </c>
      <c r="R716" s="5" t="b">
        <v>0</v>
      </c>
      <c r="S716" s="5" t="s">
        <v>33</v>
      </c>
      <c r="T716" s="13">
        <f>Pledged/goal</f>
        <v>1.676351351</v>
      </c>
      <c r="U716" s="14">
        <f>iferror(Pledged/backer_count, " ")</f>
        <v>61.10837438</v>
      </c>
      <c r="V716" s="15" t="str">
        <f t="shared" si="6"/>
        <v>theater</v>
      </c>
      <c r="W716" s="15" t="str">
        <f t="shared" si="7"/>
        <v>plays</v>
      </c>
    </row>
    <row r="717" ht="15.75" customHeight="1">
      <c r="A717" s="5">
        <v>287.0</v>
      </c>
      <c r="B717" s="6" t="s">
        <v>1484</v>
      </c>
      <c r="C717" s="7" t="s">
        <v>1485</v>
      </c>
      <c r="D717" s="8">
        <v>6300.0</v>
      </c>
      <c r="E717" s="8">
        <v>13213.0</v>
      </c>
      <c r="F717" s="5" t="s">
        <v>931</v>
      </c>
      <c r="G717" s="5">
        <v>176.0</v>
      </c>
      <c r="H717" s="5" t="s">
        <v>31</v>
      </c>
      <c r="I717" s="5" t="s">
        <v>32</v>
      </c>
      <c r="J717" s="5">
        <v>1.4301972E9</v>
      </c>
      <c r="K717" s="5">
        <v>1.4301972E9</v>
      </c>
      <c r="L717" s="9">
        <f t="shared" si="2"/>
        <v>123566828918400</v>
      </c>
      <c r="M717" s="10">
        <f t="shared" ref="M717:N717" si="721">(((J717/60/60)/24+DATE(1970,1,1)))</f>
        <v>42122.20833</v>
      </c>
      <c r="N717" s="11">
        <f t="shared" si="721"/>
        <v>42122.20833</v>
      </c>
      <c r="O717" s="12">
        <f t="shared" si="4"/>
        <v>2015</v>
      </c>
      <c r="P717" s="5" t="b">
        <v>0</v>
      </c>
      <c r="Q717" s="5">
        <f t="shared" si="5"/>
        <v>4</v>
      </c>
      <c r="R717" s="5" t="b">
        <v>0</v>
      </c>
      <c r="S717" s="5" t="s">
        <v>311</v>
      </c>
      <c r="T717" s="13">
        <f>Pledged/goal</f>
        <v>2.097301587</v>
      </c>
      <c r="U717" s="14">
        <f>iferror(Pledged/backer_count, " ")</f>
        <v>75.07386364</v>
      </c>
      <c r="V717" s="15" t="str">
        <f t="shared" si="6"/>
        <v>music</v>
      </c>
      <c r="W717" s="15" t="str">
        <f t="shared" si="7"/>
        <v>electric music</v>
      </c>
    </row>
    <row r="718" ht="15.75" customHeight="1">
      <c r="A718" s="5">
        <v>949.0</v>
      </c>
      <c r="B718" s="6" t="s">
        <v>1486</v>
      </c>
      <c r="C718" s="7" t="s">
        <v>1487</v>
      </c>
      <c r="D718" s="8">
        <v>5900.0</v>
      </c>
      <c r="E718" s="8">
        <v>9520.0</v>
      </c>
      <c r="F718" s="5" t="s">
        <v>931</v>
      </c>
      <c r="G718" s="5">
        <v>203.0</v>
      </c>
      <c r="H718" s="5" t="s">
        <v>31</v>
      </c>
      <c r="I718" s="5" t="s">
        <v>32</v>
      </c>
      <c r="J718" s="5">
        <v>1.4293332E9</v>
      </c>
      <c r="K718" s="5">
        <v>1.4309748E9</v>
      </c>
      <c r="L718" s="9">
        <f t="shared" si="2"/>
        <v>123492179318400</v>
      </c>
      <c r="M718" s="10">
        <f t="shared" ref="M718:N718" si="722">(((J718/60/60)/24+DATE(1970,1,1)))</f>
        <v>42112.20833</v>
      </c>
      <c r="N718" s="11">
        <f t="shared" si="722"/>
        <v>42131.20833</v>
      </c>
      <c r="O718" s="12">
        <f t="shared" si="4"/>
        <v>2015</v>
      </c>
      <c r="P718" s="5" t="b">
        <v>0</v>
      </c>
      <c r="Q718" s="5">
        <f t="shared" si="5"/>
        <v>4</v>
      </c>
      <c r="R718" s="5" t="b">
        <v>0</v>
      </c>
      <c r="S718" s="5" t="s">
        <v>60</v>
      </c>
      <c r="T718" s="16">
        <f>Pledged/goal</f>
        <v>1.613559322</v>
      </c>
      <c r="U718" s="14">
        <f>iferror(Pledged/backer_count, " ")</f>
        <v>46.89655172</v>
      </c>
      <c r="V718" s="15" t="str">
        <f t="shared" si="6"/>
        <v>technology</v>
      </c>
      <c r="W718" s="15" t="str">
        <f t="shared" si="7"/>
        <v>web</v>
      </c>
    </row>
    <row r="719" ht="15.75" customHeight="1">
      <c r="A719" s="5">
        <v>120.0</v>
      </c>
      <c r="B719" s="6" t="s">
        <v>1488</v>
      </c>
      <c r="C719" s="7" t="s">
        <v>1489</v>
      </c>
      <c r="D719" s="8">
        <v>75100.0</v>
      </c>
      <c r="E719" s="8">
        <v>112272.0</v>
      </c>
      <c r="F719" s="5" t="s">
        <v>931</v>
      </c>
      <c r="G719" s="5">
        <v>1782.0</v>
      </c>
      <c r="H719" s="5" t="s">
        <v>31</v>
      </c>
      <c r="I719" s="5" t="s">
        <v>32</v>
      </c>
      <c r="J719" s="5">
        <v>1.4292468E9</v>
      </c>
      <c r="K719" s="5">
        <v>1.4295924E9</v>
      </c>
      <c r="L719" s="9">
        <f t="shared" si="2"/>
        <v>123484714358400</v>
      </c>
      <c r="M719" s="10">
        <f t="shared" ref="M719:N719" si="723">(((J719/60/60)/24+DATE(1970,1,1)))</f>
        <v>42111.20833</v>
      </c>
      <c r="N719" s="11">
        <f t="shared" si="723"/>
        <v>42115.20833</v>
      </c>
      <c r="O719" s="12">
        <f t="shared" si="4"/>
        <v>2015</v>
      </c>
      <c r="P719" s="5" t="b">
        <v>0</v>
      </c>
      <c r="Q719" s="5">
        <f t="shared" si="5"/>
        <v>4</v>
      </c>
      <c r="R719" s="5" t="b">
        <v>1</v>
      </c>
      <c r="S719" s="5" t="s">
        <v>179</v>
      </c>
      <c r="T719" s="13">
        <f>Pledged/goal</f>
        <v>1.494966711</v>
      </c>
      <c r="U719" s="14">
        <f>iferror(Pledged/backer_count, " ")</f>
        <v>63.003367</v>
      </c>
      <c r="V719" s="15" t="str">
        <f t="shared" si="6"/>
        <v>games</v>
      </c>
      <c r="W719" s="15" t="str">
        <f t="shared" si="7"/>
        <v>mobile games</v>
      </c>
    </row>
    <row r="720" ht="15.75" customHeight="1">
      <c r="A720" s="5">
        <v>88.0</v>
      </c>
      <c r="B720" s="6" t="s">
        <v>1490</v>
      </c>
      <c r="C720" s="7" t="s">
        <v>1491</v>
      </c>
      <c r="D720" s="8">
        <v>4800.0</v>
      </c>
      <c r="E720" s="8">
        <v>12516.0</v>
      </c>
      <c r="F720" s="5" t="s">
        <v>931</v>
      </c>
      <c r="G720" s="5">
        <v>113.0</v>
      </c>
      <c r="H720" s="5" t="s">
        <v>31</v>
      </c>
      <c r="I720" s="5" t="s">
        <v>32</v>
      </c>
      <c r="J720" s="5">
        <v>1.4291604E9</v>
      </c>
      <c r="K720" s="5">
        <v>1.4310612E9</v>
      </c>
      <c r="L720" s="9">
        <f t="shared" si="2"/>
        <v>123477249398400</v>
      </c>
      <c r="M720" s="10">
        <f t="shared" ref="M720:N720" si="724">(((J720/60/60)/24+DATE(1970,1,1)))</f>
        <v>42110.20833</v>
      </c>
      <c r="N720" s="11">
        <f t="shared" si="724"/>
        <v>42132.20833</v>
      </c>
      <c r="O720" s="12">
        <f t="shared" si="4"/>
        <v>2015</v>
      </c>
      <c r="P720" s="5" t="b">
        <v>0</v>
      </c>
      <c r="Q720" s="5">
        <f t="shared" si="5"/>
        <v>4</v>
      </c>
      <c r="R720" s="5" t="b">
        <v>0</v>
      </c>
      <c r="S720" s="5" t="s">
        <v>296</v>
      </c>
      <c r="T720" s="13">
        <f>Pledged/goal</f>
        <v>2.6075</v>
      </c>
      <c r="U720" s="14">
        <f>iferror(Pledged/backer_count, " ")</f>
        <v>110.7610619</v>
      </c>
      <c r="V720" s="15" t="str">
        <f t="shared" si="6"/>
        <v>publishing</v>
      </c>
      <c r="W720" s="15" t="str">
        <f t="shared" si="7"/>
        <v>translations</v>
      </c>
    </row>
    <row r="721" ht="15.75" customHeight="1">
      <c r="A721" s="5">
        <v>979.0</v>
      </c>
      <c r="B721" s="6" t="s">
        <v>1492</v>
      </c>
      <c r="C721" s="7" t="s">
        <v>1493</v>
      </c>
      <c r="D721" s="8">
        <v>60200.0</v>
      </c>
      <c r="E721" s="8">
        <v>86244.0</v>
      </c>
      <c r="F721" s="5" t="s">
        <v>931</v>
      </c>
      <c r="G721" s="5">
        <v>1015.0</v>
      </c>
      <c r="H721" s="5" t="s">
        <v>51</v>
      </c>
      <c r="I721" s="5" t="s">
        <v>52</v>
      </c>
      <c r="J721" s="5">
        <v>1.4263956E9</v>
      </c>
      <c r="K721" s="5">
        <v>1.426914E9</v>
      </c>
      <c r="L721" s="9">
        <f t="shared" si="2"/>
        <v>123238370678400</v>
      </c>
      <c r="M721" s="10">
        <f t="shared" ref="M721:N721" si="725">(((J721/60/60)/24+DATE(1970,1,1)))</f>
        <v>42078.20833</v>
      </c>
      <c r="N721" s="11">
        <f t="shared" si="725"/>
        <v>42084.20833</v>
      </c>
      <c r="O721" s="12">
        <f t="shared" si="4"/>
        <v>2015</v>
      </c>
      <c r="P721" s="5" t="b">
        <v>0</v>
      </c>
      <c r="Q721" s="5">
        <f t="shared" si="5"/>
        <v>3</v>
      </c>
      <c r="R721" s="5" t="b">
        <v>0</v>
      </c>
      <c r="S721" s="5" t="s">
        <v>33</v>
      </c>
      <c r="T721" s="16">
        <f>Pledged/goal</f>
        <v>1.432624585</v>
      </c>
      <c r="U721" s="14">
        <f>iferror(Pledged/backer_count, " ")</f>
        <v>84.96945813</v>
      </c>
      <c r="V721" s="15" t="str">
        <f t="shared" si="6"/>
        <v>theater</v>
      </c>
      <c r="W721" s="15" t="str">
        <f t="shared" si="7"/>
        <v>plays</v>
      </c>
    </row>
    <row r="722" ht="15.75" customHeight="1">
      <c r="A722" s="5">
        <v>478.0</v>
      </c>
      <c r="B722" s="6" t="s">
        <v>1494</v>
      </c>
      <c r="C722" s="7" t="s">
        <v>1495</v>
      </c>
      <c r="D722" s="8">
        <v>68800.0</v>
      </c>
      <c r="E722" s="8">
        <v>162603.0</v>
      </c>
      <c r="F722" s="5" t="s">
        <v>931</v>
      </c>
      <c r="G722" s="5">
        <v>2756.0</v>
      </c>
      <c r="H722" s="5" t="s">
        <v>31</v>
      </c>
      <c r="I722" s="5" t="s">
        <v>32</v>
      </c>
      <c r="J722" s="5">
        <v>1.4258772E9</v>
      </c>
      <c r="K722" s="5">
        <v>1.426914E9</v>
      </c>
      <c r="L722" s="9">
        <f t="shared" si="2"/>
        <v>123193580918400</v>
      </c>
      <c r="M722" s="10">
        <f t="shared" ref="M722:N722" si="726">(((J722/60/60)/24+DATE(1970,1,1)))</f>
        <v>42072.20833</v>
      </c>
      <c r="N722" s="11">
        <f t="shared" si="726"/>
        <v>42084.20833</v>
      </c>
      <c r="O722" s="12">
        <f t="shared" si="4"/>
        <v>2015</v>
      </c>
      <c r="P722" s="5" t="b">
        <v>0</v>
      </c>
      <c r="Q722" s="5">
        <f t="shared" si="5"/>
        <v>3</v>
      </c>
      <c r="R722" s="5" t="b">
        <v>0</v>
      </c>
      <c r="S722" s="5" t="s">
        <v>184</v>
      </c>
      <c r="T722" s="16">
        <f>Pledged/goal</f>
        <v>2.363415698</v>
      </c>
      <c r="U722" s="14">
        <f>iferror(Pledged/backer_count, " ")</f>
        <v>58.99963716</v>
      </c>
      <c r="V722" s="15" t="str">
        <f t="shared" si="6"/>
        <v>technology</v>
      </c>
      <c r="W722" s="15" t="str">
        <f t="shared" si="7"/>
        <v>wearables</v>
      </c>
    </row>
    <row r="723" ht="15.75" customHeight="1">
      <c r="A723" s="5">
        <v>301.0</v>
      </c>
      <c r="B723" s="6" t="s">
        <v>1496</v>
      </c>
      <c r="C723" s="7" t="s">
        <v>1497</v>
      </c>
      <c r="D723" s="8">
        <v>900.0</v>
      </c>
      <c r="E723" s="8">
        <v>12102.0</v>
      </c>
      <c r="F723" s="5" t="s">
        <v>931</v>
      </c>
      <c r="G723" s="5">
        <v>295.0</v>
      </c>
      <c r="H723" s="5" t="s">
        <v>31</v>
      </c>
      <c r="I723" s="5" t="s">
        <v>32</v>
      </c>
      <c r="J723" s="5">
        <v>1.4249304E9</v>
      </c>
      <c r="K723" s="5">
        <v>1.4263956E9</v>
      </c>
      <c r="L723" s="9">
        <f t="shared" si="2"/>
        <v>123111777398400</v>
      </c>
      <c r="M723" s="10">
        <f t="shared" ref="M723:N723" si="727">(((J723/60/60)/24+DATE(1970,1,1)))</f>
        <v>42061.25</v>
      </c>
      <c r="N723" s="11">
        <f t="shared" si="727"/>
        <v>42078.20833</v>
      </c>
      <c r="O723" s="12">
        <f t="shared" si="4"/>
        <v>2015</v>
      </c>
      <c r="P723" s="5" t="b">
        <v>0</v>
      </c>
      <c r="Q723" s="5">
        <f t="shared" si="5"/>
        <v>2</v>
      </c>
      <c r="R723" s="5" t="b">
        <v>0</v>
      </c>
      <c r="S723" s="5" t="s">
        <v>72</v>
      </c>
      <c r="T723" s="13">
        <f>Pledged/goal</f>
        <v>13.44666667</v>
      </c>
      <c r="U723" s="14">
        <f>iferror(Pledged/backer_count, " ")</f>
        <v>41.02372881</v>
      </c>
      <c r="V723" s="15" t="str">
        <f t="shared" si="6"/>
        <v>film &amp; video</v>
      </c>
      <c r="W723" s="15" t="str">
        <f t="shared" si="7"/>
        <v>documentary</v>
      </c>
    </row>
    <row r="724" ht="15.75" customHeight="1">
      <c r="A724" s="5">
        <v>930.0</v>
      </c>
      <c r="B724" s="6" t="s">
        <v>1498</v>
      </c>
      <c r="C724" s="7" t="s">
        <v>1499</v>
      </c>
      <c r="D724" s="8">
        <v>3500.0</v>
      </c>
      <c r="E724" s="8">
        <v>3930.0</v>
      </c>
      <c r="F724" s="5" t="s">
        <v>931</v>
      </c>
      <c r="G724" s="5">
        <v>85.0</v>
      </c>
      <c r="H724" s="5" t="s">
        <v>31</v>
      </c>
      <c r="I724" s="5" t="s">
        <v>32</v>
      </c>
      <c r="J724" s="5">
        <v>1.424844E9</v>
      </c>
      <c r="K724" s="5">
        <v>1.4254488E9</v>
      </c>
      <c r="L724" s="9">
        <f t="shared" si="2"/>
        <v>123104312438400</v>
      </c>
      <c r="M724" s="10">
        <f t="shared" ref="M724:N724" si="728">(((J724/60/60)/24+DATE(1970,1,1)))</f>
        <v>42060.25</v>
      </c>
      <c r="N724" s="11">
        <f t="shared" si="728"/>
        <v>42067.25</v>
      </c>
      <c r="O724" s="12">
        <f t="shared" si="4"/>
        <v>2015</v>
      </c>
      <c r="P724" s="5" t="b">
        <v>0</v>
      </c>
      <c r="Q724" s="5">
        <f t="shared" si="5"/>
        <v>2</v>
      </c>
      <c r="R724" s="5" t="b">
        <v>1</v>
      </c>
      <c r="S724" s="5" t="s">
        <v>33</v>
      </c>
      <c r="T724" s="16">
        <f>Pledged/goal</f>
        <v>1.122857143</v>
      </c>
      <c r="U724" s="14">
        <f>iferror(Pledged/backer_count, " ")</f>
        <v>46.23529412</v>
      </c>
      <c r="V724" s="15" t="str">
        <f t="shared" si="6"/>
        <v>theater</v>
      </c>
      <c r="W724" s="15" t="str">
        <f t="shared" si="7"/>
        <v>plays</v>
      </c>
    </row>
    <row r="725" ht="15.75" customHeight="1">
      <c r="A725" s="5">
        <v>101.0</v>
      </c>
      <c r="B725" s="6" t="s">
        <v>1500</v>
      </c>
      <c r="C725" s="7" t="s">
        <v>1501</v>
      </c>
      <c r="D725" s="8">
        <v>900.0</v>
      </c>
      <c r="E725" s="8">
        <v>9193.0</v>
      </c>
      <c r="F725" s="5" t="s">
        <v>931</v>
      </c>
      <c r="G725" s="5">
        <v>164.0</v>
      </c>
      <c r="H725" s="5" t="s">
        <v>31</v>
      </c>
      <c r="I725" s="5" t="s">
        <v>32</v>
      </c>
      <c r="J725" s="5">
        <v>1.4244984E9</v>
      </c>
      <c r="K725" s="5">
        <v>1.4251032E9</v>
      </c>
      <c r="L725" s="9">
        <f t="shared" si="2"/>
        <v>123074452598400</v>
      </c>
      <c r="M725" s="10">
        <f t="shared" ref="M725:N725" si="729">(((J725/60/60)/24+DATE(1970,1,1)))</f>
        <v>42056.25</v>
      </c>
      <c r="N725" s="11">
        <f t="shared" si="729"/>
        <v>42063.25</v>
      </c>
      <c r="O725" s="12">
        <f t="shared" si="4"/>
        <v>2015</v>
      </c>
      <c r="P725" s="5" t="b">
        <v>0</v>
      </c>
      <c r="Q725" s="5">
        <f t="shared" si="5"/>
        <v>2</v>
      </c>
      <c r="R725" s="5" t="b">
        <v>1</v>
      </c>
      <c r="S725" s="5" t="s">
        <v>311</v>
      </c>
      <c r="T725" s="13">
        <f>Pledged/goal</f>
        <v>10.21444444</v>
      </c>
      <c r="U725" s="14">
        <f>iferror(Pledged/backer_count, " ")</f>
        <v>56.05487805</v>
      </c>
      <c r="V725" s="15" t="str">
        <f t="shared" si="6"/>
        <v>music</v>
      </c>
      <c r="W725" s="15" t="str">
        <f t="shared" si="7"/>
        <v>electric music</v>
      </c>
    </row>
    <row r="726" ht="15.75" customHeight="1">
      <c r="A726" s="5">
        <v>347.0</v>
      </c>
      <c r="B726" s="6" t="s">
        <v>1502</v>
      </c>
      <c r="C726" s="7" t="s">
        <v>1503</v>
      </c>
      <c r="D726" s="8">
        <v>900.0</v>
      </c>
      <c r="E726" s="8">
        <v>12607.0</v>
      </c>
      <c r="F726" s="5" t="s">
        <v>931</v>
      </c>
      <c r="G726" s="5">
        <v>191.0</v>
      </c>
      <c r="H726" s="5" t="s">
        <v>31</v>
      </c>
      <c r="I726" s="5" t="s">
        <v>32</v>
      </c>
      <c r="J726" s="5">
        <v>1.4236344E9</v>
      </c>
      <c r="K726" s="5">
        <v>1.425708E9</v>
      </c>
      <c r="L726" s="9">
        <f t="shared" si="2"/>
        <v>122999802998400</v>
      </c>
      <c r="M726" s="10">
        <f t="shared" ref="M726:N726" si="730">(((J726/60/60)/24+DATE(1970,1,1)))</f>
        <v>42046.25</v>
      </c>
      <c r="N726" s="11">
        <f t="shared" si="730"/>
        <v>42070.25</v>
      </c>
      <c r="O726" s="12">
        <f t="shared" si="4"/>
        <v>2015</v>
      </c>
      <c r="P726" s="5" t="b">
        <v>0</v>
      </c>
      <c r="Q726" s="5">
        <f t="shared" si="5"/>
        <v>2</v>
      </c>
      <c r="R726" s="5" t="b">
        <v>0</v>
      </c>
      <c r="S726" s="5" t="s">
        <v>60</v>
      </c>
      <c r="T726" s="13">
        <f>Pledged/goal</f>
        <v>14.00777778</v>
      </c>
      <c r="U726" s="14">
        <f>iferror(Pledged/backer_count, " ")</f>
        <v>66.0052356</v>
      </c>
      <c r="V726" s="15" t="str">
        <f t="shared" si="6"/>
        <v>technology</v>
      </c>
      <c r="W726" s="15" t="str">
        <f t="shared" si="7"/>
        <v>web</v>
      </c>
    </row>
    <row r="727" ht="15.75" customHeight="1">
      <c r="A727" s="5">
        <v>547.0</v>
      </c>
      <c r="B727" s="6" t="s">
        <v>1504</v>
      </c>
      <c r="C727" s="7" t="s">
        <v>1505</v>
      </c>
      <c r="D727" s="8">
        <v>1300.0</v>
      </c>
      <c r="E727" s="8">
        <v>12597.0</v>
      </c>
      <c r="F727" s="5" t="s">
        <v>931</v>
      </c>
      <c r="G727" s="5">
        <v>156.0</v>
      </c>
      <c r="H727" s="5" t="s">
        <v>31</v>
      </c>
      <c r="I727" s="5" t="s">
        <v>32</v>
      </c>
      <c r="J727" s="5">
        <v>1.4221656E9</v>
      </c>
      <c r="K727" s="5">
        <v>1.4232024E9</v>
      </c>
      <c r="L727" s="9">
        <f t="shared" si="2"/>
        <v>122872898678400</v>
      </c>
      <c r="M727" s="10">
        <f t="shared" ref="M727:N727" si="731">(((J727/60/60)/24+DATE(1970,1,1)))</f>
        <v>42029.25</v>
      </c>
      <c r="N727" s="11">
        <f t="shared" si="731"/>
        <v>42041.25</v>
      </c>
      <c r="O727" s="12">
        <f t="shared" si="4"/>
        <v>2015</v>
      </c>
      <c r="P727" s="5" t="b">
        <v>0</v>
      </c>
      <c r="Q727" s="5">
        <f t="shared" si="5"/>
        <v>1</v>
      </c>
      <c r="R727" s="5" t="b">
        <v>0</v>
      </c>
      <c r="S727" s="5" t="s">
        <v>38</v>
      </c>
      <c r="T727" s="16">
        <f>Pledged/goal</f>
        <v>9.69</v>
      </c>
      <c r="U727" s="14">
        <f>iferror(Pledged/backer_count, " ")</f>
        <v>80.75</v>
      </c>
      <c r="V727" s="15" t="str">
        <f t="shared" si="6"/>
        <v>film &amp; video</v>
      </c>
      <c r="W727" s="15" t="str">
        <f t="shared" si="7"/>
        <v>drama</v>
      </c>
    </row>
    <row r="728" ht="15.75" customHeight="1">
      <c r="A728" s="5">
        <v>624.0</v>
      </c>
      <c r="B728" s="6" t="s">
        <v>1506</v>
      </c>
      <c r="C728" s="7" t="s">
        <v>1507</v>
      </c>
      <c r="D728" s="8">
        <v>5100.0</v>
      </c>
      <c r="E728" s="8">
        <v>14249.0</v>
      </c>
      <c r="F728" s="5" t="s">
        <v>931</v>
      </c>
      <c r="G728" s="5">
        <v>432.0</v>
      </c>
      <c r="H728" s="5" t="s">
        <v>31</v>
      </c>
      <c r="I728" s="5" t="s">
        <v>32</v>
      </c>
      <c r="J728" s="5">
        <v>1.4221656E9</v>
      </c>
      <c r="K728" s="5">
        <v>1.422684E9</v>
      </c>
      <c r="L728" s="9">
        <f t="shared" si="2"/>
        <v>122872898678400</v>
      </c>
      <c r="M728" s="10">
        <f t="shared" ref="M728:N728" si="732">(((J728/60/60)/24+DATE(1970,1,1)))</f>
        <v>42029.25</v>
      </c>
      <c r="N728" s="11">
        <f t="shared" si="732"/>
        <v>42035.25</v>
      </c>
      <c r="O728" s="12">
        <f t="shared" si="4"/>
        <v>2015</v>
      </c>
      <c r="P728" s="5" t="b">
        <v>0</v>
      </c>
      <c r="Q728" s="5">
        <f t="shared" si="5"/>
        <v>1</v>
      </c>
      <c r="R728" s="5" t="b">
        <v>0</v>
      </c>
      <c r="S728" s="5" t="s">
        <v>81</v>
      </c>
      <c r="T728" s="16">
        <f>Pledged/goal</f>
        <v>2.793921569</v>
      </c>
      <c r="U728" s="14">
        <f>iferror(Pledged/backer_count, " ")</f>
        <v>32.9837963</v>
      </c>
      <c r="V728" s="15" t="str">
        <f t="shared" si="6"/>
        <v>photography</v>
      </c>
      <c r="W728" s="15" t="str">
        <f t="shared" si="7"/>
        <v>photography books</v>
      </c>
    </row>
    <row r="729" ht="15.75" customHeight="1">
      <c r="A729" s="5">
        <v>882.0</v>
      </c>
      <c r="B729" s="6" t="s">
        <v>1508</v>
      </c>
      <c r="C729" s="7" t="s">
        <v>1509</v>
      </c>
      <c r="D729" s="8">
        <v>800.0</v>
      </c>
      <c r="E729" s="8">
        <v>2960.0</v>
      </c>
      <c r="F729" s="5" t="s">
        <v>931</v>
      </c>
      <c r="G729" s="5">
        <v>80.0</v>
      </c>
      <c r="H729" s="5" t="s">
        <v>31</v>
      </c>
      <c r="I729" s="5" t="s">
        <v>32</v>
      </c>
      <c r="J729" s="5">
        <v>1.42182E9</v>
      </c>
      <c r="K729" s="5">
        <v>1.4221656E9</v>
      </c>
      <c r="L729" s="9">
        <f t="shared" si="2"/>
        <v>122843038838400</v>
      </c>
      <c r="M729" s="10">
        <f t="shared" ref="M729:N729" si="733">(((J729/60/60)/24+DATE(1970,1,1)))</f>
        <v>42025.25</v>
      </c>
      <c r="N729" s="11">
        <f t="shared" si="733"/>
        <v>42029.25</v>
      </c>
      <c r="O729" s="12">
        <f t="shared" si="4"/>
        <v>2015</v>
      </c>
      <c r="P729" s="5" t="b">
        <v>0</v>
      </c>
      <c r="Q729" s="5">
        <f t="shared" si="5"/>
        <v>1</v>
      </c>
      <c r="R729" s="5" t="b">
        <v>0</v>
      </c>
      <c r="S729" s="5" t="s">
        <v>33</v>
      </c>
      <c r="T729" s="16">
        <f>Pledged/goal</f>
        <v>3.7</v>
      </c>
      <c r="U729" s="14">
        <f>iferror(Pledged/backer_count, " ")</f>
        <v>37</v>
      </c>
      <c r="V729" s="15" t="str">
        <f t="shared" si="6"/>
        <v>theater</v>
      </c>
      <c r="W729" s="15" t="str">
        <f t="shared" si="7"/>
        <v>plays</v>
      </c>
    </row>
    <row r="730" ht="15.75" customHeight="1">
      <c r="A730" s="5">
        <v>756.0</v>
      </c>
      <c r="B730" s="6" t="s">
        <v>1510</v>
      </c>
      <c r="C730" s="7" t="s">
        <v>1511</v>
      </c>
      <c r="D730" s="8">
        <v>1300.0</v>
      </c>
      <c r="E730" s="8">
        <v>10037.0</v>
      </c>
      <c r="F730" s="5" t="s">
        <v>931</v>
      </c>
      <c r="G730" s="5">
        <v>148.0</v>
      </c>
      <c r="H730" s="5" t="s">
        <v>31</v>
      </c>
      <c r="I730" s="5" t="s">
        <v>32</v>
      </c>
      <c r="J730" s="5">
        <v>1.4217336E9</v>
      </c>
      <c r="K730" s="5">
        <v>1.422252E9</v>
      </c>
      <c r="L730" s="9">
        <f t="shared" si="2"/>
        <v>122835573878400</v>
      </c>
      <c r="M730" s="10">
        <f t="shared" ref="M730:N730" si="734">(((J730/60/60)/24+DATE(1970,1,1)))</f>
        <v>42024.25</v>
      </c>
      <c r="N730" s="11">
        <f t="shared" si="734"/>
        <v>42030.25</v>
      </c>
      <c r="O730" s="12">
        <f t="shared" si="4"/>
        <v>2015</v>
      </c>
      <c r="P730" s="5" t="b">
        <v>0</v>
      </c>
      <c r="Q730" s="5">
        <f t="shared" si="5"/>
        <v>1</v>
      </c>
      <c r="R730" s="5" t="b">
        <v>0</v>
      </c>
      <c r="S730" s="5" t="s">
        <v>33</v>
      </c>
      <c r="T730" s="16">
        <f>Pledged/goal</f>
        <v>7.720769231</v>
      </c>
      <c r="U730" s="14">
        <f>iferror(Pledged/backer_count, " ")</f>
        <v>67.81756757</v>
      </c>
      <c r="V730" s="15" t="str">
        <f t="shared" si="6"/>
        <v>theater</v>
      </c>
      <c r="W730" s="15" t="str">
        <f t="shared" si="7"/>
        <v>plays</v>
      </c>
    </row>
    <row r="731" ht="15.75" customHeight="1">
      <c r="A731" s="5">
        <v>56.0</v>
      </c>
      <c r="B731" s="6" t="s">
        <v>1512</v>
      </c>
      <c r="C731" s="7" t="s">
        <v>1513</v>
      </c>
      <c r="D731" s="8">
        <v>8000.0</v>
      </c>
      <c r="E731" s="8">
        <v>11493.0</v>
      </c>
      <c r="F731" s="5" t="s">
        <v>931</v>
      </c>
      <c r="G731" s="5">
        <v>164.0</v>
      </c>
      <c r="H731" s="5" t="s">
        <v>31</v>
      </c>
      <c r="I731" s="5" t="s">
        <v>32</v>
      </c>
      <c r="J731" s="5">
        <v>1.4208696E9</v>
      </c>
      <c r="K731" s="5">
        <v>1.4214744E9</v>
      </c>
      <c r="L731" s="9">
        <f t="shared" si="2"/>
        <v>122760924278400</v>
      </c>
      <c r="M731" s="10">
        <f t="shared" ref="M731:N731" si="735">(((J731/60/60)/24+DATE(1970,1,1)))</f>
        <v>42014.25</v>
      </c>
      <c r="N731" s="11">
        <f t="shared" si="735"/>
        <v>42021.25</v>
      </c>
      <c r="O731" s="12">
        <f t="shared" si="4"/>
        <v>2015</v>
      </c>
      <c r="P731" s="5" t="b">
        <v>0</v>
      </c>
      <c r="Q731" s="5">
        <f t="shared" si="5"/>
        <v>1</v>
      </c>
      <c r="R731" s="5" t="b">
        <v>0</v>
      </c>
      <c r="S731" s="5" t="s">
        <v>184</v>
      </c>
      <c r="T731" s="13">
        <f>Pledged/goal</f>
        <v>1.436625</v>
      </c>
      <c r="U731" s="14">
        <f>iferror(Pledged/backer_count, " ")</f>
        <v>70.07926829</v>
      </c>
      <c r="V731" s="15" t="str">
        <f t="shared" si="6"/>
        <v>technology</v>
      </c>
      <c r="W731" s="15" t="str">
        <f t="shared" si="7"/>
        <v>wearables</v>
      </c>
    </row>
    <row r="732" ht="15.75" customHeight="1">
      <c r="A732" s="5">
        <v>372.0</v>
      </c>
      <c r="B732" s="6" t="s">
        <v>1514</v>
      </c>
      <c r="C732" s="7" t="s">
        <v>1515</v>
      </c>
      <c r="D732" s="8">
        <v>900.0</v>
      </c>
      <c r="E732" s="8">
        <v>14324.0</v>
      </c>
      <c r="F732" s="5" t="s">
        <v>931</v>
      </c>
      <c r="G732" s="5">
        <v>169.0</v>
      </c>
      <c r="H732" s="5" t="s">
        <v>31</v>
      </c>
      <c r="I732" s="5" t="s">
        <v>32</v>
      </c>
      <c r="J732" s="5">
        <v>1.4206968E9</v>
      </c>
      <c r="K732" s="5">
        <v>1.4224248E9</v>
      </c>
      <c r="L732" s="9">
        <f t="shared" si="2"/>
        <v>122745994358400</v>
      </c>
      <c r="M732" s="10">
        <f t="shared" ref="M732:N732" si="736">(((J732/60/60)/24+DATE(1970,1,1)))</f>
        <v>42012.25</v>
      </c>
      <c r="N732" s="11">
        <f t="shared" si="736"/>
        <v>42032.25</v>
      </c>
      <c r="O732" s="12">
        <f t="shared" si="4"/>
        <v>2015</v>
      </c>
      <c r="P732" s="5" t="b">
        <v>0</v>
      </c>
      <c r="Q732" s="5">
        <f t="shared" si="5"/>
        <v>1</v>
      </c>
      <c r="R732" s="5" t="b">
        <v>1</v>
      </c>
      <c r="S732" s="5" t="s">
        <v>72</v>
      </c>
      <c r="T732" s="16">
        <f>Pledged/goal</f>
        <v>15.91555556</v>
      </c>
      <c r="U732" s="14">
        <f>iferror(Pledged/backer_count, " ")</f>
        <v>84.75739645</v>
      </c>
      <c r="V732" s="15" t="str">
        <f t="shared" si="6"/>
        <v>film &amp; video</v>
      </c>
      <c r="W732" s="15" t="str">
        <f t="shared" si="7"/>
        <v>documentary</v>
      </c>
    </row>
    <row r="733" ht="15.75" customHeight="1">
      <c r="A733" s="5">
        <v>519.0</v>
      </c>
      <c r="B733" s="6" t="s">
        <v>1516</v>
      </c>
      <c r="C733" s="7" t="s">
        <v>1517</v>
      </c>
      <c r="D733" s="8">
        <v>177700.0</v>
      </c>
      <c r="E733" s="8">
        <v>180802.0</v>
      </c>
      <c r="F733" s="5" t="s">
        <v>931</v>
      </c>
      <c r="G733" s="5">
        <v>1773.0</v>
      </c>
      <c r="H733" s="5" t="s">
        <v>31</v>
      </c>
      <c r="I733" s="5" t="s">
        <v>32</v>
      </c>
      <c r="J733" s="5">
        <v>1.4206968E9</v>
      </c>
      <c r="K733" s="5">
        <v>1.4219064E9</v>
      </c>
      <c r="L733" s="9">
        <f t="shared" si="2"/>
        <v>122745994358400</v>
      </c>
      <c r="M733" s="10">
        <f t="shared" ref="M733:N733" si="737">(((J733/60/60)/24+DATE(1970,1,1)))</f>
        <v>42012.25</v>
      </c>
      <c r="N733" s="11">
        <f t="shared" si="737"/>
        <v>42026.25</v>
      </c>
      <c r="O733" s="12">
        <f t="shared" si="4"/>
        <v>2015</v>
      </c>
      <c r="P733" s="5" t="b">
        <v>0</v>
      </c>
      <c r="Q733" s="5">
        <f t="shared" si="5"/>
        <v>1</v>
      </c>
      <c r="R733" s="5" t="b">
        <v>1</v>
      </c>
      <c r="S733" s="5" t="s">
        <v>28</v>
      </c>
      <c r="T733" s="16">
        <f>Pledged/goal</f>
        <v>1.017456387</v>
      </c>
      <c r="U733" s="14">
        <f>iferror(Pledged/backer_count, " ")</f>
        <v>101.9751833</v>
      </c>
      <c r="V733" s="15" t="str">
        <f t="shared" si="6"/>
        <v>music</v>
      </c>
      <c r="W733" s="15" t="str">
        <f t="shared" si="7"/>
        <v>rock</v>
      </c>
    </row>
    <row r="734" ht="15.75" customHeight="1">
      <c r="A734" s="5">
        <v>249.0</v>
      </c>
      <c r="B734" s="6" t="s">
        <v>1518</v>
      </c>
      <c r="C734" s="7" t="s">
        <v>1519</v>
      </c>
      <c r="D734" s="8">
        <v>61500.0</v>
      </c>
      <c r="E734" s="8">
        <v>168095.0</v>
      </c>
      <c r="F734" s="5" t="s">
        <v>931</v>
      </c>
      <c r="G734" s="5">
        <v>6465.0</v>
      </c>
      <c r="H734" s="5" t="s">
        <v>31</v>
      </c>
      <c r="I734" s="5" t="s">
        <v>32</v>
      </c>
      <c r="J734" s="5">
        <v>1.4201784E9</v>
      </c>
      <c r="K734" s="5">
        <v>1.4207832E9</v>
      </c>
      <c r="L734" s="9">
        <f t="shared" si="2"/>
        <v>122701204598400</v>
      </c>
      <c r="M734" s="10">
        <f t="shared" ref="M734:N734" si="738">(((J734/60/60)/24+DATE(1970,1,1)))</f>
        <v>42006.25</v>
      </c>
      <c r="N734" s="11">
        <f t="shared" si="738"/>
        <v>42013.25</v>
      </c>
      <c r="O734" s="12">
        <f t="shared" si="4"/>
        <v>2015</v>
      </c>
      <c r="P734" s="5" t="b">
        <v>0</v>
      </c>
      <c r="Q734" s="5">
        <f t="shared" si="5"/>
        <v>1</v>
      </c>
      <c r="R734" s="5" t="b">
        <v>0</v>
      </c>
      <c r="S734" s="5" t="s">
        <v>296</v>
      </c>
      <c r="T734" s="13">
        <f>Pledged/goal</f>
        <v>2.733252033</v>
      </c>
      <c r="U734" s="14">
        <f>iferror(Pledged/backer_count, " ")</f>
        <v>26.0007734</v>
      </c>
      <c r="V734" s="15" t="str">
        <f t="shared" si="6"/>
        <v>publishing</v>
      </c>
      <c r="W734" s="15" t="str">
        <f t="shared" si="7"/>
        <v>translations</v>
      </c>
    </row>
    <row r="735" ht="15.75" customHeight="1">
      <c r="A735" s="5">
        <v>248.0</v>
      </c>
      <c r="B735" s="6" t="s">
        <v>1520</v>
      </c>
      <c r="C735" s="7" t="s">
        <v>1521</v>
      </c>
      <c r="D735" s="8">
        <v>6200.0</v>
      </c>
      <c r="E735" s="8">
        <v>13103.0</v>
      </c>
      <c r="F735" s="5" t="s">
        <v>931</v>
      </c>
      <c r="G735" s="5">
        <v>218.0</v>
      </c>
      <c r="H735" s="5" t="s">
        <v>26</v>
      </c>
      <c r="I735" s="5" t="s">
        <v>27</v>
      </c>
      <c r="J735" s="5">
        <v>1.4200056E9</v>
      </c>
      <c r="K735" s="5">
        <v>1.4204376E9</v>
      </c>
      <c r="L735" s="9">
        <f t="shared" si="2"/>
        <v>122686274678400</v>
      </c>
      <c r="M735" s="10">
        <f t="shared" ref="M735:N735" si="739">(((J735/60/60)/24+DATE(1970,1,1)))</f>
        <v>42004.25</v>
      </c>
      <c r="N735" s="11">
        <f t="shared" si="739"/>
        <v>42009.25</v>
      </c>
      <c r="O735" s="12">
        <f t="shared" si="4"/>
        <v>2014</v>
      </c>
      <c r="P735" s="5" t="b">
        <v>0</v>
      </c>
      <c r="Q735" s="5">
        <f t="shared" si="5"/>
        <v>12</v>
      </c>
      <c r="R735" s="5" t="b">
        <v>0</v>
      </c>
      <c r="S735" s="5" t="s">
        <v>179</v>
      </c>
      <c r="T735" s="13">
        <f>Pledged/goal</f>
        <v>2.113387097</v>
      </c>
      <c r="U735" s="14">
        <f>iferror(Pledged/backer_count, " ")</f>
        <v>60.10550459</v>
      </c>
      <c r="V735" s="15" t="str">
        <f t="shared" si="6"/>
        <v>games</v>
      </c>
      <c r="W735" s="15" t="str">
        <f t="shared" si="7"/>
        <v>mobile games</v>
      </c>
    </row>
    <row r="736" ht="15.75" customHeight="1">
      <c r="A736" s="5">
        <v>570.0</v>
      </c>
      <c r="B736" s="6" t="s">
        <v>1522</v>
      </c>
      <c r="C736" s="7" t="s">
        <v>1523</v>
      </c>
      <c r="D736" s="8">
        <v>31200.0</v>
      </c>
      <c r="E736" s="8">
        <v>95364.0</v>
      </c>
      <c r="F736" s="5" t="s">
        <v>931</v>
      </c>
      <c r="G736" s="5">
        <v>2725.0</v>
      </c>
      <c r="H736" s="5" t="s">
        <v>31</v>
      </c>
      <c r="I736" s="5" t="s">
        <v>32</v>
      </c>
      <c r="J736" s="5">
        <v>1.4190552E9</v>
      </c>
      <c r="K736" s="5">
        <v>1.4195736E9</v>
      </c>
      <c r="L736" s="9">
        <f t="shared" si="2"/>
        <v>122604160118400</v>
      </c>
      <c r="M736" s="10">
        <f t="shared" ref="M736:N736" si="740">(((J736/60/60)/24+DATE(1970,1,1)))</f>
        <v>41993.25</v>
      </c>
      <c r="N736" s="11">
        <f t="shared" si="740"/>
        <v>41999.25</v>
      </c>
      <c r="O736" s="12">
        <f t="shared" si="4"/>
        <v>2014</v>
      </c>
      <c r="P736" s="5" t="b">
        <v>0</v>
      </c>
      <c r="Q736" s="5">
        <f t="shared" si="5"/>
        <v>12</v>
      </c>
      <c r="R736" s="5" t="b">
        <v>1</v>
      </c>
      <c r="S736" s="5" t="s">
        <v>28</v>
      </c>
      <c r="T736" s="16">
        <f>Pledged/goal</f>
        <v>3.056538462</v>
      </c>
      <c r="U736" s="14">
        <f>iferror(Pledged/backer_count, " ")</f>
        <v>34.9959633</v>
      </c>
      <c r="V736" s="15" t="str">
        <f t="shared" si="6"/>
        <v>music</v>
      </c>
      <c r="W736" s="15" t="str">
        <f t="shared" si="7"/>
        <v>rock</v>
      </c>
    </row>
    <row r="737" ht="15.75" customHeight="1">
      <c r="A737" s="5">
        <v>474.0</v>
      </c>
      <c r="B737" s="6" t="s">
        <v>1524</v>
      </c>
      <c r="C737" s="7" t="s">
        <v>1525</v>
      </c>
      <c r="D737" s="8">
        <v>4000.0</v>
      </c>
      <c r="E737" s="8">
        <v>14606.0</v>
      </c>
      <c r="F737" s="5" t="s">
        <v>931</v>
      </c>
      <c r="G737" s="5">
        <v>142.0</v>
      </c>
      <c r="H737" s="5" t="s">
        <v>31</v>
      </c>
      <c r="I737" s="5" t="s">
        <v>32</v>
      </c>
      <c r="J737" s="5">
        <v>1.4187096E9</v>
      </c>
      <c r="K737" s="5">
        <v>1.418796E9</v>
      </c>
      <c r="L737" s="9">
        <f t="shared" si="2"/>
        <v>122574300278400</v>
      </c>
      <c r="M737" s="10">
        <f t="shared" ref="M737:N737" si="741">(((J737/60/60)/24+DATE(1970,1,1)))</f>
        <v>41989.25</v>
      </c>
      <c r="N737" s="11">
        <f t="shared" si="741"/>
        <v>41990.25</v>
      </c>
      <c r="O737" s="12">
        <f t="shared" si="4"/>
        <v>2014</v>
      </c>
      <c r="P737" s="5" t="b">
        <v>0</v>
      </c>
      <c r="Q737" s="5">
        <f t="shared" si="5"/>
        <v>12</v>
      </c>
      <c r="R737" s="5" t="b">
        <v>0</v>
      </c>
      <c r="S737" s="5" t="s">
        <v>53</v>
      </c>
      <c r="T737" s="16">
        <f>Pledged/goal</f>
        <v>3.6515</v>
      </c>
      <c r="U737" s="14">
        <f>iferror(Pledged/backer_count, " ")</f>
        <v>102.8591549</v>
      </c>
      <c r="V737" s="15" t="str">
        <f t="shared" si="6"/>
        <v>film &amp; video</v>
      </c>
      <c r="W737" s="15" t="str">
        <f t="shared" si="7"/>
        <v>television</v>
      </c>
    </row>
    <row r="738" ht="15.75" customHeight="1">
      <c r="A738" s="5">
        <v>435.0</v>
      </c>
      <c r="B738" s="6" t="s">
        <v>1526</v>
      </c>
      <c r="C738" s="7" t="s">
        <v>1527</v>
      </c>
      <c r="D738" s="8">
        <v>152400.0</v>
      </c>
      <c r="E738" s="8">
        <v>178120.0</v>
      </c>
      <c r="F738" s="5" t="s">
        <v>931</v>
      </c>
      <c r="G738" s="5">
        <v>1713.0</v>
      </c>
      <c r="H738" s="5" t="s">
        <v>79</v>
      </c>
      <c r="I738" s="5" t="s">
        <v>80</v>
      </c>
      <c r="J738" s="5">
        <v>1.4186232E9</v>
      </c>
      <c r="K738" s="5">
        <v>1.41966E9</v>
      </c>
      <c r="L738" s="9">
        <f t="shared" si="2"/>
        <v>122566835318400</v>
      </c>
      <c r="M738" s="10">
        <f t="shared" ref="M738:N738" si="742">(((J738/60/60)/24+DATE(1970,1,1)))</f>
        <v>41988.25</v>
      </c>
      <c r="N738" s="11">
        <f t="shared" si="742"/>
        <v>42000.25</v>
      </c>
      <c r="O738" s="12">
        <f t="shared" si="4"/>
        <v>2014</v>
      </c>
      <c r="P738" s="5" t="b">
        <v>0</v>
      </c>
      <c r="Q738" s="5">
        <f t="shared" si="5"/>
        <v>12</v>
      </c>
      <c r="R738" s="5" t="b">
        <v>1</v>
      </c>
      <c r="S738" s="5" t="s">
        <v>33</v>
      </c>
      <c r="T738" s="16">
        <f>Pledged/goal</f>
        <v>1.168766404</v>
      </c>
      <c r="U738" s="14">
        <f>iferror(Pledged/backer_count, " ")</f>
        <v>103.9813193</v>
      </c>
      <c r="V738" s="15" t="str">
        <f t="shared" si="6"/>
        <v>theater</v>
      </c>
      <c r="W738" s="15" t="str">
        <f t="shared" si="7"/>
        <v>plays</v>
      </c>
    </row>
    <row r="739" ht="15.75" customHeight="1">
      <c r="A739" s="5">
        <v>99.0</v>
      </c>
      <c r="B739" s="6" t="s">
        <v>1528</v>
      </c>
      <c r="C739" s="7" t="s">
        <v>1529</v>
      </c>
      <c r="D739" s="8">
        <v>7600.0</v>
      </c>
      <c r="E739" s="8">
        <v>14951.0</v>
      </c>
      <c r="F739" s="5" t="s">
        <v>931</v>
      </c>
      <c r="G739" s="5">
        <v>164.0</v>
      </c>
      <c r="H739" s="5" t="s">
        <v>31</v>
      </c>
      <c r="I739" s="5" t="s">
        <v>32</v>
      </c>
      <c r="J739" s="5">
        <v>1.4168952E9</v>
      </c>
      <c r="K739" s="5">
        <v>1.4194008E9</v>
      </c>
      <c r="L739" s="9">
        <f t="shared" si="2"/>
        <v>122417536118400</v>
      </c>
      <c r="M739" s="10">
        <f t="shared" ref="M739:N739" si="743">(((J739/60/60)/24+DATE(1970,1,1)))</f>
        <v>41968.25</v>
      </c>
      <c r="N739" s="11">
        <f t="shared" si="743"/>
        <v>41997.25</v>
      </c>
      <c r="O739" s="12">
        <f t="shared" si="4"/>
        <v>2014</v>
      </c>
      <c r="P739" s="5" t="b">
        <v>0</v>
      </c>
      <c r="Q739" s="5">
        <f t="shared" si="5"/>
        <v>11</v>
      </c>
      <c r="R739" s="5" t="b">
        <v>0</v>
      </c>
      <c r="S739" s="5" t="s">
        <v>33</v>
      </c>
      <c r="T739" s="13">
        <f>Pledged/goal</f>
        <v>1.967236842</v>
      </c>
      <c r="U739" s="14">
        <f>iferror(Pledged/backer_count, " ")</f>
        <v>91.16463415</v>
      </c>
      <c r="V739" s="15" t="str">
        <f t="shared" si="6"/>
        <v>theater</v>
      </c>
      <c r="W739" s="15" t="str">
        <f t="shared" si="7"/>
        <v>plays</v>
      </c>
    </row>
    <row r="740" ht="15.75" customHeight="1">
      <c r="A740" s="5">
        <v>758.0</v>
      </c>
      <c r="B740" s="6" t="s">
        <v>1530</v>
      </c>
      <c r="C740" s="7" t="s">
        <v>1531</v>
      </c>
      <c r="D740" s="8">
        <v>29600.0</v>
      </c>
      <c r="E740" s="8">
        <v>167005.0</v>
      </c>
      <c r="F740" s="5" t="s">
        <v>931</v>
      </c>
      <c r="G740" s="5">
        <v>1518.0</v>
      </c>
      <c r="H740" s="5" t="s">
        <v>56</v>
      </c>
      <c r="I740" s="5" t="s">
        <v>57</v>
      </c>
      <c r="J740" s="5">
        <v>1.4141268E9</v>
      </c>
      <c r="K740" s="5">
        <v>1.4149044E9</v>
      </c>
      <c r="L740" s="9">
        <f t="shared" si="2"/>
        <v>122178346358400</v>
      </c>
      <c r="M740" s="10">
        <f t="shared" ref="M740:N740" si="744">(((J740/60/60)/24+DATE(1970,1,1)))</f>
        <v>41936.20833</v>
      </c>
      <c r="N740" s="11">
        <f t="shared" si="744"/>
        <v>41945.20833</v>
      </c>
      <c r="O740" s="12">
        <f t="shared" si="4"/>
        <v>2014</v>
      </c>
      <c r="P740" s="5" t="b">
        <v>0</v>
      </c>
      <c r="Q740" s="5">
        <f t="shared" si="5"/>
        <v>10</v>
      </c>
      <c r="R740" s="5" t="b">
        <v>0</v>
      </c>
      <c r="S740" s="5" t="s">
        <v>28</v>
      </c>
      <c r="T740" s="16">
        <f>Pledged/goal</f>
        <v>5.642060811</v>
      </c>
      <c r="U740" s="14">
        <f>iferror(Pledged/backer_count, " ")</f>
        <v>110.016469</v>
      </c>
      <c r="V740" s="15" t="str">
        <f t="shared" si="6"/>
        <v>music</v>
      </c>
      <c r="W740" s="15" t="str">
        <f t="shared" si="7"/>
        <v>rock</v>
      </c>
    </row>
    <row r="741" ht="15.75" customHeight="1">
      <c r="A741" s="5">
        <v>724.0</v>
      </c>
      <c r="B741" s="6" t="s">
        <v>1532</v>
      </c>
      <c r="C741" s="7" t="s">
        <v>1533</v>
      </c>
      <c r="D741" s="8">
        <v>8400.0</v>
      </c>
      <c r="E741" s="8">
        <v>11261.0</v>
      </c>
      <c r="F741" s="5" t="s">
        <v>931</v>
      </c>
      <c r="G741" s="5">
        <v>121.0</v>
      </c>
      <c r="H741" s="5" t="s">
        <v>51</v>
      </c>
      <c r="I741" s="5" t="s">
        <v>52</v>
      </c>
      <c r="J741" s="5">
        <v>1.413954E9</v>
      </c>
      <c r="K741" s="5">
        <v>1.4141268E9</v>
      </c>
      <c r="L741" s="9">
        <f t="shared" si="2"/>
        <v>122163416438400</v>
      </c>
      <c r="M741" s="10">
        <f t="shared" ref="M741:N741" si="745">(((J741/60/60)/24+DATE(1970,1,1)))</f>
        <v>41934.20833</v>
      </c>
      <c r="N741" s="11">
        <f t="shared" si="745"/>
        <v>41936.20833</v>
      </c>
      <c r="O741" s="12">
        <f t="shared" si="4"/>
        <v>2014</v>
      </c>
      <c r="P741" s="5" t="b">
        <v>0</v>
      </c>
      <c r="Q741" s="5">
        <f t="shared" si="5"/>
        <v>10</v>
      </c>
      <c r="R741" s="5" t="b">
        <v>1</v>
      </c>
      <c r="S741" s="5" t="s">
        <v>33</v>
      </c>
      <c r="T741" s="16">
        <f>Pledged/goal</f>
        <v>1.340595238</v>
      </c>
      <c r="U741" s="14">
        <f>iferror(Pledged/backer_count, " ")</f>
        <v>93.0661157</v>
      </c>
      <c r="V741" s="15" t="str">
        <f t="shared" si="6"/>
        <v>theater</v>
      </c>
      <c r="W741" s="15" t="str">
        <f t="shared" si="7"/>
        <v>plays</v>
      </c>
    </row>
    <row r="742" ht="15.75" customHeight="1">
      <c r="A742" s="5">
        <v>749.0</v>
      </c>
      <c r="B742" s="6" t="s">
        <v>1534</v>
      </c>
      <c r="C742" s="7" t="s">
        <v>1535</v>
      </c>
      <c r="D742" s="8">
        <v>8600.0</v>
      </c>
      <c r="E742" s="8">
        <v>13527.0</v>
      </c>
      <c r="F742" s="5" t="s">
        <v>931</v>
      </c>
      <c r="G742" s="5">
        <v>366.0</v>
      </c>
      <c r="H742" s="5" t="s">
        <v>79</v>
      </c>
      <c r="I742" s="5" t="s">
        <v>80</v>
      </c>
      <c r="J742" s="5">
        <v>1.4127444E9</v>
      </c>
      <c r="K742" s="5">
        <v>1.4137812E9</v>
      </c>
      <c r="L742" s="9">
        <f t="shared" si="2"/>
        <v>122058906998400</v>
      </c>
      <c r="M742" s="10">
        <f t="shared" ref="M742:N742" si="746">(((J742/60/60)/24+DATE(1970,1,1)))</f>
        <v>41920.20833</v>
      </c>
      <c r="N742" s="11">
        <f t="shared" si="746"/>
        <v>41932.20833</v>
      </c>
      <c r="O742" s="12">
        <f t="shared" si="4"/>
        <v>2014</v>
      </c>
      <c r="P742" s="5" t="b">
        <v>0</v>
      </c>
      <c r="Q742" s="5">
        <f t="shared" si="5"/>
        <v>10</v>
      </c>
      <c r="R742" s="5" t="b">
        <v>1</v>
      </c>
      <c r="S742" s="5" t="s">
        <v>184</v>
      </c>
      <c r="T742" s="16">
        <f>Pledged/goal</f>
        <v>1.572906977</v>
      </c>
      <c r="U742" s="14">
        <f>iferror(Pledged/backer_count, " ")</f>
        <v>36.95901639</v>
      </c>
      <c r="V742" s="15" t="str">
        <f t="shared" si="6"/>
        <v>technology</v>
      </c>
      <c r="W742" s="15" t="str">
        <f t="shared" si="7"/>
        <v>wearables</v>
      </c>
    </row>
    <row r="743" ht="15.75" customHeight="1">
      <c r="A743" s="5">
        <v>33.0</v>
      </c>
      <c r="B743" s="6" t="s">
        <v>1536</v>
      </c>
      <c r="C743" s="7" t="s">
        <v>1537</v>
      </c>
      <c r="D743" s="8">
        <v>50200.0</v>
      </c>
      <c r="E743" s="8">
        <v>189666.0</v>
      </c>
      <c r="F743" s="5" t="s">
        <v>931</v>
      </c>
      <c r="G743" s="5">
        <v>5419.0</v>
      </c>
      <c r="H743" s="5" t="s">
        <v>31</v>
      </c>
      <c r="I743" s="5" t="s">
        <v>32</v>
      </c>
      <c r="J743" s="5">
        <v>1.4124852E9</v>
      </c>
      <c r="K743" s="5">
        <v>1.4156856E9</v>
      </c>
      <c r="L743" s="9">
        <f t="shared" si="2"/>
        <v>122036512118400</v>
      </c>
      <c r="M743" s="10">
        <f t="shared" ref="M743:N743" si="747">(((J743/60/60)/24+DATE(1970,1,1)))</f>
        <v>41917.20833</v>
      </c>
      <c r="N743" s="11">
        <f t="shared" si="747"/>
        <v>41954.25</v>
      </c>
      <c r="O743" s="12">
        <f t="shared" si="4"/>
        <v>2014</v>
      </c>
      <c r="P743" s="5" t="b">
        <v>0</v>
      </c>
      <c r="Q743" s="5">
        <f t="shared" si="5"/>
        <v>10</v>
      </c>
      <c r="R743" s="5" t="b">
        <v>0</v>
      </c>
      <c r="S743" s="5" t="s">
        <v>33</v>
      </c>
      <c r="T743" s="13">
        <f>Pledged/goal</f>
        <v>3.778207171</v>
      </c>
      <c r="U743" s="14">
        <f>iferror(Pledged/backer_count, " ")</f>
        <v>35.00018454</v>
      </c>
      <c r="V743" s="15" t="str">
        <f t="shared" si="6"/>
        <v>theater</v>
      </c>
      <c r="W743" s="15" t="str">
        <f t="shared" si="7"/>
        <v>plays</v>
      </c>
    </row>
    <row r="744" ht="15.75" customHeight="1">
      <c r="A744" s="5">
        <v>121.0</v>
      </c>
      <c r="B744" s="6" t="s">
        <v>1538</v>
      </c>
      <c r="C744" s="7" t="s">
        <v>1539</v>
      </c>
      <c r="D744" s="8">
        <v>45300.0</v>
      </c>
      <c r="E744" s="8">
        <v>99361.0</v>
      </c>
      <c r="F744" s="5" t="s">
        <v>931</v>
      </c>
      <c r="G744" s="5">
        <v>903.0</v>
      </c>
      <c r="H744" s="5" t="s">
        <v>31</v>
      </c>
      <c r="I744" s="5" t="s">
        <v>32</v>
      </c>
      <c r="J744" s="5">
        <v>1.4124852E9</v>
      </c>
      <c r="K744" s="5">
        <v>1.4136084E9</v>
      </c>
      <c r="L744" s="9">
        <f t="shared" si="2"/>
        <v>122036512118400</v>
      </c>
      <c r="M744" s="10">
        <f t="shared" ref="M744:N744" si="748">(((J744/60/60)/24+DATE(1970,1,1)))</f>
        <v>41917.20833</v>
      </c>
      <c r="N744" s="11">
        <f t="shared" si="748"/>
        <v>41930.20833</v>
      </c>
      <c r="O744" s="12">
        <f t="shared" si="4"/>
        <v>2014</v>
      </c>
      <c r="P744" s="5" t="b">
        <v>0</v>
      </c>
      <c r="Q744" s="5">
        <f t="shared" si="5"/>
        <v>10</v>
      </c>
      <c r="R744" s="5" t="b">
        <v>0</v>
      </c>
      <c r="S744" s="5" t="s">
        <v>139</v>
      </c>
      <c r="T744" s="13">
        <f>Pledged/goal</f>
        <v>2.193399558</v>
      </c>
      <c r="U744" s="14">
        <f>iferror(Pledged/backer_count, " ")</f>
        <v>110.03433</v>
      </c>
      <c r="V744" s="15" t="str">
        <f t="shared" si="6"/>
        <v>games</v>
      </c>
      <c r="W744" s="15" t="str">
        <f t="shared" si="7"/>
        <v>video games</v>
      </c>
    </row>
    <row r="745" ht="15.75" customHeight="1">
      <c r="A745" s="5">
        <v>222.0</v>
      </c>
      <c r="B745" s="6" t="s">
        <v>1540</v>
      </c>
      <c r="C745" s="7" t="s">
        <v>1541</v>
      </c>
      <c r="D745" s="8">
        <v>4800.0</v>
      </c>
      <c r="E745" s="8">
        <v>6623.0</v>
      </c>
      <c r="F745" s="5" t="s">
        <v>931</v>
      </c>
      <c r="G745" s="5">
        <v>138.0</v>
      </c>
      <c r="H745" s="5" t="s">
        <v>31</v>
      </c>
      <c r="I745" s="5" t="s">
        <v>32</v>
      </c>
      <c r="J745" s="5">
        <v>1.412226E9</v>
      </c>
      <c r="K745" s="5">
        <v>1.4123124E9</v>
      </c>
      <c r="L745" s="9">
        <f t="shared" si="2"/>
        <v>122014117238400</v>
      </c>
      <c r="M745" s="10">
        <f t="shared" ref="M745:N745" si="749">(((J745/60/60)/24+DATE(1970,1,1)))</f>
        <v>41914.20833</v>
      </c>
      <c r="N745" s="11">
        <f t="shared" si="749"/>
        <v>41915.20833</v>
      </c>
      <c r="O745" s="12">
        <f t="shared" si="4"/>
        <v>2014</v>
      </c>
      <c r="P745" s="5" t="b">
        <v>0</v>
      </c>
      <c r="Q745" s="5">
        <f t="shared" si="5"/>
        <v>10</v>
      </c>
      <c r="R745" s="5" t="b">
        <v>0</v>
      </c>
      <c r="S745" s="5" t="s">
        <v>81</v>
      </c>
      <c r="T745" s="13">
        <f>Pledged/goal</f>
        <v>1.379791667</v>
      </c>
      <c r="U745" s="14">
        <f>iferror(Pledged/backer_count, " ")</f>
        <v>47.99275362</v>
      </c>
      <c r="V745" s="15" t="str">
        <f t="shared" si="6"/>
        <v>photography</v>
      </c>
      <c r="W745" s="15" t="str">
        <f t="shared" si="7"/>
        <v>photography books</v>
      </c>
    </row>
    <row r="746" ht="15.75" customHeight="1">
      <c r="A746" s="5">
        <v>991.0</v>
      </c>
      <c r="B746" s="6" t="s">
        <v>1277</v>
      </c>
      <c r="C746" s="7" t="s">
        <v>1542</v>
      </c>
      <c r="D746" s="8">
        <v>9800.0</v>
      </c>
      <c r="E746" s="8">
        <v>11091.0</v>
      </c>
      <c r="F746" s="5" t="s">
        <v>931</v>
      </c>
      <c r="G746" s="5">
        <v>241.0</v>
      </c>
      <c r="H746" s="5" t="s">
        <v>31</v>
      </c>
      <c r="I746" s="5" t="s">
        <v>32</v>
      </c>
      <c r="J746" s="5">
        <v>1.4116212E9</v>
      </c>
      <c r="K746" s="5">
        <v>1.4119668E9</v>
      </c>
      <c r="L746" s="9">
        <f t="shared" si="2"/>
        <v>121961862518400</v>
      </c>
      <c r="M746" s="10">
        <f t="shared" ref="M746:N746" si="750">(((J746/60/60)/24+DATE(1970,1,1)))</f>
        <v>41907.20833</v>
      </c>
      <c r="N746" s="11">
        <f t="shared" si="750"/>
        <v>41911.20833</v>
      </c>
      <c r="O746" s="12">
        <f t="shared" si="4"/>
        <v>2014</v>
      </c>
      <c r="P746" s="5" t="b">
        <v>0</v>
      </c>
      <c r="Q746" s="5">
        <f t="shared" si="5"/>
        <v>9</v>
      </c>
      <c r="R746" s="5" t="b">
        <v>1</v>
      </c>
      <c r="S746" s="5" t="s">
        <v>28</v>
      </c>
      <c r="T746" s="16">
        <f>Pledged/goal</f>
        <v>1.131734694</v>
      </c>
      <c r="U746" s="14">
        <f>iferror(Pledged/backer_count, " ")</f>
        <v>46.02074689</v>
      </c>
      <c r="V746" s="15" t="str">
        <f t="shared" si="6"/>
        <v>music</v>
      </c>
      <c r="W746" s="15" t="str">
        <f t="shared" si="7"/>
        <v>rock</v>
      </c>
    </row>
    <row r="747" ht="15.75" customHeight="1">
      <c r="A747" s="5">
        <v>224.0</v>
      </c>
      <c r="B747" s="6" t="s">
        <v>1543</v>
      </c>
      <c r="C747" s="7" t="s">
        <v>1544</v>
      </c>
      <c r="D747" s="8">
        <v>46300.0</v>
      </c>
      <c r="E747" s="8">
        <v>186885.0</v>
      </c>
      <c r="F747" s="5" t="s">
        <v>931</v>
      </c>
      <c r="G747" s="5">
        <v>3594.0</v>
      </c>
      <c r="H747" s="5" t="s">
        <v>31</v>
      </c>
      <c r="I747" s="5" t="s">
        <v>32</v>
      </c>
      <c r="J747" s="5">
        <v>1.4115348E9</v>
      </c>
      <c r="K747" s="5">
        <v>1.4154264E9</v>
      </c>
      <c r="L747" s="9">
        <f t="shared" si="2"/>
        <v>121954397558400</v>
      </c>
      <c r="M747" s="10">
        <f t="shared" ref="M747:N747" si="751">(((J747/60/60)/24+DATE(1970,1,1)))</f>
        <v>41906.20833</v>
      </c>
      <c r="N747" s="11">
        <f t="shared" si="751"/>
        <v>41951.25</v>
      </c>
      <c r="O747" s="12">
        <f t="shared" si="4"/>
        <v>2014</v>
      </c>
      <c r="P747" s="5" t="b">
        <v>0</v>
      </c>
      <c r="Q747" s="5">
        <f t="shared" si="5"/>
        <v>9</v>
      </c>
      <c r="R747" s="5" t="b">
        <v>0</v>
      </c>
      <c r="S747" s="5" t="s">
        <v>221</v>
      </c>
      <c r="T747" s="13">
        <f>Pledged/goal</f>
        <v>4.036393089</v>
      </c>
      <c r="U747" s="14">
        <f>iferror(Pledged/backer_count, " ")</f>
        <v>51.99916528</v>
      </c>
      <c r="V747" s="15" t="str">
        <f t="shared" si="6"/>
        <v>film &amp; video</v>
      </c>
      <c r="W747" s="15" t="str">
        <f t="shared" si="7"/>
        <v>science fiction</v>
      </c>
    </row>
    <row r="748" ht="15.75" customHeight="1">
      <c r="A748" s="5">
        <v>943.0</v>
      </c>
      <c r="B748" s="6" t="s">
        <v>1545</v>
      </c>
      <c r="C748" s="7" t="s">
        <v>1546</v>
      </c>
      <c r="D748" s="8">
        <v>7500.0</v>
      </c>
      <c r="E748" s="8">
        <v>11969.0</v>
      </c>
      <c r="F748" s="5" t="s">
        <v>931</v>
      </c>
      <c r="G748" s="5">
        <v>114.0</v>
      </c>
      <c r="H748" s="5" t="s">
        <v>31</v>
      </c>
      <c r="I748" s="5" t="s">
        <v>32</v>
      </c>
      <c r="J748" s="5">
        <v>1.4115348E9</v>
      </c>
      <c r="K748" s="5">
        <v>1.4145588E9</v>
      </c>
      <c r="L748" s="9">
        <f t="shared" si="2"/>
        <v>121954397558400</v>
      </c>
      <c r="M748" s="10">
        <f t="shared" ref="M748:N748" si="752">(((J748/60/60)/24+DATE(1970,1,1)))</f>
        <v>41906.20833</v>
      </c>
      <c r="N748" s="11">
        <f t="shared" si="752"/>
        <v>41941.20833</v>
      </c>
      <c r="O748" s="12">
        <f t="shared" si="4"/>
        <v>2014</v>
      </c>
      <c r="P748" s="5" t="b">
        <v>0</v>
      </c>
      <c r="Q748" s="5">
        <f t="shared" si="5"/>
        <v>9</v>
      </c>
      <c r="R748" s="5" t="b">
        <v>0</v>
      </c>
      <c r="S748" s="5" t="s">
        <v>63</v>
      </c>
      <c r="T748" s="16">
        <f>Pledged/goal</f>
        <v>1.595866667</v>
      </c>
      <c r="U748" s="14">
        <f>iferror(Pledged/backer_count, " ")</f>
        <v>104.9912281</v>
      </c>
      <c r="V748" s="15" t="str">
        <f t="shared" si="6"/>
        <v>food</v>
      </c>
      <c r="W748" s="15" t="str">
        <f t="shared" si="7"/>
        <v>food trucks</v>
      </c>
    </row>
    <row r="749" ht="15.75" customHeight="1">
      <c r="A749" s="5">
        <v>865.0</v>
      </c>
      <c r="B749" s="6" t="s">
        <v>1547</v>
      </c>
      <c r="C749" s="7" t="s">
        <v>1548</v>
      </c>
      <c r="D749" s="8">
        <v>81000.0</v>
      </c>
      <c r="E749" s="8">
        <v>150515.0</v>
      </c>
      <c r="F749" s="5" t="s">
        <v>931</v>
      </c>
      <c r="G749" s="5">
        <v>3272.0</v>
      </c>
      <c r="H749" s="5" t="s">
        <v>31</v>
      </c>
      <c r="I749" s="5" t="s">
        <v>32</v>
      </c>
      <c r="J749" s="5">
        <v>1.4107572E9</v>
      </c>
      <c r="K749" s="5">
        <v>1.4115348E9</v>
      </c>
      <c r="L749" s="9">
        <f t="shared" si="2"/>
        <v>121887212918400</v>
      </c>
      <c r="M749" s="10">
        <f t="shared" ref="M749:N749" si="753">(((J749/60/60)/24+DATE(1970,1,1)))</f>
        <v>41897.20833</v>
      </c>
      <c r="N749" s="11">
        <f t="shared" si="753"/>
        <v>41906.20833</v>
      </c>
      <c r="O749" s="12">
        <f t="shared" si="4"/>
        <v>2014</v>
      </c>
      <c r="P749" s="5" t="b">
        <v>0</v>
      </c>
      <c r="Q749" s="5">
        <f t="shared" si="5"/>
        <v>9</v>
      </c>
      <c r="R749" s="5" t="b">
        <v>0</v>
      </c>
      <c r="S749" s="5" t="s">
        <v>33</v>
      </c>
      <c r="T749" s="16">
        <f>Pledged/goal</f>
        <v>1.858209877</v>
      </c>
      <c r="U749" s="14">
        <f>iferror(Pledged/backer_count, " ")</f>
        <v>46.00091687</v>
      </c>
      <c r="V749" s="15" t="str">
        <f t="shared" si="6"/>
        <v>theater</v>
      </c>
      <c r="W749" s="15" t="str">
        <f t="shared" si="7"/>
        <v>plays</v>
      </c>
    </row>
    <row r="750" ht="15.75" customHeight="1">
      <c r="A750" s="5">
        <v>427.0</v>
      </c>
      <c r="B750" s="6" t="s">
        <v>1549</v>
      </c>
      <c r="C750" s="7" t="s">
        <v>1550</v>
      </c>
      <c r="D750" s="8">
        <v>174500.0</v>
      </c>
      <c r="E750" s="8">
        <v>197018.0</v>
      </c>
      <c r="F750" s="5" t="s">
        <v>931</v>
      </c>
      <c r="G750" s="5">
        <v>2526.0</v>
      </c>
      <c r="H750" s="5" t="s">
        <v>31</v>
      </c>
      <c r="I750" s="5" t="s">
        <v>32</v>
      </c>
      <c r="J750" s="5">
        <v>1.4105844E9</v>
      </c>
      <c r="K750" s="5">
        <v>1.4133492E9</v>
      </c>
      <c r="L750" s="9">
        <f t="shared" si="2"/>
        <v>121872282998400</v>
      </c>
      <c r="M750" s="10">
        <f t="shared" ref="M750:N750" si="754">(((J750/60/60)/24+DATE(1970,1,1)))</f>
        <v>41895.20833</v>
      </c>
      <c r="N750" s="11">
        <f t="shared" si="754"/>
        <v>41927.20833</v>
      </c>
      <c r="O750" s="12">
        <f t="shared" si="4"/>
        <v>2014</v>
      </c>
      <c r="P750" s="5" t="b">
        <v>0</v>
      </c>
      <c r="Q750" s="5">
        <f t="shared" si="5"/>
        <v>9</v>
      </c>
      <c r="R750" s="5" t="b">
        <v>1</v>
      </c>
      <c r="S750" s="5" t="s">
        <v>33</v>
      </c>
      <c r="T750" s="16">
        <f>Pledged/goal</f>
        <v>1.12904298</v>
      </c>
      <c r="U750" s="14">
        <f>iferror(Pledged/backer_count, " ")</f>
        <v>77.99604117</v>
      </c>
      <c r="V750" s="15" t="str">
        <f t="shared" si="6"/>
        <v>theater</v>
      </c>
      <c r="W750" s="15" t="str">
        <f t="shared" si="7"/>
        <v>plays</v>
      </c>
    </row>
    <row r="751" ht="15.75" customHeight="1">
      <c r="A751" s="5">
        <v>667.0</v>
      </c>
      <c r="B751" s="6" t="s">
        <v>1551</v>
      </c>
      <c r="C751" s="7" t="s">
        <v>1552</v>
      </c>
      <c r="D751" s="8">
        <v>6900.0</v>
      </c>
      <c r="E751" s="8">
        <v>12155.0</v>
      </c>
      <c r="F751" s="5" t="s">
        <v>931</v>
      </c>
      <c r="G751" s="5">
        <v>419.0</v>
      </c>
      <c r="H751" s="5" t="s">
        <v>31</v>
      </c>
      <c r="I751" s="5" t="s">
        <v>32</v>
      </c>
      <c r="J751" s="5">
        <v>1.4103252E9</v>
      </c>
      <c r="K751" s="5">
        <v>1.4111028E9</v>
      </c>
      <c r="L751" s="9">
        <f t="shared" si="2"/>
        <v>121849888118400</v>
      </c>
      <c r="M751" s="10">
        <f t="shared" ref="M751:N751" si="755">(((J751/60/60)/24+DATE(1970,1,1)))</f>
        <v>41892.20833</v>
      </c>
      <c r="N751" s="11">
        <f t="shared" si="755"/>
        <v>41901.20833</v>
      </c>
      <c r="O751" s="12">
        <f t="shared" si="4"/>
        <v>2014</v>
      </c>
      <c r="P751" s="5" t="b">
        <v>0</v>
      </c>
      <c r="Q751" s="5">
        <f t="shared" si="5"/>
        <v>9</v>
      </c>
      <c r="R751" s="5" t="b">
        <v>0</v>
      </c>
      <c r="S751" s="5" t="s">
        <v>946</v>
      </c>
      <c r="T751" s="16">
        <f>Pledged/goal</f>
        <v>1.761594203</v>
      </c>
      <c r="U751" s="14">
        <f>iferror(Pledged/backer_count, " ")</f>
        <v>29.00954654</v>
      </c>
      <c r="V751" s="15" t="str">
        <f t="shared" si="6"/>
        <v>journalism</v>
      </c>
      <c r="W751" s="15" t="str">
        <f t="shared" si="7"/>
        <v>audio</v>
      </c>
    </row>
    <row r="752" ht="15.75" customHeight="1">
      <c r="A752" s="5">
        <v>823.0</v>
      </c>
      <c r="B752" s="6" t="s">
        <v>1553</v>
      </c>
      <c r="C752" s="7" t="s">
        <v>1554</v>
      </c>
      <c r="D752" s="8">
        <v>4100.0</v>
      </c>
      <c r="E752" s="8">
        <v>14640.0</v>
      </c>
      <c r="F752" s="5" t="s">
        <v>931</v>
      </c>
      <c r="G752" s="5">
        <v>252.0</v>
      </c>
      <c r="H752" s="5" t="s">
        <v>31</v>
      </c>
      <c r="I752" s="5" t="s">
        <v>32</v>
      </c>
      <c r="J752" s="5">
        <v>1.4103252E9</v>
      </c>
      <c r="K752" s="5">
        <v>1.4124852E9</v>
      </c>
      <c r="L752" s="9">
        <f t="shared" si="2"/>
        <v>121849888118400</v>
      </c>
      <c r="M752" s="10">
        <f t="shared" ref="M752:N752" si="756">(((J752/60/60)/24+DATE(1970,1,1)))</f>
        <v>41892.20833</v>
      </c>
      <c r="N752" s="11">
        <f t="shared" si="756"/>
        <v>41917.20833</v>
      </c>
      <c r="O752" s="12">
        <f t="shared" si="4"/>
        <v>2014</v>
      </c>
      <c r="P752" s="5" t="b">
        <v>1</v>
      </c>
      <c r="Q752" s="5">
        <f t="shared" si="5"/>
        <v>9</v>
      </c>
      <c r="R752" s="5" t="b">
        <v>1</v>
      </c>
      <c r="S752" s="5" t="s">
        <v>28</v>
      </c>
      <c r="T752" s="16">
        <f>Pledged/goal</f>
        <v>3.570731707</v>
      </c>
      <c r="U752" s="14">
        <f>iferror(Pledged/backer_count, " ")</f>
        <v>58.0952381</v>
      </c>
      <c r="V752" s="15" t="str">
        <f t="shared" si="6"/>
        <v>music</v>
      </c>
      <c r="W752" s="15" t="str">
        <f t="shared" si="7"/>
        <v>rock</v>
      </c>
    </row>
    <row r="753" ht="15.75" customHeight="1">
      <c r="A753" s="5">
        <v>145.0</v>
      </c>
      <c r="B753" s="6" t="s">
        <v>1555</v>
      </c>
      <c r="C753" s="7" t="s">
        <v>1556</v>
      </c>
      <c r="D753" s="8">
        <v>25000.0</v>
      </c>
      <c r="E753" s="8">
        <v>59128.0</v>
      </c>
      <c r="F753" s="5" t="s">
        <v>931</v>
      </c>
      <c r="G753" s="5">
        <v>768.0</v>
      </c>
      <c r="H753" s="5" t="s">
        <v>105</v>
      </c>
      <c r="I753" s="5" t="s">
        <v>106</v>
      </c>
      <c r="J753" s="5">
        <v>1.410066E9</v>
      </c>
      <c r="K753" s="5">
        <v>1.410498E9</v>
      </c>
      <c r="L753" s="9">
        <f t="shared" si="2"/>
        <v>121827493238400</v>
      </c>
      <c r="M753" s="10">
        <f t="shared" ref="M753:N753" si="757">(((J753/60/60)/24+DATE(1970,1,1)))</f>
        <v>41889.20833</v>
      </c>
      <c r="N753" s="11">
        <f t="shared" si="757"/>
        <v>41894.20833</v>
      </c>
      <c r="O753" s="12">
        <f t="shared" si="4"/>
        <v>2014</v>
      </c>
      <c r="P753" s="5" t="b">
        <v>0</v>
      </c>
      <c r="Q753" s="5">
        <f t="shared" si="5"/>
        <v>9</v>
      </c>
      <c r="R753" s="5" t="b">
        <v>0</v>
      </c>
      <c r="S753" s="5" t="s">
        <v>184</v>
      </c>
      <c r="T753" s="13">
        <f>Pledged/goal</f>
        <v>2.36512</v>
      </c>
      <c r="U753" s="14">
        <f>iferror(Pledged/backer_count, " ")</f>
        <v>76.98958333</v>
      </c>
      <c r="V753" s="15" t="str">
        <f t="shared" si="6"/>
        <v>technology</v>
      </c>
      <c r="W753" s="15" t="str">
        <f t="shared" si="7"/>
        <v>wearables</v>
      </c>
    </row>
    <row r="754" ht="15.75" customHeight="1">
      <c r="A754" s="5">
        <v>112.0</v>
      </c>
      <c r="B754" s="6" t="s">
        <v>1557</v>
      </c>
      <c r="C754" s="7" t="s">
        <v>1558</v>
      </c>
      <c r="D754" s="8">
        <v>4700.0</v>
      </c>
      <c r="E754" s="8">
        <v>12635.0</v>
      </c>
      <c r="F754" s="5" t="s">
        <v>931</v>
      </c>
      <c r="G754" s="5">
        <v>361.0</v>
      </c>
      <c r="H754" s="5" t="s">
        <v>26</v>
      </c>
      <c r="I754" s="5" t="s">
        <v>27</v>
      </c>
      <c r="J754" s="5">
        <v>1.4088564E9</v>
      </c>
      <c r="K754" s="5">
        <v>1.4101524E9</v>
      </c>
      <c r="L754" s="9">
        <f t="shared" si="2"/>
        <v>121722983798400</v>
      </c>
      <c r="M754" s="10">
        <f t="shared" ref="M754:N754" si="758">(((J754/60/60)/24+DATE(1970,1,1)))</f>
        <v>41875.20833</v>
      </c>
      <c r="N754" s="11">
        <f t="shared" si="758"/>
        <v>41890.20833</v>
      </c>
      <c r="O754" s="12">
        <f t="shared" si="4"/>
        <v>2014</v>
      </c>
      <c r="P754" s="5" t="b">
        <v>0</v>
      </c>
      <c r="Q754" s="5">
        <f t="shared" si="5"/>
        <v>8</v>
      </c>
      <c r="R754" s="5" t="b">
        <v>0</v>
      </c>
      <c r="S754" s="5" t="s">
        <v>60</v>
      </c>
      <c r="T754" s="13">
        <f>Pledged/goal</f>
        <v>2.688297872</v>
      </c>
      <c r="U754" s="14">
        <f>iferror(Pledged/backer_count, " ")</f>
        <v>35</v>
      </c>
      <c r="V754" s="15" t="str">
        <f t="shared" si="6"/>
        <v>technology</v>
      </c>
      <c r="W754" s="15" t="str">
        <f t="shared" si="7"/>
        <v>web</v>
      </c>
    </row>
    <row r="755" ht="15.75" customHeight="1">
      <c r="A755" s="5">
        <v>1.0</v>
      </c>
      <c r="B755" s="6" t="s">
        <v>1559</v>
      </c>
      <c r="C755" s="7" t="s">
        <v>1560</v>
      </c>
      <c r="D755" s="8">
        <v>1400.0</v>
      </c>
      <c r="E755" s="8">
        <v>14560.0</v>
      </c>
      <c r="F755" s="5" t="s">
        <v>931</v>
      </c>
      <c r="G755" s="5">
        <v>158.0</v>
      </c>
      <c r="H755" s="5" t="s">
        <v>31</v>
      </c>
      <c r="I755" s="5" t="s">
        <v>32</v>
      </c>
      <c r="J755" s="5">
        <v>1.4084244E9</v>
      </c>
      <c r="K755" s="5">
        <v>1.4085972E9</v>
      </c>
      <c r="L755" s="9">
        <f t="shared" si="2"/>
        <v>121685658998400</v>
      </c>
      <c r="M755" s="10">
        <f t="shared" ref="M755:N755" si="759">(((J755/60/60)/24+DATE(1970,1,1)))</f>
        <v>41870.20833</v>
      </c>
      <c r="N755" s="11">
        <f t="shared" si="759"/>
        <v>41872.20833</v>
      </c>
      <c r="O755" s="12">
        <f t="shared" si="4"/>
        <v>2014</v>
      </c>
      <c r="P755" s="5" t="b">
        <v>0</v>
      </c>
      <c r="Q755" s="5">
        <f t="shared" si="5"/>
        <v>8</v>
      </c>
      <c r="R755" s="5" t="b">
        <v>1</v>
      </c>
      <c r="S755" s="5" t="s">
        <v>28</v>
      </c>
      <c r="T755" s="13">
        <f>Pledged/goal</f>
        <v>10.4</v>
      </c>
      <c r="U755" s="14">
        <f>iferror(Pledged/backer_count, " ")</f>
        <v>92.15189873</v>
      </c>
      <c r="V755" s="15" t="str">
        <f t="shared" si="6"/>
        <v>music</v>
      </c>
      <c r="W755" s="15" t="str">
        <f t="shared" si="7"/>
        <v>rock</v>
      </c>
    </row>
    <row r="756" ht="15.75" customHeight="1">
      <c r="A756" s="5">
        <v>714.0</v>
      </c>
      <c r="B756" s="6" t="s">
        <v>1561</v>
      </c>
      <c r="C756" s="7" t="s">
        <v>1562</v>
      </c>
      <c r="D756" s="8">
        <v>38500.0</v>
      </c>
      <c r="E756" s="8">
        <v>182036.0</v>
      </c>
      <c r="F756" s="5" t="s">
        <v>931</v>
      </c>
      <c r="G756" s="5">
        <v>1785.0</v>
      </c>
      <c r="H756" s="5" t="s">
        <v>31</v>
      </c>
      <c r="I756" s="5" t="s">
        <v>32</v>
      </c>
      <c r="J756" s="5">
        <v>1.4084244E9</v>
      </c>
      <c r="K756" s="5">
        <v>1.4085108E9</v>
      </c>
      <c r="L756" s="9">
        <f t="shared" si="2"/>
        <v>121685658998400</v>
      </c>
      <c r="M756" s="10">
        <f t="shared" ref="M756:N756" si="760">(((J756/60/60)/24+DATE(1970,1,1)))</f>
        <v>41870.20833</v>
      </c>
      <c r="N756" s="11">
        <f t="shared" si="760"/>
        <v>41871.20833</v>
      </c>
      <c r="O756" s="12">
        <f t="shared" si="4"/>
        <v>2014</v>
      </c>
      <c r="P756" s="5" t="b">
        <v>0</v>
      </c>
      <c r="Q756" s="5">
        <f t="shared" si="5"/>
        <v>8</v>
      </c>
      <c r="R756" s="5" t="b">
        <v>0</v>
      </c>
      <c r="S756" s="5" t="s">
        <v>28</v>
      </c>
      <c r="T756" s="16">
        <f>Pledged/goal</f>
        <v>4.728207792</v>
      </c>
      <c r="U756" s="14">
        <f>iferror(Pledged/backer_count, " ")</f>
        <v>101.9809524</v>
      </c>
      <c r="V756" s="15" t="str">
        <f t="shared" si="6"/>
        <v>music</v>
      </c>
      <c r="W756" s="15" t="str">
        <f t="shared" si="7"/>
        <v>rock</v>
      </c>
    </row>
    <row r="757" ht="15.75" customHeight="1">
      <c r="A757" s="5">
        <v>484.0</v>
      </c>
      <c r="B757" s="6" t="s">
        <v>1563</v>
      </c>
      <c r="C757" s="7" t="s">
        <v>1564</v>
      </c>
      <c r="D757" s="8">
        <v>29600.0</v>
      </c>
      <c r="E757" s="8">
        <v>77021.0</v>
      </c>
      <c r="F757" s="5" t="s">
        <v>931</v>
      </c>
      <c r="G757" s="5">
        <v>1572.0</v>
      </c>
      <c r="H757" s="5" t="s">
        <v>51</v>
      </c>
      <c r="I757" s="5" t="s">
        <v>52</v>
      </c>
      <c r="J757" s="5">
        <v>1.4071284E9</v>
      </c>
      <c r="K757" s="5">
        <v>1.411362E9</v>
      </c>
      <c r="L757" s="9">
        <f t="shared" si="2"/>
        <v>121573684598400</v>
      </c>
      <c r="M757" s="10">
        <f t="shared" ref="M757:N757" si="761">(((J757/60/60)/24+DATE(1970,1,1)))</f>
        <v>41855.20833</v>
      </c>
      <c r="N757" s="11">
        <f t="shared" si="761"/>
        <v>41904.20833</v>
      </c>
      <c r="O757" s="12">
        <f t="shared" si="4"/>
        <v>2014</v>
      </c>
      <c r="P757" s="5" t="b">
        <v>0</v>
      </c>
      <c r="Q757" s="5">
        <f t="shared" si="5"/>
        <v>8</v>
      </c>
      <c r="R757" s="5" t="b">
        <v>1</v>
      </c>
      <c r="S757" s="5" t="s">
        <v>63</v>
      </c>
      <c r="T757" s="16">
        <f>Pledged/goal</f>
        <v>2.602060811</v>
      </c>
      <c r="U757" s="14">
        <f>iferror(Pledged/backer_count, " ")</f>
        <v>48.99554707</v>
      </c>
      <c r="V757" s="15" t="str">
        <f t="shared" si="6"/>
        <v>food</v>
      </c>
      <c r="W757" s="15" t="str">
        <f t="shared" si="7"/>
        <v>food trucks</v>
      </c>
    </row>
    <row r="758" ht="15.75" customHeight="1">
      <c r="A758" s="5">
        <v>20.0</v>
      </c>
      <c r="B758" s="6" t="s">
        <v>1565</v>
      </c>
      <c r="C758" s="7" t="s">
        <v>1566</v>
      </c>
      <c r="D758" s="8">
        <v>131800.0</v>
      </c>
      <c r="E758" s="8">
        <v>147936.0</v>
      </c>
      <c r="F758" s="5" t="s">
        <v>931</v>
      </c>
      <c r="G758" s="5">
        <v>1396.0</v>
      </c>
      <c r="H758" s="5" t="s">
        <v>31</v>
      </c>
      <c r="I758" s="5" t="s">
        <v>32</v>
      </c>
      <c r="J758" s="5">
        <v>1.4065236E9</v>
      </c>
      <c r="K758" s="5">
        <v>1.4065236E9</v>
      </c>
      <c r="L758" s="9">
        <f t="shared" si="2"/>
        <v>121521429878400</v>
      </c>
      <c r="M758" s="10">
        <f t="shared" ref="M758:N758" si="762">(((J758/60/60)/24+DATE(1970,1,1)))</f>
        <v>41848.20833</v>
      </c>
      <c r="N758" s="11">
        <f t="shared" si="762"/>
        <v>41848.20833</v>
      </c>
      <c r="O758" s="12">
        <f t="shared" si="4"/>
        <v>2014</v>
      </c>
      <c r="P758" s="5" t="b">
        <v>0</v>
      </c>
      <c r="Q758" s="5">
        <f t="shared" si="5"/>
        <v>7</v>
      </c>
      <c r="R758" s="5" t="b">
        <v>0</v>
      </c>
      <c r="S758" s="5" t="s">
        <v>38</v>
      </c>
      <c r="T758" s="13">
        <f>Pledged/goal</f>
        <v>1.122427921</v>
      </c>
      <c r="U758" s="14">
        <f>iferror(Pledged/backer_count, " ")</f>
        <v>105.9713467</v>
      </c>
      <c r="V758" s="15" t="str">
        <f t="shared" si="6"/>
        <v>film &amp; video</v>
      </c>
      <c r="W758" s="15" t="str">
        <f t="shared" si="7"/>
        <v>drama</v>
      </c>
    </row>
    <row r="759" ht="15.75" customHeight="1">
      <c r="A759" s="5">
        <v>201.0</v>
      </c>
      <c r="B759" s="6" t="s">
        <v>1567</v>
      </c>
      <c r="C759" s="7" t="s">
        <v>1568</v>
      </c>
      <c r="D759" s="8">
        <v>2100.0</v>
      </c>
      <c r="E759" s="8">
        <v>14305.0</v>
      </c>
      <c r="F759" s="5" t="s">
        <v>931</v>
      </c>
      <c r="G759" s="5">
        <v>157.0</v>
      </c>
      <c r="H759" s="5" t="s">
        <v>31</v>
      </c>
      <c r="I759" s="5" t="s">
        <v>32</v>
      </c>
      <c r="J759" s="5">
        <v>1.4062644E9</v>
      </c>
      <c r="K759" s="5">
        <v>1.4078196E9</v>
      </c>
      <c r="L759" s="9">
        <f t="shared" si="2"/>
        <v>121499034998400</v>
      </c>
      <c r="M759" s="10">
        <f t="shared" ref="M759:N759" si="763">(((J759/60/60)/24+DATE(1970,1,1)))</f>
        <v>41845.20833</v>
      </c>
      <c r="N759" s="11">
        <f t="shared" si="763"/>
        <v>41863.20833</v>
      </c>
      <c r="O759" s="12">
        <f t="shared" si="4"/>
        <v>2014</v>
      </c>
      <c r="P759" s="5" t="b">
        <v>0</v>
      </c>
      <c r="Q759" s="5">
        <f t="shared" si="5"/>
        <v>7</v>
      </c>
      <c r="R759" s="5" t="b">
        <v>0</v>
      </c>
      <c r="S759" s="5" t="s">
        <v>60</v>
      </c>
      <c r="T759" s="13">
        <f>Pledged/goal</f>
        <v>6.811904762</v>
      </c>
      <c r="U759" s="14">
        <f>iferror(Pledged/backer_count, " ")</f>
        <v>91.11464968</v>
      </c>
      <c r="V759" s="15" t="str">
        <f t="shared" si="6"/>
        <v>technology</v>
      </c>
      <c r="W759" s="15" t="str">
        <f t="shared" si="7"/>
        <v>web</v>
      </c>
    </row>
    <row r="760" ht="15.75" customHeight="1">
      <c r="A760" s="5">
        <v>43.0</v>
      </c>
      <c r="B760" s="6" t="s">
        <v>1569</v>
      </c>
      <c r="C760" s="7" t="s">
        <v>1570</v>
      </c>
      <c r="D760" s="8">
        <v>90200.0</v>
      </c>
      <c r="E760" s="8">
        <v>167717.0</v>
      </c>
      <c r="F760" s="5" t="s">
        <v>931</v>
      </c>
      <c r="G760" s="5">
        <v>6212.0</v>
      </c>
      <c r="H760" s="5" t="s">
        <v>31</v>
      </c>
      <c r="I760" s="5" t="s">
        <v>32</v>
      </c>
      <c r="J760" s="5">
        <v>1.406178E9</v>
      </c>
      <c r="K760" s="5">
        <v>1.4075604E9</v>
      </c>
      <c r="L760" s="9">
        <f t="shared" si="2"/>
        <v>121491570038400</v>
      </c>
      <c r="M760" s="10">
        <f t="shared" ref="M760:N760" si="764">(((J760/60/60)/24+DATE(1970,1,1)))</f>
        <v>41844.20833</v>
      </c>
      <c r="N760" s="11">
        <f t="shared" si="764"/>
        <v>41860.20833</v>
      </c>
      <c r="O760" s="12">
        <f t="shared" si="4"/>
        <v>2014</v>
      </c>
      <c r="P760" s="5" t="b">
        <v>0</v>
      </c>
      <c r="Q760" s="5">
        <f t="shared" si="5"/>
        <v>7</v>
      </c>
      <c r="R760" s="5" t="b">
        <v>0</v>
      </c>
      <c r="S760" s="5" t="s">
        <v>388</v>
      </c>
      <c r="T760" s="13">
        <f>Pledged/goal</f>
        <v>1.859390244</v>
      </c>
      <c r="U760" s="14">
        <f>iferror(Pledged/backer_count, " ")</f>
        <v>26.99887315</v>
      </c>
      <c r="V760" s="15" t="str">
        <f t="shared" si="6"/>
        <v>publishing</v>
      </c>
      <c r="W760" s="15" t="str">
        <f t="shared" si="7"/>
        <v>radio &amp; podcasts</v>
      </c>
    </row>
    <row r="761" ht="15.75" customHeight="1">
      <c r="A761" s="5">
        <v>733.0</v>
      </c>
      <c r="B761" s="6" t="s">
        <v>1571</v>
      </c>
      <c r="C761" s="7" t="s">
        <v>1572</v>
      </c>
      <c r="D761" s="8">
        <v>15800.0</v>
      </c>
      <c r="E761" s="8">
        <v>83267.0</v>
      </c>
      <c r="F761" s="5" t="s">
        <v>931</v>
      </c>
      <c r="G761" s="5">
        <v>980.0</v>
      </c>
      <c r="H761" s="5" t="s">
        <v>31</v>
      </c>
      <c r="I761" s="5" t="s">
        <v>32</v>
      </c>
      <c r="J761" s="5">
        <v>1.406178E9</v>
      </c>
      <c r="K761" s="5">
        <v>1.4073012E9</v>
      </c>
      <c r="L761" s="9">
        <f t="shared" si="2"/>
        <v>121491570038400</v>
      </c>
      <c r="M761" s="10">
        <f t="shared" ref="M761:N761" si="765">(((J761/60/60)/24+DATE(1970,1,1)))</f>
        <v>41844.20833</v>
      </c>
      <c r="N761" s="11">
        <f t="shared" si="765"/>
        <v>41857.20833</v>
      </c>
      <c r="O761" s="12">
        <f t="shared" si="4"/>
        <v>2014</v>
      </c>
      <c r="P761" s="5" t="b">
        <v>0</v>
      </c>
      <c r="Q761" s="5">
        <f t="shared" si="5"/>
        <v>7</v>
      </c>
      <c r="R761" s="5" t="b">
        <v>0</v>
      </c>
      <c r="S761" s="5" t="s">
        <v>172</v>
      </c>
      <c r="T761" s="16">
        <f>Pledged/goal</f>
        <v>5.270063291</v>
      </c>
      <c r="U761" s="14">
        <f>iferror(Pledged/backer_count, " ")</f>
        <v>84.96632653</v>
      </c>
      <c r="V761" s="15" t="str">
        <f t="shared" si="6"/>
        <v>music</v>
      </c>
      <c r="W761" s="15" t="str">
        <f t="shared" si="7"/>
        <v>metal</v>
      </c>
    </row>
    <row r="762" ht="15.75" customHeight="1">
      <c r="A762" s="5">
        <v>840.0</v>
      </c>
      <c r="B762" s="6" t="s">
        <v>1573</v>
      </c>
      <c r="C762" s="7" t="s">
        <v>1574</v>
      </c>
      <c r="D762" s="8">
        <v>116300.0</v>
      </c>
      <c r="E762" s="8">
        <v>116583.0</v>
      </c>
      <c r="F762" s="5" t="s">
        <v>931</v>
      </c>
      <c r="G762" s="5">
        <v>3533.0</v>
      </c>
      <c r="H762" s="5" t="s">
        <v>31</v>
      </c>
      <c r="I762" s="5" t="s">
        <v>32</v>
      </c>
      <c r="J762" s="5">
        <v>1.4054868E9</v>
      </c>
      <c r="K762" s="5">
        <v>1.4056596E9</v>
      </c>
      <c r="L762" s="9">
        <f t="shared" si="2"/>
        <v>121431850358400</v>
      </c>
      <c r="M762" s="10">
        <f t="shared" ref="M762:N762" si="766">(((J762/60/60)/24+DATE(1970,1,1)))</f>
        <v>41836.20833</v>
      </c>
      <c r="N762" s="11">
        <f t="shared" si="766"/>
        <v>41838.20833</v>
      </c>
      <c r="O762" s="12">
        <f t="shared" si="4"/>
        <v>2014</v>
      </c>
      <c r="P762" s="5" t="b">
        <v>0</v>
      </c>
      <c r="Q762" s="5">
        <f t="shared" si="5"/>
        <v>7</v>
      </c>
      <c r="R762" s="5" t="b">
        <v>1</v>
      </c>
      <c r="S762" s="5" t="s">
        <v>33</v>
      </c>
      <c r="T762" s="16">
        <f>Pledged/goal</f>
        <v>1.002433362</v>
      </c>
      <c r="U762" s="14">
        <f>iferror(Pledged/backer_count, " ")</f>
        <v>32.99830173</v>
      </c>
      <c r="V762" s="15" t="str">
        <f t="shared" si="6"/>
        <v>theater</v>
      </c>
      <c r="W762" s="15" t="str">
        <f t="shared" si="7"/>
        <v>plays</v>
      </c>
    </row>
    <row r="763" ht="15.75" customHeight="1">
      <c r="A763" s="5">
        <v>244.0</v>
      </c>
      <c r="B763" s="6" t="s">
        <v>1575</v>
      </c>
      <c r="C763" s="7" t="s">
        <v>1576</v>
      </c>
      <c r="D763" s="8">
        <v>700.0</v>
      </c>
      <c r="E763" s="8">
        <v>3988.0</v>
      </c>
      <c r="F763" s="5" t="s">
        <v>931</v>
      </c>
      <c r="G763" s="5">
        <v>53.0</v>
      </c>
      <c r="H763" s="5" t="s">
        <v>31</v>
      </c>
      <c r="I763" s="5" t="s">
        <v>32</v>
      </c>
      <c r="J763" s="5">
        <v>1.405314E9</v>
      </c>
      <c r="K763" s="5">
        <v>1.4098068E9</v>
      </c>
      <c r="L763" s="9">
        <f t="shared" si="2"/>
        <v>121416920438400</v>
      </c>
      <c r="M763" s="10">
        <f t="shared" ref="M763:N763" si="767">(((J763/60/60)/24+DATE(1970,1,1)))</f>
        <v>41834.20833</v>
      </c>
      <c r="N763" s="11">
        <f t="shared" si="767"/>
        <v>41886.20833</v>
      </c>
      <c r="O763" s="12">
        <f t="shared" si="4"/>
        <v>2014</v>
      </c>
      <c r="P763" s="5" t="b">
        <v>0</v>
      </c>
      <c r="Q763" s="5">
        <f t="shared" si="5"/>
        <v>7</v>
      </c>
      <c r="R763" s="5" t="b">
        <v>0</v>
      </c>
      <c r="S763" s="5" t="s">
        <v>33</v>
      </c>
      <c r="T763" s="13">
        <f>Pledged/goal</f>
        <v>5.697142857</v>
      </c>
      <c r="U763" s="14">
        <f>iferror(Pledged/backer_count, " ")</f>
        <v>75.24528302</v>
      </c>
      <c r="V763" s="15" t="str">
        <f t="shared" si="6"/>
        <v>theater</v>
      </c>
      <c r="W763" s="15" t="str">
        <f t="shared" si="7"/>
        <v>plays</v>
      </c>
    </row>
    <row r="764" ht="15.75" customHeight="1">
      <c r="A764" s="5">
        <v>567.0</v>
      </c>
      <c r="B764" s="6" t="s">
        <v>1577</v>
      </c>
      <c r="C764" s="7" t="s">
        <v>1578</v>
      </c>
      <c r="D764" s="8">
        <v>6800.0</v>
      </c>
      <c r="E764" s="8">
        <v>14865.0</v>
      </c>
      <c r="F764" s="5" t="s">
        <v>931</v>
      </c>
      <c r="G764" s="5">
        <v>244.0</v>
      </c>
      <c r="H764" s="5" t="s">
        <v>31</v>
      </c>
      <c r="I764" s="5" t="s">
        <v>32</v>
      </c>
      <c r="J764" s="5">
        <v>1.4049684E9</v>
      </c>
      <c r="K764" s="5">
        <v>1.4051412E9</v>
      </c>
      <c r="L764" s="9">
        <f t="shared" si="2"/>
        <v>121387060598400</v>
      </c>
      <c r="M764" s="10">
        <f t="shared" ref="M764:N764" si="768">(((J764/60/60)/24+DATE(1970,1,1)))</f>
        <v>41830.20833</v>
      </c>
      <c r="N764" s="11">
        <f t="shared" si="768"/>
        <v>41832.20833</v>
      </c>
      <c r="O764" s="12">
        <f t="shared" si="4"/>
        <v>2014</v>
      </c>
      <c r="P764" s="5" t="b">
        <v>0</v>
      </c>
      <c r="Q764" s="5">
        <f t="shared" si="5"/>
        <v>7</v>
      </c>
      <c r="R764" s="5" t="b">
        <v>0</v>
      </c>
      <c r="S764" s="5" t="s">
        <v>28</v>
      </c>
      <c r="T764" s="16">
        <f>Pledged/goal</f>
        <v>2.186029412</v>
      </c>
      <c r="U764" s="14">
        <f>iferror(Pledged/backer_count, " ")</f>
        <v>60.92213115</v>
      </c>
      <c r="V764" s="15" t="str">
        <f t="shared" si="6"/>
        <v>music</v>
      </c>
      <c r="W764" s="15" t="str">
        <f t="shared" si="7"/>
        <v>rock</v>
      </c>
    </row>
    <row r="765" ht="15.75" customHeight="1">
      <c r="A765" s="5">
        <v>376.0</v>
      </c>
      <c r="B765" s="6" t="s">
        <v>1579</v>
      </c>
      <c r="C765" s="7" t="s">
        <v>1580</v>
      </c>
      <c r="D765" s="8">
        <v>3400.0</v>
      </c>
      <c r="E765" s="8">
        <v>12275.0</v>
      </c>
      <c r="F765" s="5" t="s">
        <v>931</v>
      </c>
      <c r="G765" s="5">
        <v>131.0</v>
      </c>
      <c r="H765" s="5" t="s">
        <v>31</v>
      </c>
      <c r="I765" s="5" t="s">
        <v>32</v>
      </c>
      <c r="J765" s="5">
        <v>1.4046228E9</v>
      </c>
      <c r="K765" s="5">
        <v>1.4051412E9</v>
      </c>
      <c r="L765" s="9">
        <f t="shared" si="2"/>
        <v>121357200758400</v>
      </c>
      <c r="M765" s="10">
        <f t="shared" ref="M765:N765" si="769">(((J765/60/60)/24+DATE(1970,1,1)))</f>
        <v>41826.20833</v>
      </c>
      <c r="N765" s="11">
        <f t="shared" si="769"/>
        <v>41832.20833</v>
      </c>
      <c r="O765" s="12">
        <f t="shared" si="4"/>
        <v>2014</v>
      </c>
      <c r="P765" s="5" t="b">
        <v>0</v>
      </c>
      <c r="Q765" s="5">
        <f t="shared" si="5"/>
        <v>7</v>
      </c>
      <c r="R765" s="5" t="b">
        <v>0</v>
      </c>
      <c r="S765" s="5" t="s">
        <v>28</v>
      </c>
      <c r="T765" s="16">
        <f>Pledged/goal</f>
        <v>3.610294118</v>
      </c>
      <c r="U765" s="14">
        <f>iferror(Pledged/backer_count, " ")</f>
        <v>93.70229008</v>
      </c>
      <c r="V765" s="15" t="str">
        <f t="shared" si="6"/>
        <v>music</v>
      </c>
      <c r="W765" s="15" t="str">
        <f t="shared" si="7"/>
        <v>rock</v>
      </c>
    </row>
    <row r="766" ht="15.75" customHeight="1">
      <c r="A766" s="5">
        <v>512.0</v>
      </c>
      <c r="B766" s="6" t="s">
        <v>1581</v>
      </c>
      <c r="C766" s="7" t="s">
        <v>1582</v>
      </c>
      <c r="D766" s="8">
        <v>9100.0</v>
      </c>
      <c r="E766" s="8">
        <v>12678.0</v>
      </c>
      <c r="F766" s="5" t="s">
        <v>931</v>
      </c>
      <c r="G766" s="5">
        <v>239.0</v>
      </c>
      <c r="H766" s="5" t="s">
        <v>31</v>
      </c>
      <c r="I766" s="5" t="s">
        <v>32</v>
      </c>
      <c r="J766" s="5">
        <v>1.4045364E9</v>
      </c>
      <c r="K766" s="5">
        <v>1.4046228E9</v>
      </c>
      <c r="L766" s="9">
        <f t="shared" si="2"/>
        <v>121349735798400</v>
      </c>
      <c r="M766" s="10">
        <f t="shared" ref="M766:N766" si="770">(((J766/60/60)/24+DATE(1970,1,1)))</f>
        <v>41825.20833</v>
      </c>
      <c r="N766" s="11">
        <f t="shared" si="770"/>
        <v>41826.20833</v>
      </c>
      <c r="O766" s="12">
        <f t="shared" si="4"/>
        <v>2014</v>
      </c>
      <c r="P766" s="5" t="b">
        <v>0</v>
      </c>
      <c r="Q766" s="5">
        <f t="shared" si="5"/>
        <v>7</v>
      </c>
      <c r="R766" s="5" t="b">
        <v>1</v>
      </c>
      <c r="S766" s="5" t="s">
        <v>139</v>
      </c>
      <c r="T766" s="16">
        <f>Pledged/goal</f>
        <v>1.393186813</v>
      </c>
      <c r="U766" s="14">
        <f>iferror(Pledged/backer_count, " ")</f>
        <v>53.0460251</v>
      </c>
      <c r="V766" s="15" t="str">
        <f t="shared" si="6"/>
        <v>games</v>
      </c>
      <c r="W766" s="15" t="str">
        <f t="shared" si="7"/>
        <v>video games</v>
      </c>
    </row>
    <row r="767" ht="15.75" customHeight="1">
      <c r="A767" s="5">
        <v>24.0</v>
      </c>
      <c r="B767" s="6" t="s">
        <v>1583</v>
      </c>
      <c r="C767" s="7" t="s">
        <v>1584</v>
      </c>
      <c r="D767" s="8">
        <v>92400.0</v>
      </c>
      <c r="E767" s="8">
        <v>104257.0</v>
      </c>
      <c r="F767" s="5" t="s">
        <v>931</v>
      </c>
      <c r="G767" s="5">
        <v>2673.0</v>
      </c>
      <c r="H767" s="5" t="s">
        <v>31</v>
      </c>
      <c r="I767" s="5" t="s">
        <v>32</v>
      </c>
      <c r="J767" s="5">
        <v>1.4033268E9</v>
      </c>
      <c r="K767" s="5">
        <v>1.4034996E9</v>
      </c>
      <c r="L767" s="9">
        <f t="shared" si="2"/>
        <v>121245226358400</v>
      </c>
      <c r="M767" s="10">
        <f t="shared" ref="M767:N767" si="771">(((J767/60/60)/24+DATE(1970,1,1)))</f>
        <v>41811.20833</v>
      </c>
      <c r="N767" s="11">
        <f t="shared" si="771"/>
        <v>41813.20833</v>
      </c>
      <c r="O767" s="12">
        <f t="shared" si="4"/>
        <v>2014</v>
      </c>
      <c r="P767" s="5" t="b">
        <v>0</v>
      </c>
      <c r="Q767" s="5">
        <f t="shared" si="5"/>
        <v>6</v>
      </c>
      <c r="R767" s="5" t="b">
        <v>0</v>
      </c>
      <c r="S767" s="5" t="s">
        <v>184</v>
      </c>
      <c r="T767" s="13">
        <f>Pledged/goal</f>
        <v>1.128322511</v>
      </c>
      <c r="U767" s="14">
        <f>iferror(Pledged/backer_count, " ")</f>
        <v>39.00374111</v>
      </c>
      <c r="V767" s="15" t="str">
        <f t="shared" si="6"/>
        <v>technology</v>
      </c>
      <c r="W767" s="15" t="str">
        <f t="shared" si="7"/>
        <v>wearables</v>
      </c>
    </row>
    <row r="768" ht="15.75" customHeight="1">
      <c r="A768" s="5">
        <v>119.0</v>
      </c>
      <c r="B768" s="6" t="s">
        <v>1585</v>
      </c>
      <c r="C768" s="7" t="s">
        <v>1586</v>
      </c>
      <c r="D768" s="8">
        <v>5000.0</v>
      </c>
      <c r="E768" s="8">
        <v>10748.0</v>
      </c>
      <c r="F768" s="5" t="s">
        <v>931</v>
      </c>
      <c r="G768" s="5">
        <v>154.0</v>
      </c>
      <c r="H768" s="5" t="s">
        <v>31</v>
      </c>
      <c r="I768" s="5" t="s">
        <v>32</v>
      </c>
      <c r="J768" s="5">
        <v>1.4028948E9</v>
      </c>
      <c r="K768" s="5">
        <v>1.4043636E9</v>
      </c>
      <c r="L768" s="9">
        <f t="shared" si="2"/>
        <v>121207901558400</v>
      </c>
      <c r="M768" s="10">
        <f t="shared" ref="M768:N768" si="772">(((J768/60/60)/24+DATE(1970,1,1)))</f>
        <v>41806.20833</v>
      </c>
      <c r="N768" s="11">
        <f t="shared" si="772"/>
        <v>41823.20833</v>
      </c>
      <c r="O768" s="12">
        <f t="shared" si="4"/>
        <v>2014</v>
      </c>
      <c r="P768" s="5" t="b">
        <v>0</v>
      </c>
      <c r="Q768" s="5">
        <f t="shared" si="5"/>
        <v>6</v>
      </c>
      <c r="R768" s="5" t="b">
        <v>1</v>
      </c>
      <c r="S768" s="5" t="s">
        <v>72</v>
      </c>
      <c r="T768" s="13">
        <f>Pledged/goal</f>
        <v>2.1496</v>
      </c>
      <c r="U768" s="14">
        <f>iferror(Pledged/backer_count, " ")</f>
        <v>69.79220779</v>
      </c>
      <c r="V768" s="15" t="str">
        <f t="shared" si="6"/>
        <v>film &amp; video</v>
      </c>
      <c r="W768" s="15" t="str">
        <f t="shared" si="7"/>
        <v>documentary</v>
      </c>
    </row>
    <row r="769" ht="15.75" customHeight="1">
      <c r="A769" s="5">
        <v>495.0</v>
      </c>
      <c r="B769" s="6" t="s">
        <v>1587</v>
      </c>
      <c r="C769" s="7" t="s">
        <v>1588</v>
      </c>
      <c r="D769" s="8">
        <v>3200.0</v>
      </c>
      <c r="E769" s="8">
        <v>13264.0</v>
      </c>
      <c r="F769" s="5" t="s">
        <v>931</v>
      </c>
      <c r="G769" s="5">
        <v>195.0</v>
      </c>
      <c r="H769" s="5" t="s">
        <v>47</v>
      </c>
      <c r="I769" s="5" t="s">
        <v>48</v>
      </c>
      <c r="J769" s="5">
        <v>1.4023764E9</v>
      </c>
      <c r="K769" s="5">
        <v>1.402722E9</v>
      </c>
      <c r="L769" s="9">
        <f t="shared" si="2"/>
        <v>121163111798400</v>
      </c>
      <c r="M769" s="10">
        <f t="shared" ref="M769:N769" si="773">(((J769/60/60)/24+DATE(1970,1,1)))</f>
        <v>41800.20833</v>
      </c>
      <c r="N769" s="11">
        <f t="shared" si="773"/>
        <v>41804.20833</v>
      </c>
      <c r="O769" s="12">
        <f t="shared" si="4"/>
        <v>2014</v>
      </c>
      <c r="P769" s="5" t="b">
        <v>0</v>
      </c>
      <c r="Q769" s="5">
        <f t="shared" si="5"/>
        <v>6</v>
      </c>
      <c r="R769" s="5" t="b">
        <v>0</v>
      </c>
      <c r="S769" s="5" t="s">
        <v>33</v>
      </c>
      <c r="T769" s="16">
        <f>Pledged/goal</f>
        <v>4.145</v>
      </c>
      <c r="U769" s="14">
        <f>iferror(Pledged/backer_count, " ")</f>
        <v>68.02051282</v>
      </c>
      <c r="V769" s="15" t="str">
        <f t="shared" si="6"/>
        <v>theater</v>
      </c>
      <c r="W769" s="15" t="str">
        <f t="shared" si="7"/>
        <v>plays</v>
      </c>
    </row>
    <row r="770" ht="15.75" customHeight="1">
      <c r="A770" s="5">
        <v>617.0</v>
      </c>
      <c r="B770" s="6" t="s">
        <v>1589</v>
      </c>
      <c r="C770" s="7" t="s">
        <v>1590</v>
      </c>
      <c r="D770" s="8">
        <v>1400.0</v>
      </c>
      <c r="E770" s="8">
        <v>3496.0</v>
      </c>
      <c r="F770" s="5" t="s">
        <v>931</v>
      </c>
      <c r="G770" s="5">
        <v>55.0</v>
      </c>
      <c r="H770" s="5" t="s">
        <v>31</v>
      </c>
      <c r="I770" s="5" t="s">
        <v>32</v>
      </c>
      <c r="J770" s="5">
        <v>1.401858E9</v>
      </c>
      <c r="K770" s="5">
        <v>1.402722E9</v>
      </c>
      <c r="L770" s="9">
        <f t="shared" si="2"/>
        <v>121118322038400</v>
      </c>
      <c r="M770" s="10">
        <f t="shared" ref="M770:N770" si="774">(((J770/60/60)/24+DATE(1970,1,1)))</f>
        <v>41794.20833</v>
      </c>
      <c r="N770" s="11">
        <f t="shared" si="774"/>
        <v>41804.20833</v>
      </c>
      <c r="O770" s="12">
        <f t="shared" si="4"/>
        <v>2014</v>
      </c>
      <c r="P770" s="5" t="b">
        <v>0</v>
      </c>
      <c r="Q770" s="5">
        <f t="shared" si="5"/>
        <v>6</v>
      </c>
      <c r="R770" s="5" t="b">
        <v>0</v>
      </c>
      <c r="S770" s="5" t="s">
        <v>33</v>
      </c>
      <c r="T770" s="16">
        <f>Pledged/goal</f>
        <v>2.497142857</v>
      </c>
      <c r="U770" s="14">
        <f>iferror(Pledged/backer_count, " ")</f>
        <v>63.56363636</v>
      </c>
      <c r="V770" s="15" t="str">
        <f t="shared" si="6"/>
        <v>theater</v>
      </c>
      <c r="W770" s="15" t="str">
        <f t="shared" si="7"/>
        <v>plays</v>
      </c>
    </row>
    <row r="771" ht="15.75" customHeight="1">
      <c r="A771" s="5">
        <v>972.0</v>
      </c>
      <c r="B771" s="6" t="s">
        <v>1591</v>
      </c>
      <c r="C771" s="7" t="s">
        <v>1592</v>
      </c>
      <c r="D771" s="8">
        <v>42700.0</v>
      </c>
      <c r="E771" s="8">
        <v>97524.0</v>
      </c>
      <c r="F771" s="5" t="s">
        <v>931</v>
      </c>
      <c r="G771" s="5">
        <v>1681.0</v>
      </c>
      <c r="H771" s="5" t="s">
        <v>31</v>
      </c>
      <c r="I771" s="5" t="s">
        <v>32</v>
      </c>
      <c r="J771" s="5">
        <v>1.4016852E9</v>
      </c>
      <c r="K771" s="5">
        <v>1.4024628E9</v>
      </c>
      <c r="L771" s="9">
        <f t="shared" si="2"/>
        <v>121103392118400</v>
      </c>
      <c r="M771" s="10">
        <f t="shared" ref="M771:N771" si="775">(((J771/60/60)/24+DATE(1970,1,1)))</f>
        <v>41792.20833</v>
      </c>
      <c r="N771" s="11">
        <f t="shared" si="775"/>
        <v>41801.20833</v>
      </c>
      <c r="O771" s="12">
        <f t="shared" si="4"/>
        <v>2014</v>
      </c>
      <c r="P771" s="5" t="b">
        <v>0</v>
      </c>
      <c r="Q771" s="5">
        <f t="shared" si="5"/>
        <v>6</v>
      </c>
      <c r="R771" s="5" t="b">
        <v>1</v>
      </c>
      <c r="S771" s="5" t="s">
        <v>60</v>
      </c>
      <c r="T771" s="16">
        <f>Pledged/goal</f>
        <v>2.283934426</v>
      </c>
      <c r="U771" s="14">
        <f>iferror(Pledged/backer_count, " ")</f>
        <v>58.01546698</v>
      </c>
      <c r="V771" s="15" t="str">
        <f t="shared" si="6"/>
        <v>technology</v>
      </c>
      <c r="W771" s="15" t="str">
        <f t="shared" si="7"/>
        <v>web</v>
      </c>
    </row>
    <row r="772" ht="15.75" customHeight="1">
      <c r="A772" s="5">
        <v>601.0</v>
      </c>
      <c r="B772" s="6" t="s">
        <v>1593</v>
      </c>
      <c r="C772" s="7" t="s">
        <v>1594</v>
      </c>
      <c r="D772" s="8">
        <v>6300.0</v>
      </c>
      <c r="E772" s="8">
        <v>13018.0</v>
      </c>
      <c r="F772" s="5" t="s">
        <v>931</v>
      </c>
      <c r="G772" s="5">
        <v>194.0</v>
      </c>
      <c r="H772" s="5" t="s">
        <v>31</v>
      </c>
      <c r="I772" s="5" t="s">
        <v>32</v>
      </c>
      <c r="J772" s="5">
        <v>1.401426E9</v>
      </c>
      <c r="K772" s="5">
        <v>1.4028948E9</v>
      </c>
      <c r="L772" s="9">
        <f t="shared" si="2"/>
        <v>121080997238400</v>
      </c>
      <c r="M772" s="10">
        <f t="shared" ref="M772:N772" si="776">(((J772/60/60)/24+DATE(1970,1,1)))</f>
        <v>41789.20833</v>
      </c>
      <c r="N772" s="11">
        <f t="shared" si="776"/>
        <v>41806.20833</v>
      </c>
      <c r="O772" s="12">
        <f t="shared" si="4"/>
        <v>2014</v>
      </c>
      <c r="P772" s="5" t="b">
        <v>1</v>
      </c>
      <c r="Q772" s="5">
        <f t="shared" si="5"/>
        <v>5</v>
      </c>
      <c r="R772" s="5" t="b">
        <v>0</v>
      </c>
      <c r="S772" s="5" t="s">
        <v>184</v>
      </c>
      <c r="T772" s="16">
        <f>Pledged/goal</f>
        <v>2.066349206</v>
      </c>
      <c r="U772" s="14">
        <f>iferror(Pledged/backer_count, " ")</f>
        <v>67.10309278</v>
      </c>
      <c r="V772" s="15" t="str">
        <f t="shared" si="6"/>
        <v>technology</v>
      </c>
      <c r="W772" s="15" t="str">
        <f t="shared" si="7"/>
        <v>wearables</v>
      </c>
    </row>
    <row r="773" ht="15.75" customHeight="1">
      <c r="A773" s="5">
        <v>53.0</v>
      </c>
      <c r="B773" s="6" t="s">
        <v>1595</v>
      </c>
      <c r="C773" s="7" t="s">
        <v>1596</v>
      </c>
      <c r="D773" s="8">
        <v>8800.0</v>
      </c>
      <c r="E773" s="8">
        <v>12356.0</v>
      </c>
      <c r="F773" s="5" t="s">
        <v>931</v>
      </c>
      <c r="G773" s="5">
        <v>209.0</v>
      </c>
      <c r="H773" s="5" t="s">
        <v>31</v>
      </c>
      <c r="I773" s="5" t="s">
        <v>32</v>
      </c>
      <c r="J773" s="5">
        <v>1.400562E9</v>
      </c>
      <c r="K773" s="5">
        <v>1.4039316E9</v>
      </c>
      <c r="L773" s="9">
        <f t="shared" si="2"/>
        <v>121006347638400</v>
      </c>
      <c r="M773" s="10">
        <f t="shared" ref="M773:N773" si="777">(((J773/60/60)/24+DATE(1970,1,1)))</f>
        <v>41779.20833</v>
      </c>
      <c r="N773" s="11">
        <f t="shared" si="777"/>
        <v>41818.20833</v>
      </c>
      <c r="O773" s="12">
        <f t="shared" si="4"/>
        <v>2014</v>
      </c>
      <c r="P773" s="5" t="b">
        <v>0</v>
      </c>
      <c r="Q773" s="5">
        <f t="shared" si="5"/>
        <v>5</v>
      </c>
      <c r="R773" s="5" t="b">
        <v>0</v>
      </c>
      <c r="S773" s="5" t="s">
        <v>38</v>
      </c>
      <c r="T773" s="13">
        <f>Pledged/goal</f>
        <v>1.404090909</v>
      </c>
      <c r="U773" s="14">
        <f>iferror(Pledged/backer_count, " ")</f>
        <v>59.11961722</v>
      </c>
      <c r="V773" s="15" t="str">
        <f t="shared" si="6"/>
        <v>film &amp; video</v>
      </c>
      <c r="W773" s="15" t="str">
        <f t="shared" si="7"/>
        <v>drama</v>
      </c>
    </row>
    <row r="774" ht="15.75" customHeight="1">
      <c r="A774" s="5">
        <v>225.0</v>
      </c>
      <c r="B774" s="6" t="s">
        <v>1597</v>
      </c>
      <c r="C774" s="7" t="s">
        <v>1598</v>
      </c>
      <c r="D774" s="8">
        <v>67800.0</v>
      </c>
      <c r="E774" s="8">
        <v>176398.0</v>
      </c>
      <c r="F774" s="5" t="s">
        <v>931</v>
      </c>
      <c r="G774" s="5">
        <v>5880.0</v>
      </c>
      <c r="H774" s="5" t="s">
        <v>31</v>
      </c>
      <c r="I774" s="5" t="s">
        <v>32</v>
      </c>
      <c r="J774" s="5">
        <v>1.3990932E9</v>
      </c>
      <c r="K774" s="5">
        <v>1.3990932E9</v>
      </c>
      <c r="L774" s="9">
        <f t="shared" si="2"/>
        <v>120879443318400</v>
      </c>
      <c r="M774" s="10">
        <f t="shared" ref="M774:N774" si="778">(((J774/60/60)/24+DATE(1970,1,1)))</f>
        <v>41762.20833</v>
      </c>
      <c r="N774" s="11">
        <f t="shared" si="778"/>
        <v>41762.20833</v>
      </c>
      <c r="O774" s="12">
        <f t="shared" si="4"/>
        <v>2014</v>
      </c>
      <c r="P774" s="5" t="b">
        <v>1</v>
      </c>
      <c r="Q774" s="5">
        <f t="shared" si="5"/>
        <v>5</v>
      </c>
      <c r="R774" s="5" t="b">
        <v>0</v>
      </c>
      <c r="S774" s="5" t="s">
        <v>28</v>
      </c>
      <c r="T774" s="13">
        <f>Pledged/goal</f>
        <v>2.601740413</v>
      </c>
      <c r="U774" s="14">
        <f>iferror(Pledged/backer_count, " ")</f>
        <v>29.99965986</v>
      </c>
      <c r="V774" s="15" t="str">
        <f t="shared" si="6"/>
        <v>music</v>
      </c>
      <c r="W774" s="15" t="str">
        <f t="shared" si="7"/>
        <v>rock</v>
      </c>
    </row>
    <row r="775" ht="15.75" customHeight="1">
      <c r="A775" s="5">
        <v>573.0</v>
      </c>
      <c r="B775" s="6" t="s">
        <v>1599</v>
      </c>
      <c r="C775" s="7" t="s">
        <v>1600</v>
      </c>
      <c r="D775" s="8">
        <v>6700.0</v>
      </c>
      <c r="E775" s="8">
        <v>7496.0</v>
      </c>
      <c r="F775" s="5" t="s">
        <v>931</v>
      </c>
      <c r="G775" s="5">
        <v>300.0</v>
      </c>
      <c r="H775" s="5" t="s">
        <v>31</v>
      </c>
      <c r="I775" s="5" t="s">
        <v>32</v>
      </c>
      <c r="J775" s="5">
        <v>1.3990068E9</v>
      </c>
      <c r="K775" s="5">
        <v>1.3991796E9</v>
      </c>
      <c r="L775" s="9">
        <f t="shared" si="2"/>
        <v>120871978358400</v>
      </c>
      <c r="M775" s="10">
        <f t="shared" ref="M775:N775" si="779">(((J775/60/60)/24+DATE(1970,1,1)))</f>
        <v>41761.20833</v>
      </c>
      <c r="N775" s="11">
        <f t="shared" si="779"/>
        <v>41763.20833</v>
      </c>
      <c r="O775" s="12">
        <f t="shared" si="4"/>
        <v>2014</v>
      </c>
      <c r="P775" s="5" t="b">
        <v>0</v>
      </c>
      <c r="Q775" s="5">
        <f t="shared" si="5"/>
        <v>5</v>
      </c>
      <c r="R775" s="5" t="b">
        <v>0</v>
      </c>
      <c r="S775" s="5" t="s">
        <v>946</v>
      </c>
      <c r="T775" s="16">
        <f>Pledged/goal</f>
        <v>1.11880597</v>
      </c>
      <c r="U775" s="14">
        <f>iferror(Pledged/backer_count, " ")</f>
        <v>24.98666667</v>
      </c>
      <c r="V775" s="15" t="str">
        <f t="shared" si="6"/>
        <v>journalism</v>
      </c>
      <c r="W775" s="15" t="str">
        <f t="shared" si="7"/>
        <v>audio</v>
      </c>
    </row>
    <row r="776" ht="15.75" customHeight="1">
      <c r="A776" s="5">
        <v>461.0</v>
      </c>
      <c r="B776" s="6" t="s">
        <v>1601</v>
      </c>
      <c r="C776" s="7" t="s">
        <v>1602</v>
      </c>
      <c r="D776" s="8">
        <v>98800.0</v>
      </c>
      <c r="E776" s="8">
        <v>139354.0</v>
      </c>
      <c r="F776" s="5" t="s">
        <v>931</v>
      </c>
      <c r="G776" s="5">
        <v>2080.0</v>
      </c>
      <c r="H776" s="5" t="s">
        <v>31</v>
      </c>
      <c r="I776" s="5" t="s">
        <v>32</v>
      </c>
      <c r="J776" s="5">
        <v>1.3986612E9</v>
      </c>
      <c r="K776" s="5">
        <v>1.4003892E9</v>
      </c>
      <c r="L776" s="9">
        <f t="shared" si="2"/>
        <v>120842118518400</v>
      </c>
      <c r="M776" s="10">
        <f t="shared" ref="M776:N776" si="780">(((J776/60/60)/24+DATE(1970,1,1)))</f>
        <v>41757.20833</v>
      </c>
      <c r="N776" s="11">
        <f t="shared" si="780"/>
        <v>41777.20833</v>
      </c>
      <c r="O776" s="12">
        <f t="shared" si="4"/>
        <v>2014</v>
      </c>
      <c r="P776" s="5" t="b">
        <v>0</v>
      </c>
      <c r="Q776" s="5">
        <f t="shared" si="5"/>
        <v>4</v>
      </c>
      <c r="R776" s="5" t="b">
        <v>0</v>
      </c>
      <c r="S776" s="5" t="s">
        <v>38</v>
      </c>
      <c r="T776" s="16">
        <f>Pledged/goal</f>
        <v>1.410465587</v>
      </c>
      <c r="U776" s="14">
        <f>iferror(Pledged/backer_count, " ")</f>
        <v>66.99711538</v>
      </c>
      <c r="V776" s="15" t="str">
        <f t="shared" si="6"/>
        <v>film &amp; video</v>
      </c>
      <c r="W776" s="15" t="str">
        <f t="shared" si="7"/>
        <v>drama</v>
      </c>
    </row>
    <row r="777" ht="15.75" customHeight="1">
      <c r="A777" s="5">
        <v>237.0</v>
      </c>
      <c r="B777" s="6" t="s">
        <v>1603</v>
      </c>
      <c r="C777" s="7" t="s">
        <v>1604</v>
      </c>
      <c r="D777" s="8">
        <v>9300.0</v>
      </c>
      <c r="E777" s="8">
        <v>14822.0</v>
      </c>
      <c r="F777" s="5" t="s">
        <v>931</v>
      </c>
      <c r="G777" s="5">
        <v>329.0</v>
      </c>
      <c r="H777" s="5" t="s">
        <v>31</v>
      </c>
      <c r="I777" s="5" t="s">
        <v>32</v>
      </c>
      <c r="J777" s="5">
        <v>1.398402E9</v>
      </c>
      <c r="K777" s="5">
        <v>1.3985748E9</v>
      </c>
      <c r="L777" s="9">
        <f t="shared" si="2"/>
        <v>120819723638400</v>
      </c>
      <c r="M777" s="10">
        <f t="shared" ref="M777:N777" si="781">(((J777/60/60)/24+DATE(1970,1,1)))</f>
        <v>41754.20833</v>
      </c>
      <c r="N777" s="11">
        <f t="shared" si="781"/>
        <v>41756.20833</v>
      </c>
      <c r="O777" s="12">
        <f t="shared" si="4"/>
        <v>2014</v>
      </c>
      <c r="P777" s="5" t="b">
        <v>0</v>
      </c>
      <c r="Q777" s="5">
        <f t="shared" si="5"/>
        <v>4</v>
      </c>
      <c r="R777" s="5" t="b">
        <v>0</v>
      </c>
      <c r="S777" s="5" t="s">
        <v>161</v>
      </c>
      <c r="T777" s="13">
        <f>Pledged/goal</f>
        <v>1.593763441</v>
      </c>
      <c r="U777" s="14">
        <f>iferror(Pledged/backer_count, " ")</f>
        <v>45.05167173</v>
      </c>
      <c r="V777" s="15" t="str">
        <f t="shared" si="6"/>
        <v>film &amp; video</v>
      </c>
      <c r="W777" s="15" t="str">
        <f t="shared" si="7"/>
        <v>animation</v>
      </c>
    </row>
    <row r="778" ht="15.75" customHeight="1">
      <c r="A778" s="5">
        <v>770.0</v>
      </c>
      <c r="B778" s="6" t="s">
        <v>1605</v>
      </c>
      <c r="C778" s="7" t="s">
        <v>1606</v>
      </c>
      <c r="D778" s="8">
        <v>4300.0</v>
      </c>
      <c r="E778" s="8">
        <v>11642.0</v>
      </c>
      <c r="F778" s="5" t="s">
        <v>931</v>
      </c>
      <c r="G778" s="5">
        <v>216.0</v>
      </c>
      <c r="H778" s="5" t="s">
        <v>79</v>
      </c>
      <c r="I778" s="5" t="s">
        <v>80</v>
      </c>
      <c r="J778" s="5">
        <v>1.3974516E9</v>
      </c>
      <c r="K778" s="5">
        <v>1.3980564E9</v>
      </c>
      <c r="L778" s="9">
        <f t="shared" si="2"/>
        <v>120737609078400</v>
      </c>
      <c r="M778" s="10">
        <f t="shared" ref="M778:N778" si="782">(((J778/60/60)/24+DATE(1970,1,1)))</f>
        <v>41743.20833</v>
      </c>
      <c r="N778" s="11">
        <f t="shared" si="782"/>
        <v>41750.20833</v>
      </c>
      <c r="O778" s="12">
        <f t="shared" si="4"/>
        <v>2014</v>
      </c>
      <c r="P778" s="5" t="b">
        <v>0</v>
      </c>
      <c r="Q778" s="5">
        <f t="shared" si="5"/>
        <v>4</v>
      </c>
      <c r="R778" s="5" t="b">
        <v>1</v>
      </c>
      <c r="S778" s="5" t="s">
        <v>33</v>
      </c>
      <c r="T778" s="16">
        <f>Pledged/goal</f>
        <v>2.70744186</v>
      </c>
      <c r="U778" s="14">
        <f>iferror(Pledged/backer_count, " ")</f>
        <v>53.89814815</v>
      </c>
      <c r="V778" s="15" t="str">
        <f t="shared" si="6"/>
        <v>theater</v>
      </c>
      <c r="W778" s="15" t="str">
        <f t="shared" si="7"/>
        <v>plays</v>
      </c>
    </row>
    <row r="779" ht="15.75" customHeight="1">
      <c r="A779" s="5">
        <v>241.0</v>
      </c>
      <c r="B779" s="6" t="s">
        <v>1607</v>
      </c>
      <c r="C779" s="7" t="s">
        <v>1608</v>
      </c>
      <c r="D779" s="8">
        <v>168500.0</v>
      </c>
      <c r="E779" s="8">
        <v>171729.0</v>
      </c>
      <c r="F779" s="5" t="s">
        <v>931</v>
      </c>
      <c r="G779" s="5">
        <v>1684.0</v>
      </c>
      <c r="H779" s="5" t="s">
        <v>26</v>
      </c>
      <c r="I779" s="5" t="s">
        <v>27</v>
      </c>
      <c r="J779" s="5">
        <v>1.3973652E9</v>
      </c>
      <c r="K779" s="5">
        <v>1.3982292E9</v>
      </c>
      <c r="L779" s="9">
        <f t="shared" si="2"/>
        <v>120730144118400</v>
      </c>
      <c r="M779" s="10">
        <f t="shared" ref="M779:N779" si="783">(((J779/60/60)/24+DATE(1970,1,1)))</f>
        <v>41742.20833</v>
      </c>
      <c r="N779" s="11">
        <f t="shared" si="783"/>
        <v>41752.20833</v>
      </c>
      <c r="O779" s="12">
        <f t="shared" si="4"/>
        <v>2014</v>
      </c>
      <c r="P779" s="5" t="b">
        <v>0</v>
      </c>
      <c r="Q779" s="5">
        <f t="shared" si="5"/>
        <v>4</v>
      </c>
      <c r="R779" s="5" t="b">
        <v>1</v>
      </c>
      <c r="S779" s="5" t="s">
        <v>90</v>
      </c>
      <c r="T779" s="13">
        <f>Pledged/goal</f>
        <v>1.019163205</v>
      </c>
      <c r="U779" s="14">
        <f>iferror(Pledged/backer_count, " ")</f>
        <v>101.9768409</v>
      </c>
      <c r="V779" s="15" t="str">
        <f t="shared" si="6"/>
        <v>publishing</v>
      </c>
      <c r="W779" s="15" t="str">
        <f t="shared" si="7"/>
        <v>nonfiction</v>
      </c>
    </row>
    <row r="780" ht="15.75" customHeight="1">
      <c r="A780" s="5">
        <v>245.0</v>
      </c>
      <c r="B780" s="6" t="s">
        <v>1609</v>
      </c>
      <c r="C780" s="7" t="s">
        <v>1610</v>
      </c>
      <c r="D780" s="8">
        <v>2900.0</v>
      </c>
      <c r="E780" s="8">
        <v>14771.0</v>
      </c>
      <c r="F780" s="5" t="s">
        <v>931</v>
      </c>
      <c r="G780" s="5">
        <v>214.0</v>
      </c>
      <c r="H780" s="5" t="s">
        <v>31</v>
      </c>
      <c r="I780" s="5" t="s">
        <v>32</v>
      </c>
      <c r="J780" s="5">
        <v>1.3968468E9</v>
      </c>
      <c r="K780" s="5">
        <v>1.3969332E9</v>
      </c>
      <c r="L780" s="9">
        <f t="shared" si="2"/>
        <v>120685354358400</v>
      </c>
      <c r="M780" s="10">
        <f t="shared" ref="M780:N780" si="784">(((J780/60/60)/24+DATE(1970,1,1)))</f>
        <v>41736.20833</v>
      </c>
      <c r="N780" s="11">
        <f t="shared" si="784"/>
        <v>41737.20833</v>
      </c>
      <c r="O780" s="12">
        <f t="shared" si="4"/>
        <v>2014</v>
      </c>
      <c r="P780" s="5" t="b">
        <v>0</v>
      </c>
      <c r="Q780" s="5">
        <f t="shared" si="5"/>
        <v>4</v>
      </c>
      <c r="R780" s="5" t="b">
        <v>0</v>
      </c>
      <c r="S780" s="5" t="s">
        <v>33</v>
      </c>
      <c r="T780" s="13">
        <f>Pledged/goal</f>
        <v>5.093448276</v>
      </c>
      <c r="U780" s="14">
        <f>iferror(Pledged/backer_count, " ")</f>
        <v>69.02336449</v>
      </c>
      <c r="V780" s="15" t="str">
        <f t="shared" si="6"/>
        <v>theater</v>
      </c>
      <c r="W780" s="15" t="str">
        <f t="shared" si="7"/>
        <v>plays</v>
      </c>
    </row>
    <row r="781" ht="15.75" customHeight="1">
      <c r="A781" s="5">
        <v>555.0</v>
      </c>
      <c r="B781" s="6" t="s">
        <v>1611</v>
      </c>
      <c r="C781" s="7" t="s">
        <v>1612</v>
      </c>
      <c r="D781" s="8">
        <v>6300.0</v>
      </c>
      <c r="E781" s="8">
        <v>14089.0</v>
      </c>
      <c r="F781" s="5" t="s">
        <v>931</v>
      </c>
      <c r="G781" s="5">
        <v>135.0</v>
      </c>
      <c r="H781" s="5" t="s">
        <v>47</v>
      </c>
      <c r="I781" s="5" t="s">
        <v>48</v>
      </c>
      <c r="J781" s="5">
        <v>1.3964148E9</v>
      </c>
      <c r="K781" s="5">
        <v>1.3990932E9</v>
      </c>
      <c r="L781" s="9">
        <f t="shared" si="2"/>
        <v>120648029558400</v>
      </c>
      <c r="M781" s="10">
        <f t="shared" ref="M781:N781" si="785">(((J781/60/60)/24+DATE(1970,1,1)))</f>
        <v>41731.20833</v>
      </c>
      <c r="N781" s="11">
        <f t="shared" si="785"/>
        <v>41762.20833</v>
      </c>
      <c r="O781" s="12">
        <f t="shared" si="4"/>
        <v>2014</v>
      </c>
      <c r="P781" s="5" t="b">
        <v>0</v>
      </c>
      <c r="Q781" s="5">
        <f t="shared" si="5"/>
        <v>4</v>
      </c>
      <c r="R781" s="5" t="b">
        <v>0</v>
      </c>
      <c r="S781" s="5" t="s">
        <v>28</v>
      </c>
      <c r="T781" s="16">
        <f>Pledged/goal</f>
        <v>2.236349206</v>
      </c>
      <c r="U781" s="14">
        <f>iferror(Pledged/backer_count, " ")</f>
        <v>104.362963</v>
      </c>
      <c r="V781" s="15" t="str">
        <f t="shared" si="6"/>
        <v>music</v>
      </c>
      <c r="W781" s="15" t="str">
        <f t="shared" si="7"/>
        <v>rock</v>
      </c>
    </row>
    <row r="782" ht="15.75" customHeight="1">
      <c r="A782" s="5">
        <v>47.0</v>
      </c>
      <c r="B782" s="6" t="s">
        <v>1613</v>
      </c>
      <c r="C782" s="7" t="s">
        <v>1346</v>
      </c>
      <c r="D782" s="8">
        <v>1500.0</v>
      </c>
      <c r="E782" s="8">
        <v>7129.0</v>
      </c>
      <c r="F782" s="5" t="s">
        <v>931</v>
      </c>
      <c r="G782" s="5">
        <v>149.0</v>
      </c>
      <c r="H782" s="5" t="s">
        <v>31</v>
      </c>
      <c r="I782" s="5" t="s">
        <v>32</v>
      </c>
      <c r="J782" s="5">
        <v>1.3960692E9</v>
      </c>
      <c r="K782" s="5">
        <v>1.3986612E9</v>
      </c>
      <c r="L782" s="9">
        <f t="shared" si="2"/>
        <v>120618169718400</v>
      </c>
      <c r="M782" s="10">
        <f t="shared" ref="M782:N782" si="786">(((J782/60/60)/24+DATE(1970,1,1)))</f>
        <v>41727.20833</v>
      </c>
      <c r="N782" s="11">
        <f t="shared" si="786"/>
        <v>41757.20833</v>
      </c>
      <c r="O782" s="12">
        <f t="shared" si="4"/>
        <v>2014</v>
      </c>
      <c r="P782" s="5" t="b">
        <v>0</v>
      </c>
      <c r="Q782" s="5">
        <f t="shared" si="5"/>
        <v>3</v>
      </c>
      <c r="R782" s="5" t="b">
        <v>0</v>
      </c>
      <c r="S782" s="5" t="s">
        <v>33</v>
      </c>
      <c r="T782" s="13">
        <f>Pledged/goal</f>
        <v>4.752666667</v>
      </c>
      <c r="U782" s="14">
        <f>iferror(Pledged/backer_count, " ")</f>
        <v>47.84563758</v>
      </c>
      <c r="V782" s="15" t="str">
        <f t="shared" si="6"/>
        <v>theater</v>
      </c>
      <c r="W782" s="15" t="str">
        <f t="shared" si="7"/>
        <v>plays</v>
      </c>
    </row>
    <row r="783" ht="15.75" customHeight="1">
      <c r="A783" s="5">
        <v>593.0</v>
      </c>
      <c r="B783" s="6" t="s">
        <v>1614</v>
      </c>
      <c r="C783" s="7" t="s">
        <v>1615</v>
      </c>
      <c r="D783" s="8">
        <v>121600.0</v>
      </c>
      <c r="E783" s="8">
        <v>188288.0</v>
      </c>
      <c r="F783" s="5" t="s">
        <v>931</v>
      </c>
      <c r="G783" s="5">
        <v>4006.0</v>
      </c>
      <c r="H783" s="5" t="s">
        <v>31</v>
      </c>
      <c r="I783" s="5" t="s">
        <v>32</v>
      </c>
      <c r="J783" s="5">
        <v>1.39581E9</v>
      </c>
      <c r="K783" s="5">
        <v>1.3969332E9</v>
      </c>
      <c r="L783" s="9">
        <f t="shared" si="2"/>
        <v>120595774838400</v>
      </c>
      <c r="M783" s="10">
        <f t="shared" ref="M783:N783" si="787">(((J783/60/60)/24+DATE(1970,1,1)))</f>
        <v>41724.20833</v>
      </c>
      <c r="N783" s="11">
        <f t="shared" si="787"/>
        <v>41737.20833</v>
      </c>
      <c r="O783" s="12">
        <f t="shared" si="4"/>
        <v>2014</v>
      </c>
      <c r="P783" s="5" t="b">
        <v>0</v>
      </c>
      <c r="Q783" s="5">
        <f t="shared" si="5"/>
        <v>3</v>
      </c>
      <c r="R783" s="5" t="b">
        <v>0</v>
      </c>
      <c r="S783" s="5" t="s">
        <v>161</v>
      </c>
      <c r="T783" s="16">
        <f>Pledged/goal</f>
        <v>1.548421053</v>
      </c>
      <c r="U783" s="14">
        <f>iferror(Pledged/backer_count, " ")</f>
        <v>47.00149775</v>
      </c>
      <c r="V783" s="15" t="str">
        <f t="shared" si="6"/>
        <v>film &amp; video</v>
      </c>
      <c r="W783" s="15" t="str">
        <f t="shared" si="7"/>
        <v>animation</v>
      </c>
    </row>
    <row r="784" ht="15.75" customHeight="1">
      <c r="A784" s="5">
        <v>607.0</v>
      </c>
      <c r="B784" s="6" t="s">
        <v>1616</v>
      </c>
      <c r="C784" s="7" t="s">
        <v>1617</v>
      </c>
      <c r="D784" s="8">
        <v>137600.0</v>
      </c>
      <c r="E784" s="8">
        <v>180667.0</v>
      </c>
      <c r="F784" s="5" t="s">
        <v>931</v>
      </c>
      <c r="G784" s="5">
        <v>2230.0</v>
      </c>
      <c r="H784" s="5" t="s">
        <v>31</v>
      </c>
      <c r="I784" s="5" t="s">
        <v>32</v>
      </c>
      <c r="J784" s="5">
        <v>1.3955508E9</v>
      </c>
      <c r="K784" s="5">
        <v>1.3957236E9</v>
      </c>
      <c r="L784" s="9">
        <f t="shared" si="2"/>
        <v>120573379958400</v>
      </c>
      <c r="M784" s="10">
        <f t="shared" ref="M784:N784" si="788">(((J784/60/60)/24+DATE(1970,1,1)))</f>
        <v>41721.20833</v>
      </c>
      <c r="N784" s="11">
        <f t="shared" si="788"/>
        <v>41723.20833</v>
      </c>
      <c r="O784" s="12">
        <f t="shared" si="4"/>
        <v>2014</v>
      </c>
      <c r="P784" s="5" t="b">
        <v>0</v>
      </c>
      <c r="Q784" s="5">
        <f t="shared" si="5"/>
        <v>3</v>
      </c>
      <c r="R784" s="5" t="b">
        <v>0</v>
      </c>
      <c r="S784" s="5" t="s">
        <v>63</v>
      </c>
      <c r="T784" s="16">
        <f>Pledged/goal</f>
        <v>1.312986919</v>
      </c>
      <c r="U784" s="14">
        <f>iferror(Pledged/backer_count, " ")</f>
        <v>81.01659193</v>
      </c>
      <c r="V784" s="15" t="str">
        <f t="shared" si="6"/>
        <v>food</v>
      </c>
      <c r="W784" s="15" t="str">
        <f t="shared" si="7"/>
        <v>food trucks</v>
      </c>
    </row>
    <row r="785" ht="15.75" customHeight="1">
      <c r="A785" s="5">
        <v>839.0</v>
      </c>
      <c r="B785" s="6" t="s">
        <v>1618</v>
      </c>
      <c r="C785" s="7" t="s">
        <v>1619</v>
      </c>
      <c r="D785" s="8">
        <v>7700.0</v>
      </c>
      <c r="E785" s="8">
        <v>14644.0</v>
      </c>
      <c r="F785" s="5" t="s">
        <v>931</v>
      </c>
      <c r="G785" s="5">
        <v>157.0</v>
      </c>
      <c r="H785" s="5" t="s">
        <v>31</v>
      </c>
      <c r="I785" s="5" t="s">
        <v>32</v>
      </c>
      <c r="J785" s="5">
        <v>1.3950324E9</v>
      </c>
      <c r="K785" s="5">
        <v>1.3989204E9</v>
      </c>
      <c r="L785" s="9">
        <f t="shared" si="2"/>
        <v>120528590198400</v>
      </c>
      <c r="M785" s="10">
        <f t="shared" ref="M785:N785" si="789">(((J785/60/60)/24+DATE(1970,1,1)))</f>
        <v>41715.20833</v>
      </c>
      <c r="N785" s="11">
        <f t="shared" si="789"/>
        <v>41760.20833</v>
      </c>
      <c r="O785" s="12">
        <f t="shared" si="4"/>
        <v>2014</v>
      </c>
      <c r="P785" s="5" t="b">
        <v>0</v>
      </c>
      <c r="Q785" s="5">
        <f t="shared" si="5"/>
        <v>3</v>
      </c>
      <c r="R785" s="5" t="b">
        <v>1</v>
      </c>
      <c r="S785" s="5" t="s">
        <v>72</v>
      </c>
      <c r="T785" s="16">
        <f>Pledged/goal</f>
        <v>1.901818182</v>
      </c>
      <c r="U785" s="14">
        <f>iferror(Pledged/backer_count, " ")</f>
        <v>93.27388535</v>
      </c>
      <c r="V785" s="15" t="str">
        <f t="shared" si="6"/>
        <v>film &amp; video</v>
      </c>
      <c r="W785" s="15" t="str">
        <f t="shared" si="7"/>
        <v>documentary</v>
      </c>
    </row>
    <row r="786" ht="15.75" customHeight="1">
      <c r="A786" s="5">
        <v>889.0</v>
      </c>
      <c r="B786" s="6" t="s">
        <v>1620</v>
      </c>
      <c r="C786" s="7" t="s">
        <v>1621</v>
      </c>
      <c r="D786" s="8">
        <v>5600.0</v>
      </c>
      <c r="E786" s="8">
        <v>9508.0</v>
      </c>
      <c r="F786" s="5" t="s">
        <v>931</v>
      </c>
      <c r="G786" s="5">
        <v>122.0</v>
      </c>
      <c r="H786" s="5" t="s">
        <v>31</v>
      </c>
      <c r="I786" s="5" t="s">
        <v>32</v>
      </c>
      <c r="J786" s="5">
        <v>1.3946004E9</v>
      </c>
      <c r="K786" s="5">
        <v>1.3952052E9</v>
      </c>
      <c r="L786" s="9">
        <f t="shared" si="2"/>
        <v>120491265398400</v>
      </c>
      <c r="M786" s="10">
        <f t="shared" ref="M786:N786" si="790">(((J786/60/60)/24+DATE(1970,1,1)))</f>
        <v>41710.20833</v>
      </c>
      <c r="N786" s="11">
        <f t="shared" si="790"/>
        <v>41717.20833</v>
      </c>
      <c r="O786" s="12">
        <f t="shared" si="4"/>
        <v>2014</v>
      </c>
      <c r="P786" s="5" t="b">
        <v>0</v>
      </c>
      <c r="Q786" s="5">
        <f t="shared" si="5"/>
        <v>3</v>
      </c>
      <c r="R786" s="5" t="b">
        <v>1</v>
      </c>
      <c r="S786" s="5" t="s">
        <v>311</v>
      </c>
      <c r="T786" s="16">
        <f>Pledged/goal</f>
        <v>1.697857143</v>
      </c>
      <c r="U786" s="14">
        <f>iferror(Pledged/backer_count, " ")</f>
        <v>77.93442623</v>
      </c>
      <c r="V786" s="15" t="str">
        <f t="shared" si="6"/>
        <v>music</v>
      </c>
      <c r="W786" s="15" t="str">
        <f t="shared" si="7"/>
        <v>electric music</v>
      </c>
    </row>
    <row r="787" ht="15.75" customHeight="1">
      <c r="A787" s="5">
        <v>932.0</v>
      </c>
      <c r="B787" s="6" t="s">
        <v>1622</v>
      </c>
      <c r="C787" s="7" t="s">
        <v>1623</v>
      </c>
      <c r="D787" s="8">
        <v>2300.0</v>
      </c>
      <c r="E787" s="8">
        <v>4883.0</v>
      </c>
      <c r="F787" s="5" t="s">
        <v>931</v>
      </c>
      <c r="G787" s="5">
        <v>144.0</v>
      </c>
      <c r="H787" s="5" t="s">
        <v>31</v>
      </c>
      <c r="I787" s="5" t="s">
        <v>32</v>
      </c>
      <c r="J787" s="5">
        <v>1.394514E9</v>
      </c>
      <c r="K787" s="5">
        <v>1.3947732E9</v>
      </c>
      <c r="L787" s="9">
        <f t="shared" si="2"/>
        <v>120483800438400</v>
      </c>
      <c r="M787" s="10">
        <f t="shared" ref="M787:N787" si="791">(((J787/60/60)/24+DATE(1970,1,1)))</f>
        <v>41709.20833</v>
      </c>
      <c r="N787" s="11">
        <f t="shared" si="791"/>
        <v>41712.20833</v>
      </c>
      <c r="O787" s="12">
        <f t="shared" si="4"/>
        <v>2014</v>
      </c>
      <c r="P787" s="5" t="b">
        <v>0</v>
      </c>
      <c r="Q787" s="5">
        <f t="shared" si="5"/>
        <v>3</v>
      </c>
      <c r="R787" s="5" t="b">
        <v>0</v>
      </c>
      <c r="S787" s="5" t="s">
        <v>28</v>
      </c>
      <c r="T787" s="16">
        <f>Pledged/goal</f>
        <v>2.123043478</v>
      </c>
      <c r="U787" s="14">
        <f>iferror(Pledged/backer_count, " ")</f>
        <v>33.90972222</v>
      </c>
      <c r="V787" s="15" t="str">
        <f t="shared" si="6"/>
        <v>music</v>
      </c>
      <c r="W787" s="15" t="str">
        <f t="shared" si="7"/>
        <v>rock</v>
      </c>
    </row>
    <row r="788" ht="15.75" customHeight="1">
      <c r="A788" s="5">
        <v>822.0</v>
      </c>
      <c r="B788" s="6" t="s">
        <v>1624</v>
      </c>
      <c r="C788" s="7" t="s">
        <v>1625</v>
      </c>
      <c r="D788" s="8">
        <v>54000.0</v>
      </c>
      <c r="E788" s="8">
        <v>188982.0</v>
      </c>
      <c r="F788" s="5" t="s">
        <v>931</v>
      </c>
      <c r="G788" s="5">
        <v>2100.0</v>
      </c>
      <c r="H788" s="5" t="s">
        <v>31</v>
      </c>
      <c r="I788" s="5" t="s">
        <v>32</v>
      </c>
      <c r="J788" s="5">
        <v>1.3935672E9</v>
      </c>
      <c r="K788" s="5">
        <v>1.3950324E9</v>
      </c>
      <c r="L788" s="9">
        <f t="shared" si="2"/>
        <v>120401996918400</v>
      </c>
      <c r="M788" s="10">
        <f t="shared" ref="M788:N788" si="792">(((J788/60/60)/24+DATE(1970,1,1)))</f>
        <v>41698.25</v>
      </c>
      <c r="N788" s="11">
        <f t="shared" si="792"/>
        <v>41715.20833</v>
      </c>
      <c r="O788" s="12">
        <f t="shared" si="4"/>
        <v>2014</v>
      </c>
      <c r="P788" s="5" t="b">
        <v>0</v>
      </c>
      <c r="Q788" s="5">
        <f t="shared" si="5"/>
        <v>2</v>
      </c>
      <c r="R788" s="5" t="b">
        <v>0</v>
      </c>
      <c r="S788" s="5" t="s">
        <v>28</v>
      </c>
      <c r="T788" s="16">
        <f>Pledged/goal</f>
        <v>3.499666667</v>
      </c>
      <c r="U788" s="14">
        <f>iferror(Pledged/backer_count, " ")</f>
        <v>89.99142857</v>
      </c>
      <c r="V788" s="15" t="str">
        <f t="shared" si="6"/>
        <v>music</v>
      </c>
      <c r="W788" s="15" t="str">
        <f t="shared" si="7"/>
        <v>rock</v>
      </c>
    </row>
    <row r="789" ht="15.75" customHeight="1">
      <c r="A789" s="5">
        <v>580.0</v>
      </c>
      <c r="B789" s="6" t="s">
        <v>1626</v>
      </c>
      <c r="C789" s="7" t="s">
        <v>1627</v>
      </c>
      <c r="D789" s="8">
        <v>43800.0</v>
      </c>
      <c r="E789" s="8">
        <v>149578.0</v>
      </c>
      <c r="F789" s="5" t="s">
        <v>931</v>
      </c>
      <c r="G789" s="5">
        <v>3116.0</v>
      </c>
      <c r="H789" s="5" t="s">
        <v>31</v>
      </c>
      <c r="I789" s="5" t="s">
        <v>32</v>
      </c>
      <c r="J789" s="5">
        <v>1.3933944E9</v>
      </c>
      <c r="K789" s="5">
        <v>1.3940856E9</v>
      </c>
      <c r="L789" s="9">
        <f t="shared" si="2"/>
        <v>120387066998400</v>
      </c>
      <c r="M789" s="10">
        <f t="shared" ref="M789:N789" si="793">(((J789/60/60)/24+DATE(1970,1,1)))</f>
        <v>41696.25</v>
      </c>
      <c r="N789" s="11">
        <f t="shared" si="793"/>
        <v>41704.25</v>
      </c>
      <c r="O789" s="12">
        <f t="shared" si="4"/>
        <v>2014</v>
      </c>
      <c r="P789" s="5" t="b">
        <v>0</v>
      </c>
      <c r="Q789" s="5">
        <f t="shared" si="5"/>
        <v>2</v>
      </c>
      <c r="R789" s="5" t="b">
        <v>0</v>
      </c>
      <c r="S789" s="5" t="s">
        <v>33</v>
      </c>
      <c r="T789" s="16">
        <f>Pledged/goal</f>
        <v>3.415022831</v>
      </c>
      <c r="U789" s="14">
        <f>iferror(Pledged/backer_count, " ")</f>
        <v>48.00320924</v>
      </c>
      <c r="V789" s="15" t="str">
        <f t="shared" si="6"/>
        <v>theater</v>
      </c>
      <c r="W789" s="15" t="str">
        <f t="shared" si="7"/>
        <v>plays</v>
      </c>
    </row>
    <row r="790" ht="15.75" customHeight="1">
      <c r="A790" s="5">
        <v>816.0</v>
      </c>
      <c r="B790" s="6" t="s">
        <v>1628</v>
      </c>
      <c r="C790" s="7" t="s">
        <v>1629</v>
      </c>
      <c r="D790" s="8">
        <v>2300.0</v>
      </c>
      <c r="E790" s="8">
        <v>14150.0</v>
      </c>
      <c r="F790" s="5" t="s">
        <v>931</v>
      </c>
      <c r="G790" s="5">
        <v>133.0</v>
      </c>
      <c r="H790" s="5" t="s">
        <v>31</v>
      </c>
      <c r="I790" s="5" t="s">
        <v>32</v>
      </c>
      <c r="J790" s="5">
        <v>1.392012E9</v>
      </c>
      <c r="K790" s="5">
        <v>1.3921848E9</v>
      </c>
      <c r="L790" s="9">
        <f t="shared" si="2"/>
        <v>120267627638400</v>
      </c>
      <c r="M790" s="10">
        <f t="shared" ref="M790:N790" si="794">(((J790/60/60)/24+DATE(1970,1,1)))</f>
        <v>41680.25</v>
      </c>
      <c r="N790" s="11">
        <f t="shared" si="794"/>
        <v>41682.25</v>
      </c>
      <c r="O790" s="12">
        <f t="shared" si="4"/>
        <v>2014</v>
      </c>
      <c r="P790" s="5" t="b">
        <v>1</v>
      </c>
      <c r="Q790" s="5">
        <f t="shared" si="5"/>
        <v>2</v>
      </c>
      <c r="R790" s="5" t="b">
        <v>1</v>
      </c>
      <c r="S790" s="5" t="s">
        <v>33</v>
      </c>
      <c r="T790" s="16">
        <f>Pledged/goal</f>
        <v>6.152173913</v>
      </c>
      <c r="U790" s="14">
        <f>iferror(Pledged/backer_count, " ")</f>
        <v>106.3909774</v>
      </c>
      <c r="V790" s="15" t="str">
        <f t="shared" si="6"/>
        <v>theater</v>
      </c>
      <c r="W790" s="15" t="str">
        <f t="shared" si="7"/>
        <v>plays</v>
      </c>
    </row>
    <row r="791" ht="15.75" customHeight="1">
      <c r="A791" s="5">
        <v>118.0</v>
      </c>
      <c r="B791" s="6" t="s">
        <v>1630</v>
      </c>
      <c r="C791" s="7" t="s">
        <v>1631</v>
      </c>
      <c r="D791" s="8">
        <v>5400.0</v>
      </c>
      <c r="E791" s="8">
        <v>6351.0</v>
      </c>
      <c r="F791" s="5" t="s">
        <v>931</v>
      </c>
      <c r="G791" s="5">
        <v>67.0</v>
      </c>
      <c r="H791" s="5" t="s">
        <v>31</v>
      </c>
      <c r="I791" s="5" t="s">
        <v>32</v>
      </c>
      <c r="J791" s="5">
        <v>1.390716E9</v>
      </c>
      <c r="K791" s="5">
        <v>1.3912344E9</v>
      </c>
      <c r="L791" s="9">
        <f t="shared" si="2"/>
        <v>120155653238400</v>
      </c>
      <c r="M791" s="10">
        <f t="shared" ref="M791:N791" si="795">(((J791/60/60)/24+DATE(1970,1,1)))</f>
        <v>41665.25</v>
      </c>
      <c r="N791" s="11">
        <f t="shared" si="795"/>
        <v>41671.25</v>
      </c>
      <c r="O791" s="12">
        <f t="shared" si="4"/>
        <v>2014</v>
      </c>
      <c r="P791" s="5" t="b">
        <v>0</v>
      </c>
      <c r="Q791" s="5">
        <f t="shared" si="5"/>
        <v>1</v>
      </c>
      <c r="R791" s="5" t="b">
        <v>0</v>
      </c>
      <c r="S791" s="5" t="s">
        <v>81</v>
      </c>
      <c r="T791" s="13">
        <f>Pledged/goal</f>
        <v>1.176111111</v>
      </c>
      <c r="U791" s="14">
        <f>iferror(Pledged/backer_count, " ")</f>
        <v>94.79104478</v>
      </c>
      <c r="V791" s="15" t="str">
        <f t="shared" si="6"/>
        <v>photography</v>
      </c>
      <c r="W791" s="15" t="str">
        <f t="shared" si="7"/>
        <v>photography books</v>
      </c>
    </row>
    <row r="792" ht="15.75" customHeight="1">
      <c r="A792" s="5">
        <v>16.0</v>
      </c>
      <c r="B792" s="6" t="s">
        <v>1632</v>
      </c>
      <c r="C792" s="7" t="s">
        <v>1633</v>
      </c>
      <c r="D792" s="8">
        <v>1700.0</v>
      </c>
      <c r="E792" s="8">
        <v>11041.0</v>
      </c>
      <c r="F792" s="5" t="s">
        <v>931</v>
      </c>
      <c r="G792" s="5">
        <v>100.0</v>
      </c>
      <c r="H792" s="5" t="s">
        <v>31</v>
      </c>
      <c r="I792" s="5" t="s">
        <v>32</v>
      </c>
      <c r="J792" s="5">
        <v>1.3903704E9</v>
      </c>
      <c r="K792" s="5">
        <v>1.3922712E9</v>
      </c>
      <c r="L792" s="9">
        <f t="shared" si="2"/>
        <v>120125793398400</v>
      </c>
      <c r="M792" s="10">
        <f t="shared" ref="M792:N792" si="796">(((J792/60/60)/24+DATE(1970,1,1)))</f>
        <v>41661.25</v>
      </c>
      <c r="N792" s="11">
        <f t="shared" si="796"/>
        <v>41683.25</v>
      </c>
      <c r="O792" s="12">
        <f t="shared" si="4"/>
        <v>2014</v>
      </c>
      <c r="P792" s="5" t="b">
        <v>0</v>
      </c>
      <c r="Q792" s="5">
        <f t="shared" si="5"/>
        <v>1</v>
      </c>
      <c r="R792" s="5" t="b">
        <v>0</v>
      </c>
      <c r="S792" s="5" t="s">
        <v>90</v>
      </c>
      <c r="T792" s="13">
        <f>Pledged/goal</f>
        <v>6.494705882</v>
      </c>
      <c r="U792" s="14">
        <f>iferror(Pledged/backer_count, " ")</f>
        <v>110.41</v>
      </c>
      <c r="V792" s="15" t="str">
        <f t="shared" si="6"/>
        <v>publishing</v>
      </c>
      <c r="W792" s="15" t="str">
        <f t="shared" si="7"/>
        <v>nonfiction</v>
      </c>
    </row>
    <row r="793" ht="15.75" customHeight="1">
      <c r="A793" s="5">
        <v>873.0</v>
      </c>
      <c r="B793" s="6" t="s">
        <v>1634</v>
      </c>
      <c r="C793" s="7" t="s">
        <v>1635</v>
      </c>
      <c r="D793" s="8">
        <v>42100.0</v>
      </c>
      <c r="E793" s="8">
        <v>79268.0</v>
      </c>
      <c r="F793" s="5" t="s">
        <v>931</v>
      </c>
      <c r="G793" s="5">
        <v>1887.0</v>
      </c>
      <c r="H793" s="5" t="s">
        <v>31</v>
      </c>
      <c r="I793" s="5" t="s">
        <v>32</v>
      </c>
      <c r="J793" s="5">
        <v>1.3891608E9</v>
      </c>
      <c r="K793" s="5">
        <v>1.3895928E9</v>
      </c>
      <c r="L793" s="9">
        <f t="shared" si="2"/>
        <v>120021283958400</v>
      </c>
      <c r="M793" s="10">
        <f t="shared" ref="M793:N793" si="797">(((J793/60/60)/24+DATE(1970,1,1)))</f>
        <v>41647.25</v>
      </c>
      <c r="N793" s="11">
        <f t="shared" si="797"/>
        <v>41652.25</v>
      </c>
      <c r="O793" s="12">
        <f t="shared" si="4"/>
        <v>2014</v>
      </c>
      <c r="P793" s="5" t="b">
        <v>0</v>
      </c>
      <c r="Q793" s="5">
        <f t="shared" si="5"/>
        <v>1</v>
      </c>
      <c r="R793" s="5" t="b">
        <v>0</v>
      </c>
      <c r="S793" s="5" t="s">
        <v>81</v>
      </c>
      <c r="T793" s="16">
        <f>Pledged/goal</f>
        <v>1.882850356</v>
      </c>
      <c r="U793" s="14">
        <f>iferror(Pledged/backer_count, " ")</f>
        <v>42.00741918</v>
      </c>
      <c r="V793" s="15" t="str">
        <f t="shared" si="6"/>
        <v>photography</v>
      </c>
      <c r="W793" s="15" t="str">
        <f t="shared" si="7"/>
        <v>photography books</v>
      </c>
    </row>
    <row r="794" ht="15.75" customHeight="1">
      <c r="A794" s="5">
        <v>412.0</v>
      </c>
      <c r="B794" s="6" t="s">
        <v>1636</v>
      </c>
      <c r="C794" s="7" t="s">
        <v>1637</v>
      </c>
      <c r="D794" s="8">
        <v>2100.0</v>
      </c>
      <c r="E794" s="8">
        <v>14046.0</v>
      </c>
      <c r="F794" s="5" t="s">
        <v>931</v>
      </c>
      <c r="G794" s="5">
        <v>134.0</v>
      </c>
      <c r="H794" s="5" t="s">
        <v>31</v>
      </c>
      <c r="I794" s="5" t="s">
        <v>32</v>
      </c>
      <c r="J794" s="5">
        <v>1.3887288E9</v>
      </c>
      <c r="K794" s="5">
        <v>1.3895928E9</v>
      </c>
      <c r="L794" s="9">
        <f t="shared" si="2"/>
        <v>119983959158400</v>
      </c>
      <c r="M794" s="10">
        <f t="shared" ref="M794:N794" si="798">(((J794/60/60)/24+DATE(1970,1,1)))</f>
        <v>41642.25</v>
      </c>
      <c r="N794" s="11">
        <f t="shared" si="798"/>
        <v>41652.25</v>
      </c>
      <c r="O794" s="12">
        <f t="shared" si="4"/>
        <v>2014</v>
      </c>
      <c r="P794" s="5" t="b">
        <v>0</v>
      </c>
      <c r="Q794" s="5">
        <f t="shared" si="5"/>
        <v>1</v>
      </c>
      <c r="R794" s="5" t="b">
        <v>0</v>
      </c>
      <c r="S794" s="5" t="s">
        <v>164</v>
      </c>
      <c r="T794" s="16">
        <f>Pledged/goal</f>
        <v>6.688571429</v>
      </c>
      <c r="U794" s="14">
        <f>iferror(Pledged/backer_count, " ")</f>
        <v>104.8208955</v>
      </c>
      <c r="V794" s="15" t="str">
        <f t="shared" si="6"/>
        <v>publishing</v>
      </c>
      <c r="W794" s="15" t="str">
        <f t="shared" si="7"/>
        <v>fiction</v>
      </c>
    </row>
    <row r="795" ht="15.75" customHeight="1">
      <c r="A795" s="5">
        <v>463.0</v>
      </c>
      <c r="B795" s="6" t="s">
        <v>1638</v>
      </c>
      <c r="C795" s="7" t="s">
        <v>1639</v>
      </c>
      <c r="D795" s="8">
        <v>134300.0</v>
      </c>
      <c r="E795" s="8">
        <v>145265.0</v>
      </c>
      <c r="F795" s="5" t="s">
        <v>931</v>
      </c>
      <c r="G795" s="5">
        <v>2105.0</v>
      </c>
      <c r="H795" s="5" t="s">
        <v>31</v>
      </c>
      <c r="I795" s="5" t="s">
        <v>32</v>
      </c>
      <c r="J795" s="5">
        <v>1.3884696E9</v>
      </c>
      <c r="K795" s="5">
        <v>1.3888152E9</v>
      </c>
      <c r="L795" s="9">
        <f t="shared" si="2"/>
        <v>119961564278400</v>
      </c>
      <c r="M795" s="10">
        <f t="shared" ref="M795:N795" si="799">(((J795/60/60)/24+DATE(1970,1,1)))</f>
        <v>41639.25</v>
      </c>
      <c r="N795" s="11">
        <f t="shared" si="799"/>
        <v>41643.25</v>
      </c>
      <c r="O795" s="12">
        <f t="shared" si="4"/>
        <v>2013</v>
      </c>
      <c r="P795" s="5" t="b">
        <v>0</v>
      </c>
      <c r="Q795" s="5">
        <f t="shared" si="5"/>
        <v>12</v>
      </c>
      <c r="R795" s="5" t="b">
        <v>0</v>
      </c>
      <c r="S795" s="5" t="s">
        <v>161</v>
      </c>
      <c r="T795" s="16">
        <f>Pledged/goal</f>
        <v>1.08164557</v>
      </c>
      <c r="U795" s="14">
        <f>iferror(Pledged/backer_count, " ")</f>
        <v>69.00950119</v>
      </c>
      <c r="V795" s="15" t="str">
        <f t="shared" si="6"/>
        <v>film &amp; video</v>
      </c>
      <c r="W795" s="15" t="str">
        <f t="shared" si="7"/>
        <v>animation</v>
      </c>
    </row>
    <row r="796" ht="15.75" customHeight="1">
      <c r="A796" s="5">
        <v>928.0</v>
      </c>
      <c r="B796" s="6" t="s">
        <v>1640</v>
      </c>
      <c r="C796" s="7" t="s">
        <v>1641</v>
      </c>
      <c r="D796" s="8">
        <v>167400.0</v>
      </c>
      <c r="E796" s="8">
        <v>196386.0</v>
      </c>
      <c r="F796" s="5" t="s">
        <v>931</v>
      </c>
      <c r="G796" s="5">
        <v>3777.0</v>
      </c>
      <c r="H796" s="5" t="s">
        <v>79</v>
      </c>
      <c r="I796" s="5" t="s">
        <v>80</v>
      </c>
      <c r="J796" s="5">
        <v>1.3882968E9</v>
      </c>
      <c r="K796" s="5">
        <v>1.3890744E9</v>
      </c>
      <c r="L796" s="9">
        <f t="shared" si="2"/>
        <v>119946634358400</v>
      </c>
      <c r="M796" s="10">
        <f t="shared" ref="M796:N796" si="800">(((J796/60/60)/24+DATE(1970,1,1)))</f>
        <v>41637.25</v>
      </c>
      <c r="N796" s="11">
        <f t="shared" si="800"/>
        <v>41646.25</v>
      </c>
      <c r="O796" s="12">
        <f t="shared" si="4"/>
        <v>2013</v>
      </c>
      <c r="P796" s="5" t="b">
        <v>0</v>
      </c>
      <c r="Q796" s="5">
        <f t="shared" si="5"/>
        <v>12</v>
      </c>
      <c r="R796" s="5" t="b">
        <v>0</v>
      </c>
      <c r="S796" s="5" t="s">
        <v>60</v>
      </c>
      <c r="T796" s="16">
        <f>Pledged/goal</f>
        <v>1.173154122</v>
      </c>
      <c r="U796" s="14">
        <f>iferror(Pledged/backer_count, " ")</f>
        <v>51.99523431</v>
      </c>
      <c r="V796" s="15" t="str">
        <f t="shared" si="6"/>
        <v>technology</v>
      </c>
      <c r="W796" s="15" t="str">
        <f t="shared" si="7"/>
        <v>web</v>
      </c>
    </row>
    <row r="797" ht="15.75" customHeight="1">
      <c r="A797" s="5">
        <v>783.0</v>
      </c>
      <c r="B797" s="6" t="s">
        <v>1642</v>
      </c>
      <c r="C797" s="7" t="s">
        <v>1643</v>
      </c>
      <c r="D797" s="8">
        <v>7400.0</v>
      </c>
      <c r="E797" s="8">
        <v>10451.0</v>
      </c>
      <c r="F797" s="5" t="s">
        <v>931</v>
      </c>
      <c r="G797" s="5">
        <v>138.0</v>
      </c>
      <c r="H797" s="5" t="s">
        <v>31</v>
      </c>
      <c r="I797" s="5" t="s">
        <v>32</v>
      </c>
      <c r="J797" s="5">
        <v>1.38726E9</v>
      </c>
      <c r="K797" s="5">
        <v>1.3878648E9</v>
      </c>
      <c r="L797" s="9">
        <f t="shared" si="2"/>
        <v>119857054838400</v>
      </c>
      <c r="M797" s="10">
        <f t="shared" ref="M797:N797" si="801">(((J797/60/60)/24+DATE(1970,1,1)))</f>
        <v>41625.25</v>
      </c>
      <c r="N797" s="11">
        <f t="shared" si="801"/>
        <v>41632.25</v>
      </c>
      <c r="O797" s="12">
        <f t="shared" si="4"/>
        <v>2013</v>
      </c>
      <c r="P797" s="5" t="b">
        <v>0</v>
      </c>
      <c r="Q797" s="5">
        <f t="shared" si="5"/>
        <v>12</v>
      </c>
      <c r="R797" s="5" t="b">
        <v>0</v>
      </c>
      <c r="S797" s="5" t="s">
        <v>28</v>
      </c>
      <c r="T797" s="16">
        <f>Pledged/goal</f>
        <v>1.412297297</v>
      </c>
      <c r="U797" s="14">
        <f>iferror(Pledged/backer_count, " ")</f>
        <v>75.73188406</v>
      </c>
      <c r="V797" s="15" t="str">
        <f t="shared" si="6"/>
        <v>music</v>
      </c>
      <c r="W797" s="15" t="str">
        <f t="shared" si="7"/>
        <v>rock</v>
      </c>
    </row>
    <row r="798" ht="15.75" customHeight="1">
      <c r="A798" s="5">
        <v>682.0</v>
      </c>
      <c r="B798" s="6" t="s">
        <v>1644</v>
      </c>
      <c r="C798" s="7" t="s">
        <v>1645</v>
      </c>
      <c r="D798" s="8">
        <v>5400.0</v>
      </c>
      <c r="E798" s="8">
        <v>8109.0</v>
      </c>
      <c r="F798" s="5" t="s">
        <v>931</v>
      </c>
      <c r="G798" s="5">
        <v>103.0</v>
      </c>
      <c r="H798" s="5" t="s">
        <v>31</v>
      </c>
      <c r="I798" s="5" t="s">
        <v>32</v>
      </c>
      <c r="J798" s="5">
        <v>1.3867416E9</v>
      </c>
      <c r="K798" s="5">
        <v>1.3875192E9</v>
      </c>
      <c r="L798" s="9">
        <f t="shared" si="2"/>
        <v>119812265078400</v>
      </c>
      <c r="M798" s="10">
        <f t="shared" ref="M798:N798" si="802">(((J798/60/60)/24+DATE(1970,1,1)))</f>
        <v>41619.25</v>
      </c>
      <c r="N798" s="11">
        <f t="shared" si="802"/>
        <v>41628.25</v>
      </c>
      <c r="O798" s="12">
        <f t="shared" si="4"/>
        <v>2013</v>
      </c>
      <c r="P798" s="5" t="b">
        <v>0</v>
      </c>
      <c r="Q798" s="5">
        <f t="shared" si="5"/>
        <v>12</v>
      </c>
      <c r="R798" s="5" t="b">
        <v>0</v>
      </c>
      <c r="S798" s="5" t="s">
        <v>33</v>
      </c>
      <c r="T798" s="16">
        <f>Pledged/goal</f>
        <v>1.501666667</v>
      </c>
      <c r="U798" s="14">
        <f>iferror(Pledged/backer_count, " ")</f>
        <v>78.72815534</v>
      </c>
      <c r="V798" s="15" t="str">
        <f t="shared" si="6"/>
        <v>theater</v>
      </c>
      <c r="W798" s="15" t="str">
        <f t="shared" si="7"/>
        <v>plays</v>
      </c>
    </row>
    <row r="799" ht="15.75" customHeight="1">
      <c r="A799" s="5">
        <v>768.0</v>
      </c>
      <c r="B799" s="6" t="s">
        <v>1646</v>
      </c>
      <c r="C799" s="7" t="s">
        <v>1647</v>
      </c>
      <c r="D799" s="8">
        <v>4800.0</v>
      </c>
      <c r="E799" s="8">
        <v>11088.0</v>
      </c>
      <c r="F799" s="5" t="s">
        <v>931</v>
      </c>
      <c r="G799" s="5">
        <v>150.0</v>
      </c>
      <c r="H799" s="5" t="s">
        <v>31</v>
      </c>
      <c r="I799" s="5" t="s">
        <v>32</v>
      </c>
      <c r="J799" s="5">
        <v>1.3867416E9</v>
      </c>
      <c r="K799" s="5">
        <v>1.3880376E9</v>
      </c>
      <c r="L799" s="9">
        <f t="shared" si="2"/>
        <v>119812265078400</v>
      </c>
      <c r="M799" s="10">
        <f t="shared" ref="M799:N799" si="803">(((J799/60/60)/24+DATE(1970,1,1)))</f>
        <v>41619.25</v>
      </c>
      <c r="N799" s="11">
        <f t="shared" si="803"/>
        <v>41634.25</v>
      </c>
      <c r="O799" s="12">
        <f t="shared" si="4"/>
        <v>2013</v>
      </c>
      <c r="P799" s="5" t="b">
        <v>0</v>
      </c>
      <c r="Q799" s="5">
        <f t="shared" si="5"/>
        <v>12</v>
      </c>
      <c r="R799" s="5" t="b">
        <v>0</v>
      </c>
      <c r="S799" s="5" t="s">
        <v>33</v>
      </c>
      <c r="T799" s="16">
        <f>Pledged/goal</f>
        <v>2.31</v>
      </c>
      <c r="U799" s="14">
        <f>iferror(Pledged/backer_count, " ")</f>
        <v>73.92</v>
      </c>
      <c r="V799" s="15" t="str">
        <f t="shared" si="6"/>
        <v>theater</v>
      </c>
      <c r="W799" s="15" t="str">
        <f t="shared" si="7"/>
        <v>plays</v>
      </c>
    </row>
    <row r="800" ht="15.75" customHeight="1">
      <c r="A800" s="5">
        <v>131.0</v>
      </c>
      <c r="B800" s="6" t="s">
        <v>1648</v>
      </c>
      <c r="C800" s="7" t="s">
        <v>1649</v>
      </c>
      <c r="D800" s="8">
        <v>164700.0</v>
      </c>
      <c r="E800" s="8">
        <v>166116.0</v>
      </c>
      <c r="F800" s="5" t="s">
        <v>931</v>
      </c>
      <c r="G800" s="5">
        <v>2443.0</v>
      </c>
      <c r="H800" s="5" t="s">
        <v>51</v>
      </c>
      <c r="I800" s="5" t="s">
        <v>52</v>
      </c>
      <c r="J800" s="5">
        <v>1.3857048E9</v>
      </c>
      <c r="K800" s="5">
        <v>1.386828E9</v>
      </c>
      <c r="L800" s="9">
        <f t="shared" si="2"/>
        <v>119722685558400</v>
      </c>
      <c r="M800" s="10">
        <f t="shared" ref="M800:N800" si="804">(((J800/60/60)/24+DATE(1970,1,1)))</f>
        <v>41607.25</v>
      </c>
      <c r="N800" s="11">
        <f t="shared" si="804"/>
        <v>41620.25</v>
      </c>
      <c r="O800" s="12">
        <f t="shared" si="4"/>
        <v>2013</v>
      </c>
      <c r="P800" s="5" t="b">
        <v>0</v>
      </c>
      <c r="Q800" s="5">
        <f t="shared" si="5"/>
        <v>11</v>
      </c>
      <c r="R800" s="5" t="b">
        <v>0</v>
      </c>
      <c r="S800" s="5" t="s">
        <v>60</v>
      </c>
      <c r="T800" s="13">
        <f>Pledged/goal</f>
        <v>1.00859745</v>
      </c>
      <c r="U800" s="14">
        <f>iferror(Pledged/backer_count, " ")</f>
        <v>67.99672534</v>
      </c>
      <c r="V800" s="15" t="str">
        <f t="shared" si="6"/>
        <v>technology</v>
      </c>
      <c r="W800" s="15" t="str">
        <f t="shared" si="7"/>
        <v>web</v>
      </c>
    </row>
    <row r="801" ht="15.75" customHeight="1">
      <c r="A801" s="5">
        <v>2.0</v>
      </c>
      <c r="B801" s="6" t="s">
        <v>1650</v>
      </c>
      <c r="C801" s="7" t="s">
        <v>1651</v>
      </c>
      <c r="D801" s="8">
        <v>108400.0</v>
      </c>
      <c r="E801" s="8">
        <v>142523.0</v>
      </c>
      <c r="F801" s="5" t="s">
        <v>931</v>
      </c>
      <c r="G801" s="5">
        <v>1425.0</v>
      </c>
      <c r="H801" s="5" t="s">
        <v>26</v>
      </c>
      <c r="I801" s="5" t="s">
        <v>27</v>
      </c>
      <c r="J801" s="5">
        <v>1.384668E9</v>
      </c>
      <c r="K801" s="5">
        <v>1.3848408E9</v>
      </c>
      <c r="L801" s="9">
        <f t="shared" si="2"/>
        <v>119633106038400</v>
      </c>
      <c r="M801" s="10">
        <f t="shared" ref="M801:N801" si="805">(((J801/60/60)/24+DATE(1970,1,1)))</f>
        <v>41595.25</v>
      </c>
      <c r="N801" s="11">
        <f t="shared" si="805"/>
        <v>41597.25</v>
      </c>
      <c r="O801" s="12">
        <f t="shared" si="4"/>
        <v>2013</v>
      </c>
      <c r="P801" s="5" t="b">
        <v>0</v>
      </c>
      <c r="Q801" s="5">
        <f t="shared" si="5"/>
        <v>11</v>
      </c>
      <c r="R801" s="5" t="b">
        <v>0</v>
      </c>
      <c r="S801" s="5" t="s">
        <v>60</v>
      </c>
      <c r="T801" s="13">
        <f>Pledged/goal</f>
        <v>1.314787823</v>
      </c>
      <c r="U801" s="14">
        <f>iferror(Pledged/backer_count, " ")</f>
        <v>100.0161404</v>
      </c>
      <c r="V801" s="15" t="str">
        <f t="shared" si="6"/>
        <v>technology</v>
      </c>
      <c r="W801" s="15" t="str">
        <f t="shared" si="7"/>
        <v>web</v>
      </c>
    </row>
    <row r="802" ht="15.75" customHeight="1">
      <c r="A802" s="5">
        <v>962.0</v>
      </c>
      <c r="B802" s="6" t="s">
        <v>1652</v>
      </c>
      <c r="C802" s="7" t="s">
        <v>1653</v>
      </c>
      <c r="D802" s="8">
        <v>3600.0</v>
      </c>
      <c r="E802" s="8">
        <v>10657.0</v>
      </c>
      <c r="F802" s="5" t="s">
        <v>931</v>
      </c>
      <c r="G802" s="5">
        <v>266.0</v>
      </c>
      <c r="H802" s="5" t="s">
        <v>31</v>
      </c>
      <c r="I802" s="5" t="s">
        <v>32</v>
      </c>
      <c r="J802" s="5">
        <v>1.3844088E9</v>
      </c>
      <c r="K802" s="5">
        <v>1.3862232E9</v>
      </c>
      <c r="L802" s="9">
        <f t="shared" si="2"/>
        <v>119610711158400</v>
      </c>
      <c r="M802" s="10">
        <f t="shared" ref="M802:N802" si="806">(((J802/60/60)/24+DATE(1970,1,1)))</f>
        <v>41592.25</v>
      </c>
      <c r="N802" s="11">
        <f t="shared" si="806"/>
        <v>41613.25</v>
      </c>
      <c r="O802" s="12">
        <f t="shared" si="4"/>
        <v>2013</v>
      </c>
      <c r="P802" s="5" t="b">
        <v>0</v>
      </c>
      <c r="Q802" s="5">
        <f t="shared" si="5"/>
        <v>11</v>
      </c>
      <c r="R802" s="5" t="b">
        <v>0</v>
      </c>
      <c r="S802" s="5" t="s">
        <v>63</v>
      </c>
      <c r="T802" s="16">
        <f>Pledged/goal</f>
        <v>2.960277778</v>
      </c>
      <c r="U802" s="14">
        <f>iferror(Pledged/backer_count, " ")</f>
        <v>40.06390977</v>
      </c>
      <c r="V802" s="15" t="str">
        <f t="shared" si="6"/>
        <v>food</v>
      </c>
      <c r="W802" s="15" t="str">
        <f t="shared" si="7"/>
        <v>food trucks</v>
      </c>
    </row>
    <row r="803" ht="15.75" customHeight="1">
      <c r="A803" s="5">
        <v>689.0</v>
      </c>
      <c r="B803" s="6" t="s">
        <v>1654</v>
      </c>
      <c r="C803" s="7" t="s">
        <v>1655</v>
      </c>
      <c r="D803" s="8">
        <v>7300.0</v>
      </c>
      <c r="E803" s="8">
        <v>7348.0</v>
      </c>
      <c r="F803" s="5" t="s">
        <v>931</v>
      </c>
      <c r="G803" s="5">
        <v>69.0</v>
      </c>
      <c r="H803" s="5" t="s">
        <v>31</v>
      </c>
      <c r="I803" s="5" t="s">
        <v>32</v>
      </c>
      <c r="J803" s="5">
        <v>1.3830228E9</v>
      </c>
      <c r="K803" s="5">
        <v>1.3840632E9</v>
      </c>
      <c r="L803" s="9">
        <f t="shared" si="2"/>
        <v>119490960758400</v>
      </c>
      <c r="M803" s="10">
        <f t="shared" ref="M803:N803" si="807">(((J803/60/60)/24+DATE(1970,1,1)))</f>
        <v>41576.20833</v>
      </c>
      <c r="N803" s="11">
        <f t="shared" si="807"/>
        <v>41588.25</v>
      </c>
      <c r="O803" s="12">
        <f t="shared" si="4"/>
        <v>2013</v>
      </c>
      <c r="P803" s="5" t="b">
        <v>0</v>
      </c>
      <c r="Q803" s="5">
        <f t="shared" si="5"/>
        <v>10</v>
      </c>
      <c r="R803" s="5" t="b">
        <v>0</v>
      </c>
      <c r="S803" s="5" t="s">
        <v>60</v>
      </c>
      <c r="T803" s="16">
        <f>Pledged/goal</f>
        <v>1.006575342</v>
      </c>
      <c r="U803" s="14">
        <f>iferror(Pledged/backer_count, " ")</f>
        <v>106.4927536</v>
      </c>
      <c r="V803" s="15" t="str">
        <f t="shared" si="6"/>
        <v>technology</v>
      </c>
      <c r="W803" s="15" t="str">
        <f t="shared" si="7"/>
        <v>web</v>
      </c>
    </row>
    <row r="804" ht="15.75" customHeight="1">
      <c r="A804" s="5">
        <v>252.0</v>
      </c>
      <c r="B804" s="6" t="s">
        <v>1626</v>
      </c>
      <c r="C804" s="7" t="s">
        <v>1656</v>
      </c>
      <c r="D804" s="8">
        <v>1000.0</v>
      </c>
      <c r="E804" s="8">
        <v>6263.0</v>
      </c>
      <c r="F804" s="5" t="s">
        <v>931</v>
      </c>
      <c r="G804" s="5">
        <v>59.0</v>
      </c>
      <c r="H804" s="5" t="s">
        <v>31</v>
      </c>
      <c r="I804" s="5" t="s">
        <v>32</v>
      </c>
      <c r="J804" s="5">
        <v>1.3826772E9</v>
      </c>
      <c r="K804" s="5">
        <v>1.3831092E9</v>
      </c>
      <c r="L804" s="9">
        <f t="shared" si="2"/>
        <v>119461100918400</v>
      </c>
      <c r="M804" s="10">
        <f t="shared" ref="M804:N804" si="808">(((J804/60/60)/24+DATE(1970,1,1)))</f>
        <v>41572.20833</v>
      </c>
      <c r="N804" s="11">
        <f t="shared" si="808"/>
        <v>41577.20833</v>
      </c>
      <c r="O804" s="12">
        <f t="shared" si="4"/>
        <v>2013</v>
      </c>
      <c r="P804" s="5" t="b">
        <v>0</v>
      </c>
      <c r="Q804" s="5">
        <f t="shared" si="5"/>
        <v>10</v>
      </c>
      <c r="R804" s="5" t="b">
        <v>0</v>
      </c>
      <c r="S804" s="5" t="s">
        <v>33</v>
      </c>
      <c r="T804" s="13">
        <f>Pledged/goal</f>
        <v>6.263</v>
      </c>
      <c r="U804" s="14">
        <f>iferror(Pledged/backer_count, " ")</f>
        <v>106.1525424</v>
      </c>
      <c r="V804" s="15" t="str">
        <f t="shared" si="6"/>
        <v>theater</v>
      </c>
      <c r="W804" s="15" t="str">
        <f t="shared" si="7"/>
        <v>plays</v>
      </c>
    </row>
    <row r="805" ht="15.75" customHeight="1">
      <c r="A805" s="5">
        <v>312.0</v>
      </c>
      <c r="B805" s="6" t="s">
        <v>1049</v>
      </c>
      <c r="C805" s="7" t="s">
        <v>1657</v>
      </c>
      <c r="D805" s="8">
        <v>59100.0</v>
      </c>
      <c r="E805" s="8">
        <v>183345.0</v>
      </c>
      <c r="F805" s="5" t="s">
        <v>931</v>
      </c>
      <c r="G805" s="5">
        <v>3742.0</v>
      </c>
      <c r="H805" s="5" t="s">
        <v>31</v>
      </c>
      <c r="I805" s="5" t="s">
        <v>32</v>
      </c>
      <c r="J805" s="5">
        <v>1.3826772E9</v>
      </c>
      <c r="K805" s="5">
        <v>1.383282E9</v>
      </c>
      <c r="L805" s="9">
        <f t="shared" si="2"/>
        <v>119461100918400</v>
      </c>
      <c r="M805" s="10">
        <f t="shared" ref="M805:N805" si="809">(((J805/60/60)/24+DATE(1970,1,1)))</f>
        <v>41572.20833</v>
      </c>
      <c r="N805" s="11">
        <f t="shared" si="809"/>
        <v>41579.20833</v>
      </c>
      <c r="O805" s="12">
        <f t="shared" si="4"/>
        <v>2013</v>
      </c>
      <c r="P805" s="5" t="b">
        <v>0</v>
      </c>
      <c r="Q805" s="5">
        <f t="shared" si="5"/>
        <v>10</v>
      </c>
      <c r="R805" s="5" t="b">
        <v>0</v>
      </c>
      <c r="S805" s="5" t="s">
        <v>33</v>
      </c>
      <c r="T805" s="13">
        <f>Pledged/goal</f>
        <v>3.102284264</v>
      </c>
      <c r="U805" s="14">
        <f>iferror(Pledged/backer_count, " ")</f>
        <v>48.99652592</v>
      </c>
      <c r="V805" s="15" t="str">
        <f t="shared" si="6"/>
        <v>theater</v>
      </c>
      <c r="W805" s="15" t="str">
        <f t="shared" si="7"/>
        <v>plays</v>
      </c>
    </row>
    <row r="806" ht="15.75" customHeight="1">
      <c r="A806" s="5">
        <v>868.0</v>
      </c>
      <c r="B806" s="6" t="s">
        <v>1658</v>
      </c>
      <c r="C806" s="7" t="s">
        <v>1659</v>
      </c>
      <c r="D806" s="8">
        <v>7000.0</v>
      </c>
      <c r="E806" s="8">
        <v>12939.0</v>
      </c>
      <c r="F806" s="5" t="s">
        <v>931</v>
      </c>
      <c r="G806" s="5">
        <v>126.0</v>
      </c>
      <c r="H806" s="5" t="s">
        <v>31</v>
      </c>
      <c r="I806" s="5" t="s">
        <v>32</v>
      </c>
      <c r="J806" s="5">
        <v>1.381554E9</v>
      </c>
      <c r="K806" s="5">
        <v>1.3825044E9</v>
      </c>
      <c r="L806" s="9">
        <f t="shared" si="2"/>
        <v>119364056438400</v>
      </c>
      <c r="M806" s="10">
        <f t="shared" ref="M806:N806" si="810">(((J806/60/60)/24+DATE(1970,1,1)))</f>
        <v>41559.20833</v>
      </c>
      <c r="N806" s="11">
        <f t="shared" si="810"/>
        <v>41570.20833</v>
      </c>
      <c r="O806" s="12">
        <f t="shared" si="4"/>
        <v>2013</v>
      </c>
      <c r="P806" s="5" t="b">
        <v>0</v>
      </c>
      <c r="Q806" s="5">
        <f t="shared" si="5"/>
        <v>10</v>
      </c>
      <c r="R806" s="5" t="b">
        <v>0</v>
      </c>
      <c r="S806" s="5" t="s">
        <v>33</v>
      </c>
      <c r="T806" s="16">
        <f>Pledged/goal</f>
        <v>1.848428571</v>
      </c>
      <c r="U806" s="14">
        <f>iferror(Pledged/backer_count, " ")</f>
        <v>102.6904762</v>
      </c>
      <c r="V806" s="15" t="str">
        <f t="shared" si="6"/>
        <v>theater</v>
      </c>
      <c r="W806" s="15" t="str">
        <f t="shared" si="7"/>
        <v>plays</v>
      </c>
    </row>
    <row r="807" ht="15.75" customHeight="1">
      <c r="A807" s="5">
        <v>899.0</v>
      </c>
      <c r="B807" s="6" t="s">
        <v>1660</v>
      </c>
      <c r="C807" s="7" t="s">
        <v>1661</v>
      </c>
      <c r="D807" s="8">
        <v>3100.0</v>
      </c>
      <c r="E807" s="8">
        <v>12620.0</v>
      </c>
      <c r="F807" s="5" t="s">
        <v>931</v>
      </c>
      <c r="G807" s="5">
        <v>123.0</v>
      </c>
      <c r="H807" s="5" t="s">
        <v>105</v>
      </c>
      <c r="I807" s="5" t="s">
        <v>106</v>
      </c>
      <c r="J807" s="5">
        <v>1.381122E9</v>
      </c>
      <c r="K807" s="5">
        <v>1.3826772E9</v>
      </c>
      <c r="L807" s="9">
        <f t="shared" si="2"/>
        <v>119326731638400</v>
      </c>
      <c r="M807" s="10">
        <f t="shared" ref="M807:N807" si="811">(((J807/60/60)/24+DATE(1970,1,1)))</f>
        <v>41554.20833</v>
      </c>
      <c r="N807" s="11">
        <f t="shared" si="811"/>
        <v>41572.20833</v>
      </c>
      <c r="O807" s="12">
        <f t="shared" si="4"/>
        <v>2013</v>
      </c>
      <c r="P807" s="5" t="b">
        <v>0</v>
      </c>
      <c r="Q807" s="5">
        <f t="shared" si="5"/>
        <v>10</v>
      </c>
      <c r="R807" s="5" t="b">
        <v>0</v>
      </c>
      <c r="S807" s="5" t="s">
        <v>134</v>
      </c>
      <c r="T807" s="16">
        <f>Pledged/goal</f>
        <v>4.070967742</v>
      </c>
      <c r="U807" s="14">
        <f>iferror(Pledged/backer_count, " ")</f>
        <v>102.601626</v>
      </c>
      <c r="V807" s="15" t="str">
        <f t="shared" si="6"/>
        <v>music</v>
      </c>
      <c r="W807" s="15" t="str">
        <f t="shared" si="7"/>
        <v>jazz</v>
      </c>
    </row>
    <row r="808" ht="15.75" customHeight="1">
      <c r="A808" s="5">
        <v>616.0</v>
      </c>
      <c r="B808" s="6" t="s">
        <v>1662</v>
      </c>
      <c r="C808" s="7" t="s">
        <v>1663</v>
      </c>
      <c r="D808" s="8">
        <v>6400.0</v>
      </c>
      <c r="E808" s="8">
        <v>12129.0</v>
      </c>
      <c r="F808" s="5" t="s">
        <v>931</v>
      </c>
      <c r="G808" s="5">
        <v>238.0</v>
      </c>
      <c r="H808" s="5" t="s">
        <v>51</v>
      </c>
      <c r="I808" s="5" t="s">
        <v>52</v>
      </c>
      <c r="J808" s="5">
        <v>1.3796532E9</v>
      </c>
      <c r="K808" s="5">
        <v>1.3797396E9</v>
      </c>
      <c r="L808" s="9">
        <f t="shared" si="2"/>
        <v>119199827318400</v>
      </c>
      <c r="M808" s="10">
        <f t="shared" ref="M808:N808" si="812">(((J808/60/60)/24+DATE(1970,1,1)))</f>
        <v>41537.20833</v>
      </c>
      <c r="N808" s="11">
        <f t="shared" si="812"/>
        <v>41538.20833</v>
      </c>
      <c r="O808" s="12">
        <f t="shared" si="4"/>
        <v>2013</v>
      </c>
      <c r="P808" s="5" t="b">
        <v>0</v>
      </c>
      <c r="Q808" s="5">
        <f t="shared" si="5"/>
        <v>9</v>
      </c>
      <c r="R808" s="5" t="b">
        <v>1</v>
      </c>
      <c r="S808" s="5" t="s">
        <v>117</v>
      </c>
      <c r="T808" s="16">
        <f>Pledged/goal</f>
        <v>1.89515625</v>
      </c>
      <c r="U808" s="14">
        <f>iferror(Pledged/backer_count, " ")</f>
        <v>50.96218487</v>
      </c>
      <c r="V808" s="15" t="str">
        <f t="shared" si="6"/>
        <v>music</v>
      </c>
      <c r="W808" s="15" t="str">
        <f t="shared" si="7"/>
        <v>indie rock</v>
      </c>
    </row>
    <row r="809" ht="15.75" customHeight="1">
      <c r="A809" s="5">
        <v>905.0</v>
      </c>
      <c r="B809" s="6" t="s">
        <v>1664</v>
      </c>
      <c r="C809" s="7" t="s">
        <v>1665</v>
      </c>
      <c r="D809" s="8">
        <v>7900.0</v>
      </c>
      <c r="E809" s="8">
        <v>12955.0</v>
      </c>
      <c r="F809" s="5" t="s">
        <v>931</v>
      </c>
      <c r="G809" s="5">
        <v>236.0</v>
      </c>
      <c r="H809" s="5" t="s">
        <v>31</v>
      </c>
      <c r="I809" s="5" t="s">
        <v>32</v>
      </c>
      <c r="J809" s="5">
        <v>1.3795668E9</v>
      </c>
      <c r="K809" s="5">
        <v>1.379826E9</v>
      </c>
      <c r="L809" s="9">
        <f t="shared" si="2"/>
        <v>119192362358400</v>
      </c>
      <c r="M809" s="10">
        <f t="shared" ref="M809:N809" si="813">(((J809/60/60)/24+DATE(1970,1,1)))</f>
        <v>41536.20833</v>
      </c>
      <c r="N809" s="11">
        <f t="shared" si="813"/>
        <v>41539.20833</v>
      </c>
      <c r="O809" s="12">
        <f t="shared" si="4"/>
        <v>2013</v>
      </c>
      <c r="P809" s="5" t="b">
        <v>0</v>
      </c>
      <c r="Q809" s="5">
        <f t="shared" si="5"/>
        <v>9</v>
      </c>
      <c r="R809" s="5" t="b">
        <v>0</v>
      </c>
      <c r="S809" s="5" t="s">
        <v>33</v>
      </c>
      <c r="T809" s="16">
        <f>Pledged/goal</f>
        <v>1.639873418</v>
      </c>
      <c r="U809" s="14">
        <f>iferror(Pledged/backer_count, " ")</f>
        <v>54.8940678</v>
      </c>
      <c r="V809" s="15" t="str">
        <f t="shared" si="6"/>
        <v>theater</v>
      </c>
      <c r="W809" s="15" t="str">
        <f t="shared" si="7"/>
        <v>plays</v>
      </c>
    </row>
    <row r="810" ht="15.75" customHeight="1">
      <c r="A810" s="5">
        <v>390.0</v>
      </c>
      <c r="B810" s="6" t="s">
        <v>1666</v>
      </c>
      <c r="C810" s="7" t="s">
        <v>1667</v>
      </c>
      <c r="D810" s="8">
        <v>2400.0</v>
      </c>
      <c r="E810" s="8">
        <v>4477.0</v>
      </c>
      <c r="F810" s="5" t="s">
        <v>931</v>
      </c>
      <c r="G810" s="5">
        <v>50.0</v>
      </c>
      <c r="H810" s="5" t="s">
        <v>31</v>
      </c>
      <c r="I810" s="5" t="s">
        <v>32</v>
      </c>
      <c r="J810" s="5">
        <v>1.3790484E9</v>
      </c>
      <c r="K810" s="5">
        <v>1.3803444E9</v>
      </c>
      <c r="L810" s="9">
        <f t="shared" si="2"/>
        <v>119147572598400</v>
      </c>
      <c r="M810" s="10">
        <f t="shared" ref="M810:N810" si="814">(((J810/60/60)/24+DATE(1970,1,1)))</f>
        <v>41530.20833</v>
      </c>
      <c r="N810" s="11">
        <f t="shared" si="814"/>
        <v>41545.20833</v>
      </c>
      <c r="O810" s="12">
        <f t="shared" si="4"/>
        <v>2013</v>
      </c>
      <c r="P810" s="5" t="b">
        <v>0</v>
      </c>
      <c r="Q810" s="5">
        <f t="shared" si="5"/>
        <v>9</v>
      </c>
      <c r="R810" s="5" t="b">
        <v>0</v>
      </c>
      <c r="S810" s="5" t="s">
        <v>81</v>
      </c>
      <c r="T810" s="16">
        <f>Pledged/goal</f>
        <v>1.865416667</v>
      </c>
      <c r="U810" s="14">
        <f>iferror(Pledged/backer_count, " ")</f>
        <v>89.54</v>
      </c>
      <c r="V810" s="15" t="str">
        <f t="shared" si="6"/>
        <v>photography</v>
      </c>
      <c r="W810" s="15" t="str">
        <f t="shared" si="7"/>
        <v>photography books</v>
      </c>
    </row>
    <row r="811" ht="15.75" customHeight="1">
      <c r="A811" s="5">
        <v>354.0</v>
      </c>
      <c r="B811" s="6" t="s">
        <v>1668</v>
      </c>
      <c r="C811" s="7" t="s">
        <v>1669</v>
      </c>
      <c r="D811" s="8">
        <v>6100.0</v>
      </c>
      <c r="E811" s="8">
        <v>7548.0</v>
      </c>
      <c r="F811" s="5" t="s">
        <v>931</v>
      </c>
      <c r="G811" s="5">
        <v>80.0</v>
      </c>
      <c r="H811" s="5" t="s">
        <v>47</v>
      </c>
      <c r="I811" s="5" t="s">
        <v>48</v>
      </c>
      <c r="J811" s="5">
        <v>1.3781844E9</v>
      </c>
      <c r="K811" s="5">
        <v>1.3787892E9</v>
      </c>
      <c r="L811" s="9">
        <f t="shared" si="2"/>
        <v>119072922998400</v>
      </c>
      <c r="M811" s="10">
        <f t="shared" ref="M811:N811" si="815">(((J811/60/60)/24+DATE(1970,1,1)))</f>
        <v>41520.20833</v>
      </c>
      <c r="N811" s="11">
        <f t="shared" si="815"/>
        <v>41527.20833</v>
      </c>
      <c r="O811" s="12">
        <f t="shared" si="4"/>
        <v>2013</v>
      </c>
      <c r="P811" s="5" t="b">
        <v>0</v>
      </c>
      <c r="Q811" s="5">
        <f t="shared" si="5"/>
        <v>9</v>
      </c>
      <c r="R811" s="5" t="b">
        <v>0</v>
      </c>
      <c r="S811" s="5" t="s">
        <v>72</v>
      </c>
      <c r="T811" s="13">
        <f>Pledged/goal</f>
        <v>1.237377049</v>
      </c>
      <c r="U811" s="14">
        <f>iferror(Pledged/backer_count, " ")</f>
        <v>94.35</v>
      </c>
      <c r="V811" s="15" t="str">
        <f t="shared" si="6"/>
        <v>film &amp; video</v>
      </c>
      <c r="W811" s="15" t="str">
        <f t="shared" si="7"/>
        <v>documentary</v>
      </c>
    </row>
    <row r="812" ht="15.75" customHeight="1">
      <c r="A812" s="5">
        <v>246.0</v>
      </c>
      <c r="B812" s="6" t="s">
        <v>1670</v>
      </c>
      <c r="C812" s="7" t="s">
        <v>1671</v>
      </c>
      <c r="D812" s="8">
        <v>4500.0</v>
      </c>
      <c r="E812" s="8">
        <v>14649.0</v>
      </c>
      <c r="F812" s="5" t="s">
        <v>931</v>
      </c>
      <c r="G812" s="5">
        <v>222.0</v>
      </c>
      <c r="H812" s="5" t="s">
        <v>31</v>
      </c>
      <c r="I812" s="5" t="s">
        <v>32</v>
      </c>
      <c r="J812" s="5">
        <v>1.3756788E9</v>
      </c>
      <c r="K812" s="5">
        <v>1.3760244E9</v>
      </c>
      <c r="L812" s="9">
        <f t="shared" si="2"/>
        <v>118856439158400</v>
      </c>
      <c r="M812" s="10">
        <f t="shared" ref="M812:N812" si="816">(((J812/60/60)/24+DATE(1970,1,1)))</f>
        <v>41491.20833</v>
      </c>
      <c r="N812" s="11">
        <f t="shared" si="816"/>
        <v>41495.20833</v>
      </c>
      <c r="O812" s="12">
        <f t="shared" si="4"/>
        <v>2013</v>
      </c>
      <c r="P812" s="5" t="b">
        <v>0</v>
      </c>
      <c r="Q812" s="5">
        <f t="shared" si="5"/>
        <v>8</v>
      </c>
      <c r="R812" s="5" t="b">
        <v>0</v>
      </c>
      <c r="S812" s="5" t="s">
        <v>60</v>
      </c>
      <c r="T812" s="13">
        <f>Pledged/goal</f>
        <v>3.255333333</v>
      </c>
      <c r="U812" s="14">
        <f>iferror(Pledged/backer_count, " ")</f>
        <v>65.98648649</v>
      </c>
      <c r="V812" s="15" t="str">
        <f t="shared" si="6"/>
        <v>technology</v>
      </c>
      <c r="W812" s="15" t="str">
        <f t="shared" si="7"/>
        <v>web</v>
      </c>
    </row>
    <row r="813" ht="15.75" customHeight="1">
      <c r="A813" s="5">
        <v>394.0</v>
      </c>
      <c r="B813" s="6" t="s">
        <v>1672</v>
      </c>
      <c r="C813" s="7" t="s">
        <v>1673</v>
      </c>
      <c r="D813" s="8">
        <v>800.0</v>
      </c>
      <c r="E813" s="8">
        <v>3755.0</v>
      </c>
      <c r="F813" s="5" t="s">
        <v>931</v>
      </c>
      <c r="G813" s="5">
        <v>34.0</v>
      </c>
      <c r="H813" s="5" t="s">
        <v>31</v>
      </c>
      <c r="I813" s="5" t="s">
        <v>32</v>
      </c>
      <c r="J813" s="5">
        <v>1.375074E9</v>
      </c>
      <c r="K813" s="5">
        <v>1.375938E9</v>
      </c>
      <c r="L813" s="9">
        <f t="shared" si="2"/>
        <v>118804184438400</v>
      </c>
      <c r="M813" s="10">
        <f t="shared" ref="M813:N813" si="817">(((J813/60/60)/24+DATE(1970,1,1)))</f>
        <v>41484.20833</v>
      </c>
      <c r="N813" s="11">
        <f t="shared" si="817"/>
        <v>41494.20833</v>
      </c>
      <c r="O813" s="12">
        <f t="shared" si="4"/>
        <v>2013</v>
      </c>
      <c r="P813" s="5" t="b">
        <v>0</v>
      </c>
      <c r="Q813" s="5">
        <f t="shared" si="5"/>
        <v>7</v>
      </c>
      <c r="R813" s="5" t="b">
        <v>1</v>
      </c>
      <c r="S813" s="5" t="s">
        <v>72</v>
      </c>
      <c r="T813" s="16">
        <f>Pledged/goal</f>
        <v>4.69375</v>
      </c>
      <c r="U813" s="14">
        <f>iferror(Pledged/backer_count, " ")</f>
        <v>110.4411765</v>
      </c>
      <c r="V813" s="15" t="str">
        <f t="shared" si="6"/>
        <v>film &amp; video</v>
      </c>
      <c r="W813" s="15" t="str">
        <f t="shared" si="7"/>
        <v>documentary</v>
      </c>
    </row>
    <row r="814" ht="15.75" customHeight="1">
      <c r="A814" s="5">
        <v>533.0</v>
      </c>
      <c r="B814" s="6" t="s">
        <v>1674</v>
      </c>
      <c r="C814" s="7" t="s">
        <v>1675</v>
      </c>
      <c r="D814" s="8">
        <v>115600.0</v>
      </c>
      <c r="E814" s="8">
        <v>184086.0</v>
      </c>
      <c r="F814" s="5" t="s">
        <v>931</v>
      </c>
      <c r="G814" s="5">
        <v>2218.0</v>
      </c>
      <c r="H814" s="5" t="s">
        <v>51</v>
      </c>
      <c r="I814" s="5" t="s">
        <v>52</v>
      </c>
      <c r="J814" s="5">
        <v>1.374642E9</v>
      </c>
      <c r="K814" s="5">
        <v>1.3777524E9</v>
      </c>
      <c r="L814" s="9">
        <f t="shared" si="2"/>
        <v>118766859638400</v>
      </c>
      <c r="M814" s="10">
        <f t="shared" ref="M814:N814" si="818">(((J814/60/60)/24+DATE(1970,1,1)))</f>
        <v>41479.20833</v>
      </c>
      <c r="N814" s="11">
        <f t="shared" si="818"/>
        <v>41515.20833</v>
      </c>
      <c r="O814" s="12">
        <f t="shared" si="4"/>
        <v>2013</v>
      </c>
      <c r="P814" s="5" t="b">
        <v>0</v>
      </c>
      <c r="Q814" s="5">
        <f t="shared" si="5"/>
        <v>7</v>
      </c>
      <c r="R814" s="5" t="b">
        <v>0</v>
      </c>
      <c r="S814" s="5" t="s">
        <v>117</v>
      </c>
      <c r="T814" s="16">
        <f>Pledged/goal</f>
        <v>1.592439446</v>
      </c>
      <c r="U814" s="14">
        <f>iferror(Pledged/backer_count, " ")</f>
        <v>82.99639315</v>
      </c>
      <c r="V814" s="15" t="str">
        <f t="shared" si="6"/>
        <v>music</v>
      </c>
      <c r="W814" s="15" t="str">
        <f t="shared" si="7"/>
        <v>indie rock</v>
      </c>
    </row>
    <row r="815" ht="15.75" customHeight="1">
      <c r="A815" s="5">
        <v>894.0</v>
      </c>
      <c r="B815" s="6" t="s">
        <v>1676</v>
      </c>
      <c r="C815" s="7" t="s">
        <v>1677</v>
      </c>
      <c r="D815" s="8">
        <v>1700.0</v>
      </c>
      <c r="E815" s="8">
        <v>3208.0</v>
      </c>
      <c r="F815" s="5" t="s">
        <v>931</v>
      </c>
      <c r="G815" s="5">
        <v>56.0</v>
      </c>
      <c r="H815" s="5" t="s">
        <v>51</v>
      </c>
      <c r="I815" s="5" t="s">
        <v>52</v>
      </c>
      <c r="J815" s="5">
        <v>1.3735188E9</v>
      </c>
      <c r="K815" s="5">
        <v>1.3761108E9</v>
      </c>
      <c r="L815" s="9">
        <f t="shared" si="2"/>
        <v>118669815158400</v>
      </c>
      <c r="M815" s="10">
        <f t="shared" ref="M815:N815" si="819">(((J815/60/60)/24+DATE(1970,1,1)))</f>
        <v>41466.20833</v>
      </c>
      <c r="N815" s="11">
        <f t="shared" si="819"/>
        <v>41496.20833</v>
      </c>
      <c r="O815" s="12">
        <f t="shared" si="4"/>
        <v>2013</v>
      </c>
      <c r="P815" s="5" t="b">
        <v>0</v>
      </c>
      <c r="Q815" s="5">
        <f t="shared" si="5"/>
        <v>7</v>
      </c>
      <c r="R815" s="5" t="b">
        <v>1</v>
      </c>
      <c r="S815" s="5" t="s">
        <v>53</v>
      </c>
      <c r="T815" s="16">
        <f>Pledged/goal</f>
        <v>1.887058824</v>
      </c>
      <c r="U815" s="14">
        <f>iferror(Pledged/backer_count, " ")</f>
        <v>57.28571429</v>
      </c>
      <c r="V815" s="15" t="str">
        <f t="shared" si="6"/>
        <v>film &amp; video</v>
      </c>
      <c r="W815" s="15" t="str">
        <f t="shared" si="7"/>
        <v>television</v>
      </c>
    </row>
    <row r="816" ht="15.75" customHeight="1">
      <c r="A816" s="5">
        <v>716.0</v>
      </c>
      <c r="B816" s="6" t="s">
        <v>1678</v>
      </c>
      <c r="C816" s="7" t="s">
        <v>1679</v>
      </c>
      <c r="D816" s="8">
        <v>2000.0</v>
      </c>
      <c r="E816" s="8">
        <v>10353.0</v>
      </c>
      <c r="F816" s="5" t="s">
        <v>931</v>
      </c>
      <c r="G816" s="5">
        <v>157.0</v>
      </c>
      <c r="H816" s="5" t="s">
        <v>31</v>
      </c>
      <c r="I816" s="5" t="s">
        <v>32</v>
      </c>
      <c r="J816" s="5">
        <v>1.3734324E9</v>
      </c>
      <c r="K816" s="5">
        <v>1.3758516E9</v>
      </c>
      <c r="L816" s="9">
        <f t="shared" si="2"/>
        <v>118662350198400</v>
      </c>
      <c r="M816" s="10">
        <f t="shared" ref="M816:N816" si="820">(((J816/60/60)/24+DATE(1970,1,1)))</f>
        <v>41465.20833</v>
      </c>
      <c r="N816" s="11">
        <f t="shared" si="820"/>
        <v>41493.20833</v>
      </c>
      <c r="O816" s="12">
        <f t="shared" si="4"/>
        <v>2013</v>
      </c>
      <c r="P816" s="5" t="b">
        <v>0</v>
      </c>
      <c r="Q816" s="5">
        <f t="shared" si="5"/>
        <v>7</v>
      </c>
      <c r="R816" s="5" t="b">
        <v>1</v>
      </c>
      <c r="S816" s="5" t="s">
        <v>33</v>
      </c>
      <c r="T816" s="16">
        <f>Pledged/goal</f>
        <v>5.1765</v>
      </c>
      <c r="U816" s="14">
        <f>iferror(Pledged/backer_count, " ")</f>
        <v>65.94267516</v>
      </c>
      <c r="V816" s="15" t="str">
        <f t="shared" si="6"/>
        <v>theater</v>
      </c>
      <c r="W816" s="15" t="str">
        <f t="shared" si="7"/>
        <v>plays</v>
      </c>
    </row>
    <row r="817" ht="15.75" customHeight="1">
      <c r="A817" s="5">
        <v>491.0</v>
      </c>
      <c r="B817" s="6" t="s">
        <v>1680</v>
      </c>
      <c r="C817" s="7" t="s">
        <v>1681</v>
      </c>
      <c r="D817" s="8">
        <v>56800.0</v>
      </c>
      <c r="E817" s="8">
        <v>173437.0</v>
      </c>
      <c r="F817" s="5" t="s">
        <v>931</v>
      </c>
      <c r="G817" s="5">
        <v>2443.0</v>
      </c>
      <c r="H817" s="5" t="s">
        <v>31</v>
      </c>
      <c r="I817" s="5" t="s">
        <v>32</v>
      </c>
      <c r="J817" s="5">
        <v>1.3726548E9</v>
      </c>
      <c r="K817" s="5">
        <v>1.3749012E9</v>
      </c>
      <c r="L817" s="9">
        <f t="shared" si="2"/>
        <v>118595165558400</v>
      </c>
      <c r="M817" s="10">
        <f t="shared" ref="M817:N817" si="821">(((J817/60/60)/24+DATE(1970,1,1)))</f>
        <v>41456.20833</v>
      </c>
      <c r="N817" s="11">
        <f t="shared" si="821"/>
        <v>41482.20833</v>
      </c>
      <c r="O817" s="12">
        <f t="shared" si="4"/>
        <v>2013</v>
      </c>
      <c r="P817" s="5" t="b">
        <v>0</v>
      </c>
      <c r="Q817" s="5">
        <f t="shared" si="5"/>
        <v>7</v>
      </c>
      <c r="R817" s="5" t="b">
        <v>1</v>
      </c>
      <c r="S817" s="5" t="s">
        <v>63</v>
      </c>
      <c r="T817" s="16">
        <f>Pledged/goal</f>
        <v>3.05346831</v>
      </c>
      <c r="U817" s="14">
        <f>iferror(Pledged/backer_count, " ")</f>
        <v>70.99345068</v>
      </c>
      <c r="V817" s="15" t="str">
        <f t="shared" si="6"/>
        <v>food</v>
      </c>
      <c r="W817" s="15" t="str">
        <f t="shared" si="7"/>
        <v>food trucks</v>
      </c>
    </row>
    <row r="818" ht="15.75" customHeight="1">
      <c r="A818" s="5">
        <v>475.0</v>
      </c>
      <c r="B818" s="6" t="s">
        <v>1682</v>
      </c>
      <c r="C818" s="7" t="s">
        <v>1683</v>
      </c>
      <c r="D818" s="8">
        <v>7400.0</v>
      </c>
      <c r="E818" s="8">
        <v>8432.0</v>
      </c>
      <c r="F818" s="5" t="s">
        <v>931</v>
      </c>
      <c r="G818" s="5">
        <v>211.0</v>
      </c>
      <c r="H818" s="5" t="s">
        <v>31</v>
      </c>
      <c r="I818" s="5" t="s">
        <v>32</v>
      </c>
      <c r="J818" s="5">
        <v>1.3721364E9</v>
      </c>
      <c r="K818" s="5">
        <v>1.372482E9</v>
      </c>
      <c r="L818" s="9">
        <f t="shared" si="2"/>
        <v>118550375798400</v>
      </c>
      <c r="M818" s="10">
        <f t="shared" ref="M818:N818" si="822">(((J818/60/60)/24+DATE(1970,1,1)))</f>
        <v>41450.20833</v>
      </c>
      <c r="N818" s="11">
        <f t="shared" si="822"/>
        <v>41454.20833</v>
      </c>
      <c r="O818" s="12">
        <f t="shared" si="4"/>
        <v>2013</v>
      </c>
      <c r="P818" s="5" t="b">
        <v>0</v>
      </c>
      <c r="Q818" s="5">
        <f t="shared" si="5"/>
        <v>6</v>
      </c>
      <c r="R818" s="5" t="b">
        <v>1</v>
      </c>
      <c r="S818" s="5" t="s">
        <v>296</v>
      </c>
      <c r="T818" s="16">
        <f>Pledged/goal</f>
        <v>1.139459459</v>
      </c>
      <c r="U818" s="14">
        <f>iferror(Pledged/backer_count, " ")</f>
        <v>39.96208531</v>
      </c>
      <c r="V818" s="15" t="str">
        <f t="shared" si="6"/>
        <v>publishing</v>
      </c>
      <c r="W818" s="15" t="str">
        <f t="shared" si="7"/>
        <v>translations</v>
      </c>
    </row>
    <row r="819" ht="15.75" customHeight="1">
      <c r="A819" s="5">
        <v>793.0</v>
      </c>
      <c r="B819" s="6" t="s">
        <v>1684</v>
      </c>
      <c r="C819" s="7" t="s">
        <v>1685</v>
      </c>
      <c r="D819" s="8">
        <v>1100.0</v>
      </c>
      <c r="E819" s="8">
        <v>13045.0</v>
      </c>
      <c r="F819" s="5" t="s">
        <v>931</v>
      </c>
      <c r="G819" s="5">
        <v>181.0</v>
      </c>
      <c r="H819" s="5" t="s">
        <v>105</v>
      </c>
      <c r="I819" s="5" t="s">
        <v>106</v>
      </c>
      <c r="J819" s="5">
        <v>1.3721364E9</v>
      </c>
      <c r="K819" s="5">
        <v>1.372482E9</v>
      </c>
      <c r="L819" s="9">
        <f t="shared" si="2"/>
        <v>118550375798400</v>
      </c>
      <c r="M819" s="10">
        <f t="shared" ref="M819:N819" si="823">(((J819/60/60)/24+DATE(1970,1,1)))</f>
        <v>41450.20833</v>
      </c>
      <c r="N819" s="11">
        <f t="shared" si="823"/>
        <v>41454.20833</v>
      </c>
      <c r="O819" s="12">
        <f t="shared" si="4"/>
        <v>2013</v>
      </c>
      <c r="P819" s="5" t="b">
        <v>0</v>
      </c>
      <c r="Q819" s="5">
        <f t="shared" si="5"/>
        <v>6</v>
      </c>
      <c r="R819" s="5" t="b">
        <v>0</v>
      </c>
      <c r="S819" s="5" t="s">
        <v>90</v>
      </c>
      <c r="T819" s="16">
        <f>Pledged/goal</f>
        <v>11.85909091</v>
      </c>
      <c r="U819" s="14">
        <f>iferror(Pledged/backer_count, " ")</f>
        <v>72.0718232</v>
      </c>
      <c r="V819" s="15" t="str">
        <f t="shared" si="6"/>
        <v>publishing</v>
      </c>
      <c r="W819" s="15" t="str">
        <f t="shared" si="7"/>
        <v>nonfiction</v>
      </c>
    </row>
    <row r="820" ht="15.75" customHeight="1">
      <c r="A820" s="5">
        <v>380.0</v>
      </c>
      <c r="B820" s="6" t="s">
        <v>1686</v>
      </c>
      <c r="C820" s="7" t="s">
        <v>1687</v>
      </c>
      <c r="D820" s="8">
        <v>2500.0</v>
      </c>
      <c r="E820" s="8">
        <v>4008.0</v>
      </c>
      <c r="F820" s="5" t="s">
        <v>931</v>
      </c>
      <c r="G820" s="5">
        <v>84.0</v>
      </c>
      <c r="H820" s="5" t="s">
        <v>31</v>
      </c>
      <c r="I820" s="5" t="s">
        <v>32</v>
      </c>
      <c r="J820" s="5">
        <v>1.3719636E9</v>
      </c>
      <c r="K820" s="5">
        <v>1.3723956E9</v>
      </c>
      <c r="L820" s="9">
        <f t="shared" si="2"/>
        <v>118535445878400</v>
      </c>
      <c r="M820" s="10">
        <f t="shared" ref="M820:N820" si="824">(((J820/60/60)/24+DATE(1970,1,1)))</f>
        <v>41448.20833</v>
      </c>
      <c r="N820" s="11">
        <f t="shared" si="824"/>
        <v>41453.20833</v>
      </c>
      <c r="O820" s="12">
        <f t="shared" si="4"/>
        <v>2013</v>
      </c>
      <c r="P820" s="5" t="b">
        <v>0</v>
      </c>
      <c r="Q820" s="5">
        <f t="shared" si="5"/>
        <v>6</v>
      </c>
      <c r="R820" s="5" t="b">
        <v>0</v>
      </c>
      <c r="S820" s="5" t="s">
        <v>33</v>
      </c>
      <c r="T820" s="16">
        <f>Pledged/goal</f>
        <v>1.6032</v>
      </c>
      <c r="U820" s="14">
        <f>iferror(Pledged/backer_count, " ")</f>
        <v>47.71428571</v>
      </c>
      <c r="V820" s="15" t="str">
        <f t="shared" si="6"/>
        <v>theater</v>
      </c>
      <c r="W820" s="15" t="str">
        <f t="shared" si="7"/>
        <v>plays</v>
      </c>
    </row>
    <row r="821" ht="15.75" customHeight="1">
      <c r="A821" s="5">
        <v>834.0</v>
      </c>
      <c r="B821" s="6" t="s">
        <v>1688</v>
      </c>
      <c r="C821" s="7" t="s">
        <v>1689</v>
      </c>
      <c r="D821" s="8">
        <v>7300.0</v>
      </c>
      <c r="E821" s="8">
        <v>11228.0</v>
      </c>
      <c r="F821" s="5" t="s">
        <v>931</v>
      </c>
      <c r="G821" s="5">
        <v>119.0</v>
      </c>
      <c r="H821" s="5" t="s">
        <v>31</v>
      </c>
      <c r="I821" s="5" t="s">
        <v>32</v>
      </c>
      <c r="J821" s="5">
        <v>1.3719636E9</v>
      </c>
      <c r="K821" s="5">
        <v>1.372482E9</v>
      </c>
      <c r="L821" s="9">
        <f t="shared" si="2"/>
        <v>118535445878400</v>
      </c>
      <c r="M821" s="10">
        <f t="shared" ref="M821:N821" si="825">(((J821/60/60)/24+DATE(1970,1,1)))</f>
        <v>41448.20833</v>
      </c>
      <c r="N821" s="11">
        <f t="shared" si="825"/>
        <v>41454.20833</v>
      </c>
      <c r="O821" s="12">
        <f t="shared" si="4"/>
        <v>2013</v>
      </c>
      <c r="P821" s="5" t="b">
        <v>0</v>
      </c>
      <c r="Q821" s="5">
        <f t="shared" si="5"/>
        <v>6</v>
      </c>
      <c r="R821" s="5" t="b">
        <v>0</v>
      </c>
      <c r="S821" s="5" t="s">
        <v>33</v>
      </c>
      <c r="T821" s="16">
        <f>Pledged/goal</f>
        <v>1.538082192</v>
      </c>
      <c r="U821" s="14">
        <f>iferror(Pledged/backer_count, " ")</f>
        <v>94.35294118</v>
      </c>
      <c r="V821" s="15" t="str">
        <f t="shared" si="6"/>
        <v>theater</v>
      </c>
      <c r="W821" s="15" t="str">
        <f t="shared" si="7"/>
        <v>plays</v>
      </c>
    </row>
    <row r="822" ht="15.75" customHeight="1">
      <c r="A822" s="5">
        <v>718.0</v>
      </c>
      <c r="B822" s="6" t="s">
        <v>1690</v>
      </c>
      <c r="C822" s="7" t="s">
        <v>1691</v>
      </c>
      <c r="D822" s="8">
        <v>8300.0</v>
      </c>
      <c r="E822" s="8">
        <v>8317.0</v>
      </c>
      <c r="F822" s="5" t="s">
        <v>931</v>
      </c>
      <c r="G822" s="5">
        <v>297.0</v>
      </c>
      <c r="H822" s="5" t="s">
        <v>31</v>
      </c>
      <c r="I822" s="5" t="s">
        <v>32</v>
      </c>
      <c r="J822" s="5">
        <v>1.3714452E9</v>
      </c>
      <c r="K822" s="5">
        <v>1.3736916E9</v>
      </c>
      <c r="L822" s="9">
        <f t="shared" si="2"/>
        <v>118490656118400</v>
      </c>
      <c r="M822" s="10">
        <f t="shared" ref="M822:N822" si="826">(((J822/60/60)/24+DATE(1970,1,1)))</f>
        <v>41442.20833</v>
      </c>
      <c r="N822" s="11">
        <f t="shared" si="826"/>
        <v>41468.20833</v>
      </c>
      <c r="O822" s="12">
        <f t="shared" si="4"/>
        <v>2013</v>
      </c>
      <c r="P822" s="5" t="b">
        <v>0</v>
      </c>
      <c r="Q822" s="5">
        <f t="shared" si="5"/>
        <v>6</v>
      </c>
      <c r="R822" s="5" t="b">
        <v>0</v>
      </c>
      <c r="S822" s="5" t="s">
        <v>184</v>
      </c>
      <c r="T822" s="16">
        <f>Pledged/goal</f>
        <v>1.002048193</v>
      </c>
      <c r="U822" s="14">
        <f>iferror(Pledged/backer_count, " ")</f>
        <v>28.003367</v>
      </c>
      <c r="V822" s="15" t="str">
        <f t="shared" si="6"/>
        <v>technology</v>
      </c>
      <c r="W822" s="15" t="str">
        <f t="shared" si="7"/>
        <v>wearables</v>
      </c>
    </row>
    <row r="823" ht="15.75" customHeight="1">
      <c r="A823" s="5">
        <v>167.0</v>
      </c>
      <c r="B823" s="6" t="s">
        <v>1692</v>
      </c>
      <c r="C823" s="7" t="s">
        <v>1693</v>
      </c>
      <c r="D823" s="8">
        <v>2600.0</v>
      </c>
      <c r="E823" s="8">
        <v>10804.0</v>
      </c>
      <c r="F823" s="5" t="s">
        <v>931</v>
      </c>
      <c r="G823" s="5">
        <v>146.0</v>
      </c>
      <c r="H823" s="5" t="s">
        <v>26</v>
      </c>
      <c r="I823" s="5" t="s">
        <v>27</v>
      </c>
      <c r="J823" s="5">
        <v>1.3708404E9</v>
      </c>
      <c r="K823" s="5">
        <v>1.3717044E9</v>
      </c>
      <c r="L823" s="9">
        <f t="shared" si="2"/>
        <v>118438401398400</v>
      </c>
      <c r="M823" s="10">
        <f t="shared" ref="M823:N823" si="827">(((J823/60/60)/24+DATE(1970,1,1)))</f>
        <v>41435.20833</v>
      </c>
      <c r="N823" s="11">
        <f t="shared" si="827"/>
        <v>41445.20833</v>
      </c>
      <c r="O823" s="12">
        <f t="shared" si="4"/>
        <v>2013</v>
      </c>
      <c r="P823" s="5" t="b">
        <v>0</v>
      </c>
      <c r="Q823" s="5">
        <f t="shared" si="5"/>
        <v>6</v>
      </c>
      <c r="R823" s="5" t="b">
        <v>0</v>
      </c>
      <c r="S823" s="5" t="s">
        <v>33</v>
      </c>
      <c r="T823" s="13">
        <f>Pledged/goal</f>
        <v>4.155384615</v>
      </c>
      <c r="U823" s="14">
        <f>iferror(Pledged/backer_count, " ")</f>
        <v>74</v>
      </c>
      <c r="V823" s="15" t="str">
        <f t="shared" si="6"/>
        <v>theater</v>
      </c>
      <c r="W823" s="15" t="str">
        <f t="shared" si="7"/>
        <v>plays</v>
      </c>
    </row>
    <row r="824" ht="15.75" customHeight="1">
      <c r="A824" s="5">
        <v>549.0</v>
      </c>
      <c r="B824" s="6" t="s">
        <v>1694</v>
      </c>
      <c r="C824" s="7" t="s">
        <v>1695</v>
      </c>
      <c r="D824" s="8">
        <v>29500.0</v>
      </c>
      <c r="E824" s="8">
        <v>83843.0</v>
      </c>
      <c r="F824" s="5" t="s">
        <v>931</v>
      </c>
      <c r="G824" s="5">
        <v>762.0</v>
      </c>
      <c r="H824" s="5" t="s">
        <v>31</v>
      </c>
      <c r="I824" s="5" t="s">
        <v>32</v>
      </c>
      <c r="J824" s="5">
        <v>1.3697172E9</v>
      </c>
      <c r="K824" s="5">
        <v>1.3704948E9</v>
      </c>
      <c r="L824" s="9">
        <f t="shared" si="2"/>
        <v>118341356918400</v>
      </c>
      <c r="M824" s="10">
        <f t="shared" ref="M824:N824" si="828">(((J824/60/60)/24+DATE(1970,1,1)))</f>
        <v>41422.20833</v>
      </c>
      <c r="N824" s="11">
        <f t="shared" si="828"/>
        <v>41431.20833</v>
      </c>
      <c r="O824" s="12">
        <f t="shared" si="4"/>
        <v>2013</v>
      </c>
      <c r="P824" s="5" t="b">
        <v>0</v>
      </c>
      <c r="Q824" s="5">
        <f t="shared" si="5"/>
        <v>5</v>
      </c>
      <c r="R824" s="5" t="b">
        <v>0</v>
      </c>
      <c r="S824" s="5" t="s">
        <v>184</v>
      </c>
      <c r="T824" s="16">
        <f>Pledged/goal</f>
        <v>2.842135593</v>
      </c>
      <c r="U824" s="14">
        <f>iferror(Pledged/backer_count, " ")</f>
        <v>110.0301837</v>
      </c>
      <c r="V824" s="15" t="str">
        <f t="shared" si="6"/>
        <v>technology</v>
      </c>
      <c r="W824" s="15" t="str">
        <f t="shared" si="7"/>
        <v>wearables</v>
      </c>
    </row>
    <row r="825" ht="15.75" customHeight="1">
      <c r="A825" s="5">
        <v>397.0</v>
      </c>
      <c r="B825" s="6" t="s">
        <v>1696</v>
      </c>
      <c r="C825" s="7" t="s">
        <v>1697</v>
      </c>
      <c r="D825" s="8">
        <v>8100.0</v>
      </c>
      <c r="E825" s="8">
        <v>14083.0</v>
      </c>
      <c r="F825" s="5" t="s">
        <v>931</v>
      </c>
      <c r="G825" s="5">
        <v>454.0</v>
      </c>
      <c r="H825" s="5" t="s">
        <v>31</v>
      </c>
      <c r="I825" s="5" t="s">
        <v>32</v>
      </c>
      <c r="J825" s="5">
        <v>1.3692852E9</v>
      </c>
      <c r="K825" s="5">
        <v>1.3698036E9</v>
      </c>
      <c r="L825" s="9">
        <f t="shared" si="2"/>
        <v>118304032118400</v>
      </c>
      <c r="M825" s="10">
        <f t="shared" ref="M825:N825" si="829">(((J825/60/60)/24+DATE(1970,1,1)))</f>
        <v>41417.20833</v>
      </c>
      <c r="N825" s="11">
        <f t="shared" si="829"/>
        <v>41423.20833</v>
      </c>
      <c r="O825" s="12">
        <f t="shared" si="4"/>
        <v>2013</v>
      </c>
      <c r="P825" s="5" t="b">
        <v>0</v>
      </c>
      <c r="Q825" s="5">
        <f t="shared" si="5"/>
        <v>5</v>
      </c>
      <c r="R825" s="5" t="b">
        <v>0</v>
      </c>
      <c r="S825" s="5" t="s">
        <v>28</v>
      </c>
      <c r="T825" s="16">
        <f>Pledged/goal</f>
        <v>1.738641975</v>
      </c>
      <c r="U825" s="14">
        <f>iferror(Pledged/backer_count, " ")</f>
        <v>31.01982379</v>
      </c>
      <c r="V825" s="15" t="str">
        <f t="shared" si="6"/>
        <v>music</v>
      </c>
      <c r="W825" s="15" t="str">
        <f t="shared" si="7"/>
        <v>rock</v>
      </c>
    </row>
    <row r="826" ht="15.75" customHeight="1">
      <c r="A826" s="5">
        <v>173.0</v>
      </c>
      <c r="B826" s="6" t="s">
        <v>714</v>
      </c>
      <c r="C826" s="7" t="s">
        <v>1698</v>
      </c>
      <c r="D826" s="8">
        <v>96700.0</v>
      </c>
      <c r="E826" s="8">
        <v>157635.0</v>
      </c>
      <c r="F826" s="5" t="s">
        <v>931</v>
      </c>
      <c r="G826" s="5">
        <v>1561.0</v>
      </c>
      <c r="H826" s="5" t="s">
        <v>31</v>
      </c>
      <c r="I826" s="5" t="s">
        <v>32</v>
      </c>
      <c r="J826" s="5">
        <v>1.3688532E9</v>
      </c>
      <c r="K826" s="5">
        <v>1.3693716E9</v>
      </c>
      <c r="L826" s="9">
        <f t="shared" si="2"/>
        <v>118266707318400</v>
      </c>
      <c r="M826" s="10">
        <f t="shared" ref="M826:N826" si="830">(((J826/60/60)/24+DATE(1970,1,1)))</f>
        <v>41412.20833</v>
      </c>
      <c r="N826" s="11">
        <f t="shared" si="830"/>
        <v>41418.20833</v>
      </c>
      <c r="O826" s="12">
        <f t="shared" si="4"/>
        <v>2013</v>
      </c>
      <c r="P826" s="5" t="b">
        <v>0</v>
      </c>
      <c r="Q826" s="5">
        <f t="shared" si="5"/>
        <v>5</v>
      </c>
      <c r="R826" s="5" t="b">
        <v>0</v>
      </c>
      <c r="S826" s="5" t="s">
        <v>33</v>
      </c>
      <c r="T826" s="13">
        <f>Pledged/goal</f>
        <v>1.630144778</v>
      </c>
      <c r="U826" s="14">
        <f>iferror(Pledged/backer_count, " ")</f>
        <v>100.983344</v>
      </c>
      <c r="V826" s="15" t="str">
        <f t="shared" si="6"/>
        <v>theater</v>
      </c>
      <c r="W826" s="15" t="str">
        <f t="shared" si="7"/>
        <v>plays</v>
      </c>
    </row>
    <row r="827" ht="15.75" customHeight="1">
      <c r="A827" s="5">
        <v>974.0</v>
      </c>
      <c r="B827" s="6" t="s">
        <v>1699</v>
      </c>
      <c r="C827" s="7" t="s">
        <v>1700</v>
      </c>
      <c r="D827" s="8">
        <v>800.0</v>
      </c>
      <c r="E827" s="8">
        <v>2991.0</v>
      </c>
      <c r="F827" s="5" t="s">
        <v>931</v>
      </c>
      <c r="G827" s="5">
        <v>32.0</v>
      </c>
      <c r="H827" s="5" t="s">
        <v>31</v>
      </c>
      <c r="I827" s="5" t="s">
        <v>32</v>
      </c>
      <c r="J827" s="5">
        <v>1.3688532E9</v>
      </c>
      <c r="K827" s="5">
        <v>1.3689396E9</v>
      </c>
      <c r="L827" s="9">
        <f t="shared" si="2"/>
        <v>118266707318400</v>
      </c>
      <c r="M827" s="10">
        <f t="shared" ref="M827:N827" si="831">(((J827/60/60)/24+DATE(1970,1,1)))</f>
        <v>41412.20833</v>
      </c>
      <c r="N827" s="11">
        <f t="shared" si="831"/>
        <v>41413.20833</v>
      </c>
      <c r="O827" s="12">
        <f t="shared" si="4"/>
        <v>2013</v>
      </c>
      <c r="P827" s="5" t="b">
        <v>0</v>
      </c>
      <c r="Q827" s="5">
        <f t="shared" si="5"/>
        <v>5</v>
      </c>
      <c r="R827" s="5" t="b">
        <v>0</v>
      </c>
      <c r="S827" s="5" t="s">
        <v>117</v>
      </c>
      <c r="T827" s="16">
        <f>Pledged/goal</f>
        <v>3.73875</v>
      </c>
      <c r="U827" s="14">
        <f>iferror(Pledged/backer_count, " ")</f>
        <v>93.46875</v>
      </c>
      <c r="V827" s="15" t="str">
        <f t="shared" si="6"/>
        <v>music</v>
      </c>
      <c r="W827" s="15" t="str">
        <f t="shared" si="7"/>
        <v>indie rock</v>
      </c>
    </row>
    <row r="828" ht="15.75" customHeight="1">
      <c r="A828" s="5">
        <v>466.0</v>
      </c>
      <c r="B828" s="6" t="s">
        <v>1701</v>
      </c>
      <c r="C828" s="7" t="s">
        <v>1702</v>
      </c>
      <c r="D828" s="8">
        <v>1200.0</v>
      </c>
      <c r="E828" s="8">
        <v>3984.0</v>
      </c>
      <c r="F828" s="5" t="s">
        <v>931</v>
      </c>
      <c r="G828" s="5">
        <v>42.0</v>
      </c>
      <c r="H828" s="5" t="s">
        <v>31</v>
      </c>
      <c r="I828" s="5" t="s">
        <v>32</v>
      </c>
      <c r="J828" s="5">
        <v>1.368594E9</v>
      </c>
      <c r="K828" s="5">
        <v>1.3705812E9</v>
      </c>
      <c r="L828" s="9">
        <f t="shared" si="2"/>
        <v>118244312438400</v>
      </c>
      <c r="M828" s="10">
        <f t="shared" ref="M828:N828" si="832">(((J828/60/60)/24+DATE(1970,1,1)))</f>
        <v>41409.20833</v>
      </c>
      <c r="N828" s="11">
        <f t="shared" si="832"/>
        <v>41432.20833</v>
      </c>
      <c r="O828" s="12">
        <f t="shared" si="4"/>
        <v>2013</v>
      </c>
      <c r="P828" s="5" t="b">
        <v>0</v>
      </c>
      <c r="Q828" s="5">
        <f t="shared" si="5"/>
        <v>5</v>
      </c>
      <c r="R828" s="5" t="b">
        <v>1</v>
      </c>
      <c r="S828" s="5" t="s">
        <v>184</v>
      </c>
      <c r="T828" s="16">
        <f>Pledged/goal</f>
        <v>3.32</v>
      </c>
      <c r="U828" s="14">
        <f>iferror(Pledged/backer_count, " ")</f>
        <v>94.85714286</v>
      </c>
      <c r="V828" s="15" t="str">
        <f t="shared" si="6"/>
        <v>technology</v>
      </c>
      <c r="W828" s="15" t="str">
        <f t="shared" si="7"/>
        <v>wearables</v>
      </c>
    </row>
    <row r="829" ht="15.75" customHeight="1">
      <c r="A829" s="5">
        <v>933.0</v>
      </c>
      <c r="B829" s="6" t="s">
        <v>1703</v>
      </c>
      <c r="C829" s="7" t="s">
        <v>1704</v>
      </c>
      <c r="D829" s="8">
        <v>73000.0</v>
      </c>
      <c r="E829" s="8">
        <v>175015.0</v>
      </c>
      <c r="F829" s="5" t="s">
        <v>931</v>
      </c>
      <c r="G829" s="5">
        <v>1902.0</v>
      </c>
      <c r="H829" s="5" t="s">
        <v>31</v>
      </c>
      <c r="I829" s="5" t="s">
        <v>32</v>
      </c>
      <c r="J829" s="5">
        <v>1.3653972E9</v>
      </c>
      <c r="K829" s="5">
        <v>1.3665204E9</v>
      </c>
      <c r="L829" s="9">
        <f t="shared" si="2"/>
        <v>117968108918400</v>
      </c>
      <c r="M829" s="10">
        <f t="shared" ref="M829:N829" si="833">(((J829/60/60)/24+DATE(1970,1,1)))</f>
        <v>41372.20833</v>
      </c>
      <c r="N829" s="11">
        <f t="shared" si="833"/>
        <v>41385.20833</v>
      </c>
      <c r="O829" s="12">
        <f t="shared" si="4"/>
        <v>2013</v>
      </c>
      <c r="P829" s="5" t="b">
        <v>0</v>
      </c>
      <c r="Q829" s="5">
        <f t="shared" si="5"/>
        <v>4</v>
      </c>
      <c r="R829" s="5" t="b">
        <v>0</v>
      </c>
      <c r="S829" s="5" t="s">
        <v>33</v>
      </c>
      <c r="T829" s="16">
        <f>Pledged/goal</f>
        <v>2.397465753</v>
      </c>
      <c r="U829" s="14">
        <f>iferror(Pledged/backer_count, " ")</f>
        <v>92.01629863</v>
      </c>
      <c r="V829" s="15" t="str">
        <f t="shared" si="6"/>
        <v>theater</v>
      </c>
      <c r="W829" s="15" t="str">
        <f t="shared" si="7"/>
        <v>plays</v>
      </c>
    </row>
    <row r="830" ht="15.75" customHeight="1">
      <c r="A830" s="5">
        <v>105.0</v>
      </c>
      <c r="B830" s="6" t="s">
        <v>1705</v>
      </c>
      <c r="C830" s="7" t="s">
        <v>1706</v>
      </c>
      <c r="D830" s="8">
        <v>6800.0</v>
      </c>
      <c r="E830" s="8">
        <v>9829.0</v>
      </c>
      <c r="F830" s="5" t="s">
        <v>931</v>
      </c>
      <c r="G830" s="5">
        <v>95.0</v>
      </c>
      <c r="H830" s="5" t="s">
        <v>31</v>
      </c>
      <c r="I830" s="5" t="s">
        <v>32</v>
      </c>
      <c r="J830" s="5">
        <v>1.3648788E9</v>
      </c>
      <c r="K830" s="5">
        <v>1.366434E9</v>
      </c>
      <c r="L830" s="9">
        <f t="shared" si="2"/>
        <v>117923319158400</v>
      </c>
      <c r="M830" s="10">
        <f t="shared" ref="M830:N830" si="834">(((J830/60/60)/24+DATE(1970,1,1)))</f>
        <v>41366.20833</v>
      </c>
      <c r="N830" s="11">
        <f t="shared" si="834"/>
        <v>41384.20833</v>
      </c>
      <c r="O830" s="12">
        <f t="shared" si="4"/>
        <v>2013</v>
      </c>
      <c r="P830" s="5" t="b">
        <v>0</v>
      </c>
      <c r="Q830" s="5">
        <f t="shared" si="5"/>
        <v>4</v>
      </c>
      <c r="R830" s="5" t="b">
        <v>0</v>
      </c>
      <c r="S830" s="5" t="s">
        <v>60</v>
      </c>
      <c r="T830" s="13">
        <f>Pledged/goal</f>
        <v>1.445441176</v>
      </c>
      <c r="U830" s="14">
        <f>iferror(Pledged/backer_count, " ")</f>
        <v>103.4631579</v>
      </c>
      <c r="V830" s="15" t="str">
        <f t="shared" si="6"/>
        <v>technology</v>
      </c>
      <c r="W830" s="15" t="str">
        <f t="shared" si="7"/>
        <v>web</v>
      </c>
    </row>
    <row r="831" ht="15.75" customHeight="1">
      <c r="A831" s="5">
        <v>332.0</v>
      </c>
      <c r="B831" s="6" t="s">
        <v>1707</v>
      </c>
      <c r="C831" s="7" t="s">
        <v>1708</v>
      </c>
      <c r="D831" s="8">
        <v>20700.0</v>
      </c>
      <c r="E831" s="8">
        <v>41396.0</v>
      </c>
      <c r="F831" s="5" t="s">
        <v>931</v>
      </c>
      <c r="G831" s="5">
        <v>470.0</v>
      </c>
      <c r="H831" s="5" t="s">
        <v>31</v>
      </c>
      <c r="I831" s="5" t="s">
        <v>32</v>
      </c>
      <c r="J831" s="5">
        <v>1.3644468E9</v>
      </c>
      <c r="K831" s="5">
        <v>1.3645332E9</v>
      </c>
      <c r="L831" s="9">
        <f t="shared" si="2"/>
        <v>117885994358400</v>
      </c>
      <c r="M831" s="10">
        <f t="shared" ref="M831:N831" si="835">(((J831/60/60)/24+DATE(1970,1,1)))</f>
        <v>41361.20833</v>
      </c>
      <c r="N831" s="11">
        <f t="shared" si="835"/>
        <v>41362.20833</v>
      </c>
      <c r="O831" s="12">
        <f t="shared" si="4"/>
        <v>2013</v>
      </c>
      <c r="P831" s="5" t="b">
        <v>0</v>
      </c>
      <c r="Q831" s="5">
        <f t="shared" si="5"/>
        <v>3</v>
      </c>
      <c r="R831" s="5" t="b">
        <v>0</v>
      </c>
      <c r="S831" s="5" t="s">
        <v>184</v>
      </c>
      <c r="T831" s="13">
        <f>Pledged/goal</f>
        <v>1.999806763</v>
      </c>
      <c r="U831" s="14">
        <f>iferror(Pledged/backer_count, " ")</f>
        <v>88.07659574</v>
      </c>
      <c r="V831" s="15" t="str">
        <f t="shared" si="6"/>
        <v>technology</v>
      </c>
      <c r="W831" s="15" t="str">
        <f t="shared" si="7"/>
        <v>wearables</v>
      </c>
    </row>
    <row r="832" ht="15.75" customHeight="1">
      <c r="A832" s="5">
        <v>179.0</v>
      </c>
      <c r="B832" s="6" t="s">
        <v>1709</v>
      </c>
      <c r="C832" s="7" t="s">
        <v>1710</v>
      </c>
      <c r="D832" s="8">
        <v>44500.0</v>
      </c>
      <c r="E832" s="8">
        <v>159185.0</v>
      </c>
      <c r="F832" s="5" t="s">
        <v>931</v>
      </c>
      <c r="G832" s="5">
        <v>3537.0</v>
      </c>
      <c r="H832" s="5" t="s">
        <v>56</v>
      </c>
      <c r="I832" s="5" t="s">
        <v>57</v>
      </c>
      <c r="J832" s="5">
        <v>1.3634964E9</v>
      </c>
      <c r="K832" s="5">
        <v>1.3635828E9</v>
      </c>
      <c r="L832" s="9">
        <f t="shared" si="2"/>
        <v>117803879798400</v>
      </c>
      <c r="M832" s="10">
        <f t="shared" ref="M832:N832" si="836">(((J832/60/60)/24+DATE(1970,1,1)))</f>
        <v>41350.20833</v>
      </c>
      <c r="N832" s="11">
        <f t="shared" si="836"/>
        <v>41351.20833</v>
      </c>
      <c r="O832" s="12">
        <f t="shared" si="4"/>
        <v>2013</v>
      </c>
      <c r="P832" s="5" t="b">
        <v>0</v>
      </c>
      <c r="Q832" s="5">
        <f t="shared" si="5"/>
        <v>3</v>
      </c>
      <c r="R832" s="5" t="b">
        <v>1</v>
      </c>
      <c r="S832" s="5" t="s">
        <v>33</v>
      </c>
      <c r="T832" s="13">
        <f>Pledged/goal</f>
        <v>3.577191011</v>
      </c>
      <c r="U832" s="14">
        <f>iferror(Pledged/backer_count, " ")</f>
        <v>45.00565451</v>
      </c>
      <c r="V832" s="15" t="str">
        <f t="shared" si="6"/>
        <v>theater</v>
      </c>
      <c r="W832" s="15" t="str">
        <f t="shared" si="7"/>
        <v>plays</v>
      </c>
    </row>
    <row r="833" ht="15.75" customHeight="1">
      <c r="A833" s="5">
        <v>257.0</v>
      </c>
      <c r="B833" s="6" t="s">
        <v>1711</v>
      </c>
      <c r="C833" s="7" t="s">
        <v>1712</v>
      </c>
      <c r="D833" s="8">
        <v>5700.0</v>
      </c>
      <c r="E833" s="8">
        <v>8322.0</v>
      </c>
      <c r="F833" s="5" t="s">
        <v>931</v>
      </c>
      <c r="G833" s="5">
        <v>92.0</v>
      </c>
      <c r="H833" s="5" t="s">
        <v>31</v>
      </c>
      <c r="I833" s="5" t="s">
        <v>32</v>
      </c>
      <c r="J833" s="5">
        <v>1.3624632E9</v>
      </c>
      <c r="K833" s="5">
        <v>1.3636692E9</v>
      </c>
      <c r="L833" s="9">
        <f t="shared" si="2"/>
        <v>117714611318400</v>
      </c>
      <c r="M833" s="10">
        <f t="shared" ref="M833:N833" si="837">(((J833/60/60)/24+DATE(1970,1,1)))</f>
        <v>41338.25</v>
      </c>
      <c r="N833" s="11">
        <f t="shared" si="837"/>
        <v>41352.20833</v>
      </c>
      <c r="O833" s="12">
        <f t="shared" si="4"/>
        <v>2013</v>
      </c>
      <c r="P833" s="5" t="b">
        <v>0</v>
      </c>
      <c r="Q833" s="5">
        <f t="shared" si="5"/>
        <v>3</v>
      </c>
      <c r="R833" s="5" t="b">
        <v>0</v>
      </c>
      <c r="S833" s="5" t="s">
        <v>33</v>
      </c>
      <c r="T833" s="13">
        <f>Pledged/goal</f>
        <v>1.46</v>
      </c>
      <c r="U833" s="14">
        <f>iferror(Pledged/backer_count, " ")</f>
        <v>90.45652174</v>
      </c>
      <c r="V833" s="15" t="str">
        <f t="shared" si="6"/>
        <v>theater</v>
      </c>
      <c r="W833" s="15" t="str">
        <f t="shared" si="7"/>
        <v>plays</v>
      </c>
    </row>
    <row r="834" ht="15.75" customHeight="1">
      <c r="A834" s="5">
        <v>438.0</v>
      </c>
      <c r="B834" s="6" t="s">
        <v>1713</v>
      </c>
      <c r="C834" s="7" t="s">
        <v>1714</v>
      </c>
      <c r="D834" s="8">
        <v>8300.0</v>
      </c>
      <c r="E834" s="8">
        <v>14827.0</v>
      </c>
      <c r="F834" s="5" t="s">
        <v>931</v>
      </c>
      <c r="G834" s="5">
        <v>247.0</v>
      </c>
      <c r="H834" s="5" t="s">
        <v>31</v>
      </c>
      <c r="I834" s="5" t="s">
        <v>32</v>
      </c>
      <c r="J834" s="5">
        <v>1.3623768E9</v>
      </c>
      <c r="K834" s="5">
        <v>1.3649652E9</v>
      </c>
      <c r="L834" s="9">
        <f t="shared" si="2"/>
        <v>117707146358400</v>
      </c>
      <c r="M834" s="10">
        <f t="shared" ref="M834:N834" si="838">(((J834/60/60)/24+DATE(1970,1,1)))</f>
        <v>41337.25</v>
      </c>
      <c r="N834" s="11">
        <f t="shared" si="838"/>
        <v>41367.20833</v>
      </c>
      <c r="O834" s="12">
        <f t="shared" si="4"/>
        <v>2013</v>
      </c>
      <c r="P834" s="5" t="b">
        <v>0</v>
      </c>
      <c r="Q834" s="5">
        <f t="shared" si="5"/>
        <v>3</v>
      </c>
      <c r="R834" s="5" t="b">
        <v>0</v>
      </c>
      <c r="S834" s="5" t="s">
        <v>33</v>
      </c>
      <c r="T834" s="16">
        <f>Pledged/goal</f>
        <v>1.786385542</v>
      </c>
      <c r="U834" s="14">
        <f>iferror(Pledged/backer_count, " ")</f>
        <v>60.02834008</v>
      </c>
      <c r="V834" s="15" t="str">
        <f t="shared" si="6"/>
        <v>theater</v>
      </c>
      <c r="W834" s="15" t="str">
        <f t="shared" si="7"/>
        <v>plays</v>
      </c>
    </row>
    <row r="835" ht="15.75" customHeight="1">
      <c r="A835" s="5">
        <v>426.0</v>
      </c>
      <c r="B835" s="6" t="s">
        <v>1715</v>
      </c>
      <c r="C835" s="7" t="s">
        <v>1716</v>
      </c>
      <c r="D835" s="8">
        <v>1800.0</v>
      </c>
      <c r="E835" s="8">
        <v>10313.0</v>
      </c>
      <c r="F835" s="5" t="s">
        <v>931</v>
      </c>
      <c r="G835" s="5">
        <v>219.0</v>
      </c>
      <c r="H835" s="5" t="s">
        <v>31</v>
      </c>
      <c r="I835" s="5" t="s">
        <v>32</v>
      </c>
      <c r="J835" s="5">
        <v>1.3619448E9</v>
      </c>
      <c r="K835" s="5">
        <v>1.3625496E9</v>
      </c>
      <c r="L835" s="9">
        <f t="shared" si="2"/>
        <v>117669821558400</v>
      </c>
      <c r="M835" s="10">
        <f t="shared" ref="M835:N835" si="839">(((J835/60/60)/24+DATE(1970,1,1)))</f>
        <v>41332.25</v>
      </c>
      <c r="N835" s="11">
        <f t="shared" si="839"/>
        <v>41339.25</v>
      </c>
      <c r="O835" s="12">
        <f t="shared" si="4"/>
        <v>2013</v>
      </c>
      <c r="P835" s="5" t="b">
        <v>0</v>
      </c>
      <c r="Q835" s="5">
        <f t="shared" si="5"/>
        <v>2</v>
      </c>
      <c r="R835" s="5" t="b">
        <v>0</v>
      </c>
      <c r="S835" s="5" t="s">
        <v>33</v>
      </c>
      <c r="T835" s="16">
        <f>Pledged/goal</f>
        <v>5.729444444</v>
      </c>
      <c r="U835" s="14">
        <f>iferror(Pledged/backer_count, " ")</f>
        <v>47.0913242</v>
      </c>
      <c r="V835" s="15" t="str">
        <f t="shared" si="6"/>
        <v>theater</v>
      </c>
      <c r="W835" s="15" t="str">
        <f t="shared" si="7"/>
        <v>plays</v>
      </c>
    </row>
    <row r="836" ht="15.75" customHeight="1">
      <c r="A836" s="5">
        <v>187.0</v>
      </c>
      <c r="B836" s="6" t="s">
        <v>1717</v>
      </c>
      <c r="C836" s="7" t="s">
        <v>1718</v>
      </c>
      <c r="D836" s="8">
        <v>60200.0</v>
      </c>
      <c r="E836" s="8">
        <v>138384.0</v>
      </c>
      <c r="F836" s="5" t="s">
        <v>931</v>
      </c>
      <c r="G836" s="5">
        <v>1442.0</v>
      </c>
      <c r="H836" s="5" t="s">
        <v>56</v>
      </c>
      <c r="I836" s="5" t="s">
        <v>57</v>
      </c>
      <c r="J836" s="5">
        <v>1.3615992E9</v>
      </c>
      <c r="K836" s="5">
        <v>1.3640148E9</v>
      </c>
      <c r="L836" s="9">
        <f t="shared" si="2"/>
        <v>117639961718400</v>
      </c>
      <c r="M836" s="10">
        <f t="shared" ref="M836:N836" si="840">(((J836/60/60)/24+DATE(1970,1,1)))</f>
        <v>41328.25</v>
      </c>
      <c r="N836" s="11">
        <f t="shared" si="840"/>
        <v>41356.20833</v>
      </c>
      <c r="O836" s="12">
        <f t="shared" si="4"/>
        <v>2013</v>
      </c>
      <c r="P836" s="5" t="b">
        <v>0</v>
      </c>
      <c r="Q836" s="5">
        <f t="shared" si="5"/>
        <v>2</v>
      </c>
      <c r="R836" s="5" t="b">
        <v>1</v>
      </c>
      <c r="S836" s="5" t="s">
        <v>158</v>
      </c>
      <c r="T836" s="13">
        <f>Pledged/goal</f>
        <v>2.298737542</v>
      </c>
      <c r="U836" s="14">
        <f>iferror(Pledged/backer_count, " ")</f>
        <v>95.9667129</v>
      </c>
      <c r="V836" s="15" t="str">
        <f t="shared" si="6"/>
        <v>film &amp; video</v>
      </c>
      <c r="W836" s="15" t="str">
        <f t="shared" si="7"/>
        <v>shorts</v>
      </c>
    </row>
    <row r="837" ht="15.75" customHeight="1">
      <c r="A837" s="5">
        <v>264.0</v>
      </c>
      <c r="B837" s="6" t="s">
        <v>1719</v>
      </c>
      <c r="C837" s="7" t="s">
        <v>1720</v>
      </c>
      <c r="D837" s="8">
        <v>45600.0</v>
      </c>
      <c r="E837" s="8">
        <v>165375.0</v>
      </c>
      <c r="F837" s="5" t="s">
        <v>931</v>
      </c>
      <c r="G837" s="5">
        <v>5512.0</v>
      </c>
      <c r="H837" s="5" t="s">
        <v>31</v>
      </c>
      <c r="I837" s="5" t="s">
        <v>32</v>
      </c>
      <c r="J837" s="5">
        <v>1.3606488E9</v>
      </c>
      <c r="K837" s="5">
        <v>1.3620312E9</v>
      </c>
      <c r="L837" s="9">
        <f t="shared" si="2"/>
        <v>117557847158400</v>
      </c>
      <c r="M837" s="10">
        <f t="shared" ref="M837:N837" si="841">(((J837/60/60)/24+DATE(1970,1,1)))</f>
        <v>41317.25</v>
      </c>
      <c r="N837" s="11">
        <f t="shared" si="841"/>
        <v>41333.25</v>
      </c>
      <c r="O837" s="12">
        <f t="shared" si="4"/>
        <v>2013</v>
      </c>
      <c r="P837" s="5" t="b">
        <v>0</v>
      </c>
      <c r="Q837" s="5">
        <f t="shared" si="5"/>
        <v>2</v>
      </c>
      <c r="R837" s="5" t="b">
        <v>0</v>
      </c>
      <c r="S837" s="5" t="s">
        <v>33</v>
      </c>
      <c r="T837" s="13">
        <f>Pledged/goal</f>
        <v>3.626644737</v>
      </c>
      <c r="U837" s="14">
        <f>iferror(Pledged/backer_count, " ")</f>
        <v>30.00272134</v>
      </c>
      <c r="V837" s="15" t="str">
        <f t="shared" si="6"/>
        <v>theater</v>
      </c>
      <c r="W837" s="15" t="str">
        <f t="shared" si="7"/>
        <v>plays</v>
      </c>
    </row>
    <row r="838" ht="15.75" customHeight="1">
      <c r="A838" s="5">
        <v>635.0</v>
      </c>
      <c r="B838" s="6" t="s">
        <v>1721</v>
      </c>
      <c r="C838" s="7" t="s">
        <v>1722</v>
      </c>
      <c r="D838" s="8">
        <v>139000.0</v>
      </c>
      <c r="E838" s="8">
        <v>158590.0</v>
      </c>
      <c r="F838" s="5" t="s">
        <v>931</v>
      </c>
      <c r="G838" s="5">
        <v>2266.0</v>
      </c>
      <c r="H838" s="5" t="s">
        <v>31</v>
      </c>
      <c r="I838" s="5" t="s">
        <v>32</v>
      </c>
      <c r="J838" s="5">
        <v>1.3603896E9</v>
      </c>
      <c r="K838" s="5">
        <v>1.3631508E9</v>
      </c>
      <c r="L838" s="9">
        <f t="shared" si="2"/>
        <v>117535452278400</v>
      </c>
      <c r="M838" s="10">
        <f t="shared" ref="M838:N838" si="842">(((J838/60/60)/24+DATE(1970,1,1)))</f>
        <v>41314.25</v>
      </c>
      <c r="N838" s="11">
        <f t="shared" si="842"/>
        <v>41346.20833</v>
      </c>
      <c r="O838" s="12">
        <f t="shared" si="4"/>
        <v>2013</v>
      </c>
      <c r="P838" s="5" t="b">
        <v>0</v>
      </c>
      <c r="Q838" s="5">
        <f t="shared" si="5"/>
        <v>2</v>
      </c>
      <c r="R838" s="5" t="b">
        <v>0</v>
      </c>
      <c r="S838" s="5" t="s">
        <v>53</v>
      </c>
      <c r="T838" s="16">
        <f>Pledged/goal</f>
        <v>1.140935252</v>
      </c>
      <c r="U838" s="14">
        <f>iferror(Pledged/backer_count, " ")</f>
        <v>69.98676081</v>
      </c>
      <c r="V838" s="15" t="str">
        <f t="shared" si="6"/>
        <v>film &amp; video</v>
      </c>
      <c r="W838" s="15" t="str">
        <f t="shared" si="7"/>
        <v>television</v>
      </c>
    </row>
    <row r="839" ht="15.75" customHeight="1">
      <c r="A839" s="5">
        <v>729.0</v>
      </c>
      <c r="B839" s="6" t="s">
        <v>1723</v>
      </c>
      <c r="C839" s="7" t="s">
        <v>1724</v>
      </c>
      <c r="D839" s="8">
        <v>5600.0</v>
      </c>
      <c r="E839" s="8">
        <v>10397.0</v>
      </c>
      <c r="F839" s="5" t="s">
        <v>931</v>
      </c>
      <c r="G839" s="5">
        <v>122.0</v>
      </c>
      <c r="H839" s="5" t="s">
        <v>31</v>
      </c>
      <c r="I839" s="5" t="s">
        <v>32</v>
      </c>
      <c r="J839" s="5">
        <v>1.3599576E9</v>
      </c>
      <c r="K839" s="5">
        <v>1.3601304E9</v>
      </c>
      <c r="L839" s="9">
        <f t="shared" si="2"/>
        <v>117498127478400</v>
      </c>
      <c r="M839" s="10">
        <f t="shared" ref="M839:N839" si="843">(((J839/60/60)/24+DATE(1970,1,1)))</f>
        <v>41309.25</v>
      </c>
      <c r="N839" s="11">
        <f t="shared" si="843"/>
        <v>41311.25</v>
      </c>
      <c r="O839" s="12">
        <f t="shared" si="4"/>
        <v>2013</v>
      </c>
      <c r="P839" s="5" t="b">
        <v>0</v>
      </c>
      <c r="Q839" s="5">
        <f t="shared" si="5"/>
        <v>2</v>
      </c>
      <c r="R839" s="5" t="b">
        <v>0</v>
      </c>
      <c r="S839" s="5" t="s">
        <v>38</v>
      </c>
      <c r="T839" s="16">
        <f>Pledged/goal</f>
        <v>1.856607143</v>
      </c>
      <c r="U839" s="14">
        <f>iferror(Pledged/backer_count, " ")</f>
        <v>85.22131148</v>
      </c>
      <c r="V839" s="15" t="str">
        <f t="shared" si="6"/>
        <v>film &amp; video</v>
      </c>
      <c r="W839" s="15" t="str">
        <f t="shared" si="7"/>
        <v>drama</v>
      </c>
    </row>
    <row r="840" ht="15.75" customHeight="1">
      <c r="A840" s="5">
        <v>369.0</v>
      </c>
      <c r="B840" s="6" t="s">
        <v>1725</v>
      </c>
      <c r="C840" s="7" t="s">
        <v>1726</v>
      </c>
      <c r="D840" s="8">
        <v>5400.0</v>
      </c>
      <c r="E840" s="8">
        <v>14743.0</v>
      </c>
      <c r="F840" s="5" t="s">
        <v>931</v>
      </c>
      <c r="G840" s="5">
        <v>154.0</v>
      </c>
      <c r="H840" s="5" t="s">
        <v>31</v>
      </c>
      <c r="I840" s="5" t="s">
        <v>32</v>
      </c>
      <c r="J840" s="5">
        <v>1.3598712E9</v>
      </c>
      <c r="K840" s="5">
        <v>1.3632372E9</v>
      </c>
      <c r="L840" s="9">
        <f t="shared" si="2"/>
        <v>117490662518400</v>
      </c>
      <c r="M840" s="10">
        <f t="shared" ref="M840:N840" si="844">(((J840/60/60)/24+DATE(1970,1,1)))</f>
        <v>41308.25</v>
      </c>
      <c r="N840" s="11">
        <f t="shared" si="844"/>
        <v>41347.20833</v>
      </c>
      <c r="O840" s="12">
        <f t="shared" si="4"/>
        <v>2013</v>
      </c>
      <c r="P840" s="5" t="b">
        <v>0</v>
      </c>
      <c r="Q840" s="5">
        <f t="shared" si="5"/>
        <v>2</v>
      </c>
      <c r="R840" s="5" t="b">
        <v>1</v>
      </c>
      <c r="S840" s="5" t="s">
        <v>53</v>
      </c>
      <c r="T840" s="16">
        <f>Pledged/goal</f>
        <v>2.730185185</v>
      </c>
      <c r="U840" s="14">
        <f>iferror(Pledged/backer_count, " ")</f>
        <v>95.73376623</v>
      </c>
      <c r="V840" s="15" t="str">
        <f t="shared" si="6"/>
        <v>film &amp; video</v>
      </c>
      <c r="W840" s="15" t="str">
        <f t="shared" si="7"/>
        <v>television</v>
      </c>
    </row>
    <row r="841" ht="15.75" customHeight="1">
      <c r="A841" s="5">
        <v>406.0</v>
      </c>
      <c r="B841" s="6" t="s">
        <v>1727</v>
      </c>
      <c r="C841" s="7" t="s">
        <v>1728</v>
      </c>
      <c r="D841" s="8">
        <v>39300.0</v>
      </c>
      <c r="E841" s="8">
        <v>71583.0</v>
      </c>
      <c r="F841" s="5" t="s">
        <v>931</v>
      </c>
      <c r="G841" s="5">
        <v>645.0</v>
      </c>
      <c r="H841" s="5" t="s">
        <v>31</v>
      </c>
      <c r="I841" s="5" t="s">
        <v>32</v>
      </c>
      <c r="J841" s="5">
        <v>1.3595256E9</v>
      </c>
      <c r="K841" s="5">
        <v>1.3605624E9</v>
      </c>
      <c r="L841" s="9">
        <f t="shared" si="2"/>
        <v>117460802678400</v>
      </c>
      <c r="M841" s="10">
        <f t="shared" ref="M841:N841" si="845">(((J841/60/60)/24+DATE(1970,1,1)))</f>
        <v>41304.25</v>
      </c>
      <c r="N841" s="11">
        <f t="shared" si="845"/>
        <v>41316.25</v>
      </c>
      <c r="O841" s="12">
        <f t="shared" si="4"/>
        <v>2013</v>
      </c>
      <c r="P841" s="5" t="b">
        <v>1</v>
      </c>
      <c r="Q841" s="5">
        <f t="shared" si="5"/>
        <v>1</v>
      </c>
      <c r="R841" s="5" t="b">
        <v>0</v>
      </c>
      <c r="S841" s="5" t="s">
        <v>72</v>
      </c>
      <c r="T841" s="16">
        <f>Pledged/goal</f>
        <v>1.821450382</v>
      </c>
      <c r="U841" s="14">
        <f>iferror(Pledged/backer_count, " ")</f>
        <v>110.9813953</v>
      </c>
      <c r="V841" s="15" t="str">
        <f t="shared" si="6"/>
        <v>film &amp; video</v>
      </c>
      <c r="W841" s="15" t="str">
        <f t="shared" si="7"/>
        <v>documentary</v>
      </c>
    </row>
    <row r="842" ht="15.75" customHeight="1">
      <c r="A842" s="5">
        <v>149.0</v>
      </c>
      <c r="B842" s="6" t="s">
        <v>1729</v>
      </c>
      <c r="C842" s="7" t="s">
        <v>1730</v>
      </c>
      <c r="D842" s="8">
        <v>6200.0</v>
      </c>
      <c r="E842" s="8">
        <v>13632.0</v>
      </c>
      <c r="F842" s="5" t="s">
        <v>931</v>
      </c>
      <c r="G842" s="5">
        <v>195.0</v>
      </c>
      <c r="H842" s="5" t="s">
        <v>31</v>
      </c>
      <c r="I842" s="5" t="s">
        <v>32</v>
      </c>
      <c r="J842" s="5">
        <v>1.35702E9</v>
      </c>
      <c r="K842" s="5">
        <v>1.3615128E9</v>
      </c>
      <c r="L842" s="9">
        <f t="shared" si="2"/>
        <v>117244318838400</v>
      </c>
      <c r="M842" s="10">
        <f t="shared" ref="M842:N842" si="846">(((J842/60/60)/24+DATE(1970,1,1)))</f>
        <v>41275.25</v>
      </c>
      <c r="N842" s="11">
        <f t="shared" si="846"/>
        <v>41327.25</v>
      </c>
      <c r="O842" s="12">
        <f t="shared" si="4"/>
        <v>2013</v>
      </c>
      <c r="P842" s="5" t="b">
        <v>0</v>
      </c>
      <c r="Q842" s="5">
        <f t="shared" si="5"/>
        <v>1</v>
      </c>
      <c r="R842" s="5" t="b">
        <v>0</v>
      </c>
      <c r="S842" s="5" t="s">
        <v>117</v>
      </c>
      <c r="T842" s="13">
        <f>Pledged/goal</f>
        <v>2.198709677</v>
      </c>
      <c r="U842" s="14">
        <f>iferror(Pledged/backer_count, " ")</f>
        <v>69.90769231</v>
      </c>
      <c r="V842" s="15" t="str">
        <f t="shared" si="6"/>
        <v>music</v>
      </c>
      <c r="W842" s="15" t="str">
        <f t="shared" si="7"/>
        <v>indie rock</v>
      </c>
    </row>
    <row r="843" ht="15.75" customHeight="1">
      <c r="A843" s="5">
        <v>610.0</v>
      </c>
      <c r="B843" s="6" t="s">
        <v>1731</v>
      </c>
      <c r="C843" s="7" t="s">
        <v>1732</v>
      </c>
      <c r="D843" s="8">
        <v>42800.0</v>
      </c>
      <c r="E843" s="8">
        <v>179356.0</v>
      </c>
      <c r="F843" s="5" t="s">
        <v>931</v>
      </c>
      <c r="G843" s="5">
        <v>6406.0</v>
      </c>
      <c r="H843" s="5" t="s">
        <v>31</v>
      </c>
      <c r="I843" s="5" t="s">
        <v>32</v>
      </c>
      <c r="J843" s="5">
        <v>1.3556376E9</v>
      </c>
      <c r="K843" s="5">
        <v>1.3568472E9</v>
      </c>
      <c r="L843" s="9">
        <f t="shared" si="2"/>
        <v>117124879478400</v>
      </c>
      <c r="M843" s="10">
        <f t="shared" ref="M843:N843" si="847">(((J843/60/60)/24+DATE(1970,1,1)))</f>
        <v>41259.25</v>
      </c>
      <c r="N843" s="11">
        <f t="shared" si="847"/>
        <v>41273.25</v>
      </c>
      <c r="O843" s="12">
        <f t="shared" si="4"/>
        <v>2012</v>
      </c>
      <c r="P843" s="5" t="b">
        <v>0</v>
      </c>
      <c r="Q843" s="5">
        <f t="shared" si="5"/>
        <v>12</v>
      </c>
      <c r="R843" s="5" t="b">
        <v>0</v>
      </c>
      <c r="S843" s="5" t="s">
        <v>33</v>
      </c>
      <c r="T843" s="16">
        <f>Pledged/goal</f>
        <v>4.190560748</v>
      </c>
      <c r="U843" s="14">
        <f>iferror(Pledged/backer_count, " ")</f>
        <v>27.99812676</v>
      </c>
      <c r="V843" s="15" t="str">
        <f t="shared" si="6"/>
        <v>theater</v>
      </c>
      <c r="W843" s="15" t="str">
        <f t="shared" si="7"/>
        <v>plays</v>
      </c>
    </row>
    <row r="844" ht="15.75" customHeight="1">
      <c r="A844" s="5">
        <v>259.0</v>
      </c>
      <c r="B844" s="6" t="s">
        <v>1733</v>
      </c>
      <c r="C844" s="7" t="s">
        <v>1734</v>
      </c>
      <c r="D844" s="8">
        <v>1800.0</v>
      </c>
      <c r="E844" s="8">
        <v>10755.0</v>
      </c>
      <c r="F844" s="5" t="s">
        <v>931</v>
      </c>
      <c r="G844" s="5">
        <v>138.0</v>
      </c>
      <c r="H844" s="5" t="s">
        <v>31</v>
      </c>
      <c r="I844" s="5" t="s">
        <v>32</v>
      </c>
      <c r="J844" s="5">
        <v>1.3549464E9</v>
      </c>
      <c r="K844" s="5">
        <v>1.356588E9</v>
      </c>
      <c r="L844" s="9">
        <f t="shared" si="2"/>
        <v>117065159798400</v>
      </c>
      <c r="M844" s="10">
        <f t="shared" ref="M844:N844" si="848">(((J844/60/60)/24+DATE(1970,1,1)))</f>
        <v>41251.25</v>
      </c>
      <c r="N844" s="11">
        <f t="shared" si="848"/>
        <v>41270.25</v>
      </c>
      <c r="O844" s="12">
        <f t="shared" si="4"/>
        <v>2012</v>
      </c>
      <c r="P844" s="5" t="b">
        <v>1</v>
      </c>
      <c r="Q844" s="5">
        <f t="shared" si="5"/>
        <v>12</v>
      </c>
      <c r="R844" s="5" t="b">
        <v>0</v>
      </c>
      <c r="S844" s="5" t="s">
        <v>81</v>
      </c>
      <c r="T844" s="13">
        <f>Pledged/goal</f>
        <v>5.975</v>
      </c>
      <c r="U844" s="14">
        <f>iferror(Pledged/backer_count, " ")</f>
        <v>77.93478261</v>
      </c>
      <c r="V844" s="15" t="str">
        <f t="shared" si="6"/>
        <v>photography</v>
      </c>
      <c r="W844" s="15" t="str">
        <f t="shared" si="7"/>
        <v>photography books</v>
      </c>
    </row>
    <row r="845" ht="15.75" customHeight="1">
      <c r="A845" s="5">
        <v>762.0</v>
      </c>
      <c r="B845" s="6" t="s">
        <v>796</v>
      </c>
      <c r="C845" s="7" t="s">
        <v>1735</v>
      </c>
      <c r="D845" s="8">
        <v>3500.0</v>
      </c>
      <c r="E845" s="8">
        <v>6204.0</v>
      </c>
      <c r="F845" s="5" t="s">
        <v>931</v>
      </c>
      <c r="G845" s="5">
        <v>100.0</v>
      </c>
      <c r="H845" s="5" t="s">
        <v>26</v>
      </c>
      <c r="I845" s="5" t="s">
        <v>27</v>
      </c>
      <c r="J845" s="5">
        <v>1.3540824E9</v>
      </c>
      <c r="K845" s="5">
        <v>1.3550328E9</v>
      </c>
      <c r="L845" s="9">
        <f t="shared" si="2"/>
        <v>116990510198400</v>
      </c>
      <c r="M845" s="10">
        <f t="shared" ref="M845:N845" si="849">(((J845/60/60)/24+DATE(1970,1,1)))</f>
        <v>41241.25</v>
      </c>
      <c r="N845" s="11">
        <f t="shared" si="849"/>
        <v>41252.25</v>
      </c>
      <c r="O845" s="12">
        <f t="shared" si="4"/>
        <v>2012</v>
      </c>
      <c r="P845" s="5" t="b">
        <v>0</v>
      </c>
      <c r="Q845" s="5">
        <f t="shared" si="5"/>
        <v>11</v>
      </c>
      <c r="R845" s="5" t="b">
        <v>0</v>
      </c>
      <c r="S845" s="5" t="s">
        <v>134</v>
      </c>
      <c r="T845" s="16">
        <f>Pledged/goal</f>
        <v>1.772571429</v>
      </c>
      <c r="U845" s="14">
        <f>iferror(Pledged/backer_count, " ")</f>
        <v>62.04</v>
      </c>
      <c r="V845" s="15" t="str">
        <f t="shared" si="6"/>
        <v>music</v>
      </c>
      <c r="W845" s="15" t="str">
        <f t="shared" si="7"/>
        <v>jazz</v>
      </c>
    </row>
    <row r="846" ht="15.75" customHeight="1">
      <c r="A846" s="5">
        <v>278.0</v>
      </c>
      <c r="B846" s="6" t="s">
        <v>1736</v>
      </c>
      <c r="C846" s="7" t="s">
        <v>1737</v>
      </c>
      <c r="D846" s="8">
        <v>2700.0</v>
      </c>
      <c r="E846" s="8">
        <v>8799.0</v>
      </c>
      <c r="F846" s="5" t="s">
        <v>931</v>
      </c>
      <c r="G846" s="5">
        <v>91.0</v>
      </c>
      <c r="H846" s="5" t="s">
        <v>31</v>
      </c>
      <c r="I846" s="5" t="s">
        <v>32</v>
      </c>
      <c r="J846" s="5">
        <v>1.3539096E9</v>
      </c>
      <c r="K846" s="5">
        <v>1.3560696E9</v>
      </c>
      <c r="L846" s="9">
        <f t="shared" si="2"/>
        <v>116975580278400</v>
      </c>
      <c r="M846" s="10">
        <f t="shared" ref="M846:N846" si="850">(((J846/60/60)/24+DATE(1970,1,1)))</f>
        <v>41239.25</v>
      </c>
      <c r="N846" s="11">
        <f t="shared" si="850"/>
        <v>41264.25</v>
      </c>
      <c r="O846" s="12">
        <f t="shared" si="4"/>
        <v>2012</v>
      </c>
      <c r="P846" s="5" t="b">
        <v>0</v>
      </c>
      <c r="Q846" s="5">
        <f t="shared" si="5"/>
        <v>11</v>
      </c>
      <c r="R846" s="5" t="b">
        <v>0</v>
      </c>
      <c r="S846" s="5" t="s">
        <v>60</v>
      </c>
      <c r="T846" s="13">
        <f>Pledged/goal</f>
        <v>3.258888889</v>
      </c>
      <c r="U846" s="14">
        <f>iferror(Pledged/backer_count, " ")</f>
        <v>96.69230769</v>
      </c>
      <c r="V846" s="15" t="str">
        <f t="shared" si="6"/>
        <v>technology</v>
      </c>
      <c r="W846" s="15" t="str">
        <f t="shared" si="7"/>
        <v>web</v>
      </c>
    </row>
    <row r="847" ht="15.75" customHeight="1">
      <c r="A847" s="5">
        <v>955.0</v>
      </c>
      <c r="B847" s="6" t="s">
        <v>1738</v>
      </c>
      <c r="C847" s="7" t="s">
        <v>1739</v>
      </c>
      <c r="D847" s="8">
        <v>700.0</v>
      </c>
      <c r="E847" s="8">
        <v>7763.0</v>
      </c>
      <c r="F847" s="5" t="s">
        <v>931</v>
      </c>
      <c r="G847" s="5">
        <v>80.0</v>
      </c>
      <c r="H847" s="5" t="s">
        <v>31</v>
      </c>
      <c r="I847" s="5" t="s">
        <v>32</v>
      </c>
      <c r="J847" s="5">
        <v>1.3538232E9</v>
      </c>
      <c r="K847" s="5">
        <v>1.353996E9</v>
      </c>
      <c r="L847" s="9">
        <f t="shared" si="2"/>
        <v>116968115318400</v>
      </c>
      <c r="M847" s="10">
        <f t="shared" ref="M847:N847" si="851">(((J847/60/60)/24+DATE(1970,1,1)))</f>
        <v>41238.25</v>
      </c>
      <c r="N847" s="11">
        <f t="shared" si="851"/>
        <v>41240.25</v>
      </c>
      <c r="O847" s="12">
        <f t="shared" si="4"/>
        <v>2012</v>
      </c>
      <c r="P847" s="5" t="b">
        <v>0</v>
      </c>
      <c r="Q847" s="5">
        <f t="shared" si="5"/>
        <v>11</v>
      </c>
      <c r="R847" s="5" t="b">
        <v>0</v>
      </c>
      <c r="S847" s="5" t="s">
        <v>33</v>
      </c>
      <c r="T847" s="16">
        <f>Pledged/goal</f>
        <v>11.09</v>
      </c>
      <c r="U847" s="14">
        <f>iferror(Pledged/backer_count, " ")</f>
        <v>97.0375</v>
      </c>
      <c r="V847" s="15" t="str">
        <f t="shared" si="6"/>
        <v>theater</v>
      </c>
      <c r="W847" s="15" t="str">
        <f t="shared" si="7"/>
        <v>plays</v>
      </c>
    </row>
    <row r="848" ht="15.75" customHeight="1">
      <c r="A848" s="5">
        <v>754.0</v>
      </c>
      <c r="B848" s="6" t="s">
        <v>1740</v>
      </c>
      <c r="C848" s="7" t="s">
        <v>1741</v>
      </c>
      <c r="D848" s="8">
        <v>70400.0</v>
      </c>
      <c r="E848" s="8">
        <v>118603.0</v>
      </c>
      <c r="F848" s="5" t="s">
        <v>931</v>
      </c>
      <c r="G848" s="5">
        <v>3205.0</v>
      </c>
      <c r="H848" s="5" t="s">
        <v>31</v>
      </c>
      <c r="I848" s="5" t="s">
        <v>32</v>
      </c>
      <c r="J848" s="5">
        <v>1.3514004E9</v>
      </c>
      <c r="K848" s="5">
        <v>1.3559832E9</v>
      </c>
      <c r="L848" s="9">
        <f t="shared" si="2"/>
        <v>116758785398400</v>
      </c>
      <c r="M848" s="10">
        <f t="shared" ref="M848:N848" si="852">(((J848/60/60)/24+DATE(1970,1,1)))</f>
        <v>41210.20833</v>
      </c>
      <c r="N848" s="11">
        <f t="shared" si="852"/>
        <v>41263.25</v>
      </c>
      <c r="O848" s="12">
        <f t="shared" si="4"/>
        <v>2012</v>
      </c>
      <c r="P848" s="5" t="b">
        <v>0</v>
      </c>
      <c r="Q848" s="5">
        <f t="shared" si="5"/>
        <v>10</v>
      </c>
      <c r="R848" s="5" t="b">
        <v>0</v>
      </c>
      <c r="S848" s="5" t="s">
        <v>33</v>
      </c>
      <c r="T848" s="16">
        <f>Pledged/goal</f>
        <v>1.684701705</v>
      </c>
      <c r="U848" s="14">
        <f>iferror(Pledged/backer_count, " ")</f>
        <v>37.00561622</v>
      </c>
      <c r="V848" s="15" t="str">
        <f t="shared" si="6"/>
        <v>theater</v>
      </c>
      <c r="W848" s="15" t="str">
        <f t="shared" si="7"/>
        <v>plays</v>
      </c>
    </row>
    <row r="849" ht="15.75" customHeight="1">
      <c r="A849" s="5">
        <v>267.0</v>
      </c>
      <c r="B849" s="6" t="s">
        <v>1742</v>
      </c>
      <c r="C849" s="7" t="s">
        <v>1743</v>
      </c>
      <c r="D849" s="8">
        <v>61600.0</v>
      </c>
      <c r="E849" s="8">
        <v>143910.0</v>
      </c>
      <c r="F849" s="5" t="s">
        <v>931</v>
      </c>
      <c r="G849" s="5">
        <v>2768.0</v>
      </c>
      <c r="H849" s="5" t="s">
        <v>26</v>
      </c>
      <c r="I849" s="5" t="s">
        <v>27</v>
      </c>
      <c r="J849" s="5">
        <v>1.3510548E9</v>
      </c>
      <c r="K849" s="5">
        <v>1.3524408E9</v>
      </c>
      <c r="L849" s="9">
        <f t="shared" si="2"/>
        <v>116728925558400</v>
      </c>
      <c r="M849" s="10">
        <f t="shared" ref="M849:N849" si="853">(((J849/60/60)/24+DATE(1970,1,1)))</f>
        <v>41206.20833</v>
      </c>
      <c r="N849" s="11">
        <f t="shared" si="853"/>
        <v>41222.25</v>
      </c>
      <c r="O849" s="12">
        <f t="shared" si="4"/>
        <v>2012</v>
      </c>
      <c r="P849" s="5" t="b">
        <v>0</v>
      </c>
      <c r="Q849" s="5">
        <f t="shared" si="5"/>
        <v>10</v>
      </c>
      <c r="R849" s="5" t="b">
        <v>0</v>
      </c>
      <c r="S849" s="5" t="s">
        <v>33</v>
      </c>
      <c r="T849" s="13">
        <f>Pledged/goal</f>
        <v>2.336201299</v>
      </c>
      <c r="U849" s="14">
        <f>iferror(Pledged/backer_count, " ")</f>
        <v>51.99060694</v>
      </c>
      <c r="V849" s="15" t="str">
        <f t="shared" si="6"/>
        <v>theater</v>
      </c>
      <c r="W849" s="15" t="str">
        <f t="shared" si="7"/>
        <v>plays</v>
      </c>
    </row>
    <row r="850" ht="15.75" customHeight="1">
      <c r="A850" s="5">
        <v>268.0</v>
      </c>
      <c r="B850" s="6" t="s">
        <v>1744</v>
      </c>
      <c r="C850" s="7" t="s">
        <v>1745</v>
      </c>
      <c r="D850" s="8">
        <v>1500.0</v>
      </c>
      <c r="E850" s="8">
        <v>2708.0</v>
      </c>
      <c r="F850" s="5" t="s">
        <v>931</v>
      </c>
      <c r="G850" s="5">
        <v>48.0</v>
      </c>
      <c r="H850" s="5" t="s">
        <v>31</v>
      </c>
      <c r="I850" s="5" t="s">
        <v>32</v>
      </c>
      <c r="J850" s="5">
        <v>1.3493268E9</v>
      </c>
      <c r="K850" s="5">
        <v>1.3533048E9</v>
      </c>
      <c r="L850" s="9">
        <f t="shared" si="2"/>
        <v>116579626358400</v>
      </c>
      <c r="M850" s="10">
        <f t="shared" ref="M850:N850" si="854">(((J850/60/60)/24+DATE(1970,1,1)))</f>
        <v>41186.20833</v>
      </c>
      <c r="N850" s="11">
        <f t="shared" si="854"/>
        <v>41232.25</v>
      </c>
      <c r="O850" s="12">
        <f t="shared" si="4"/>
        <v>2012</v>
      </c>
      <c r="P850" s="5" t="b">
        <v>0</v>
      </c>
      <c r="Q850" s="5">
        <f t="shared" si="5"/>
        <v>10</v>
      </c>
      <c r="R850" s="5" t="b">
        <v>0</v>
      </c>
      <c r="S850" s="5" t="s">
        <v>72</v>
      </c>
      <c r="T850" s="13">
        <f>Pledged/goal</f>
        <v>1.805333333</v>
      </c>
      <c r="U850" s="14">
        <f>iferror(Pledged/backer_count, " ")</f>
        <v>56.41666667</v>
      </c>
      <c r="V850" s="15" t="str">
        <f t="shared" si="6"/>
        <v>film &amp; video</v>
      </c>
      <c r="W850" s="15" t="str">
        <f t="shared" si="7"/>
        <v>documentary</v>
      </c>
    </row>
    <row r="851" ht="15.75" customHeight="1">
      <c r="A851" s="5">
        <v>691.0</v>
      </c>
      <c r="B851" s="6" t="s">
        <v>1746</v>
      </c>
      <c r="C851" s="7" t="s">
        <v>1747</v>
      </c>
      <c r="D851" s="8">
        <v>5000.0</v>
      </c>
      <c r="E851" s="8">
        <v>7119.0</v>
      </c>
      <c r="F851" s="5" t="s">
        <v>931</v>
      </c>
      <c r="G851" s="5">
        <v>237.0</v>
      </c>
      <c r="H851" s="5" t="s">
        <v>31</v>
      </c>
      <c r="I851" s="5" t="s">
        <v>32</v>
      </c>
      <c r="J851" s="5">
        <v>1.3492404E9</v>
      </c>
      <c r="K851" s="5">
        <v>1.3507092E9</v>
      </c>
      <c r="L851" s="9">
        <f t="shared" si="2"/>
        <v>116572161398400</v>
      </c>
      <c r="M851" s="10">
        <f t="shared" ref="M851:N851" si="855">(((J851/60/60)/24+DATE(1970,1,1)))</f>
        <v>41185.20833</v>
      </c>
      <c r="N851" s="11">
        <f t="shared" si="855"/>
        <v>41202.20833</v>
      </c>
      <c r="O851" s="12">
        <f t="shared" si="4"/>
        <v>2012</v>
      </c>
      <c r="P851" s="5" t="b">
        <v>1</v>
      </c>
      <c r="Q851" s="5">
        <f t="shared" si="5"/>
        <v>10</v>
      </c>
      <c r="R851" s="5" t="b">
        <v>1</v>
      </c>
      <c r="S851" s="5" t="s">
        <v>72</v>
      </c>
      <c r="T851" s="16">
        <f>Pledged/goal</f>
        <v>1.4238</v>
      </c>
      <c r="U851" s="14">
        <f>iferror(Pledged/backer_count, " ")</f>
        <v>30.03797468</v>
      </c>
      <c r="V851" s="15" t="str">
        <f t="shared" si="6"/>
        <v>film &amp; video</v>
      </c>
      <c r="W851" s="15" t="str">
        <f t="shared" si="7"/>
        <v>documentary</v>
      </c>
    </row>
    <row r="852" ht="15.75" customHeight="1">
      <c r="A852" s="5">
        <v>260.0</v>
      </c>
      <c r="B852" s="6" t="s">
        <v>1748</v>
      </c>
      <c r="C852" s="7" t="s">
        <v>1749</v>
      </c>
      <c r="D852" s="8">
        <v>6300.0</v>
      </c>
      <c r="E852" s="8">
        <v>9935.0</v>
      </c>
      <c r="F852" s="5" t="s">
        <v>931</v>
      </c>
      <c r="G852" s="5">
        <v>261.0</v>
      </c>
      <c r="H852" s="5" t="s">
        <v>31</v>
      </c>
      <c r="I852" s="5" t="s">
        <v>32</v>
      </c>
      <c r="J852" s="5">
        <v>1.3488084E9</v>
      </c>
      <c r="K852" s="5">
        <v>1.3498452E9</v>
      </c>
      <c r="L852" s="9">
        <f t="shared" si="2"/>
        <v>116534836598400</v>
      </c>
      <c r="M852" s="10">
        <f t="shared" ref="M852:N852" si="856">(((J852/60/60)/24+DATE(1970,1,1)))</f>
        <v>41180.20833</v>
      </c>
      <c r="N852" s="11">
        <f t="shared" si="856"/>
        <v>41192.20833</v>
      </c>
      <c r="O852" s="12">
        <f t="shared" si="4"/>
        <v>2012</v>
      </c>
      <c r="P852" s="5" t="b">
        <v>0</v>
      </c>
      <c r="Q852" s="5">
        <f t="shared" si="5"/>
        <v>9</v>
      </c>
      <c r="R852" s="5" t="b">
        <v>0</v>
      </c>
      <c r="S852" s="5" t="s">
        <v>28</v>
      </c>
      <c r="T852" s="13">
        <f>Pledged/goal</f>
        <v>1.576984127</v>
      </c>
      <c r="U852" s="14">
        <f>iferror(Pledged/backer_count, " ")</f>
        <v>38.0651341</v>
      </c>
      <c r="V852" s="15" t="str">
        <f t="shared" si="6"/>
        <v>music</v>
      </c>
      <c r="W852" s="15" t="str">
        <f t="shared" si="7"/>
        <v>rock</v>
      </c>
    </row>
    <row r="853" ht="15.75" customHeight="1">
      <c r="A853" s="5">
        <v>676.0</v>
      </c>
      <c r="B853" s="6" t="s">
        <v>1750</v>
      </c>
      <c r="C853" s="7" t="s">
        <v>1751</v>
      </c>
      <c r="D853" s="8">
        <v>62300.0</v>
      </c>
      <c r="E853" s="8">
        <v>118214.0</v>
      </c>
      <c r="F853" s="5" t="s">
        <v>931</v>
      </c>
      <c r="G853" s="5">
        <v>1170.0</v>
      </c>
      <c r="H853" s="5" t="s">
        <v>31</v>
      </c>
      <c r="I853" s="5" t="s">
        <v>32</v>
      </c>
      <c r="J853" s="5">
        <v>1.3486356E9</v>
      </c>
      <c r="K853" s="5">
        <v>1.3494132E9</v>
      </c>
      <c r="L853" s="9">
        <f t="shared" si="2"/>
        <v>116519906678400</v>
      </c>
      <c r="M853" s="10">
        <f t="shared" ref="M853:N853" si="857">(((J853/60/60)/24+DATE(1970,1,1)))</f>
        <v>41178.20833</v>
      </c>
      <c r="N853" s="11">
        <f t="shared" si="857"/>
        <v>41187.20833</v>
      </c>
      <c r="O853" s="12">
        <f t="shared" si="4"/>
        <v>2012</v>
      </c>
      <c r="P853" s="5" t="b">
        <v>0</v>
      </c>
      <c r="Q853" s="5">
        <f t="shared" si="5"/>
        <v>9</v>
      </c>
      <c r="R853" s="5" t="b">
        <v>0</v>
      </c>
      <c r="S853" s="5" t="s">
        <v>81</v>
      </c>
      <c r="T853" s="16">
        <f>Pledged/goal</f>
        <v>1.897495987</v>
      </c>
      <c r="U853" s="14">
        <f>iferror(Pledged/backer_count, " ")</f>
        <v>101.0376068</v>
      </c>
      <c r="V853" s="15" t="str">
        <f t="shared" si="6"/>
        <v>photography</v>
      </c>
      <c r="W853" s="15" t="str">
        <f t="shared" si="7"/>
        <v>photography books</v>
      </c>
    </row>
    <row r="854" ht="15.75" customHeight="1">
      <c r="A854" s="5">
        <v>111.0</v>
      </c>
      <c r="B854" s="6" t="s">
        <v>1752</v>
      </c>
      <c r="C854" s="7" t="s">
        <v>1753</v>
      </c>
      <c r="D854" s="8">
        <v>61400.0</v>
      </c>
      <c r="E854" s="8">
        <v>73653.0</v>
      </c>
      <c r="F854" s="5" t="s">
        <v>931</v>
      </c>
      <c r="G854" s="5">
        <v>676.0</v>
      </c>
      <c r="H854" s="5" t="s">
        <v>31</v>
      </c>
      <c r="I854" s="5" t="s">
        <v>32</v>
      </c>
      <c r="J854" s="5">
        <v>1.34829E9</v>
      </c>
      <c r="K854" s="5">
        <v>1.3488084E9</v>
      </c>
      <c r="L854" s="9">
        <f t="shared" si="2"/>
        <v>116490046838400</v>
      </c>
      <c r="M854" s="10">
        <f t="shared" ref="M854:N854" si="858">(((J854/60/60)/24+DATE(1970,1,1)))</f>
        <v>41174.20833</v>
      </c>
      <c r="N854" s="11">
        <f t="shared" si="858"/>
        <v>41180.20833</v>
      </c>
      <c r="O854" s="12">
        <f t="shared" si="4"/>
        <v>2012</v>
      </c>
      <c r="P854" s="5" t="b">
        <v>0</v>
      </c>
      <c r="Q854" s="5">
        <f t="shared" si="5"/>
        <v>9</v>
      </c>
      <c r="R854" s="5" t="b">
        <v>0</v>
      </c>
      <c r="S854" s="5" t="s">
        <v>388</v>
      </c>
      <c r="T854" s="13">
        <f>Pledged/goal</f>
        <v>1.199560261</v>
      </c>
      <c r="U854" s="14">
        <f>iferror(Pledged/backer_count, " ")</f>
        <v>108.954142</v>
      </c>
      <c r="V854" s="15" t="str">
        <f t="shared" si="6"/>
        <v>publishing</v>
      </c>
      <c r="W854" s="15" t="str">
        <f t="shared" si="7"/>
        <v>radio &amp; podcasts</v>
      </c>
    </row>
    <row r="855" ht="15.75" customHeight="1">
      <c r="A855" s="5">
        <v>954.0</v>
      </c>
      <c r="B855" s="6" t="s">
        <v>1754</v>
      </c>
      <c r="C855" s="7" t="s">
        <v>1755</v>
      </c>
      <c r="D855" s="8">
        <v>42600.0</v>
      </c>
      <c r="E855" s="8">
        <v>156384.0</v>
      </c>
      <c r="F855" s="5" t="s">
        <v>931</v>
      </c>
      <c r="G855" s="5">
        <v>1548.0</v>
      </c>
      <c r="H855" s="5" t="s">
        <v>26</v>
      </c>
      <c r="I855" s="5" t="s">
        <v>27</v>
      </c>
      <c r="J855" s="5">
        <v>1.34829E9</v>
      </c>
      <c r="K855" s="5">
        <v>1.3503636E9</v>
      </c>
      <c r="L855" s="9">
        <f t="shared" si="2"/>
        <v>116490046838400</v>
      </c>
      <c r="M855" s="10">
        <f t="shared" ref="M855:N855" si="859">(((J855/60/60)/24+DATE(1970,1,1)))</f>
        <v>41174.20833</v>
      </c>
      <c r="N855" s="11">
        <f t="shared" si="859"/>
        <v>41198.20833</v>
      </c>
      <c r="O855" s="12">
        <f t="shared" si="4"/>
        <v>2012</v>
      </c>
      <c r="P855" s="5" t="b">
        <v>0</v>
      </c>
      <c r="Q855" s="5">
        <f t="shared" si="5"/>
        <v>9</v>
      </c>
      <c r="R855" s="5" t="b">
        <v>0</v>
      </c>
      <c r="S855" s="5" t="s">
        <v>60</v>
      </c>
      <c r="T855" s="16">
        <f>Pledged/goal</f>
        <v>3.670985915</v>
      </c>
      <c r="U855" s="14">
        <f>iferror(Pledged/backer_count, " ")</f>
        <v>101.0232558</v>
      </c>
      <c r="V855" s="15" t="str">
        <f t="shared" si="6"/>
        <v>technology</v>
      </c>
      <c r="W855" s="15" t="str">
        <f t="shared" si="7"/>
        <v>web</v>
      </c>
    </row>
    <row r="856" ht="15.75" customHeight="1">
      <c r="A856" s="5">
        <v>912.0</v>
      </c>
      <c r="B856" s="6" t="s">
        <v>1756</v>
      </c>
      <c r="C856" s="7" t="s">
        <v>1757</v>
      </c>
      <c r="D856" s="8">
        <v>1800.0</v>
      </c>
      <c r="E856" s="8">
        <v>14310.0</v>
      </c>
      <c r="F856" s="5" t="s">
        <v>931</v>
      </c>
      <c r="G856" s="5">
        <v>179.0</v>
      </c>
      <c r="H856" s="5" t="s">
        <v>31</v>
      </c>
      <c r="I856" s="5" t="s">
        <v>32</v>
      </c>
      <c r="J856" s="5">
        <v>1.3468212E9</v>
      </c>
      <c r="K856" s="5">
        <v>1.3479444E9</v>
      </c>
      <c r="L856" s="9">
        <f t="shared" si="2"/>
        <v>116363142518400</v>
      </c>
      <c r="M856" s="10">
        <f t="shared" ref="M856:N856" si="860">(((J856/60/60)/24+DATE(1970,1,1)))</f>
        <v>41157.20833</v>
      </c>
      <c r="N856" s="11">
        <f t="shared" si="860"/>
        <v>41170.20833</v>
      </c>
      <c r="O856" s="12">
        <f t="shared" si="4"/>
        <v>2012</v>
      </c>
      <c r="P856" s="5" t="b">
        <v>1</v>
      </c>
      <c r="Q856" s="5">
        <f t="shared" si="5"/>
        <v>9</v>
      </c>
      <c r="R856" s="5" t="b">
        <v>0</v>
      </c>
      <c r="S856" s="5" t="s">
        <v>38</v>
      </c>
      <c r="T856" s="16">
        <f>Pledged/goal</f>
        <v>7.95</v>
      </c>
      <c r="U856" s="14">
        <f>iferror(Pledged/backer_count, " ")</f>
        <v>79.94413408</v>
      </c>
      <c r="V856" s="15" t="str">
        <f t="shared" si="6"/>
        <v>film &amp; video</v>
      </c>
      <c r="W856" s="15" t="str">
        <f t="shared" si="7"/>
        <v>drama</v>
      </c>
    </row>
    <row r="857" ht="15.75" customHeight="1">
      <c r="A857" s="5">
        <v>41.0</v>
      </c>
      <c r="B857" s="6" t="s">
        <v>1758</v>
      </c>
      <c r="C857" s="7" t="s">
        <v>1759</v>
      </c>
      <c r="D857" s="8">
        <v>5600.0</v>
      </c>
      <c r="E857" s="8">
        <v>11924.0</v>
      </c>
      <c r="F857" s="5" t="s">
        <v>931</v>
      </c>
      <c r="G857" s="5">
        <v>111.0</v>
      </c>
      <c r="H857" s="5" t="s">
        <v>79</v>
      </c>
      <c r="I857" s="5" t="s">
        <v>80</v>
      </c>
      <c r="J857" s="5">
        <v>1.3467348E9</v>
      </c>
      <c r="K857" s="5">
        <v>1.3489812E9</v>
      </c>
      <c r="L857" s="9">
        <f t="shared" si="2"/>
        <v>116355677558400</v>
      </c>
      <c r="M857" s="10">
        <f t="shared" ref="M857:N857" si="861">(((J857/60/60)/24+DATE(1970,1,1)))</f>
        <v>41156.20833</v>
      </c>
      <c r="N857" s="11">
        <f t="shared" si="861"/>
        <v>41182.20833</v>
      </c>
      <c r="O857" s="12">
        <f t="shared" si="4"/>
        <v>2012</v>
      </c>
      <c r="P857" s="5" t="b">
        <v>0</v>
      </c>
      <c r="Q857" s="5">
        <f t="shared" si="5"/>
        <v>9</v>
      </c>
      <c r="R857" s="5" t="b">
        <v>1</v>
      </c>
      <c r="S857" s="5" t="s">
        <v>28</v>
      </c>
      <c r="T857" s="13">
        <f>Pledged/goal</f>
        <v>2.129285714</v>
      </c>
      <c r="U857" s="14">
        <f>iferror(Pledged/backer_count, " ")</f>
        <v>107.4234234</v>
      </c>
      <c r="V857" s="15" t="str">
        <f t="shared" si="6"/>
        <v>music</v>
      </c>
      <c r="W857" s="15" t="str">
        <f t="shared" si="7"/>
        <v>rock</v>
      </c>
    </row>
    <row r="858" ht="15.75" customHeight="1">
      <c r="A858" s="5">
        <v>5.0</v>
      </c>
      <c r="B858" s="6" t="s">
        <v>1760</v>
      </c>
      <c r="C858" s="7" t="s">
        <v>1761</v>
      </c>
      <c r="D858" s="8">
        <v>7600.0</v>
      </c>
      <c r="E858" s="8">
        <v>13195.0</v>
      </c>
      <c r="F858" s="5" t="s">
        <v>931</v>
      </c>
      <c r="G858" s="5">
        <v>174.0</v>
      </c>
      <c r="H858" s="5" t="s">
        <v>47</v>
      </c>
      <c r="I858" s="5" t="s">
        <v>48</v>
      </c>
      <c r="J858" s="5">
        <v>1.34613E9</v>
      </c>
      <c r="K858" s="5">
        <v>1.3470804E9</v>
      </c>
      <c r="L858" s="9">
        <f t="shared" si="2"/>
        <v>116303422838400</v>
      </c>
      <c r="M858" s="10">
        <f t="shared" ref="M858:N858" si="862">(((J858/60/60)/24+DATE(1970,1,1)))</f>
        <v>41149.20833</v>
      </c>
      <c r="N858" s="11">
        <f t="shared" si="862"/>
        <v>41160.20833</v>
      </c>
      <c r="O858" s="12">
        <f t="shared" si="4"/>
        <v>2012</v>
      </c>
      <c r="P858" s="5" t="b">
        <v>0</v>
      </c>
      <c r="Q858" s="5">
        <f t="shared" si="5"/>
        <v>8</v>
      </c>
      <c r="R858" s="5" t="b">
        <v>0</v>
      </c>
      <c r="S858" s="5" t="s">
        <v>33</v>
      </c>
      <c r="T858" s="13">
        <f>Pledged/goal</f>
        <v>1.736184211</v>
      </c>
      <c r="U858" s="14">
        <f>iferror(Pledged/backer_count, " ")</f>
        <v>75.83333333</v>
      </c>
      <c r="V858" s="15" t="str">
        <f t="shared" si="6"/>
        <v>theater</v>
      </c>
      <c r="W858" s="15" t="str">
        <f t="shared" si="7"/>
        <v>plays</v>
      </c>
    </row>
    <row r="859" ht="15.75" customHeight="1">
      <c r="A859" s="5">
        <v>813.0</v>
      </c>
      <c r="B859" s="6" t="s">
        <v>1762</v>
      </c>
      <c r="C859" s="7" t="s">
        <v>1763</v>
      </c>
      <c r="D859" s="8">
        <v>3200.0</v>
      </c>
      <c r="E859" s="8">
        <v>7661.0</v>
      </c>
      <c r="F859" s="5" t="s">
        <v>931</v>
      </c>
      <c r="G859" s="5">
        <v>68.0</v>
      </c>
      <c r="H859" s="5" t="s">
        <v>31</v>
      </c>
      <c r="I859" s="5" t="s">
        <v>32</v>
      </c>
      <c r="J859" s="5">
        <v>1.3460436E9</v>
      </c>
      <c r="K859" s="5">
        <v>1.3469076E9</v>
      </c>
      <c r="L859" s="9">
        <f t="shared" si="2"/>
        <v>116295957878400</v>
      </c>
      <c r="M859" s="10">
        <f t="shared" ref="M859:N859" si="863">(((J859/60/60)/24+DATE(1970,1,1)))</f>
        <v>41148.20833</v>
      </c>
      <c r="N859" s="11">
        <f t="shared" si="863"/>
        <v>41158.20833</v>
      </c>
      <c r="O859" s="12">
        <f t="shared" si="4"/>
        <v>2012</v>
      </c>
      <c r="P859" s="5" t="b">
        <v>0</v>
      </c>
      <c r="Q859" s="5">
        <f t="shared" si="5"/>
        <v>8</v>
      </c>
      <c r="R859" s="5" t="b">
        <v>0</v>
      </c>
      <c r="S859" s="5" t="s">
        <v>139</v>
      </c>
      <c r="T859" s="16">
        <f>Pledged/goal</f>
        <v>2.3940625</v>
      </c>
      <c r="U859" s="14">
        <f>iferror(Pledged/backer_count, " ")</f>
        <v>112.6617647</v>
      </c>
      <c r="V859" s="15" t="str">
        <f t="shared" si="6"/>
        <v>games</v>
      </c>
      <c r="W859" s="15" t="str">
        <f t="shared" si="7"/>
        <v>video games</v>
      </c>
    </row>
    <row r="860" ht="15.75" customHeight="1">
      <c r="A860" s="5">
        <v>219.0</v>
      </c>
      <c r="B860" s="6" t="s">
        <v>1764</v>
      </c>
      <c r="C860" s="7" t="s">
        <v>1765</v>
      </c>
      <c r="D860" s="8">
        <v>41700.0</v>
      </c>
      <c r="E860" s="8">
        <v>138497.0</v>
      </c>
      <c r="F860" s="5" t="s">
        <v>931</v>
      </c>
      <c r="G860" s="5">
        <v>1539.0</v>
      </c>
      <c r="H860" s="5" t="s">
        <v>31</v>
      </c>
      <c r="I860" s="5" t="s">
        <v>32</v>
      </c>
      <c r="J860" s="5">
        <v>1.3450932E9</v>
      </c>
      <c r="K860" s="5">
        <v>1.34613E9</v>
      </c>
      <c r="L860" s="9">
        <f t="shared" si="2"/>
        <v>116213843318400</v>
      </c>
      <c r="M860" s="10">
        <f t="shared" ref="M860:N860" si="864">(((J860/60/60)/24+DATE(1970,1,1)))</f>
        <v>41137.20833</v>
      </c>
      <c r="N860" s="11">
        <f t="shared" si="864"/>
        <v>41149.20833</v>
      </c>
      <c r="O860" s="12">
        <f t="shared" si="4"/>
        <v>2012</v>
      </c>
      <c r="P860" s="5" t="b">
        <v>0</v>
      </c>
      <c r="Q860" s="5">
        <f t="shared" si="5"/>
        <v>8</v>
      </c>
      <c r="R860" s="5" t="b">
        <v>0</v>
      </c>
      <c r="S860" s="5" t="s">
        <v>161</v>
      </c>
      <c r="T860" s="13">
        <f>Pledged/goal</f>
        <v>3.321270983</v>
      </c>
      <c r="U860" s="14">
        <f>iferror(Pledged/backer_count, " ")</f>
        <v>89.99155296</v>
      </c>
      <c r="V860" s="15" t="str">
        <f t="shared" si="6"/>
        <v>film &amp; video</v>
      </c>
      <c r="W860" s="15" t="str">
        <f t="shared" si="7"/>
        <v>animation</v>
      </c>
    </row>
    <row r="861" ht="15.75" customHeight="1">
      <c r="A861" s="5">
        <v>84.0</v>
      </c>
      <c r="B861" s="6" t="s">
        <v>1766</v>
      </c>
      <c r="C861" s="7" t="s">
        <v>1767</v>
      </c>
      <c r="D861" s="8">
        <v>31400.0</v>
      </c>
      <c r="E861" s="8">
        <v>41564.0</v>
      </c>
      <c r="F861" s="5" t="s">
        <v>931</v>
      </c>
      <c r="G861" s="5">
        <v>374.0</v>
      </c>
      <c r="H861" s="5" t="s">
        <v>31</v>
      </c>
      <c r="I861" s="5" t="s">
        <v>32</v>
      </c>
      <c r="J861" s="5">
        <v>1.3434516E9</v>
      </c>
      <c r="K861" s="5">
        <v>1.3443156E9</v>
      </c>
      <c r="L861" s="9">
        <f t="shared" si="2"/>
        <v>116072009078400</v>
      </c>
      <c r="M861" s="10">
        <f t="shared" ref="M861:N861" si="865">(((J861/60/60)/24+DATE(1970,1,1)))</f>
        <v>41118.20833</v>
      </c>
      <c r="N861" s="11">
        <f t="shared" si="865"/>
        <v>41128.20833</v>
      </c>
      <c r="O861" s="12">
        <f t="shared" si="4"/>
        <v>2012</v>
      </c>
      <c r="P861" s="5" t="b">
        <v>0</v>
      </c>
      <c r="Q861" s="5">
        <f t="shared" si="5"/>
        <v>7</v>
      </c>
      <c r="R861" s="5" t="b">
        <v>0</v>
      </c>
      <c r="S861" s="5" t="s">
        <v>184</v>
      </c>
      <c r="T861" s="13">
        <f>Pledged/goal</f>
        <v>1.323694268</v>
      </c>
      <c r="U861" s="14">
        <f>iferror(Pledged/backer_count, " ")</f>
        <v>111.1336898</v>
      </c>
      <c r="V861" s="15" t="str">
        <f t="shared" si="6"/>
        <v>technology</v>
      </c>
      <c r="W861" s="15" t="str">
        <f t="shared" si="7"/>
        <v>wearables</v>
      </c>
    </row>
    <row r="862" ht="15.75" customHeight="1">
      <c r="A862" s="5">
        <v>502.0</v>
      </c>
      <c r="B862" s="6" t="s">
        <v>934</v>
      </c>
      <c r="C862" s="7" t="s">
        <v>1768</v>
      </c>
      <c r="D862" s="8">
        <v>1300.0</v>
      </c>
      <c r="E862" s="8">
        <v>6889.0</v>
      </c>
      <c r="F862" s="5" t="s">
        <v>931</v>
      </c>
      <c r="G862" s="5">
        <v>186.0</v>
      </c>
      <c r="H862" s="5" t="s">
        <v>26</v>
      </c>
      <c r="I862" s="5" t="s">
        <v>27</v>
      </c>
      <c r="J862" s="5">
        <v>1.3433652E9</v>
      </c>
      <c r="K862" s="5">
        <v>1.3458708E9</v>
      </c>
      <c r="L862" s="9">
        <f t="shared" si="2"/>
        <v>116064544118400</v>
      </c>
      <c r="M862" s="10">
        <f t="shared" ref="M862:N862" si="866">(((J862/60/60)/24+DATE(1970,1,1)))</f>
        <v>41117.20833</v>
      </c>
      <c r="N862" s="11">
        <f t="shared" si="866"/>
        <v>41146.20833</v>
      </c>
      <c r="O862" s="12">
        <f t="shared" si="4"/>
        <v>2012</v>
      </c>
      <c r="P862" s="5" t="b">
        <v>0</v>
      </c>
      <c r="Q862" s="5">
        <f t="shared" si="5"/>
        <v>7</v>
      </c>
      <c r="R862" s="5" t="b">
        <v>1</v>
      </c>
      <c r="S862" s="5" t="s">
        <v>139</v>
      </c>
      <c r="T862" s="16">
        <f>Pledged/goal</f>
        <v>5.299230769</v>
      </c>
      <c r="U862" s="14">
        <f>iferror(Pledged/backer_count, " ")</f>
        <v>37.03763441</v>
      </c>
      <c r="V862" s="15" t="str">
        <f t="shared" si="6"/>
        <v>games</v>
      </c>
      <c r="W862" s="15" t="str">
        <f t="shared" si="7"/>
        <v>video games</v>
      </c>
    </row>
    <row r="863" ht="15.75" customHeight="1">
      <c r="A863" s="5">
        <v>918.0</v>
      </c>
      <c r="B863" s="6" t="s">
        <v>1769</v>
      </c>
      <c r="C863" s="7" t="s">
        <v>1770</v>
      </c>
      <c r="D863" s="8">
        <v>3800.0</v>
      </c>
      <c r="E863" s="8">
        <v>9021.0</v>
      </c>
      <c r="F863" s="5" t="s">
        <v>931</v>
      </c>
      <c r="G863" s="5">
        <v>156.0</v>
      </c>
      <c r="H863" s="5" t="s">
        <v>105</v>
      </c>
      <c r="I863" s="5" t="s">
        <v>106</v>
      </c>
      <c r="J863" s="5">
        <v>1.3433652E9</v>
      </c>
      <c r="K863" s="5">
        <v>1.3443156E9</v>
      </c>
      <c r="L863" s="9">
        <f t="shared" si="2"/>
        <v>116064544118400</v>
      </c>
      <c r="M863" s="10">
        <f t="shared" ref="M863:N863" si="867">(((J863/60/60)/24+DATE(1970,1,1)))</f>
        <v>41117.20833</v>
      </c>
      <c r="N863" s="11">
        <f t="shared" si="867"/>
        <v>41128.20833</v>
      </c>
      <c r="O863" s="12">
        <f t="shared" si="4"/>
        <v>2012</v>
      </c>
      <c r="P863" s="5" t="b">
        <v>0</v>
      </c>
      <c r="Q863" s="5">
        <f t="shared" si="5"/>
        <v>7</v>
      </c>
      <c r="R863" s="5" t="b">
        <v>0</v>
      </c>
      <c r="S863" s="5" t="s">
        <v>388</v>
      </c>
      <c r="T863" s="16">
        <f>Pledged/goal</f>
        <v>2.373947368</v>
      </c>
      <c r="U863" s="14">
        <f>iferror(Pledged/backer_count, " ")</f>
        <v>57.82692308</v>
      </c>
      <c r="V863" s="15" t="str">
        <f t="shared" si="6"/>
        <v>publishing</v>
      </c>
      <c r="W863" s="15" t="str">
        <f t="shared" si="7"/>
        <v>radio &amp; podcasts</v>
      </c>
    </row>
    <row r="864" ht="15.75" customHeight="1">
      <c r="A864" s="5">
        <v>60.0</v>
      </c>
      <c r="B864" s="6" t="s">
        <v>1771</v>
      </c>
      <c r="C864" s="7" t="s">
        <v>1772</v>
      </c>
      <c r="D864" s="8">
        <v>94200.0</v>
      </c>
      <c r="E864" s="8">
        <v>135997.0</v>
      </c>
      <c r="F864" s="5" t="s">
        <v>931</v>
      </c>
      <c r="G864" s="5">
        <v>1600.0</v>
      </c>
      <c r="H864" s="5" t="s">
        <v>56</v>
      </c>
      <c r="I864" s="5" t="s">
        <v>57</v>
      </c>
      <c r="J864" s="5">
        <v>1.3425012E9</v>
      </c>
      <c r="K864" s="5">
        <v>1.3427604E9</v>
      </c>
      <c r="L864" s="9">
        <f t="shared" si="2"/>
        <v>115989894518400</v>
      </c>
      <c r="M864" s="10">
        <f t="shared" ref="M864:N864" si="868">(((J864/60/60)/24+DATE(1970,1,1)))</f>
        <v>41107.20833</v>
      </c>
      <c r="N864" s="11">
        <f t="shared" si="868"/>
        <v>41110.20833</v>
      </c>
      <c r="O864" s="12">
        <f t="shared" si="4"/>
        <v>2012</v>
      </c>
      <c r="P864" s="5" t="b">
        <v>0</v>
      </c>
      <c r="Q864" s="5">
        <f t="shared" si="5"/>
        <v>7</v>
      </c>
      <c r="R864" s="5" t="b">
        <v>0</v>
      </c>
      <c r="S864" s="5" t="s">
        <v>33</v>
      </c>
      <c r="T864" s="13">
        <f>Pledged/goal</f>
        <v>1.443704883</v>
      </c>
      <c r="U864" s="14">
        <f>iferror(Pledged/backer_count, " ")</f>
        <v>84.998125</v>
      </c>
      <c r="V864" s="15" t="str">
        <f t="shared" si="6"/>
        <v>theater</v>
      </c>
      <c r="W864" s="15" t="str">
        <f t="shared" si="7"/>
        <v>plays</v>
      </c>
    </row>
    <row r="865" ht="15.75" customHeight="1">
      <c r="A865" s="5">
        <v>169.0</v>
      </c>
      <c r="B865" s="6" t="s">
        <v>1773</v>
      </c>
      <c r="C865" s="7" t="s">
        <v>1774</v>
      </c>
      <c r="D865" s="8">
        <v>23300.0</v>
      </c>
      <c r="E865" s="8">
        <v>98811.0</v>
      </c>
      <c r="F865" s="5" t="s">
        <v>931</v>
      </c>
      <c r="G865" s="5">
        <v>1267.0</v>
      </c>
      <c r="H865" s="5" t="s">
        <v>31</v>
      </c>
      <c r="I865" s="5" t="s">
        <v>32</v>
      </c>
      <c r="J865" s="5">
        <v>1.3399092E9</v>
      </c>
      <c r="K865" s="5">
        <v>1.3423284E9</v>
      </c>
      <c r="L865" s="9">
        <f t="shared" si="2"/>
        <v>115765945718400</v>
      </c>
      <c r="M865" s="10">
        <f t="shared" ref="M865:N865" si="869">(((J865/60/60)/24+DATE(1970,1,1)))</f>
        <v>41077.20833</v>
      </c>
      <c r="N865" s="11">
        <f t="shared" si="869"/>
        <v>41105.20833</v>
      </c>
      <c r="O865" s="12">
        <f t="shared" si="4"/>
        <v>2012</v>
      </c>
      <c r="P865" s="5" t="b">
        <v>0</v>
      </c>
      <c r="Q865" s="5">
        <f t="shared" si="5"/>
        <v>6</v>
      </c>
      <c r="R865" s="5" t="b">
        <v>1</v>
      </c>
      <c r="S865" s="5" t="s">
        <v>158</v>
      </c>
      <c r="T865" s="13">
        <f>Pledged/goal</f>
        <v>4.240815451</v>
      </c>
      <c r="U865" s="14">
        <f>iferror(Pledged/backer_count, " ")</f>
        <v>77.98816101</v>
      </c>
      <c r="V865" s="15" t="str">
        <f t="shared" si="6"/>
        <v>film &amp; video</v>
      </c>
      <c r="W865" s="15" t="str">
        <f t="shared" si="7"/>
        <v>shorts</v>
      </c>
    </row>
    <row r="866" ht="15.75" customHeight="1">
      <c r="A866" s="5">
        <v>307.0</v>
      </c>
      <c r="B866" s="6" t="s">
        <v>1775</v>
      </c>
      <c r="C866" s="7" t="s">
        <v>1776</v>
      </c>
      <c r="D866" s="8">
        <v>32900.0</v>
      </c>
      <c r="E866" s="8">
        <v>43473.0</v>
      </c>
      <c r="F866" s="5" t="s">
        <v>931</v>
      </c>
      <c r="G866" s="5">
        <v>659.0</v>
      </c>
      <c r="H866" s="5" t="s">
        <v>47</v>
      </c>
      <c r="I866" s="5" t="s">
        <v>48</v>
      </c>
      <c r="J866" s="5">
        <v>1.3389588E9</v>
      </c>
      <c r="K866" s="5">
        <v>1.3406868E9</v>
      </c>
      <c r="L866" s="9">
        <f t="shared" si="2"/>
        <v>115683831158400</v>
      </c>
      <c r="M866" s="10">
        <f t="shared" ref="M866:N866" si="870">(((J866/60/60)/24+DATE(1970,1,1)))</f>
        <v>41066.20833</v>
      </c>
      <c r="N866" s="11">
        <f t="shared" si="870"/>
        <v>41086.20833</v>
      </c>
      <c r="O866" s="12">
        <f t="shared" si="4"/>
        <v>2012</v>
      </c>
      <c r="P866" s="5" t="b">
        <v>0</v>
      </c>
      <c r="Q866" s="5">
        <f t="shared" si="5"/>
        <v>6</v>
      </c>
      <c r="R866" s="5" t="b">
        <v>1</v>
      </c>
      <c r="S866" s="5" t="s">
        <v>164</v>
      </c>
      <c r="T866" s="13">
        <f>Pledged/goal</f>
        <v>1.321367781</v>
      </c>
      <c r="U866" s="14">
        <f>iferror(Pledged/backer_count, " ")</f>
        <v>65.96813354</v>
      </c>
      <c r="V866" s="15" t="str">
        <f t="shared" si="6"/>
        <v>publishing</v>
      </c>
      <c r="W866" s="15" t="str">
        <f t="shared" si="7"/>
        <v>fiction</v>
      </c>
    </row>
    <row r="867" ht="15.75" customHeight="1">
      <c r="A867" s="5">
        <v>798.0</v>
      </c>
      <c r="B867" s="6" t="s">
        <v>1777</v>
      </c>
      <c r="C867" s="7" t="s">
        <v>1778</v>
      </c>
      <c r="D867" s="8">
        <v>3400.0</v>
      </c>
      <c r="E867" s="8">
        <v>6408.0</v>
      </c>
      <c r="F867" s="5" t="s">
        <v>931</v>
      </c>
      <c r="G867" s="5">
        <v>121.0</v>
      </c>
      <c r="H867" s="5" t="s">
        <v>31</v>
      </c>
      <c r="I867" s="5" t="s">
        <v>32</v>
      </c>
      <c r="J867" s="5">
        <v>1.3384404E9</v>
      </c>
      <c r="K867" s="5">
        <v>1.3408596E9</v>
      </c>
      <c r="L867" s="9">
        <f t="shared" si="2"/>
        <v>115639041398400</v>
      </c>
      <c r="M867" s="10">
        <f t="shared" ref="M867:N867" si="871">(((J867/60/60)/24+DATE(1970,1,1)))</f>
        <v>41060.20833</v>
      </c>
      <c r="N867" s="11">
        <f t="shared" si="871"/>
        <v>41088.20833</v>
      </c>
      <c r="O867" s="12">
        <f t="shared" si="4"/>
        <v>2012</v>
      </c>
      <c r="P867" s="5" t="b">
        <v>0</v>
      </c>
      <c r="Q867" s="5">
        <f t="shared" si="5"/>
        <v>5</v>
      </c>
      <c r="R867" s="5" t="b">
        <v>1</v>
      </c>
      <c r="S867" s="5" t="s">
        <v>33</v>
      </c>
      <c r="T867" s="16">
        <f>Pledged/goal</f>
        <v>1.884705882</v>
      </c>
      <c r="U867" s="14">
        <f>iferror(Pledged/backer_count, " ")</f>
        <v>52.95867769</v>
      </c>
      <c r="V867" s="15" t="str">
        <f t="shared" si="6"/>
        <v>theater</v>
      </c>
      <c r="W867" s="15" t="str">
        <f t="shared" si="7"/>
        <v>plays</v>
      </c>
    </row>
    <row r="868" ht="15.75" customHeight="1">
      <c r="A868" s="5">
        <v>719.0</v>
      </c>
      <c r="B868" s="6" t="s">
        <v>1779</v>
      </c>
      <c r="C868" s="7" t="s">
        <v>1780</v>
      </c>
      <c r="D868" s="8">
        <v>6900.0</v>
      </c>
      <c r="E868" s="8">
        <v>10557.0</v>
      </c>
      <c r="F868" s="5" t="s">
        <v>931</v>
      </c>
      <c r="G868" s="5">
        <v>123.0</v>
      </c>
      <c r="H868" s="5" t="s">
        <v>31</v>
      </c>
      <c r="I868" s="5" t="s">
        <v>32</v>
      </c>
      <c r="J868" s="5">
        <v>1.3382676E9</v>
      </c>
      <c r="K868" s="5">
        <v>1.339218E9</v>
      </c>
      <c r="L868" s="9">
        <f t="shared" si="2"/>
        <v>115624111478400</v>
      </c>
      <c r="M868" s="10">
        <f t="shared" ref="M868:N868" si="872">(((J868/60/60)/24+DATE(1970,1,1)))</f>
        <v>41058.20833</v>
      </c>
      <c r="N868" s="11">
        <f t="shared" si="872"/>
        <v>41069.20833</v>
      </c>
      <c r="O868" s="12">
        <f t="shared" si="4"/>
        <v>2012</v>
      </c>
      <c r="P868" s="5" t="b">
        <v>0</v>
      </c>
      <c r="Q868" s="5">
        <f t="shared" si="5"/>
        <v>5</v>
      </c>
      <c r="R868" s="5" t="b">
        <v>0</v>
      </c>
      <c r="S868" s="5" t="s">
        <v>164</v>
      </c>
      <c r="T868" s="16">
        <f>Pledged/goal</f>
        <v>1.53</v>
      </c>
      <c r="U868" s="14">
        <f>iferror(Pledged/backer_count, " ")</f>
        <v>85.82926829</v>
      </c>
      <c r="V868" s="15" t="str">
        <f t="shared" si="6"/>
        <v>publishing</v>
      </c>
      <c r="W868" s="15" t="str">
        <f t="shared" si="7"/>
        <v>fiction</v>
      </c>
    </row>
    <row r="869" ht="15.75" customHeight="1">
      <c r="A869" s="5">
        <v>763.0</v>
      </c>
      <c r="B869" s="6" t="s">
        <v>1781</v>
      </c>
      <c r="C869" s="7" t="s">
        <v>1782</v>
      </c>
      <c r="D869" s="8">
        <v>5600.0</v>
      </c>
      <c r="E869" s="8">
        <v>6338.0</v>
      </c>
      <c r="F869" s="5" t="s">
        <v>931</v>
      </c>
      <c r="G869" s="5">
        <v>235.0</v>
      </c>
      <c r="H869" s="5" t="s">
        <v>31</v>
      </c>
      <c r="I869" s="5" t="s">
        <v>32</v>
      </c>
      <c r="J869" s="5">
        <v>1.3364532E9</v>
      </c>
      <c r="K869" s="5">
        <v>1.3394772E9</v>
      </c>
      <c r="L869" s="9">
        <f t="shared" si="2"/>
        <v>115467347318400</v>
      </c>
      <c r="M869" s="10">
        <f t="shared" ref="M869:N869" si="873">(((J869/60/60)/24+DATE(1970,1,1)))</f>
        <v>41037.20833</v>
      </c>
      <c r="N869" s="11">
        <f t="shared" si="873"/>
        <v>41072.20833</v>
      </c>
      <c r="O869" s="12">
        <f t="shared" si="4"/>
        <v>2012</v>
      </c>
      <c r="P869" s="5" t="b">
        <v>0</v>
      </c>
      <c r="Q869" s="5">
        <f t="shared" si="5"/>
        <v>5</v>
      </c>
      <c r="R869" s="5" t="b">
        <v>1</v>
      </c>
      <c r="S869" s="5" t="s">
        <v>33</v>
      </c>
      <c r="T869" s="16">
        <f>Pledged/goal</f>
        <v>1.131785714</v>
      </c>
      <c r="U869" s="14">
        <f>iferror(Pledged/backer_count, " ")</f>
        <v>26.97021277</v>
      </c>
      <c r="V869" s="15" t="str">
        <f t="shared" si="6"/>
        <v>theater</v>
      </c>
      <c r="W869" s="15" t="str">
        <f t="shared" si="7"/>
        <v>plays</v>
      </c>
    </row>
    <row r="870" ht="15.75" customHeight="1">
      <c r="A870" s="5">
        <v>471.0</v>
      </c>
      <c r="B870" s="6" t="s">
        <v>1260</v>
      </c>
      <c r="C870" s="7" t="s">
        <v>1783</v>
      </c>
      <c r="D870" s="8">
        <v>3100.0</v>
      </c>
      <c r="E870" s="8">
        <v>9889.0</v>
      </c>
      <c r="F870" s="5" t="s">
        <v>931</v>
      </c>
      <c r="G870" s="5">
        <v>194.0</v>
      </c>
      <c r="H870" s="5" t="s">
        <v>51</v>
      </c>
      <c r="I870" s="5" t="s">
        <v>52</v>
      </c>
      <c r="J870" s="5">
        <v>1.3359348E9</v>
      </c>
      <c r="K870" s="5">
        <v>1.3359348E9</v>
      </c>
      <c r="L870" s="9">
        <f t="shared" si="2"/>
        <v>115422557558400</v>
      </c>
      <c r="M870" s="10">
        <f t="shared" ref="M870:N870" si="874">(((J870/60/60)/24+DATE(1970,1,1)))</f>
        <v>41031.20833</v>
      </c>
      <c r="N870" s="11">
        <f t="shared" si="874"/>
        <v>41031.20833</v>
      </c>
      <c r="O870" s="12">
        <f t="shared" si="4"/>
        <v>2012</v>
      </c>
      <c r="P870" s="5" t="b">
        <v>0</v>
      </c>
      <c r="Q870" s="5">
        <f t="shared" si="5"/>
        <v>5</v>
      </c>
      <c r="R870" s="5" t="b">
        <v>1</v>
      </c>
      <c r="S870" s="5" t="s">
        <v>63</v>
      </c>
      <c r="T870" s="16">
        <f>Pledged/goal</f>
        <v>3.19</v>
      </c>
      <c r="U870" s="14">
        <f>iferror(Pledged/backer_count, " ")</f>
        <v>50.9742268</v>
      </c>
      <c r="V870" s="15" t="str">
        <f t="shared" si="6"/>
        <v>food</v>
      </c>
      <c r="W870" s="15" t="str">
        <f t="shared" si="7"/>
        <v>food trucks</v>
      </c>
    </row>
    <row r="871" ht="15.75" customHeight="1">
      <c r="A871" s="5">
        <v>851.0</v>
      </c>
      <c r="B871" s="6" t="s">
        <v>1784</v>
      </c>
      <c r="C871" s="7" t="s">
        <v>1785</v>
      </c>
      <c r="D871" s="8">
        <v>6000.0</v>
      </c>
      <c r="E871" s="8">
        <v>12468.0</v>
      </c>
      <c r="F871" s="5" t="s">
        <v>931</v>
      </c>
      <c r="G871" s="5">
        <v>160.0</v>
      </c>
      <c r="H871" s="5" t="s">
        <v>31</v>
      </c>
      <c r="I871" s="5" t="s">
        <v>32</v>
      </c>
      <c r="J871" s="5">
        <v>1.3359348E9</v>
      </c>
      <c r="K871" s="5">
        <v>1.338786E9</v>
      </c>
      <c r="L871" s="9">
        <f t="shared" si="2"/>
        <v>115422557558400</v>
      </c>
      <c r="M871" s="10">
        <f t="shared" ref="M871:N871" si="875">(((J871/60/60)/24+DATE(1970,1,1)))</f>
        <v>41031.20833</v>
      </c>
      <c r="N871" s="11">
        <f t="shared" si="875"/>
        <v>41064.20833</v>
      </c>
      <c r="O871" s="12">
        <f t="shared" si="4"/>
        <v>2012</v>
      </c>
      <c r="P871" s="5" t="b">
        <v>0</v>
      </c>
      <c r="Q871" s="5">
        <f t="shared" si="5"/>
        <v>5</v>
      </c>
      <c r="R871" s="5" t="b">
        <v>0</v>
      </c>
      <c r="S871" s="5" t="s">
        <v>311</v>
      </c>
      <c r="T871" s="16">
        <f>Pledged/goal</f>
        <v>2.078</v>
      </c>
      <c r="U871" s="14">
        <f>iferror(Pledged/backer_count, " ")</f>
        <v>77.925</v>
      </c>
      <c r="V871" s="15" t="str">
        <f t="shared" si="6"/>
        <v>music</v>
      </c>
      <c r="W871" s="15" t="str">
        <f t="shared" si="7"/>
        <v>electric music</v>
      </c>
    </row>
    <row r="872" ht="15.75" customHeight="1">
      <c r="A872" s="5">
        <v>908.0</v>
      </c>
      <c r="B872" s="6" t="s">
        <v>1786</v>
      </c>
      <c r="C872" s="7" t="s">
        <v>1787</v>
      </c>
      <c r="D872" s="8">
        <v>38200.0</v>
      </c>
      <c r="E872" s="8">
        <v>121950.0</v>
      </c>
      <c r="F872" s="5" t="s">
        <v>931</v>
      </c>
      <c r="G872" s="5">
        <v>3934.0</v>
      </c>
      <c r="H872" s="5" t="s">
        <v>31</v>
      </c>
      <c r="I872" s="5" t="s">
        <v>32</v>
      </c>
      <c r="J872" s="5">
        <v>1.3359348E9</v>
      </c>
      <c r="K872" s="5">
        <v>1.3368852E9</v>
      </c>
      <c r="L872" s="9">
        <f t="shared" si="2"/>
        <v>115422557558400</v>
      </c>
      <c r="M872" s="10">
        <f t="shared" ref="M872:N872" si="876">(((J872/60/60)/24+DATE(1970,1,1)))</f>
        <v>41031.20833</v>
      </c>
      <c r="N872" s="11">
        <f t="shared" si="876"/>
        <v>41042.20833</v>
      </c>
      <c r="O872" s="12">
        <f t="shared" si="4"/>
        <v>2012</v>
      </c>
      <c r="P872" s="5" t="b">
        <v>0</v>
      </c>
      <c r="Q872" s="5">
        <f t="shared" si="5"/>
        <v>5</v>
      </c>
      <c r="R872" s="5" t="b">
        <v>0</v>
      </c>
      <c r="S872" s="5" t="s">
        <v>139</v>
      </c>
      <c r="T872" s="16">
        <f>Pledged/goal</f>
        <v>3.192408377</v>
      </c>
      <c r="U872" s="14">
        <f>iferror(Pledged/backer_count, " ")</f>
        <v>30.99898322</v>
      </c>
      <c r="V872" s="15" t="str">
        <f t="shared" si="6"/>
        <v>games</v>
      </c>
      <c r="W872" s="15" t="str">
        <f t="shared" si="7"/>
        <v>video games</v>
      </c>
    </row>
    <row r="873" ht="15.75" customHeight="1">
      <c r="A873" s="5">
        <v>584.0</v>
      </c>
      <c r="B873" s="6" t="s">
        <v>927</v>
      </c>
      <c r="C873" s="7" t="s">
        <v>1788</v>
      </c>
      <c r="D873" s="8">
        <v>86400.0</v>
      </c>
      <c r="E873" s="8">
        <v>103255.0</v>
      </c>
      <c r="F873" s="5" t="s">
        <v>931</v>
      </c>
      <c r="G873" s="5">
        <v>1613.0</v>
      </c>
      <c r="H873" s="5" t="s">
        <v>31</v>
      </c>
      <c r="I873" s="5" t="s">
        <v>32</v>
      </c>
      <c r="J873" s="5">
        <v>1.33533E9</v>
      </c>
      <c r="K873" s="5">
        <v>1.3365396E9</v>
      </c>
      <c r="L873" s="9">
        <f t="shared" si="2"/>
        <v>115370302838400</v>
      </c>
      <c r="M873" s="10">
        <f t="shared" ref="M873:N873" si="877">(((J873/60/60)/24+DATE(1970,1,1)))</f>
        <v>41024.20833</v>
      </c>
      <c r="N873" s="11">
        <f t="shared" si="877"/>
        <v>41038.20833</v>
      </c>
      <c r="O873" s="12">
        <f t="shared" si="4"/>
        <v>2012</v>
      </c>
      <c r="P873" s="5" t="b">
        <v>0</v>
      </c>
      <c r="Q873" s="5">
        <f t="shared" si="5"/>
        <v>4</v>
      </c>
      <c r="R873" s="5" t="b">
        <v>0</v>
      </c>
      <c r="S873" s="5" t="s">
        <v>60</v>
      </c>
      <c r="T873" s="16">
        <f>Pledged/goal</f>
        <v>1.195081019</v>
      </c>
      <c r="U873" s="14">
        <f>iferror(Pledged/backer_count, " ")</f>
        <v>64.01425914</v>
      </c>
      <c r="V873" s="15" t="str">
        <f t="shared" si="6"/>
        <v>technology</v>
      </c>
      <c r="W873" s="15" t="str">
        <f t="shared" si="7"/>
        <v>web</v>
      </c>
    </row>
    <row r="874" ht="15.75" customHeight="1">
      <c r="A874" s="5">
        <v>856.0</v>
      </c>
      <c r="B874" s="6" t="s">
        <v>699</v>
      </c>
      <c r="C874" s="7" t="s">
        <v>1789</v>
      </c>
      <c r="D874" s="8">
        <v>2400.0</v>
      </c>
      <c r="E874" s="8">
        <v>8558.0</v>
      </c>
      <c r="F874" s="5" t="s">
        <v>931</v>
      </c>
      <c r="G874" s="5">
        <v>158.0</v>
      </c>
      <c r="H874" s="5" t="s">
        <v>31</v>
      </c>
      <c r="I874" s="5" t="s">
        <v>32</v>
      </c>
      <c r="J874" s="5">
        <v>1.3352436E9</v>
      </c>
      <c r="K874" s="5">
        <v>1.3367124E9</v>
      </c>
      <c r="L874" s="9">
        <f t="shared" si="2"/>
        <v>115362837878400</v>
      </c>
      <c r="M874" s="10">
        <f t="shared" ref="M874:N874" si="878">(((J874/60/60)/24+DATE(1970,1,1)))</f>
        <v>41023.20833</v>
      </c>
      <c r="N874" s="11">
        <f t="shared" si="878"/>
        <v>41040.20833</v>
      </c>
      <c r="O874" s="12">
        <f t="shared" si="4"/>
        <v>2012</v>
      </c>
      <c r="P874" s="5" t="b">
        <v>0</v>
      </c>
      <c r="Q874" s="5">
        <f t="shared" si="5"/>
        <v>4</v>
      </c>
      <c r="R874" s="5" t="b">
        <v>0</v>
      </c>
      <c r="S874" s="5" t="s">
        <v>63</v>
      </c>
      <c r="T874" s="16">
        <f>Pledged/goal</f>
        <v>3.565833333</v>
      </c>
      <c r="U874" s="14">
        <f>iferror(Pledged/backer_count, " ")</f>
        <v>54.16455696</v>
      </c>
      <c r="V874" s="15" t="str">
        <f t="shared" si="6"/>
        <v>food</v>
      </c>
      <c r="W874" s="15" t="str">
        <f t="shared" si="7"/>
        <v>food trucks</v>
      </c>
    </row>
    <row r="875" ht="15.75" customHeight="1">
      <c r="A875" s="5">
        <v>703.0</v>
      </c>
      <c r="B875" s="6" t="s">
        <v>1790</v>
      </c>
      <c r="C875" s="7" t="s">
        <v>1791</v>
      </c>
      <c r="D875" s="8">
        <v>63400.0</v>
      </c>
      <c r="E875" s="8">
        <v>197728.0</v>
      </c>
      <c r="F875" s="5" t="s">
        <v>931</v>
      </c>
      <c r="G875" s="5">
        <v>2038.0</v>
      </c>
      <c r="H875" s="5" t="s">
        <v>31</v>
      </c>
      <c r="I875" s="5" t="s">
        <v>32</v>
      </c>
      <c r="J875" s="5">
        <v>1.3349844E9</v>
      </c>
      <c r="K875" s="5">
        <v>1.3364532E9</v>
      </c>
      <c r="L875" s="9">
        <f t="shared" si="2"/>
        <v>115340442998400</v>
      </c>
      <c r="M875" s="10">
        <f t="shared" ref="M875:N875" si="879">(((J875/60/60)/24+DATE(1970,1,1)))</f>
        <v>41020.20833</v>
      </c>
      <c r="N875" s="11">
        <f t="shared" si="879"/>
        <v>41037.20833</v>
      </c>
      <c r="O875" s="12">
        <f t="shared" si="4"/>
        <v>2012</v>
      </c>
      <c r="P875" s="5" t="b">
        <v>1</v>
      </c>
      <c r="Q875" s="5">
        <f t="shared" si="5"/>
        <v>4</v>
      </c>
      <c r="R875" s="5" t="b">
        <v>1</v>
      </c>
      <c r="S875" s="5" t="s">
        <v>296</v>
      </c>
      <c r="T875" s="16">
        <f>Pledged/goal</f>
        <v>3.11873817</v>
      </c>
      <c r="U875" s="14">
        <f>iferror(Pledged/backer_count, " ")</f>
        <v>97.02060844</v>
      </c>
      <c r="V875" s="15" t="str">
        <f t="shared" si="6"/>
        <v>publishing</v>
      </c>
      <c r="W875" s="15" t="str">
        <f t="shared" si="7"/>
        <v>translations</v>
      </c>
    </row>
    <row r="876" ht="15.75" customHeight="1">
      <c r="A876" s="5">
        <v>709.0</v>
      </c>
      <c r="B876" s="6" t="s">
        <v>1792</v>
      </c>
      <c r="C876" s="7" t="s">
        <v>1793</v>
      </c>
      <c r="D876" s="8">
        <v>9800.0</v>
      </c>
      <c r="E876" s="8">
        <v>13954.0</v>
      </c>
      <c r="F876" s="5" t="s">
        <v>931</v>
      </c>
      <c r="G876" s="5">
        <v>186.0</v>
      </c>
      <c r="H876" s="5" t="s">
        <v>79</v>
      </c>
      <c r="I876" s="5" t="s">
        <v>80</v>
      </c>
      <c r="J876" s="5">
        <v>1.3348116E9</v>
      </c>
      <c r="K876" s="5">
        <v>1.3354164E9</v>
      </c>
      <c r="L876" s="9">
        <f t="shared" si="2"/>
        <v>115325513078400</v>
      </c>
      <c r="M876" s="10">
        <f t="shared" ref="M876:N876" si="880">(((J876/60/60)/24+DATE(1970,1,1)))</f>
        <v>41018.20833</v>
      </c>
      <c r="N876" s="11">
        <f t="shared" si="880"/>
        <v>41025.20833</v>
      </c>
      <c r="O876" s="12">
        <f t="shared" si="4"/>
        <v>2012</v>
      </c>
      <c r="P876" s="5" t="b">
        <v>0</v>
      </c>
      <c r="Q876" s="5">
        <f t="shared" si="5"/>
        <v>4</v>
      </c>
      <c r="R876" s="5" t="b">
        <v>0</v>
      </c>
      <c r="S876" s="5" t="s">
        <v>33</v>
      </c>
      <c r="T876" s="16">
        <f>Pledged/goal</f>
        <v>1.423877551</v>
      </c>
      <c r="U876" s="14">
        <f>iferror(Pledged/backer_count, " ")</f>
        <v>75.02150538</v>
      </c>
      <c r="V876" s="15" t="str">
        <f t="shared" si="6"/>
        <v>theater</v>
      </c>
      <c r="W876" s="15" t="str">
        <f t="shared" si="7"/>
        <v>plays</v>
      </c>
    </row>
    <row r="877" ht="15.75" customHeight="1">
      <c r="A877" s="5">
        <v>108.0</v>
      </c>
      <c r="B877" s="6" t="s">
        <v>1794</v>
      </c>
      <c r="C877" s="7" t="s">
        <v>1795</v>
      </c>
      <c r="D877" s="8">
        <v>1500.0</v>
      </c>
      <c r="E877" s="8">
        <v>8929.0</v>
      </c>
      <c r="F877" s="5" t="s">
        <v>931</v>
      </c>
      <c r="G877" s="5">
        <v>83.0</v>
      </c>
      <c r="H877" s="5" t="s">
        <v>31</v>
      </c>
      <c r="I877" s="5" t="s">
        <v>32</v>
      </c>
      <c r="J877" s="5">
        <v>1.3336884E9</v>
      </c>
      <c r="K877" s="5">
        <v>1.3368852E9</v>
      </c>
      <c r="L877" s="9">
        <f t="shared" si="2"/>
        <v>115228468598400</v>
      </c>
      <c r="M877" s="10">
        <f t="shared" ref="M877:N877" si="881">(((J877/60/60)/24+DATE(1970,1,1)))</f>
        <v>41005.20833</v>
      </c>
      <c r="N877" s="11">
        <f t="shared" si="881"/>
        <v>41042.20833</v>
      </c>
      <c r="O877" s="12">
        <f t="shared" si="4"/>
        <v>2012</v>
      </c>
      <c r="P877" s="5" t="b">
        <v>0</v>
      </c>
      <c r="Q877" s="5">
        <f t="shared" si="5"/>
        <v>4</v>
      </c>
      <c r="R877" s="5" t="b">
        <v>0</v>
      </c>
      <c r="S877" s="5" t="s">
        <v>72</v>
      </c>
      <c r="T877" s="13">
        <f>Pledged/goal</f>
        <v>5.952666667</v>
      </c>
      <c r="U877" s="14">
        <f>iferror(Pledged/backer_count, " ")</f>
        <v>107.5783133</v>
      </c>
      <c r="V877" s="15" t="str">
        <f t="shared" si="6"/>
        <v>film &amp; video</v>
      </c>
      <c r="W877" s="15" t="str">
        <f t="shared" si="7"/>
        <v>documentary</v>
      </c>
    </row>
    <row r="878" ht="15.75" customHeight="1">
      <c r="A878" s="5">
        <v>142.0</v>
      </c>
      <c r="B878" s="6" t="s">
        <v>1796</v>
      </c>
      <c r="C878" s="7" t="s">
        <v>1797</v>
      </c>
      <c r="D878" s="8">
        <v>5000.0</v>
      </c>
      <c r="E878" s="8">
        <v>11502.0</v>
      </c>
      <c r="F878" s="5" t="s">
        <v>931</v>
      </c>
      <c r="G878" s="5">
        <v>117.0</v>
      </c>
      <c r="H878" s="5" t="s">
        <v>31</v>
      </c>
      <c r="I878" s="5" t="s">
        <v>32</v>
      </c>
      <c r="J878" s="5">
        <v>1.3336884E9</v>
      </c>
      <c r="K878" s="5">
        <v>1.3372308E9</v>
      </c>
      <c r="L878" s="9">
        <f t="shared" si="2"/>
        <v>115228468598400</v>
      </c>
      <c r="M878" s="10">
        <f t="shared" ref="M878:N878" si="882">(((J878/60/60)/24+DATE(1970,1,1)))</f>
        <v>41005.20833</v>
      </c>
      <c r="N878" s="11">
        <f t="shared" si="882"/>
        <v>41046.20833</v>
      </c>
      <c r="O878" s="12">
        <f t="shared" si="4"/>
        <v>2012</v>
      </c>
      <c r="P878" s="5" t="b">
        <v>0</v>
      </c>
      <c r="Q878" s="5">
        <f t="shared" si="5"/>
        <v>4</v>
      </c>
      <c r="R878" s="5" t="b">
        <v>0</v>
      </c>
      <c r="S878" s="5" t="s">
        <v>60</v>
      </c>
      <c r="T878" s="13">
        <f>Pledged/goal</f>
        <v>2.3004</v>
      </c>
      <c r="U878" s="14">
        <f>iferror(Pledged/backer_count, " ")</f>
        <v>98.30769231</v>
      </c>
      <c r="V878" s="15" t="str">
        <f t="shared" si="6"/>
        <v>technology</v>
      </c>
      <c r="W878" s="15" t="str">
        <f t="shared" si="7"/>
        <v>web</v>
      </c>
    </row>
    <row r="879" ht="15.75" customHeight="1">
      <c r="A879" s="5">
        <v>967.0</v>
      </c>
      <c r="B879" s="6" t="s">
        <v>1798</v>
      </c>
      <c r="C879" s="7" t="s">
        <v>1799</v>
      </c>
      <c r="D879" s="8">
        <v>88400.0</v>
      </c>
      <c r="E879" s="8">
        <v>121138.0</v>
      </c>
      <c r="F879" s="5" t="s">
        <v>931</v>
      </c>
      <c r="G879" s="5">
        <v>1573.0</v>
      </c>
      <c r="H879" s="5" t="s">
        <v>31</v>
      </c>
      <c r="I879" s="5" t="s">
        <v>32</v>
      </c>
      <c r="J879" s="5">
        <v>1.3336884E9</v>
      </c>
      <c r="K879" s="5">
        <v>1.3368852E9</v>
      </c>
      <c r="L879" s="9">
        <f t="shared" si="2"/>
        <v>115228468598400</v>
      </c>
      <c r="M879" s="10">
        <f t="shared" ref="M879:N879" si="883">(((J879/60/60)/24+DATE(1970,1,1)))</f>
        <v>41005.20833</v>
      </c>
      <c r="N879" s="11">
        <f t="shared" si="883"/>
        <v>41042.20833</v>
      </c>
      <c r="O879" s="12">
        <f t="shared" si="4"/>
        <v>2012</v>
      </c>
      <c r="P879" s="5" t="b">
        <v>0</v>
      </c>
      <c r="Q879" s="5">
        <f t="shared" si="5"/>
        <v>4</v>
      </c>
      <c r="R879" s="5" t="b">
        <v>0</v>
      </c>
      <c r="S879" s="5" t="s">
        <v>1069</v>
      </c>
      <c r="T879" s="16">
        <f>Pledged/goal</f>
        <v>1.370339367</v>
      </c>
      <c r="U879" s="14">
        <f>iferror(Pledged/backer_count, " ")</f>
        <v>77.01080737</v>
      </c>
      <c r="V879" s="15" t="str">
        <f t="shared" si="6"/>
        <v>music</v>
      </c>
      <c r="W879" s="15" t="str">
        <f t="shared" si="7"/>
        <v>world music</v>
      </c>
    </row>
    <row r="880" ht="15.75" customHeight="1">
      <c r="A880" s="5">
        <v>831.0</v>
      </c>
      <c r="B880" s="6" t="s">
        <v>1800</v>
      </c>
      <c r="C880" s="7" t="s">
        <v>1801</v>
      </c>
      <c r="D880" s="8">
        <v>97100.0</v>
      </c>
      <c r="E880" s="8">
        <v>105817.0</v>
      </c>
      <c r="F880" s="5" t="s">
        <v>931</v>
      </c>
      <c r="G880" s="5">
        <v>4233.0</v>
      </c>
      <c r="H880" s="5" t="s">
        <v>31</v>
      </c>
      <c r="I880" s="5" t="s">
        <v>32</v>
      </c>
      <c r="J880" s="5">
        <v>1.332738E9</v>
      </c>
      <c r="K880" s="5">
        <v>1.3356756E9</v>
      </c>
      <c r="L880" s="9">
        <f t="shared" si="2"/>
        <v>115146354038400</v>
      </c>
      <c r="M880" s="10">
        <f t="shared" ref="M880:N880" si="884">(((J880/60/60)/24+DATE(1970,1,1)))</f>
        <v>40994.20833</v>
      </c>
      <c r="N880" s="11">
        <f t="shared" si="884"/>
        <v>41028.20833</v>
      </c>
      <c r="O880" s="12">
        <f t="shared" si="4"/>
        <v>2012</v>
      </c>
      <c r="P880" s="5" t="b">
        <v>0</v>
      </c>
      <c r="Q880" s="5">
        <f t="shared" si="5"/>
        <v>3</v>
      </c>
      <c r="R880" s="5" t="b">
        <v>0</v>
      </c>
      <c r="S880" s="5" t="s">
        <v>81</v>
      </c>
      <c r="T880" s="16">
        <f>Pledged/goal</f>
        <v>1.089773429</v>
      </c>
      <c r="U880" s="14">
        <f>iferror(Pledged/backer_count, " ")</f>
        <v>24.99811009</v>
      </c>
      <c r="V880" s="15" t="str">
        <f t="shared" si="6"/>
        <v>photography</v>
      </c>
      <c r="W880" s="15" t="str">
        <f t="shared" si="7"/>
        <v>photography books</v>
      </c>
    </row>
    <row r="881" ht="15.75" customHeight="1">
      <c r="A881" s="5">
        <v>494.0</v>
      </c>
      <c r="B881" s="6" t="s">
        <v>1802</v>
      </c>
      <c r="C881" s="7" t="s">
        <v>1803</v>
      </c>
      <c r="D881" s="8">
        <v>2500.0</v>
      </c>
      <c r="E881" s="8">
        <v>13684.0</v>
      </c>
      <c r="F881" s="5" t="s">
        <v>931</v>
      </c>
      <c r="G881" s="5">
        <v>268.0</v>
      </c>
      <c r="H881" s="5" t="s">
        <v>31</v>
      </c>
      <c r="I881" s="5" t="s">
        <v>32</v>
      </c>
      <c r="J881" s="5">
        <v>1.3323924E9</v>
      </c>
      <c r="K881" s="5">
        <v>1.3324788E9</v>
      </c>
      <c r="L881" s="9">
        <f t="shared" si="2"/>
        <v>115116494198400</v>
      </c>
      <c r="M881" s="10">
        <f t="shared" ref="M881:N881" si="885">(((J881/60/60)/24+DATE(1970,1,1)))</f>
        <v>40990.20833</v>
      </c>
      <c r="N881" s="11">
        <f t="shared" si="885"/>
        <v>40991.20833</v>
      </c>
      <c r="O881" s="12">
        <f t="shared" si="4"/>
        <v>2012</v>
      </c>
      <c r="P881" s="5" t="b">
        <v>0</v>
      </c>
      <c r="Q881" s="5">
        <f t="shared" si="5"/>
        <v>3</v>
      </c>
      <c r="R881" s="5" t="b">
        <v>0</v>
      </c>
      <c r="S881" s="5" t="s">
        <v>184</v>
      </c>
      <c r="T881" s="16">
        <f>Pledged/goal</f>
        <v>5.4736</v>
      </c>
      <c r="U881" s="14">
        <f>iferror(Pledged/backer_count, " ")</f>
        <v>51.05970149</v>
      </c>
      <c r="V881" s="15" t="str">
        <f t="shared" si="6"/>
        <v>technology</v>
      </c>
      <c r="W881" s="15" t="str">
        <f t="shared" si="7"/>
        <v>wearables</v>
      </c>
    </row>
    <row r="882" ht="15.75" customHeight="1">
      <c r="A882" s="5">
        <v>806.0</v>
      </c>
      <c r="B882" s="6" t="s">
        <v>1804</v>
      </c>
      <c r="C882" s="7" t="s">
        <v>1805</v>
      </c>
      <c r="D882" s="8">
        <v>700.0</v>
      </c>
      <c r="E882" s="8">
        <v>8262.0</v>
      </c>
      <c r="F882" s="5" t="s">
        <v>931</v>
      </c>
      <c r="G882" s="5">
        <v>76.0</v>
      </c>
      <c r="H882" s="5" t="s">
        <v>31</v>
      </c>
      <c r="I882" s="5" t="s">
        <v>32</v>
      </c>
      <c r="J882" s="5">
        <v>1.3309272E9</v>
      </c>
      <c r="K882" s="5">
        <v>1.3329972E9</v>
      </c>
      <c r="L882" s="9">
        <f t="shared" si="2"/>
        <v>114989900918400</v>
      </c>
      <c r="M882" s="10">
        <f t="shared" ref="M882:N882" si="886">(((J882/60/60)/24+DATE(1970,1,1)))</f>
        <v>40973.25</v>
      </c>
      <c r="N882" s="11">
        <f t="shared" si="886"/>
        <v>40997.20833</v>
      </c>
      <c r="O882" s="12">
        <f t="shared" si="4"/>
        <v>2012</v>
      </c>
      <c r="P882" s="5" t="b">
        <v>0</v>
      </c>
      <c r="Q882" s="5">
        <f t="shared" si="5"/>
        <v>3</v>
      </c>
      <c r="R882" s="5" t="b">
        <v>1</v>
      </c>
      <c r="S882" s="5" t="s">
        <v>38</v>
      </c>
      <c r="T882" s="16">
        <f>Pledged/goal</f>
        <v>11.80285714</v>
      </c>
      <c r="U882" s="14">
        <f>iferror(Pledged/backer_count, " ")</f>
        <v>108.7105263</v>
      </c>
      <c r="V882" s="15" t="str">
        <f t="shared" si="6"/>
        <v>film &amp; video</v>
      </c>
      <c r="W882" s="15" t="str">
        <f t="shared" si="7"/>
        <v>drama</v>
      </c>
    </row>
    <row r="883" ht="15.75" customHeight="1">
      <c r="A883" s="5">
        <v>313.0</v>
      </c>
      <c r="B883" s="6" t="s">
        <v>1806</v>
      </c>
      <c r="C883" s="7" t="s">
        <v>1807</v>
      </c>
      <c r="D883" s="8">
        <v>2200.0</v>
      </c>
      <c r="E883" s="8">
        <v>8697.0</v>
      </c>
      <c r="F883" s="5" t="s">
        <v>931</v>
      </c>
      <c r="G883" s="5">
        <v>223.0</v>
      </c>
      <c r="H883" s="5" t="s">
        <v>31</v>
      </c>
      <c r="I883" s="5" t="s">
        <v>32</v>
      </c>
      <c r="J883" s="5">
        <v>1.3303224E9</v>
      </c>
      <c r="K883" s="5">
        <v>1.3304952E9</v>
      </c>
      <c r="L883" s="9">
        <f t="shared" si="2"/>
        <v>114937646198400</v>
      </c>
      <c r="M883" s="10">
        <f t="shared" ref="M883:N883" si="887">(((J883/60/60)/24+DATE(1970,1,1)))</f>
        <v>40966.25</v>
      </c>
      <c r="N883" s="11">
        <f t="shared" si="887"/>
        <v>40968.25</v>
      </c>
      <c r="O883" s="12">
        <f t="shared" si="4"/>
        <v>2012</v>
      </c>
      <c r="P883" s="5" t="b">
        <v>0</v>
      </c>
      <c r="Q883" s="5">
        <f t="shared" si="5"/>
        <v>2</v>
      </c>
      <c r="R883" s="5" t="b">
        <v>0</v>
      </c>
      <c r="S883" s="5" t="s">
        <v>28</v>
      </c>
      <c r="T883" s="13">
        <f>Pledged/goal</f>
        <v>3.953181818</v>
      </c>
      <c r="U883" s="14">
        <f>iferror(Pledged/backer_count, " ")</f>
        <v>39</v>
      </c>
      <c r="V883" s="15" t="str">
        <f t="shared" si="6"/>
        <v>music</v>
      </c>
      <c r="W883" s="15" t="str">
        <f t="shared" si="7"/>
        <v>rock</v>
      </c>
    </row>
    <row r="884" ht="15.75" customHeight="1">
      <c r="A884" s="5">
        <v>583.0</v>
      </c>
      <c r="B884" s="6" t="s">
        <v>1808</v>
      </c>
      <c r="C884" s="7" t="s">
        <v>1809</v>
      </c>
      <c r="D884" s="8">
        <v>18900.0</v>
      </c>
      <c r="E884" s="8">
        <v>60934.0</v>
      </c>
      <c r="F884" s="5" t="s">
        <v>931</v>
      </c>
      <c r="G884" s="5">
        <v>909.0</v>
      </c>
      <c r="H884" s="5" t="s">
        <v>31</v>
      </c>
      <c r="I884" s="5" t="s">
        <v>32</v>
      </c>
      <c r="J884" s="5">
        <v>1.3297176E9</v>
      </c>
      <c r="K884" s="5">
        <v>1.3311864E9</v>
      </c>
      <c r="L884" s="9">
        <f t="shared" si="2"/>
        <v>114885391478400</v>
      </c>
      <c r="M884" s="10">
        <f t="shared" ref="M884:N884" si="888">(((J884/60/60)/24+DATE(1970,1,1)))</f>
        <v>40959.25</v>
      </c>
      <c r="N884" s="11">
        <f t="shared" si="888"/>
        <v>40976.25</v>
      </c>
      <c r="O884" s="12">
        <f t="shared" si="4"/>
        <v>2012</v>
      </c>
      <c r="P884" s="5" t="b">
        <v>0</v>
      </c>
      <c r="Q884" s="5">
        <f t="shared" si="5"/>
        <v>2</v>
      </c>
      <c r="R884" s="5" t="b">
        <v>0</v>
      </c>
      <c r="S884" s="5" t="s">
        <v>72</v>
      </c>
      <c r="T884" s="16">
        <f>Pledged/goal</f>
        <v>3.224021164</v>
      </c>
      <c r="U884" s="14">
        <f>iferror(Pledged/backer_count, " ")</f>
        <v>67.03410341</v>
      </c>
      <c r="V884" s="15" t="str">
        <f t="shared" si="6"/>
        <v>film &amp; video</v>
      </c>
      <c r="W884" s="15" t="str">
        <f t="shared" si="7"/>
        <v>documentary</v>
      </c>
    </row>
    <row r="885" ht="15.75" customHeight="1">
      <c r="A885" s="5">
        <v>957.0</v>
      </c>
      <c r="B885" s="6" t="s">
        <v>1810</v>
      </c>
      <c r="C885" s="7" t="s">
        <v>1811</v>
      </c>
      <c r="D885" s="8">
        <v>9800.0</v>
      </c>
      <c r="E885" s="8">
        <v>12434.0</v>
      </c>
      <c r="F885" s="5" t="s">
        <v>931</v>
      </c>
      <c r="G885" s="5">
        <v>131.0</v>
      </c>
      <c r="H885" s="5" t="s">
        <v>31</v>
      </c>
      <c r="I885" s="5" t="s">
        <v>32</v>
      </c>
      <c r="J885" s="5">
        <v>1.329372E9</v>
      </c>
      <c r="K885" s="5">
        <v>1.3296312E9</v>
      </c>
      <c r="L885" s="9">
        <f t="shared" si="2"/>
        <v>114855531638400</v>
      </c>
      <c r="M885" s="10">
        <f t="shared" ref="M885:N885" si="889">(((J885/60/60)/24+DATE(1970,1,1)))</f>
        <v>40955.25</v>
      </c>
      <c r="N885" s="11">
        <f t="shared" si="889"/>
        <v>40958.25</v>
      </c>
      <c r="O885" s="12">
        <f t="shared" si="4"/>
        <v>2012</v>
      </c>
      <c r="P885" s="5" t="b">
        <v>0</v>
      </c>
      <c r="Q885" s="5">
        <f t="shared" si="5"/>
        <v>2</v>
      </c>
      <c r="R885" s="5" t="b">
        <v>0</v>
      </c>
      <c r="S885" s="5" t="s">
        <v>33</v>
      </c>
      <c r="T885" s="16">
        <f>Pledged/goal</f>
        <v>1.26877551</v>
      </c>
      <c r="U885" s="14">
        <f>iferror(Pledged/backer_count, " ")</f>
        <v>94.91603053</v>
      </c>
      <c r="V885" s="15" t="str">
        <f t="shared" si="6"/>
        <v>theater</v>
      </c>
      <c r="W885" s="15" t="str">
        <f t="shared" si="7"/>
        <v>plays</v>
      </c>
    </row>
    <row r="886" ht="15.75" customHeight="1">
      <c r="A886" s="5">
        <v>849.0</v>
      </c>
      <c r="B886" s="6" t="s">
        <v>1812</v>
      </c>
      <c r="C886" s="7" t="s">
        <v>1813</v>
      </c>
      <c r="D886" s="8">
        <v>6700.0</v>
      </c>
      <c r="E886" s="8">
        <v>8917.0</v>
      </c>
      <c r="F886" s="5" t="s">
        <v>931</v>
      </c>
      <c r="G886" s="5">
        <v>307.0</v>
      </c>
      <c r="H886" s="5" t="s">
        <v>31</v>
      </c>
      <c r="I886" s="5" t="s">
        <v>32</v>
      </c>
      <c r="J886" s="5">
        <v>1.3287672E9</v>
      </c>
      <c r="K886" s="5">
        <v>1.3290264E9</v>
      </c>
      <c r="L886" s="9">
        <f t="shared" si="2"/>
        <v>114803276918400</v>
      </c>
      <c r="M886" s="10">
        <f t="shared" ref="M886:N886" si="890">(((J886/60/60)/24+DATE(1970,1,1)))</f>
        <v>40948.25</v>
      </c>
      <c r="N886" s="11">
        <f t="shared" si="890"/>
        <v>40951.25</v>
      </c>
      <c r="O886" s="12">
        <f t="shared" si="4"/>
        <v>2012</v>
      </c>
      <c r="P886" s="5" t="b">
        <v>0</v>
      </c>
      <c r="Q886" s="5">
        <f t="shared" si="5"/>
        <v>2</v>
      </c>
      <c r="R886" s="5" t="b">
        <v>1</v>
      </c>
      <c r="S886" s="5" t="s">
        <v>117</v>
      </c>
      <c r="T886" s="16">
        <f>Pledged/goal</f>
        <v>1.330895522</v>
      </c>
      <c r="U886" s="14">
        <f>iferror(Pledged/backer_count, " ")</f>
        <v>29.04560261</v>
      </c>
      <c r="V886" s="15" t="str">
        <f t="shared" si="6"/>
        <v>music</v>
      </c>
      <c r="W886" s="15" t="str">
        <f t="shared" si="7"/>
        <v>indie rock</v>
      </c>
    </row>
    <row r="887" ht="15.75" customHeight="1">
      <c r="A887" s="5">
        <v>857.0</v>
      </c>
      <c r="B887" s="6" t="s">
        <v>1814</v>
      </c>
      <c r="C887" s="7" t="s">
        <v>1815</v>
      </c>
      <c r="D887" s="8">
        <v>5300.0</v>
      </c>
      <c r="E887" s="8">
        <v>7413.0</v>
      </c>
      <c r="F887" s="5" t="s">
        <v>931</v>
      </c>
      <c r="G887" s="5">
        <v>225.0</v>
      </c>
      <c r="H887" s="5" t="s">
        <v>105</v>
      </c>
      <c r="I887" s="5" t="s">
        <v>106</v>
      </c>
      <c r="J887" s="5">
        <v>1.3284216E9</v>
      </c>
      <c r="K887" s="5">
        <v>1.3304088E9</v>
      </c>
      <c r="L887" s="9">
        <f t="shared" si="2"/>
        <v>114773417078400</v>
      </c>
      <c r="M887" s="10">
        <f t="shared" ref="M887:N887" si="891">(((J887/60/60)/24+DATE(1970,1,1)))</f>
        <v>40944.25</v>
      </c>
      <c r="N887" s="11">
        <f t="shared" si="891"/>
        <v>40967.25</v>
      </c>
      <c r="O887" s="12">
        <f t="shared" si="4"/>
        <v>2012</v>
      </c>
      <c r="P887" s="5" t="b">
        <v>1</v>
      </c>
      <c r="Q887" s="5">
        <f t="shared" si="5"/>
        <v>2</v>
      </c>
      <c r="R887" s="5" t="b">
        <v>0</v>
      </c>
      <c r="S887" s="5" t="s">
        <v>158</v>
      </c>
      <c r="T887" s="16">
        <f>Pledged/goal</f>
        <v>1.398679245</v>
      </c>
      <c r="U887" s="14">
        <f>iferror(Pledged/backer_count, " ")</f>
        <v>32.94666667</v>
      </c>
      <c r="V887" s="15" t="str">
        <f t="shared" si="6"/>
        <v>film &amp; video</v>
      </c>
      <c r="W887" s="15" t="str">
        <f t="shared" si="7"/>
        <v>shorts</v>
      </c>
    </row>
    <row r="888" ht="15.75" customHeight="1">
      <c r="A888" s="5">
        <v>363.0</v>
      </c>
      <c r="B888" s="6" t="s">
        <v>1816</v>
      </c>
      <c r="C888" s="7" t="s">
        <v>1817</v>
      </c>
      <c r="D888" s="8">
        <v>5200.0</v>
      </c>
      <c r="E888" s="8">
        <v>8330.0</v>
      </c>
      <c r="F888" s="5" t="s">
        <v>931</v>
      </c>
      <c r="G888" s="5">
        <v>139.0</v>
      </c>
      <c r="H888" s="5" t="s">
        <v>31</v>
      </c>
      <c r="I888" s="5" t="s">
        <v>32</v>
      </c>
      <c r="J888" s="5">
        <v>1.3249656E9</v>
      </c>
      <c r="K888" s="5">
        <v>1.325052E9</v>
      </c>
      <c r="L888" s="9">
        <f t="shared" si="2"/>
        <v>114474818678400</v>
      </c>
      <c r="M888" s="10">
        <f t="shared" ref="M888:N888" si="892">(((J888/60/60)/24+DATE(1970,1,1)))</f>
        <v>40904.25</v>
      </c>
      <c r="N888" s="11">
        <f t="shared" si="892"/>
        <v>40905.25</v>
      </c>
      <c r="O888" s="12">
        <f t="shared" si="4"/>
        <v>2011</v>
      </c>
      <c r="P888" s="5" t="b">
        <v>0</v>
      </c>
      <c r="Q888" s="5">
        <f t="shared" si="5"/>
        <v>12</v>
      </c>
      <c r="R888" s="5" t="b">
        <v>0</v>
      </c>
      <c r="S888" s="5" t="s">
        <v>28</v>
      </c>
      <c r="T888" s="13">
        <f>Pledged/goal</f>
        <v>1.601923077</v>
      </c>
      <c r="U888" s="14">
        <f>iferror(Pledged/backer_count, " ")</f>
        <v>59.92805755</v>
      </c>
      <c r="V888" s="15" t="str">
        <f t="shared" si="6"/>
        <v>music</v>
      </c>
      <c r="W888" s="15" t="str">
        <f t="shared" si="7"/>
        <v>rock</v>
      </c>
    </row>
    <row r="889" ht="15.75" customHeight="1">
      <c r="A889" s="5">
        <v>419.0</v>
      </c>
      <c r="B889" s="6" t="s">
        <v>1818</v>
      </c>
      <c r="C889" s="7" t="s">
        <v>1819</v>
      </c>
      <c r="D889" s="8">
        <v>113800.0</v>
      </c>
      <c r="E889" s="8">
        <v>140469.0</v>
      </c>
      <c r="F889" s="5" t="s">
        <v>931</v>
      </c>
      <c r="G889" s="5">
        <v>5203.0</v>
      </c>
      <c r="H889" s="5" t="s">
        <v>31</v>
      </c>
      <c r="I889" s="5" t="s">
        <v>32</v>
      </c>
      <c r="J889" s="5">
        <v>1.3245336E9</v>
      </c>
      <c r="K889" s="5">
        <v>1.325052E9</v>
      </c>
      <c r="L889" s="9">
        <f t="shared" si="2"/>
        <v>114437493878400</v>
      </c>
      <c r="M889" s="10">
        <f t="shared" ref="M889:N889" si="893">(((J889/60/60)/24+DATE(1970,1,1)))</f>
        <v>40899.25</v>
      </c>
      <c r="N889" s="11">
        <f t="shared" si="893"/>
        <v>40905.25</v>
      </c>
      <c r="O889" s="12">
        <f t="shared" si="4"/>
        <v>2011</v>
      </c>
      <c r="P889" s="5" t="b">
        <v>0</v>
      </c>
      <c r="Q889" s="5">
        <f t="shared" si="5"/>
        <v>12</v>
      </c>
      <c r="R889" s="5" t="b">
        <v>0</v>
      </c>
      <c r="S889" s="5" t="s">
        <v>60</v>
      </c>
      <c r="T889" s="16">
        <f>Pledged/goal</f>
        <v>1.234349736</v>
      </c>
      <c r="U889" s="14">
        <f>iferror(Pledged/backer_count, " ")</f>
        <v>26.99769364</v>
      </c>
      <c r="V889" s="15" t="str">
        <f t="shared" si="6"/>
        <v>technology</v>
      </c>
      <c r="W889" s="15" t="str">
        <f t="shared" si="7"/>
        <v>web</v>
      </c>
    </row>
    <row r="890" ht="15.75" customHeight="1">
      <c r="A890" s="5">
        <v>331.0</v>
      </c>
      <c r="B890" s="6" t="s">
        <v>1820</v>
      </c>
      <c r="C890" s="7" t="s">
        <v>1821</v>
      </c>
      <c r="D890" s="8">
        <v>3300.0</v>
      </c>
      <c r="E890" s="8">
        <v>14643.0</v>
      </c>
      <c r="F890" s="5" t="s">
        <v>931</v>
      </c>
      <c r="G890" s="5">
        <v>190.0</v>
      </c>
      <c r="H890" s="5" t="s">
        <v>31</v>
      </c>
      <c r="I890" s="5" t="s">
        <v>32</v>
      </c>
      <c r="J890" s="5">
        <v>1.3242744E9</v>
      </c>
      <c r="K890" s="5">
        <v>1.3243608E9</v>
      </c>
      <c r="L890" s="9">
        <f t="shared" si="2"/>
        <v>114415098998400</v>
      </c>
      <c r="M890" s="10">
        <f t="shared" ref="M890:N890" si="894">(((J890/60/60)/24+DATE(1970,1,1)))</f>
        <v>40896.25</v>
      </c>
      <c r="N890" s="11">
        <f t="shared" si="894"/>
        <v>40897.25</v>
      </c>
      <c r="O890" s="12">
        <f t="shared" si="4"/>
        <v>2011</v>
      </c>
      <c r="P890" s="5" t="b">
        <v>0</v>
      </c>
      <c r="Q890" s="5">
        <f t="shared" si="5"/>
        <v>12</v>
      </c>
      <c r="R890" s="5" t="b">
        <v>0</v>
      </c>
      <c r="S890" s="5" t="s">
        <v>63</v>
      </c>
      <c r="T890" s="13">
        <f>Pledged/goal</f>
        <v>4.437272727</v>
      </c>
      <c r="U890" s="14">
        <f>iferror(Pledged/backer_count, " ")</f>
        <v>77.06842105</v>
      </c>
      <c r="V890" s="15" t="str">
        <f t="shared" si="6"/>
        <v>food</v>
      </c>
      <c r="W890" s="15" t="str">
        <f t="shared" si="7"/>
        <v>food trucks</v>
      </c>
    </row>
    <row r="891" ht="15.75" customHeight="1">
      <c r="A891" s="5">
        <v>395.0</v>
      </c>
      <c r="B891" s="6" t="s">
        <v>554</v>
      </c>
      <c r="C891" s="7" t="s">
        <v>1822</v>
      </c>
      <c r="D891" s="8">
        <v>7100.0</v>
      </c>
      <c r="E891" s="8">
        <v>9238.0</v>
      </c>
      <c r="F891" s="5" t="s">
        <v>931</v>
      </c>
      <c r="G891" s="5">
        <v>220.0</v>
      </c>
      <c r="H891" s="5" t="s">
        <v>31</v>
      </c>
      <c r="I891" s="5" t="s">
        <v>32</v>
      </c>
      <c r="J891" s="5">
        <v>1.323324E9</v>
      </c>
      <c r="K891" s="5">
        <v>1.3234104E9</v>
      </c>
      <c r="L891" s="9">
        <f t="shared" si="2"/>
        <v>114332984438400</v>
      </c>
      <c r="M891" s="10">
        <f t="shared" ref="M891:N891" si="895">(((J891/60/60)/24+DATE(1970,1,1)))</f>
        <v>40885.25</v>
      </c>
      <c r="N891" s="11">
        <f t="shared" si="895"/>
        <v>40886.25</v>
      </c>
      <c r="O891" s="12">
        <f t="shared" si="4"/>
        <v>2011</v>
      </c>
      <c r="P891" s="5" t="b">
        <v>1</v>
      </c>
      <c r="Q891" s="5">
        <f t="shared" si="5"/>
        <v>12</v>
      </c>
      <c r="R891" s="5" t="b">
        <v>0</v>
      </c>
      <c r="S891" s="5" t="s">
        <v>33</v>
      </c>
      <c r="T891" s="16">
        <f>Pledged/goal</f>
        <v>1.301126761</v>
      </c>
      <c r="U891" s="14">
        <f>iferror(Pledged/backer_count, " ")</f>
        <v>41.99090909</v>
      </c>
      <c r="V891" s="15" t="str">
        <f t="shared" si="6"/>
        <v>theater</v>
      </c>
      <c r="W891" s="15" t="str">
        <f t="shared" si="7"/>
        <v>plays</v>
      </c>
    </row>
    <row r="892" ht="15.75" customHeight="1">
      <c r="A892" s="5">
        <v>891.0</v>
      </c>
      <c r="B892" s="6" t="s">
        <v>1823</v>
      </c>
      <c r="C892" s="7" t="s">
        <v>1824</v>
      </c>
      <c r="D892" s="8">
        <v>3000.0</v>
      </c>
      <c r="E892" s="8">
        <v>7758.0</v>
      </c>
      <c r="F892" s="5" t="s">
        <v>931</v>
      </c>
      <c r="G892" s="5">
        <v>165.0</v>
      </c>
      <c r="H892" s="5" t="s">
        <v>56</v>
      </c>
      <c r="I892" s="5" t="s">
        <v>57</v>
      </c>
      <c r="J892" s="5">
        <v>1.322892E9</v>
      </c>
      <c r="K892" s="5">
        <v>1.3266936E9</v>
      </c>
      <c r="L892" s="9">
        <f t="shared" si="2"/>
        <v>114295659638400</v>
      </c>
      <c r="M892" s="10">
        <f t="shared" ref="M892:N892" si="896">(((J892/60/60)/24+DATE(1970,1,1)))</f>
        <v>40880.25</v>
      </c>
      <c r="N892" s="11">
        <f t="shared" si="896"/>
        <v>40924.25</v>
      </c>
      <c r="O892" s="12">
        <f t="shared" si="4"/>
        <v>2011</v>
      </c>
      <c r="P892" s="5" t="b">
        <v>0</v>
      </c>
      <c r="Q892" s="5">
        <f t="shared" si="5"/>
        <v>12</v>
      </c>
      <c r="R892" s="5" t="b">
        <v>0</v>
      </c>
      <c r="S892" s="5" t="s">
        <v>72</v>
      </c>
      <c r="T892" s="16">
        <f>Pledged/goal</f>
        <v>2.586</v>
      </c>
      <c r="U892" s="14">
        <f>iferror(Pledged/backer_count, " ")</f>
        <v>47.01818182</v>
      </c>
      <c r="V892" s="15" t="str">
        <f t="shared" si="6"/>
        <v>film &amp; video</v>
      </c>
      <c r="W892" s="15" t="str">
        <f t="shared" si="7"/>
        <v>documentary</v>
      </c>
    </row>
    <row r="893" ht="15.75" customHeight="1">
      <c r="A893" s="5">
        <v>690.0</v>
      </c>
      <c r="B893" s="6" t="s">
        <v>1825</v>
      </c>
      <c r="C893" s="7" t="s">
        <v>1826</v>
      </c>
      <c r="D893" s="8">
        <v>3600.0</v>
      </c>
      <c r="E893" s="8">
        <v>8158.0</v>
      </c>
      <c r="F893" s="5" t="s">
        <v>931</v>
      </c>
      <c r="G893" s="5">
        <v>190.0</v>
      </c>
      <c r="H893" s="5" t="s">
        <v>31</v>
      </c>
      <c r="I893" s="5" t="s">
        <v>32</v>
      </c>
      <c r="J893" s="5">
        <v>1.3223736E9</v>
      </c>
      <c r="K893" s="5">
        <v>1.322892E9</v>
      </c>
      <c r="L893" s="9">
        <f t="shared" si="2"/>
        <v>114250869878400</v>
      </c>
      <c r="M893" s="10">
        <f t="shared" ref="M893:N893" si="897">(((J893/60/60)/24+DATE(1970,1,1)))</f>
        <v>40874.25</v>
      </c>
      <c r="N893" s="11">
        <f t="shared" si="897"/>
        <v>40880.25</v>
      </c>
      <c r="O893" s="12">
        <f t="shared" si="4"/>
        <v>2011</v>
      </c>
      <c r="P893" s="5" t="b">
        <v>0</v>
      </c>
      <c r="Q893" s="5">
        <f t="shared" si="5"/>
        <v>11</v>
      </c>
      <c r="R893" s="5" t="b">
        <v>1</v>
      </c>
      <c r="S893" s="5" t="s">
        <v>72</v>
      </c>
      <c r="T893" s="16">
        <f>Pledged/goal</f>
        <v>2.266111111</v>
      </c>
      <c r="U893" s="14">
        <f>iferror(Pledged/backer_count, " ")</f>
        <v>42.93684211</v>
      </c>
      <c r="V893" s="15" t="str">
        <f t="shared" si="6"/>
        <v>film &amp; video</v>
      </c>
      <c r="W893" s="15" t="str">
        <f t="shared" si="7"/>
        <v>documentary</v>
      </c>
    </row>
    <row r="894" ht="15.75" customHeight="1">
      <c r="A894" s="5">
        <v>698.0</v>
      </c>
      <c r="B894" s="6" t="s">
        <v>1827</v>
      </c>
      <c r="C894" s="7" t="s">
        <v>1828</v>
      </c>
      <c r="D894" s="8">
        <v>42100.0</v>
      </c>
      <c r="E894" s="8">
        <v>188057.0</v>
      </c>
      <c r="F894" s="5" t="s">
        <v>931</v>
      </c>
      <c r="G894" s="5">
        <v>2893.0</v>
      </c>
      <c r="H894" s="5" t="s">
        <v>56</v>
      </c>
      <c r="I894" s="5" t="s">
        <v>57</v>
      </c>
      <c r="J894" s="5">
        <v>1.3221144E9</v>
      </c>
      <c r="K894" s="5">
        <v>1.323324E9</v>
      </c>
      <c r="L894" s="9">
        <f t="shared" si="2"/>
        <v>114228474998400</v>
      </c>
      <c r="M894" s="10">
        <f t="shared" ref="M894:N894" si="898">(((J894/60/60)/24+DATE(1970,1,1)))</f>
        <v>40871.25</v>
      </c>
      <c r="N894" s="11">
        <f t="shared" si="898"/>
        <v>40885.25</v>
      </c>
      <c r="O894" s="12">
        <f t="shared" si="4"/>
        <v>2011</v>
      </c>
      <c r="P894" s="5" t="b">
        <v>0</v>
      </c>
      <c r="Q894" s="5">
        <f t="shared" si="5"/>
        <v>11</v>
      </c>
      <c r="R894" s="5" t="b">
        <v>0</v>
      </c>
      <c r="S894" s="5" t="s">
        <v>184</v>
      </c>
      <c r="T894" s="16">
        <f>Pledged/goal</f>
        <v>4.466912114</v>
      </c>
      <c r="U894" s="14">
        <f>iferror(Pledged/backer_count, " ")</f>
        <v>65.00414794</v>
      </c>
      <c r="V894" s="15" t="str">
        <f t="shared" si="6"/>
        <v>technology</v>
      </c>
      <c r="W894" s="15" t="str">
        <f t="shared" si="7"/>
        <v>wearables</v>
      </c>
    </row>
    <row r="895" ht="15.75" customHeight="1">
      <c r="A895" s="5">
        <v>216.0</v>
      </c>
      <c r="B895" s="6" t="s">
        <v>1829</v>
      </c>
      <c r="C895" s="7" t="s">
        <v>1830</v>
      </c>
      <c r="D895" s="8">
        <v>121700.0</v>
      </c>
      <c r="E895" s="8">
        <v>188721.0</v>
      </c>
      <c r="F895" s="5" t="s">
        <v>931</v>
      </c>
      <c r="G895" s="5">
        <v>1815.0</v>
      </c>
      <c r="H895" s="5" t="s">
        <v>31</v>
      </c>
      <c r="I895" s="5" t="s">
        <v>32</v>
      </c>
      <c r="J895" s="5">
        <v>1.3219416E9</v>
      </c>
      <c r="K895" s="5">
        <v>1.3221144E9</v>
      </c>
      <c r="L895" s="9">
        <f t="shared" si="2"/>
        <v>114213545078400</v>
      </c>
      <c r="M895" s="10">
        <f t="shared" ref="M895:N895" si="899">(((J895/60/60)/24+DATE(1970,1,1)))</f>
        <v>40869.25</v>
      </c>
      <c r="N895" s="11">
        <f t="shared" si="899"/>
        <v>40871.25</v>
      </c>
      <c r="O895" s="12">
        <f t="shared" si="4"/>
        <v>2011</v>
      </c>
      <c r="P895" s="5" t="b">
        <v>0</v>
      </c>
      <c r="Q895" s="5">
        <f t="shared" si="5"/>
        <v>11</v>
      </c>
      <c r="R895" s="5" t="b">
        <v>0</v>
      </c>
      <c r="S895" s="5" t="s">
        <v>33</v>
      </c>
      <c r="T895" s="13">
        <f>Pledged/goal</f>
        <v>1.550706656</v>
      </c>
      <c r="U895" s="14">
        <f>iferror(Pledged/backer_count, " ")</f>
        <v>103.9785124</v>
      </c>
      <c r="V895" s="15" t="str">
        <f t="shared" si="6"/>
        <v>theater</v>
      </c>
      <c r="W895" s="15" t="str">
        <f t="shared" si="7"/>
        <v>plays</v>
      </c>
    </row>
    <row r="896" ht="15.75" customHeight="1">
      <c r="A896" s="5">
        <v>560.0</v>
      </c>
      <c r="B896" s="6" t="s">
        <v>1831</v>
      </c>
      <c r="C896" s="7" t="s">
        <v>1832</v>
      </c>
      <c r="D896" s="8">
        <v>20000.0</v>
      </c>
      <c r="E896" s="8">
        <v>158832.0</v>
      </c>
      <c r="F896" s="5" t="s">
        <v>931</v>
      </c>
      <c r="G896" s="5">
        <v>3177.0</v>
      </c>
      <c r="H896" s="5" t="s">
        <v>31</v>
      </c>
      <c r="I896" s="5" t="s">
        <v>32</v>
      </c>
      <c r="J896" s="5">
        <v>1.321596E9</v>
      </c>
      <c r="K896" s="5">
        <v>1.325052E9</v>
      </c>
      <c r="L896" s="9">
        <f t="shared" si="2"/>
        <v>114183685238400</v>
      </c>
      <c r="M896" s="10">
        <f t="shared" ref="M896:N896" si="900">(((J896/60/60)/24+DATE(1970,1,1)))</f>
        <v>40865.25</v>
      </c>
      <c r="N896" s="11">
        <f t="shared" si="900"/>
        <v>40905.25</v>
      </c>
      <c r="O896" s="12">
        <f t="shared" si="4"/>
        <v>2011</v>
      </c>
      <c r="P896" s="5" t="b">
        <v>0</v>
      </c>
      <c r="Q896" s="5">
        <f t="shared" si="5"/>
        <v>11</v>
      </c>
      <c r="R896" s="5" t="b">
        <v>0</v>
      </c>
      <c r="S896" s="5" t="s">
        <v>161</v>
      </c>
      <c r="T896" s="16">
        <f>Pledged/goal</f>
        <v>7.9416</v>
      </c>
      <c r="U896" s="14">
        <f>iferror(Pledged/backer_count, " ")</f>
        <v>49.99433428</v>
      </c>
      <c r="V896" s="15" t="str">
        <f t="shared" si="6"/>
        <v>film &amp; video</v>
      </c>
      <c r="W896" s="15" t="str">
        <f t="shared" si="7"/>
        <v>animation</v>
      </c>
    </row>
    <row r="897" ht="15.75" customHeight="1">
      <c r="A897" s="5">
        <v>565.0</v>
      </c>
      <c r="B897" s="6" t="s">
        <v>1833</v>
      </c>
      <c r="C897" s="7" t="s">
        <v>1834</v>
      </c>
      <c r="D897" s="8">
        <v>94900.0</v>
      </c>
      <c r="E897" s="8">
        <v>194166.0</v>
      </c>
      <c r="F897" s="5" t="s">
        <v>931</v>
      </c>
      <c r="G897" s="5">
        <v>3596.0</v>
      </c>
      <c r="H897" s="5" t="s">
        <v>31</v>
      </c>
      <c r="I897" s="5" t="s">
        <v>32</v>
      </c>
      <c r="J897" s="5">
        <v>1.3213368E9</v>
      </c>
      <c r="K897" s="5">
        <v>1.3230648E9</v>
      </c>
      <c r="L897" s="9">
        <f t="shared" si="2"/>
        <v>114161290358400</v>
      </c>
      <c r="M897" s="10">
        <f t="shared" ref="M897:N897" si="901">(((J897/60/60)/24+DATE(1970,1,1)))</f>
        <v>40862.25</v>
      </c>
      <c r="N897" s="11">
        <f t="shared" si="901"/>
        <v>40882.25</v>
      </c>
      <c r="O897" s="12">
        <f t="shared" si="4"/>
        <v>2011</v>
      </c>
      <c r="P897" s="5" t="b">
        <v>0</v>
      </c>
      <c r="Q897" s="5">
        <f t="shared" si="5"/>
        <v>11</v>
      </c>
      <c r="R897" s="5" t="b">
        <v>0</v>
      </c>
      <c r="S897" s="5" t="s">
        <v>33</v>
      </c>
      <c r="T897" s="16">
        <f>Pledged/goal</f>
        <v>2.046006322</v>
      </c>
      <c r="U897" s="14">
        <f>iferror(Pledged/backer_count, " ")</f>
        <v>53.99499444</v>
      </c>
      <c r="V897" s="15" t="str">
        <f t="shared" si="6"/>
        <v>theater</v>
      </c>
      <c r="W897" s="15" t="str">
        <f t="shared" si="7"/>
        <v>plays</v>
      </c>
    </row>
    <row r="898" ht="15.75" customHeight="1">
      <c r="A898" s="5">
        <v>218.0</v>
      </c>
      <c r="B898" s="6" t="s">
        <v>1835</v>
      </c>
      <c r="C898" s="7" t="s">
        <v>1836</v>
      </c>
      <c r="D898" s="8">
        <v>5700.0</v>
      </c>
      <c r="E898" s="8">
        <v>12309.0</v>
      </c>
      <c r="F898" s="5" t="s">
        <v>931</v>
      </c>
      <c r="G898" s="5">
        <v>397.0</v>
      </c>
      <c r="H898" s="5" t="s">
        <v>51</v>
      </c>
      <c r="I898" s="5" t="s">
        <v>52</v>
      </c>
      <c r="J898" s="5">
        <v>1.3209912E9</v>
      </c>
      <c r="K898" s="5">
        <v>1.3239288E9</v>
      </c>
      <c r="L898" s="9">
        <f t="shared" si="2"/>
        <v>114131430518400</v>
      </c>
      <c r="M898" s="10">
        <f t="shared" ref="M898:N898" si="902">(((J898/60/60)/24+DATE(1970,1,1)))</f>
        <v>40858.25</v>
      </c>
      <c r="N898" s="11">
        <f t="shared" si="902"/>
        <v>40892.25</v>
      </c>
      <c r="O898" s="12">
        <f t="shared" si="4"/>
        <v>2011</v>
      </c>
      <c r="P898" s="5" t="b">
        <v>0</v>
      </c>
      <c r="Q898" s="5">
        <f t="shared" si="5"/>
        <v>11</v>
      </c>
      <c r="R898" s="5" t="b">
        <v>1</v>
      </c>
      <c r="S898" s="5" t="s">
        <v>158</v>
      </c>
      <c r="T898" s="13">
        <f>Pledged/goal</f>
        <v>2.159473684</v>
      </c>
      <c r="U898" s="14">
        <f>iferror(Pledged/backer_count, " ")</f>
        <v>31.00503778</v>
      </c>
      <c r="V898" s="15" t="str">
        <f t="shared" si="6"/>
        <v>film &amp; video</v>
      </c>
      <c r="W898" s="15" t="str">
        <f t="shared" si="7"/>
        <v>shorts</v>
      </c>
    </row>
    <row r="899" ht="15.75" customHeight="1">
      <c r="A899" s="5">
        <v>130.0</v>
      </c>
      <c r="B899" s="6" t="s">
        <v>1837</v>
      </c>
      <c r="C899" s="7" t="s">
        <v>1838</v>
      </c>
      <c r="D899" s="8">
        <v>9600.0</v>
      </c>
      <c r="E899" s="8">
        <v>14925.0</v>
      </c>
      <c r="F899" s="5" t="s">
        <v>931</v>
      </c>
      <c r="G899" s="5">
        <v>533.0</v>
      </c>
      <c r="H899" s="5" t="s">
        <v>47</v>
      </c>
      <c r="I899" s="5" t="s">
        <v>48</v>
      </c>
      <c r="J899" s="5">
        <v>1.3196052E9</v>
      </c>
      <c r="K899" s="5">
        <v>1.3209912E9</v>
      </c>
      <c r="L899" s="9">
        <f t="shared" si="2"/>
        <v>114011680118400</v>
      </c>
      <c r="M899" s="10">
        <f t="shared" ref="M899:N899" si="903">(((J899/60/60)/24+DATE(1970,1,1)))</f>
        <v>40842.20833</v>
      </c>
      <c r="N899" s="11">
        <f t="shared" si="903"/>
        <v>40858.25</v>
      </c>
      <c r="O899" s="12">
        <f t="shared" si="4"/>
        <v>2011</v>
      </c>
      <c r="P899" s="5" t="b">
        <v>0</v>
      </c>
      <c r="Q899" s="5">
        <f t="shared" si="5"/>
        <v>10</v>
      </c>
      <c r="R899" s="5" t="b">
        <v>0</v>
      </c>
      <c r="S899" s="5" t="s">
        <v>38</v>
      </c>
      <c r="T899" s="13">
        <f>Pledged/goal</f>
        <v>1.5546875</v>
      </c>
      <c r="U899" s="14">
        <f>iferror(Pledged/backer_count, " ")</f>
        <v>28.00187617</v>
      </c>
      <c r="V899" s="15" t="str">
        <f t="shared" si="6"/>
        <v>film &amp; video</v>
      </c>
      <c r="W899" s="15" t="str">
        <f t="shared" si="7"/>
        <v>drama</v>
      </c>
    </row>
    <row r="900" ht="15.75" customHeight="1">
      <c r="A900" s="5">
        <v>561.0</v>
      </c>
      <c r="B900" s="6" t="s">
        <v>1839</v>
      </c>
      <c r="C900" s="7" t="s">
        <v>1840</v>
      </c>
      <c r="D900" s="8">
        <v>3000.0</v>
      </c>
      <c r="E900" s="8">
        <v>11091.0</v>
      </c>
      <c r="F900" s="5" t="s">
        <v>931</v>
      </c>
      <c r="G900" s="5">
        <v>198.0</v>
      </c>
      <c r="H900" s="5" t="s">
        <v>105</v>
      </c>
      <c r="I900" s="5" t="s">
        <v>106</v>
      </c>
      <c r="J900" s="5">
        <v>1.3188276E9</v>
      </c>
      <c r="K900" s="5">
        <v>1.3190004E9</v>
      </c>
      <c r="L900" s="9">
        <f t="shared" si="2"/>
        <v>113944495478400</v>
      </c>
      <c r="M900" s="10">
        <f t="shared" ref="M900:N900" si="904">(((J900/60/60)/24+DATE(1970,1,1)))</f>
        <v>40833.20833</v>
      </c>
      <c r="N900" s="11">
        <f t="shared" si="904"/>
        <v>40835.20833</v>
      </c>
      <c r="O900" s="12">
        <f t="shared" si="4"/>
        <v>2011</v>
      </c>
      <c r="P900" s="5" t="b">
        <v>0</v>
      </c>
      <c r="Q900" s="5">
        <f t="shared" si="5"/>
        <v>10</v>
      </c>
      <c r="R900" s="5" t="b">
        <v>0</v>
      </c>
      <c r="S900" s="5" t="s">
        <v>33</v>
      </c>
      <c r="T900" s="16">
        <f>Pledged/goal</f>
        <v>3.697</v>
      </c>
      <c r="U900" s="14">
        <f>iferror(Pledged/backer_count, " ")</f>
        <v>56.01515152</v>
      </c>
      <c r="V900" s="15" t="str">
        <f t="shared" si="6"/>
        <v>theater</v>
      </c>
      <c r="W900" s="15" t="str">
        <f t="shared" si="7"/>
        <v>plays</v>
      </c>
    </row>
    <row r="901" ht="15.75" customHeight="1">
      <c r="A901" s="5">
        <v>291.0</v>
      </c>
      <c r="B901" s="6" t="s">
        <v>1841</v>
      </c>
      <c r="C901" s="7" t="s">
        <v>1842</v>
      </c>
      <c r="D901" s="8">
        <v>1800.0</v>
      </c>
      <c r="E901" s="8">
        <v>8219.0</v>
      </c>
      <c r="F901" s="5" t="s">
        <v>931</v>
      </c>
      <c r="G901" s="5">
        <v>107.0</v>
      </c>
      <c r="H901" s="5" t="s">
        <v>31</v>
      </c>
      <c r="I901" s="5" t="s">
        <v>32</v>
      </c>
      <c r="J901" s="5">
        <v>1.3186548E9</v>
      </c>
      <c r="K901" s="5">
        <v>1.3190004E9</v>
      </c>
      <c r="L901" s="9">
        <f t="shared" si="2"/>
        <v>113929565558400</v>
      </c>
      <c r="M901" s="10">
        <f t="shared" ref="M901:N901" si="905">(((J901/60/60)/24+DATE(1970,1,1)))</f>
        <v>40831.20833</v>
      </c>
      <c r="N901" s="11">
        <f t="shared" si="905"/>
        <v>40835.20833</v>
      </c>
      <c r="O901" s="12">
        <f t="shared" si="4"/>
        <v>2011</v>
      </c>
      <c r="P901" s="5" t="b">
        <v>1</v>
      </c>
      <c r="Q901" s="5">
        <f t="shared" si="5"/>
        <v>10</v>
      </c>
      <c r="R901" s="5" t="b">
        <v>0</v>
      </c>
      <c r="S901" s="5" t="s">
        <v>60</v>
      </c>
      <c r="T901" s="13">
        <f>Pledged/goal</f>
        <v>4.566111111</v>
      </c>
      <c r="U901" s="14">
        <f>iferror(Pledged/backer_count, " ")</f>
        <v>76.81308411</v>
      </c>
      <c r="V901" s="15" t="str">
        <f t="shared" si="6"/>
        <v>technology</v>
      </c>
      <c r="W901" s="15" t="str">
        <f t="shared" si="7"/>
        <v>web</v>
      </c>
    </row>
    <row r="902" ht="15.75" customHeight="1">
      <c r="A902" s="5">
        <v>746.0</v>
      </c>
      <c r="B902" s="6" t="s">
        <v>1843</v>
      </c>
      <c r="C902" s="7" t="s">
        <v>1844</v>
      </c>
      <c r="D902" s="8">
        <v>55800.0</v>
      </c>
      <c r="E902" s="8">
        <v>118580.0</v>
      </c>
      <c r="F902" s="5" t="s">
        <v>931</v>
      </c>
      <c r="G902" s="5">
        <v>3388.0</v>
      </c>
      <c r="H902" s="5" t="s">
        <v>31</v>
      </c>
      <c r="I902" s="5" t="s">
        <v>32</v>
      </c>
      <c r="J902" s="5">
        <v>1.3181364E9</v>
      </c>
      <c r="K902" s="5">
        <v>1.3185684E9</v>
      </c>
      <c r="L902" s="9">
        <f t="shared" si="2"/>
        <v>113884775798400</v>
      </c>
      <c r="M902" s="10">
        <f t="shared" ref="M902:N902" si="906">(((J902/60/60)/24+DATE(1970,1,1)))</f>
        <v>40825.20833</v>
      </c>
      <c r="N902" s="11">
        <f t="shared" si="906"/>
        <v>40830.20833</v>
      </c>
      <c r="O902" s="12">
        <f t="shared" si="4"/>
        <v>2011</v>
      </c>
      <c r="P902" s="5" t="b">
        <v>0</v>
      </c>
      <c r="Q902" s="5">
        <f t="shared" si="5"/>
        <v>10</v>
      </c>
      <c r="R902" s="5" t="b">
        <v>0</v>
      </c>
      <c r="S902" s="5" t="s">
        <v>60</v>
      </c>
      <c r="T902" s="16">
        <f>Pledged/goal</f>
        <v>2.125089606</v>
      </c>
      <c r="U902" s="14">
        <f>iferror(Pledged/backer_count, " ")</f>
        <v>35</v>
      </c>
      <c r="V902" s="15" t="str">
        <f t="shared" si="6"/>
        <v>technology</v>
      </c>
      <c r="W902" s="15" t="str">
        <f t="shared" si="7"/>
        <v>web</v>
      </c>
    </row>
    <row r="903" ht="15.75" customHeight="1">
      <c r="A903" s="5">
        <v>338.0</v>
      </c>
      <c r="B903" s="6" t="s">
        <v>1845</v>
      </c>
      <c r="C903" s="7" t="s">
        <v>1846</v>
      </c>
      <c r="D903" s="8">
        <v>69800.0</v>
      </c>
      <c r="E903" s="8">
        <v>125042.0</v>
      </c>
      <c r="F903" s="5" t="s">
        <v>931</v>
      </c>
      <c r="G903" s="5">
        <v>1690.0</v>
      </c>
      <c r="H903" s="5" t="s">
        <v>31</v>
      </c>
      <c r="I903" s="5" t="s">
        <v>32</v>
      </c>
      <c r="J903" s="5">
        <v>1.3177908E9</v>
      </c>
      <c r="K903" s="5">
        <v>1.3203828E9</v>
      </c>
      <c r="L903" s="9">
        <f t="shared" si="2"/>
        <v>113854915958400</v>
      </c>
      <c r="M903" s="10">
        <f t="shared" ref="M903:N903" si="907">(((J903/60/60)/24+DATE(1970,1,1)))</f>
        <v>40821.20833</v>
      </c>
      <c r="N903" s="11">
        <f t="shared" si="907"/>
        <v>40851.20833</v>
      </c>
      <c r="O903" s="12">
        <f t="shared" si="4"/>
        <v>2011</v>
      </c>
      <c r="P903" s="5" t="b">
        <v>0</v>
      </c>
      <c r="Q903" s="5">
        <f t="shared" si="5"/>
        <v>10</v>
      </c>
      <c r="R903" s="5" t="b">
        <v>0</v>
      </c>
      <c r="S903" s="5" t="s">
        <v>33</v>
      </c>
      <c r="T903" s="13">
        <f>Pledged/goal</f>
        <v>1.791432665</v>
      </c>
      <c r="U903" s="14">
        <f>iferror(Pledged/backer_count, " ")</f>
        <v>73.98934911</v>
      </c>
      <c r="V903" s="15" t="str">
        <f t="shared" si="6"/>
        <v>theater</v>
      </c>
      <c r="W903" s="15" t="str">
        <f t="shared" si="7"/>
        <v>plays</v>
      </c>
    </row>
    <row r="904" ht="15.75" customHeight="1">
      <c r="A904" s="5">
        <v>455.0</v>
      </c>
      <c r="B904" s="6" t="s">
        <v>1847</v>
      </c>
      <c r="C904" s="7" t="s">
        <v>1848</v>
      </c>
      <c r="D904" s="8">
        <v>116500.0</v>
      </c>
      <c r="E904" s="8">
        <v>137904.0</v>
      </c>
      <c r="F904" s="5" t="s">
        <v>931</v>
      </c>
      <c r="G904" s="5">
        <v>3727.0</v>
      </c>
      <c r="H904" s="5" t="s">
        <v>31</v>
      </c>
      <c r="I904" s="5" t="s">
        <v>32</v>
      </c>
      <c r="J904" s="5">
        <v>1.316754E9</v>
      </c>
      <c r="K904" s="5">
        <v>1.3187412E9</v>
      </c>
      <c r="L904" s="9">
        <f t="shared" si="2"/>
        <v>113765336438400</v>
      </c>
      <c r="M904" s="10">
        <f t="shared" ref="M904:N904" si="908">(((J904/60/60)/24+DATE(1970,1,1)))</f>
        <v>40809.20833</v>
      </c>
      <c r="N904" s="11">
        <f t="shared" si="908"/>
        <v>40832.20833</v>
      </c>
      <c r="O904" s="12">
        <f t="shared" si="4"/>
        <v>2011</v>
      </c>
      <c r="P904" s="5" t="b">
        <v>0</v>
      </c>
      <c r="Q904" s="5">
        <f t="shared" si="5"/>
        <v>9</v>
      </c>
      <c r="R904" s="5" t="b">
        <v>0</v>
      </c>
      <c r="S904" s="5" t="s">
        <v>33</v>
      </c>
      <c r="T904" s="16">
        <f>Pledged/goal</f>
        <v>1.183725322</v>
      </c>
      <c r="U904" s="14">
        <f>iferror(Pledged/backer_count, " ")</f>
        <v>37.00134156</v>
      </c>
      <c r="V904" s="15" t="str">
        <f t="shared" si="6"/>
        <v>theater</v>
      </c>
      <c r="W904" s="15" t="str">
        <f t="shared" si="7"/>
        <v>plays</v>
      </c>
    </row>
    <row r="905" ht="15.75" customHeight="1">
      <c r="A905" s="5">
        <v>117.0</v>
      </c>
      <c r="B905" s="6" t="s">
        <v>1849</v>
      </c>
      <c r="C905" s="7" t="s">
        <v>1850</v>
      </c>
      <c r="D905" s="8">
        <v>4900.0</v>
      </c>
      <c r="E905" s="8">
        <v>8523.0</v>
      </c>
      <c r="F905" s="5" t="s">
        <v>931</v>
      </c>
      <c r="G905" s="5">
        <v>275.0</v>
      </c>
      <c r="H905" s="5" t="s">
        <v>31</v>
      </c>
      <c r="I905" s="5" t="s">
        <v>32</v>
      </c>
      <c r="J905" s="5">
        <v>1.3166676E9</v>
      </c>
      <c r="K905" s="5">
        <v>1.317186E9</v>
      </c>
      <c r="L905" s="9">
        <f t="shared" si="2"/>
        <v>113757871478400</v>
      </c>
      <c r="M905" s="10">
        <f t="shared" ref="M905:N905" si="909">(((J905/60/60)/24+DATE(1970,1,1)))</f>
        <v>40808.20833</v>
      </c>
      <c r="N905" s="11">
        <f t="shared" si="909"/>
        <v>40814.20833</v>
      </c>
      <c r="O905" s="12">
        <f t="shared" si="4"/>
        <v>2011</v>
      </c>
      <c r="P905" s="5" t="b">
        <v>0</v>
      </c>
      <c r="Q905" s="5">
        <f t="shared" si="5"/>
        <v>9</v>
      </c>
      <c r="R905" s="5" t="b">
        <v>0</v>
      </c>
      <c r="S905" s="5" t="s">
        <v>53</v>
      </c>
      <c r="T905" s="13">
        <f>Pledged/goal</f>
        <v>1.739387755</v>
      </c>
      <c r="U905" s="14">
        <f>iferror(Pledged/backer_count, " ")</f>
        <v>30.99272727</v>
      </c>
      <c r="V905" s="15" t="str">
        <f t="shared" si="6"/>
        <v>film &amp; video</v>
      </c>
      <c r="W905" s="15" t="str">
        <f t="shared" si="7"/>
        <v>television</v>
      </c>
    </row>
    <row r="906" ht="15.75" customHeight="1">
      <c r="A906" s="5">
        <v>85.0</v>
      </c>
      <c r="B906" s="6" t="s">
        <v>1851</v>
      </c>
      <c r="C906" s="7" t="s">
        <v>1852</v>
      </c>
      <c r="D906" s="8">
        <v>4900.0</v>
      </c>
      <c r="E906" s="8">
        <v>6430.0</v>
      </c>
      <c r="F906" s="5" t="s">
        <v>931</v>
      </c>
      <c r="G906" s="5">
        <v>71.0</v>
      </c>
      <c r="H906" s="5" t="s">
        <v>26</v>
      </c>
      <c r="I906" s="5" t="s">
        <v>27</v>
      </c>
      <c r="J906" s="5">
        <v>1.3157172E9</v>
      </c>
      <c r="K906" s="5">
        <v>1.3164084E9</v>
      </c>
      <c r="L906" s="9">
        <f t="shared" si="2"/>
        <v>113675756918400</v>
      </c>
      <c r="M906" s="10">
        <f t="shared" ref="M906:N906" si="910">(((J906/60/60)/24+DATE(1970,1,1)))</f>
        <v>40797.20833</v>
      </c>
      <c r="N906" s="11">
        <f t="shared" si="910"/>
        <v>40805.20833</v>
      </c>
      <c r="O906" s="12">
        <f t="shared" si="4"/>
        <v>2011</v>
      </c>
      <c r="P906" s="5" t="b">
        <v>0</v>
      </c>
      <c r="Q906" s="5">
        <f t="shared" si="5"/>
        <v>9</v>
      </c>
      <c r="R906" s="5" t="b">
        <v>0</v>
      </c>
      <c r="S906" s="5" t="s">
        <v>117</v>
      </c>
      <c r="T906" s="13">
        <f>Pledged/goal</f>
        <v>1.312244898</v>
      </c>
      <c r="U906" s="14">
        <f>iferror(Pledged/backer_count, " ")</f>
        <v>90.56338028</v>
      </c>
      <c r="V906" s="15" t="str">
        <f t="shared" si="6"/>
        <v>music</v>
      </c>
      <c r="W906" s="15" t="str">
        <f t="shared" si="7"/>
        <v>indie rock</v>
      </c>
    </row>
    <row r="907" ht="15.75" customHeight="1">
      <c r="A907" s="5">
        <v>556.0</v>
      </c>
      <c r="B907" s="6" t="s">
        <v>1109</v>
      </c>
      <c r="C907" s="7" t="s">
        <v>1853</v>
      </c>
      <c r="D907" s="8">
        <v>5200.0</v>
      </c>
      <c r="E907" s="8">
        <v>12467.0</v>
      </c>
      <c r="F907" s="5" t="s">
        <v>931</v>
      </c>
      <c r="G907" s="5">
        <v>122.0</v>
      </c>
      <c r="H907" s="5" t="s">
        <v>31</v>
      </c>
      <c r="I907" s="5" t="s">
        <v>32</v>
      </c>
      <c r="J907" s="5">
        <v>1.3152852E9</v>
      </c>
      <c r="K907" s="5">
        <v>1.31589E9</v>
      </c>
      <c r="L907" s="9">
        <f t="shared" si="2"/>
        <v>113638432118400</v>
      </c>
      <c r="M907" s="10">
        <f t="shared" ref="M907:N907" si="911">(((J907/60/60)/24+DATE(1970,1,1)))</f>
        <v>40792.20833</v>
      </c>
      <c r="N907" s="11">
        <f t="shared" si="911"/>
        <v>40799.20833</v>
      </c>
      <c r="O907" s="12">
        <f t="shared" si="4"/>
        <v>2011</v>
      </c>
      <c r="P907" s="5" t="b">
        <v>0</v>
      </c>
      <c r="Q907" s="5">
        <f t="shared" si="5"/>
        <v>9</v>
      </c>
      <c r="R907" s="5" t="b">
        <v>1</v>
      </c>
      <c r="S907" s="5" t="s">
        <v>296</v>
      </c>
      <c r="T907" s="16">
        <f>Pledged/goal</f>
        <v>2.3975</v>
      </c>
      <c r="U907" s="14">
        <f>iferror(Pledged/backer_count, " ")</f>
        <v>102.1885246</v>
      </c>
      <c r="V907" s="15" t="str">
        <f t="shared" si="6"/>
        <v>publishing</v>
      </c>
      <c r="W907" s="15" t="str">
        <f t="shared" si="7"/>
        <v>translations</v>
      </c>
    </row>
    <row r="908" ht="15.75" customHeight="1">
      <c r="A908" s="5">
        <v>359.0</v>
      </c>
      <c r="B908" s="6" t="s">
        <v>1854</v>
      </c>
      <c r="C908" s="7" t="s">
        <v>1855</v>
      </c>
      <c r="D908" s="8">
        <v>4000.0</v>
      </c>
      <c r="E908" s="8">
        <v>11948.0</v>
      </c>
      <c r="F908" s="5" t="s">
        <v>931</v>
      </c>
      <c r="G908" s="5">
        <v>187.0</v>
      </c>
      <c r="H908" s="5" t="s">
        <v>31</v>
      </c>
      <c r="I908" s="5" t="s">
        <v>32</v>
      </c>
      <c r="J908" s="5">
        <v>1.3144212E9</v>
      </c>
      <c r="K908" s="5">
        <v>1.315026E9</v>
      </c>
      <c r="L908" s="9">
        <f t="shared" si="2"/>
        <v>113563782518400</v>
      </c>
      <c r="M908" s="10">
        <f t="shared" ref="M908:N908" si="912">(((J908/60/60)/24+DATE(1970,1,1)))</f>
        <v>40782.20833</v>
      </c>
      <c r="N908" s="11">
        <f t="shared" si="912"/>
        <v>40789.20833</v>
      </c>
      <c r="O908" s="12">
        <f t="shared" si="4"/>
        <v>2011</v>
      </c>
      <c r="P908" s="5" t="b">
        <v>0</v>
      </c>
      <c r="Q908" s="5">
        <f t="shared" si="5"/>
        <v>8</v>
      </c>
      <c r="R908" s="5" t="b">
        <v>0</v>
      </c>
      <c r="S908" s="5" t="s">
        <v>161</v>
      </c>
      <c r="T908" s="13">
        <f>Pledged/goal</f>
        <v>2.987</v>
      </c>
      <c r="U908" s="14">
        <f>iferror(Pledged/backer_count, " ")</f>
        <v>63.89304813</v>
      </c>
      <c r="V908" s="15" t="str">
        <f t="shared" si="6"/>
        <v>film &amp; video</v>
      </c>
      <c r="W908" s="15" t="str">
        <f t="shared" si="7"/>
        <v>animation</v>
      </c>
    </row>
    <row r="909" ht="15.75" customHeight="1">
      <c r="A909" s="5">
        <v>717.0</v>
      </c>
      <c r="B909" s="6" t="s">
        <v>1856</v>
      </c>
      <c r="C909" s="7" t="s">
        <v>1857</v>
      </c>
      <c r="D909" s="8">
        <v>5600.0</v>
      </c>
      <c r="E909" s="8">
        <v>13868.0</v>
      </c>
      <c r="F909" s="5" t="s">
        <v>931</v>
      </c>
      <c r="G909" s="5">
        <v>555.0</v>
      </c>
      <c r="H909" s="5" t="s">
        <v>31</v>
      </c>
      <c r="I909" s="5" t="s">
        <v>32</v>
      </c>
      <c r="J909" s="5">
        <v>1.3139892E9</v>
      </c>
      <c r="K909" s="5">
        <v>1.3158036E9</v>
      </c>
      <c r="L909" s="9">
        <f t="shared" si="2"/>
        <v>113526457718400</v>
      </c>
      <c r="M909" s="10">
        <f t="shared" ref="M909:N909" si="913">(((J909/60/60)/24+DATE(1970,1,1)))</f>
        <v>40777.20833</v>
      </c>
      <c r="N909" s="11">
        <f t="shared" si="913"/>
        <v>40798.20833</v>
      </c>
      <c r="O909" s="12">
        <f t="shared" si="4"/>
        <v>2011</v>
      </c>
      <c r="P909" s="5" t="b">
        <v>0</v>
      </c>
      <c r="Q909" s="5">
        <f t="shared" si="5"/>
        <v>8</v>
      </c>
      <c r="R909" s="5" t="b">
        <v>0</v>
      </c>
      <c r="S909" s="5" t="s">
        <v>72</v>
      </c>
      <c r="T909" s="16">
        <f>Pledged/goal</f>
        <v>2.476428571</v>
      </c>
      <c r="U909" s="14">
        <f>iferror(Pledged/backer_count, " ")</f>
        <v>24.98738739</v>
      </c>
      <c r="V909" s="15" t="str">
        <f t="shared" si="6"/>
        <v>film &amp; video</v>
      </c>
      <c r="W909" s="15" t="str">
        <f t="shared" si="7"/>
        <v>documentary</v>
      </c>
    </row>
    <row r="910" ht="15.75" customHeight="1">
      <c r="A910" s="5">
        <v>778.0</v>
      </c>
      <c r="B910" s="6" t="s">
        <v>1858</v>
      </c>
      <c r="C910" s="7" t="s">
        <v>1859</v>
      </c>
      <c r="D910" s="8">
        <v>1300.0</v>
      </c>
      <c r="E910" s="8">
        <v>10243.0</v>
      </c>
      <c r="F910" s="5" t="s">
        <v>931</v>
      </c>
      <c r="G910" s="5">
        <v>174.0</v>
      </c>
      <c r="H910" s="5" t="s">
        <v>105</v>
      </c>
      <c r="I910" s="5" t="s">
        <v>106</v>
      </c>
      <c r="J910" s="5">
        <v>1.3132116E9</v>
      </c>
      <c r="K910" s="5">
        <v>1.3136436E9</v>
      </c>
      <c r="L910" s="9">
        <f t="shared" si="2"/>
        <v>113459273078400</v>
      </c>
      <c r="M910" s="10">
        <f t="shared" ref="M910:N910" si="914">(((J910/60/60)/24+DATE(1970,1,1)))</f>
        <v>40768.20833</v>
      </c>
      <c r="N910" s="11">
        <f t="shared" si="914"/>
        <v>40773.20833</v>
      </c>
      <c r="O910" s="12">
        <f t="shared" si="4"/>
        <v>2011</v>
      </c>
      <c r="P910" s="5" t="b">
        <v>0</v>
      </c>
      <c r="Q910" s="5">
        <f t="shared" si="5"/>
        <v>8</v>
      </c>
      <c r="R910" s="5" t="b">
        <v>0</v>
      </c>
      <c r="S910" s="5" t="s">
        <v>161</v>
      </c>
      <c r="T910" s="16">
        <f>Pledged/goal</f>
        <v>7.879230769</v>
      </c>
      <c r="U910" s="14">
        <f>iferror(Pledged/backer_count, " ")</f>
        <v>58.86781609</v>
      </c>
      <c r="V910" s="15" t="str">
        <f t="shared" si="6"/>
        <v>film &amp; video</v>
      </c>
      <c r="W910" s="15" t="str">
        <f t="shared" si="7"/>
        <v>animation</v>
      </c>
    </row>
    <row r="911" ht="15.75" customHeight="1">
      <c r="A911" s="5">
        <v>133.0</v>
      </c>
      <c r="B911" s="6" t="s">
        <v>1860</v>
      </c>
      <c r="C911" s="7" t="s">
        <v>1861</v>
      </c>
      <c r="D911" s="8">
        <v>4500.0</v>
      </c>
      <c r="E911" s="8">
        <v>13985.0</v>
      </c>
      <c r="F911" s="5" t="s">
        <v>931</v>
      </c>
      <c r="G911" s="5">
        <v>159.0</v>
      </c>
      <c r="H911" s="5" t="s">
        <v>31</v>
      </c>
      <c r="I911" s="5" t="s">
        <v>32</v>
      </c>
      <c r="J911" s="5">
        <v>1.3131252E9</v>
      </c>
      <c r="K911" s="5">
        <v>1.315026E9</v>
      </c>
      <c r="L911" s="9">
        <f t="shared" si="2"/>
        <v>113451808118400</v>
      </c>
      <c r="M911" s="10">
        <f t="shared" ref="M911:N911" si="915">(((J911/60/60)/24+DATE(1970,1,1)))</f>
        <v>40767.20833</v>
      </c>
      <c r="N911" s="11">
        <f t="shared" si="915"/>
        <v>40789.20833</v>
      </c>
      <c r="O911" s="12">
        <f t="shared" si="4"/>
        <v>2011</v>
      </c>
      <c r="P911" s="5" t="b">
        <v>0</v>
      </c>
      <c r="Q911" s="5">
        <f t="shared" si="5"/>
        <v>8</v>
      </c>
      <c r="R911" s="5" t="b">
        <v>0</v>
      </c>
      <c r="S911" s="5" t="s">
        <v>1069</v>
      </c>
      <c r="T911" s="13">
        <f>Pledged/goal</f>
        <v>3.107777778</v>
      </c>
      <c r="U911" s="14">
        <f>iferror(Pledged/backer_count, " ")</f>
        <v>87.95597484</v>
      </c>
      <c r="V911" s="15" t="str">
        <f t="shared" si="6"/>
        <v>music</v>
      </c>
      <c r="W911" s="15" t="str">
        <f t="shared" si="7"/>
        <v>world music</v>
      </c>
    </row>
    <row r="912" ht="15.75" customHeight="1">
      <c r="A912" s="5">
        <v>579.0</v>
      </c>
      <c r="B912" s="6" t="s">
        <v>1862</v>
      </c>
      <c r="C912" s="7" t="s">
        <v>1863</v>
      </c>
      <c r="D912" s="8">
        <v>6200.0</v>
      </c>
      <c r="E912" s="8">
        <v>6269.0</v>
      </c>
      <c r="F912" s="5" t="s">
        <v>931</v>
      </c>
      <c r="G912" s="5">
        <v>87.0</v>
      </c>
      <c r="H912" s="5" t="s">
        <v>31</v>
      </c>
      <c r="I912" s="5" t="s">
        <v>32</v>
      </c>
      <c r="J912" s="5">
        <v>1.3126932E9</v>
      </c>
      <c r="K912" s="5">
        <v>1.31373E9</v>
      </c>
      <c r="L912" s="9">
        <f t="shared" si="2"/>
        <v>113414483318400</v>
      </c>
      <c r="M912" s="10">
        <f t="shared" ref="M912:N912" si="916">(((J912/60/60)/24+DATE(1970,1,1)))</f>
        <v>40762.20833</v>
      </c>
      <c r="N912" s="11">
        <f t="shared" si="916"/>
        <v>40774.20833</v>
      </c>
      <c r="O912" s="12">
        <f t="shared" si="4"/>
        <v>2011</v>
      </c>
      <c r="P912" s="5" t="b">
        <v>0</v>
      </c>
      <c r="Q912" s="5">
        <f t="shared" si="5"/>
        <v>8</v>
      </c>
      <c r="R912" s="5" t="b">
        <v>0</v>
      </c>
      <c r="S912" s="5" t="s">
        <v>134</v>
      </c>
      <c r="T912" s="16">
        <f>Pledged/goal</f>
        <v>1.011129032</v>
      </c>
      <c r="U912" s="14">
        <f>iferror(Pledged/backer_count, " ")</f>
        <v>72.05747126</v>
      </c>
      <c r="V912" s="15" t="str">
        <f t="shared" si="6"/>
        <v>music</v>
      </c>
      <c r="W912" s="15" t="str">
        <f t="shared" si="7"/>
        <v>jazz</v>
      </c>
    </row>
    <row r="913" ht="15.75" customHeight="1">
      <c r="A913" s="5">
        <v>862.0</v>
      </c>
      <c r="B913" s="6" t="s">
        <v>1864</v>
      </c>
      <c r="C913" s="7" t="s">
        <v>1865</v>
      </c>
      <c r="D913" s="8">
        <v>3500.0</v>
      </c>
      <c r="E913" s="8">
        <v>6560.0</v>
      </c>
      <c r="F913" s="5" t="s">
        <v>931</v>
      </c>
      <c r="G913" s="5">
        <v>85.0</v>
      </c>
      <c r="H913" s="5" t="s">
        <v>31</v>
      </c>
      <c r="I913" s="5" t="s">
        <v>32</v>
      </c>
      <c r="J913" s="5">
        <v>1.3121748E9</v>
      </c>
      <c r="K913" s="5">
        <v>1.3125204E9</v>
      </c>
      <c r="L913" s="9">
        <f t="shared" si="2"/>
        <v>113369693558400</v>
      </c>
      <c r="M913" s="10">
        <f t="shared" ref="M913:N913" si="917">(((J913/60/60)/24+DATE(1970,1,1)))</f>
        <v>40756.20833</v>
      </c>
      <c r="N913" s="11">
        <f t="shared" si="917"/>
        <v>40760.20833</v>
      </c>
      <c r="O913" s="12">
        <f t="shared" si="4"/>
        <v>2011</v>
      </c>
      <c r="P913" s="5" t="b">
        <v>0</v>
      </c>
      <c r="Q913" s="5">
        <f t="shared" si="5"/>
        <v>8</v>
      </c>
      <c r="R913" s="5" t="b">
        <v>0</v>
      </c>
      <c r="S913" s="5" t="s">
        <v>33</v>
      </c>
      <c r="T913" s="16">
        <f>Pledged/goal</f>
        <v>1.874285714</v>
      </c>
      <c r="U913" s="14">
        <f>iferror(Pledged/backer_count, " ")</f>
        <v>77.17647059</v>
      </c>
      <c r="V913" s="15" t="str">
        <f t="shared" si="6"/>
        <v>theater</v>
      </c>
      <c r="W913" s="15" t="str">
        <f t="shared" si="7"/>
        <v>plays</v>
      </c>
    </row>
    <row r="914" ht="15.75" customHeight="1">
      <c r="A914" s="5">
        <v>444.0</v>
      </c>
      <c r="B914" s="6" t="s">
        <v>368</v>
      </c>
      <c r="C914" s="7" t="s">
        <v>1866</v>
      </c>
      <c r="D914" s="8">
        <v>6200.0</v>
      </c>
      <c r="E914" s="8">
        <v>10938.0</v>
      </c>
      <c r="F914" s="5" t="s">
        <v>931</v>
      </c>
      <c r="G914" s="5">
        <v>296.0</v>
      </c>
      <c r="H914" s="5" t="s">
        <v>31</v>
      </c>
      <c r="I914" s="5" t="s">
        <v>32</v>
      </c>
      <c r="J914" s="5">
        <v>1.3114836E9</v>
      </c>
      <c r="K914" s="5">
        <v>1.3116564E9</v>
      </c>
      <c r="L914" s="9">
        <f t="shared" si="2"/>
        <v>113309973878400</v>
      </c>
      <c r="M914" s="10">
        <f t="shared" ref="M914:N914" si="918">(((J914/60/60)/24+DATE(1970,1,1)))</f>
        <v>40748.20833</v>
      </c>
      <c r="N914" s="11">
        <f t="shared" si="918"/>
        <v>40750.20833</v>
      </c>
      <c r="O914" s="12">
        <f t="shared" si="4"/>
        <v>2011</v>
      </c>
      <c r="P914" s="5" t="b">
        <v>0</v>
      </c>
      <c r="Q914" s="5">
        <f t="shared" si="5"/>
        <v>7</v>
      </c>
      <c r="R914" s="5" t="b">
        <v>1</v>
      </c>
      <c r="S914" s="5" t="s">
        <v>117</v>
      </c>
      <c r="T914" s="16">
        <f>Pledged/goal</f>
        <v>1.764193548</v>
      </c>
      <c r="U914" s="14">
        <f>iferror(Pledged/backer_count, " ")</f>
        <v>36.9527027</v>
      </c>
      <c r="V914" s="15" t="str">
        <f t="shared" si="6"/>
        <v>music</v>
      </c>
      <c r="W914" s="15" t="str">
        <f t="shared" si="7"/>
        <v>indie rock</v>
      </c>
    </row>
    <row r="915" ht="15.75" customHeight="1">
      <c r="A915" s="5">
        <v>896.0</v>
      </c>
      <c r="B915" s="6" t="s">
        <v>1867</v>
      </c>
      <c r="C915" s="7" t="s">
        <v>1868</v>
      </c>
      <c r="D915" s="8">
        <v>19800.0</v>
      </c>
      <c r="E915" s="8">
        <v>153338.0</v>
      </c>
      <c r="F915" s="5" t="s">
        <v>931</v>
      </c>
      <c r="G915" s="5">
        <v>1460.0</v>
      </c>
      <c r="H915" s="5" t="s">
        <v>26</v>
      </c>
      <c r="I915" s="5" t="s">
        <v>27</v>
      </c>
      <c r="J915" s="5">
        <v>1.3106196E9</v>
      </c>
      <c r="K915" s="5">
        <v>1.3108788E9</v>
      </c>
      <c r="L915" s="9">
        <f t="shared" si="2"/>
        <v>113235324278400</v>
      </c>
      <c r="M915" s="10">
        <f t="shared" ref="M915:N915" si="919">(((J915/60/60)/24+DATE(1970,1,1)))</f>
        <v>40738.20833</v>
      </c>
      <c r="N915" s="11">
        <f t="shared" si="919"/>
        <v>40741.20833</v>
      </c>
      <c r="O915" s="12">
        <f t="shared" si="4"/>
        <v>2011</v>
      </c>
      <c r="P915" s="5" t="b">
        <v>0</v>
      </c>
      <c r="Q915" s="5">
        <f t="shared" si="5"/>
        <v>7</v>
      </c>
      <c r="R915" s="5" t="b">
        <v>1</v>
      </c>
      <c r="S915" s="5" t="s">
        <v>63</v>
      </c>
      <c r="T915" s="16">
        <f>Pledged/goal</f>
        <v>7.744343434</v>
      </c>
      <c r="U915" s="14">
        <f>iferror(Pledged/backer_count, " ")</f>
        <v>105.0260274</v>
      </c>
      <c r="V915" s="15" t="str">
        <f t="shared" si="6"/>
        <v>food</v>
      </c>
      <c r="W915" s="15" t="str">
        <f t="shared" si="7"/>
        <v>food trucks</v>
      </c>
    </row>
    <row r="916" ht="15.75" customHeight="1">
      <c r="A916" s="5">
        <v>665.0</v>
      </c>
      <c r="B916" s="6" t="s">
        <v>1869</v>
      </c>
      <c r="C916" s="7" t="s">
        <v>1870</v>
      </c>
      <c r="D916" s="8">
        <v>5100.0</v>
      </c>
      <c r="E916" s="8">
        <v>12219.0</v>
      </c>
      <c r="F916" s="5" t="s">
        <v>931</v>
      </c>
      <c r="G916" s="5">
        <v>272.0</v>
      </c>
      <c r="H916" s="5" t="s">
        <v>31</v>
      </c>
      <c r="I916" s="5" t="s">
        <v>32</v>
      </c>
      <c r="J916" s="5">
        <v>1.3101876E9</v>
      </c>
      <c r="K916" s="5">
        <v>1.3113972E9</v>
      </c>
      <c r="L916" s="9">
        <f t="shared" si="2"/>
        <v>113197999478400</v>
      </c>
      <c r="M916" s="10">
        <f t="shared" ref="M916:N916" si="920">(((J916/60/60)/24+DATE(1970,1,1)))</f>
        <v>40733.20833</v>
      </c>
      <c r="N916" s="11">
        <f t="shared" si="920"/>
        <v>40747.20833</v>
      </c>
      <c r="O916" s="12">
        <f t="shared" si="4"/>
        <v>2011</v>
      </c>
      <c r="P916" s="5" t="b">
        <v>0</v>
      </c>
      <c r="Q916" s="5">
        <f t="shared" si="5"/>
        <v>7</v>
      </c>
      <c r="R916" s="5" t="b">
        <v>1</v>
      </c>
      <c r="S916" s="5" t="s">
        <v>72</v>
      </c>
      <c r="T916" s="16">
        <f>Pledged/goal</f>
        <v>2.395882353</v>
      </c>
      <c r="U916" s="14">
        <f>iferror(Pledged/backer_count, " ")</f>
        <v>44.92279412</v>
      </c>
      <c r="V916" s="15" t="str">
        <f t="shared" si="6"/>
        <v>film &amp; video</v>
      </c>
      <c r="W916" s="15" t="str">
        <f t="shared" si="7"/>
        <v>documentary</v>
      </c>
    </row>
    <row r="917" ht="15.75" customHeight="1">
      <c r="A917" s="5">
        <v>42.0</v>
      </c>
      <c r="B917" s="6" t="s">
        <v>1871</v>
      </c>
      <c r="C917" s="7" t="s">
        <v>1872</v>
      </c>
      <c r="D917" s="8">
        <v>1800.0</v>
      </c>
      <c r="E917" s="8">
        <v>7991.0</v>
      </c>
      <c r="F917" s="5" t="s">
        <v>931</v>
      </c>
      <c r="G917" s="5">
        <v>222.0</v>
      </c>
      <c r="H917" s="5" t="s">
        <v>31</v>
      </c>
      <c r="I917" s="5" t="s">
        <v>32</v>
      </c>
      <c r="J917" s="5">
        <v>1.3097556E9</v>
      </c>
      <c r="K917" s="5">
        <v>1.3105332E9</v>
      </c>
      <c r="L917" s="9">
        <f t="shared" si="2"/>
        <v>113160674678400</v>
      </c>
      <c r="M917" s="10">
        <f t="shared" ref="M917:N917" si="921">(((J917/60/60)/24+DATE(1970,1,1)))</f>
        <v>40728.20833</v>
      </c>
      <c r="N917" s="11">
        <f t="shared" si="921"/>
        <v>40737.20833</v>
      </c>
      <c r="O917" s="12">
        <f t="shared" si="4"/>
        <v>2011</v>
      </c>
      <c r="P917" s="5" t="b">
        <v>0</v>
      </c>
      <c r="Q917" s="5">
        <f t="shared" si="5"/>
        <v>7</v>
      </c>
      <c r="R917" s="5" t="b">
        <v>0</v>
      </c>
      <c r="S917" s="5" t="s">
        <v>63</v>
      </c>
      <c r="T917" s="13">
        <f>Pledged/goal</f>
        <v>4.439444444</v>
      </c>
      <c r="U917" s="14">
        <f>iferror(Pledged/backer_count, " ")</f>
        <v>35.9954955</v>
      </c>
      <c r="V917" s="15" t="str">
        <f t="shared" si="6"/>
        <v>food</v>
      </c>
      <c r="W917" s="15" t="str">
        <f t="shared" si="7"/>
        <v>food trucks</v>
      </c>
    </row>
    <row r="918" ht="15.75" customHeight="1">
      <c r="A918" s="5">
        <v>853.0</v>
      </c>
      <c r="B918" s="6" t="s">
        <v>1873</v>
      </c>
      <c r="C918" s="7" t="s">
        <v>1874</v>
      </c>
      <c r="D918" s="8">
        <v>17100.0</v>
      </c>
      <c r="E918" s="8">
        <v>111502.0</v>
      </c>
      <c r="F918" s="5" t="s">
        <v>931</v>
      </c>
      <c r="G918" s="5">
        <v>1467.0</v>
      </c>
      <c r="H918" s="5" t="s">
        <v>56</v>
      </c>
      <c r="I918" s="5" t="s">
        <v>57</v>
      </c>
      <c r="J918" s="5">
        <v>1.308546E9</v>
      </c>
      <c r="K918" s="5">
        <v>1.308978E9</v>
      </c>
      <c r="L918" s="9">
        <f t="shared" si="2"/>
        <v>113056165238400</v>
      </c>
      <c r="M918" s="10">
        <f t="shared" ref="M918:N918" si="922">(((J918/60/60)/24+DATE(1970,1,1)))</f>
        <v>40714.20833</v>
      </c>
      <c r="N918" s="11">
        <f t="shared" si="922"/>
        <v>40719.20833</v>
      </c>
      <c r="O918" s="12">
        <f t="shared" si="4"/>
        <v>2011</v>
      </c>
      <c r="P918" s="5" t="b">
        <v>0</v>
      </c>
      <c r="Q918" s="5">
        <f t="shared" si="5"/>
        <v>6</v>
      </c>
      <c r="R918" s="5" t="b">
        <v>1</v>
      </c>
      <c r="S918" s="5" t="s">
        <v>117</v>
      </c>
      <c r="T918" s="16">
        <f>Pledged/goal</f>
        <v>6.520584795</v>
      </c>
      <c r="U918" s="14">
        <f>iferror(Pledged/backer_count, " ")</f>
        <v>76.00681663</v>
      </c>
      <c r="V918" s="15" t="str">
        <f t="shared" si="6"/>
        <v>music</v>
      </c>
      <c r="W918" s="15" t="str">
        <f t="shared" si="7"/>
        <v>indie rock</v>
      </c>
    </row>
    <row r="919" ht="15.75" customHeight="1">
      <c r="A919" s="5">
        <v>855.0</v>
      </c>
      <c r="B919" s="6" t="s">
        <v>1875</v>
      </c>
      <c r="C919" s="7" t="s">
        <v>1876</v>
      </c>
      <c r="D919" s="8">
        <v>23400.0</v>
      </c>
      <c r="E919" s="8">
        <v>23956.0</v>
      </c>
      <c r="F919" s="5" t="s">
        <v>931</v>
      </c>
      <c r="G919" s="5">
        <v>452.0</v>
      </c>
      <c r="H919" s="5" t="s">
        <v>26</v>
      </c>
      <c r="I919" s="5" t="s">
        <v>27</v>
      </c>
      <c r="J919" s="5">
        <v>1.3083732E9</v>
      </c>
      <c r="K919" s="5">
        <v>1.3110516E9</v>
      </c>
      <c r="L919" s="9">
        <f t="shared" si="2"/>
        <v>113041235318400</v>
      </c>
      <c r="M919" s="10">
        <f t="shared" ref="M919:N919" si="923">(((J919/60/60)/24+DATE(1970,1,1)))</f>
        <v>40712.20833</v>
      </c>
      <c r="N919" s="11">
        <f t="shared" si="923"/>
        <v>40743.20833</v>
      </c>
      <c r="O919" s="12">
        <f t="shared" si="4"/>
        <v>2011</v>
      </c>
      <c r="P919" s="5" t="b">
        <v>0</v>
      </c>
      <c r="Q919" s="5">
        <f t="shared" si="5"/>
        <v>6</v>
      </c>
      <c r="R919" s="5" t="b">
        <v>0</v>
      </c>
      <c r="S919" s="5" t="s">
        <v>33</v>
      </c>
      <c r="T919" s="16">
        <f>Pledged/goal</f>
        <v>1.023760684</v>
      </c>
      <c r="U919" s="14">
        <f>iferror(Pledged/backer_count, " ")</f>
        <v>53</v>
      </c>
      <c r="V919" s="15" t="str">
        <f t="shared" si="6"/>
        <v>theater</v>
      </c>
      <c r="W919" s="15" t="str">
        <f t="shared" si="7"/>
        <v>plays</v>
      </c>
    </row>
    <row r="920" ht="15.75" customHeight="1">
      <c r="A920" s="5">
        <v>233.0</v>
      </c>
      <c r="B920" s="6" t="s">
        <v>1877</v>
      </c>
      <c r="C920" s="7" t="s">
        <v>1878</v>
      </c>
      <c r="D920" s="8">
        <v>3800.0</v>
      </c>
      <c r="E920" s="8">
        <v>6000.0</v>
      </c>
      <c r="F920" s="5" t="s">
        <v>931</v>
      </c>
      <c r="G920" s="5">
        <v>62.0</v>
      </c>
      <c r="H920" s="5" t="s">
        <v>31</v>
      </c>
      <c r="I920" s="5" t="s">
        <v>32</v>
      </c>
      <c r="J920" s="5">
        <v>1.3078548E9</v>
      </c>
      <c r="K920" s="5">
        <v>1.3092372E9</v>
      </c>
      <c r="L920" s="9">
        <f t="shared" si="2"/>
        <v>112996445558400</v>
      </c>
      <c r="M920" s="10">
        <f t="shared" ref="M920:N920" si="924">(((J920/60/60)/24+DATE(1970,1,1)))</f>
        <v>40706.20833</v>
      </c>
      <c r="N920" s="11">
        <f t="shared" si="924"/>
        <v>40722.20833</v>
      </c>
      <c r="O920" s="12">
        <f t="shared" si="4"/>
        <v>2011</v>
      </c>
      <c r="P920" s="5" t="b">
        <v>0</v>
      </c>
      <c r="Q920" s="5">
        <f t="shared" si="5"/>
        <v>6</v>
      </c>
      <c r="R920" s="5" t="b">
        <v>0</v>
      </c>
      <c r="S920" s="5" t="s">
        <v>161</v>
      </c>
      <c r="T920" s="13">
        <f>Pledged/goal</f>
        <v>1.578947368</v>
      </c>
      <c r="U920" s="14">
        <f>iferror(Pledged/backer_count, " ")</f>
        <v>96.77419355</v>
      </c>
      <c r="V920" s="15" t="str">
        <f t="shared" si="6"/>
        <v>film &amp; video</v>
      </c>
      <c r="W920" s="15" t="str">
        <f t="shared" si="7"/>
        <v>animation</v>
      </c>
    </row>
    <row r="921" ht="15.75" customHeight="1">
      <c r="A921" s="5">
        <v>25.0</v>
      </c>
      <c r="B921" s="6" t="s">
        <v>1879</v>
      </c>
      <c r="C921" s="7" t="s">
        <v>1880</v>
      </c>
      <c r="D921" s="8">
        <v>5500.0</v>
      </c>
      <c r="E921" s="8">
        <v>11904.0</v>
      </c>
      <c r="F921" s="5" t="s">
        <v>931</v>
      </c>
      <c r="G921" s="5">
        <v>163.0</v>
      </c>
      <c r="H921" s="5" t="s">
        <v>31</v>
      </c>
      <c r="I921" s="5" t="s">
        <v>32</v>
      </c>
      <c r="J921" s="5">
        <v>1.3056948E9</v>
      </c>
      <c r="K921" s="5">
        <v>1.3074228E9</v>
      </c>
      <c r="L921" s="9">
        <f t="shared" si="2"/>
        <v>112809821558400</v>
      </c>
      <c r="M921" s="10">
        <f t="shared" ref="M921:N921" si="925">(((J921/60/60)/24+DATE(1970,1,1)))</f>
        <v>40681.20833</v>
      </c>
      <c r="N921" s="11">
        <f t="shared" si="925"/>
        <v>40701.20833</v>
      </c>
      <c r="O921" s="12">
        <f t="shared" si="4"/>
        <v>2011</v>
      </c>
      <c r="P921" s="5" t="b">
        <v>0</v>
      </c>
      <c r="Q921" s="5">
        <f t="shared" si="5"/>
        <v>5</v>
      </c>
      <c r="R921" s="5" t="b">
        <v>1</v>
      </c>
      <c r="S921" s="5" t="s">
        <v>139</v>
      </c>
      <c r="T921" s="13">
        <f>Pledged/goal</f>
        <v>2.164363636</v>
      </c>
      <c r="U921" s="14">
        <f>iferror(Pledged/backer_count, " ")</f>
        <v>73.03067485</v>
      </c>
      <c r="V921" s="15" t="str">
        <f t="shared" si="6"/>
        <v>games</v>
      </c>
      <c r="W921" s="15" t="str">
        <f t="shared" si="7"/>
        <v>video games</v>
      </c>
    </row>
    <row r="922" ht="15.75" customHeight="1">
      <c r="A922" s="5">
        <v>764.0</v>
      </c>
      <c r="B922" s="6" t="s">
        <v>1881</v>
      </c>
      <c r="C922" s="7" t="s">
        <v>1882</v>
      </c>
      <c r="D922" s="8">
        <v>1100.0</v>
      </c>
      <c r="E922" s="8">
        <v>8010.0</v>
      </c>
      <c r="F922" s="5" t="s">
        <v>931</v>
      </c>
      <c r="G922" s="5">
        <v>148.0</v>
      </c>
      <c r="H922" s="5" t="s">
        <v>31</v>
      </c>
      <c r="I922" s="5" t="s">
        <v>32</v>
      </c>
      <c r="J922" s="5">
        <v>1.3052628E9</v>
      </c>
      <c r="K922" s="5">
        <v>1.305954E9</v>
      </c>
      <c r="L922" s="9">
        <f t="shared" si="2"/>
        <v>112772496758400</v>
      </c>
      <c r="M922" s="10">
        <f t="shared" ref="M922:N922" si="926">(((J922/60/60)/24+DATE(1970,1,1)))</f>
        <v>40676.20833</v>
      </c>
      <c r="N922" s="11">
        <f t="shared" si="926"/>
        <v>40684.20833</v>
      </c>
      <c r="O922" s="12">
        <f t="shared" si="4"/>
        <v>2011</v>
      </c>
      <c r="P922" s="5" t="b">
        <v>0</v>
      </c>
      <c r="Q922" s="5">
        <f t="shared" si="5"/>
        <v>5</v>
      </c>
      <c r="R922" s="5" t="b">
        <v>0</v>
      </c>
      <c r="S922" s="5" t="s">
        <v>28</v>
      </c>
      <c r="T922" s="16">
        <f>Pledged/goal</f>
        <v>7.281818182</v>
      </c>
      <c r="U922" s="14">
        <f>iferror(Pledged/backer_count, " ")</f>
        <v>54.12162162</v>
      </c>
      <c r="V922" s="15" t="str">
        <f t="shared" si="6"/>
        <v>music</v>
      </c>
      <c r="W922" s="15" t="str">
        <f t="shared" si="7"/>
        <v>rock</v>
      </c>
    </row>
    <row r="923" ht="15.75" customHeight="1">
      <c r="A923" s="5">
        <v>757.0</v>
      </c>
      <c r="B923" s="6" t="s">
        <v>1883</v>
      </c>
      <c r="C923" s="7" t="s">
        <v>1884</v>
      </c>
      <c r="D923" s="8">
        <v>1400.0</v>
      </c>
      <c r="E923" s="8">
        <v>5696.0</v>
      </c>
      <c r="F923" s="5" t="s">
        <v>931</v>
      </c>
      <c r="G923" s="5">
        <v>114.0</v>
      </c>
      <c r="H923" s="5" t="s">
        <v>31</v>
      </c>
      <c r="I923" s="5" t="s">
        <v>32</v>
      </c>
      <c r="J923" s="5">
        <v>1.3051764E9</v>
      </c>
      <c r="K923" s="5">
        <v>1.305522E9</v>
      </c>
      <c r="L923" s="9">
        <f t="shared" si="2"/>
        <v>112765031798400</v>
      </c>
      <c r="M923" s="10">
        <f t="shared" ref="M923:N923" si="927">(((J923/60/60)/24+DATE(1970,1,1)))</f>
        <v>40675.20833</v>
      </c>
      <c r="N923" s="11">
        <f t="shared" si="927"/>
        <v>40679.20833</v>
      </c>
      <c r="O923" s="12">
        <f t="shared" si="4"/>
        <v>2011</v>
      </c>
      <c r="P923" s="5" t="b">
        <v>0</v>
      </c>
      <c r="Q923" s="5">
        <f t="shared" si="5"/>
        <v>5</v>
      </c>
      <c r="R923" s="5" t="b">
        <v>0</v>
      </c>
      <c r="S923" s="5" t="s">
        <v>38</v>
      </c>
      <c r="T923" s="16">
        <f>Pledged/goal</f>
        <v>4.068571429</v>
      </c>
      <c r="U923" s="14">
        <f>iferror(Pledged/backer_count, " ")</f>
        <v>49.96491228</v>
      </c>
      <c r="V923" s="15" t="str">
        <f t="shared" si="6"/>
        <v>film &amp; video</v>
      </c>
      <c r="W923" s="15" t="str">
        <f t="shared" si="7"/>
        <v>drama</v>
      </c>
    </row>
    <row r="924" ht="15.75" customHeight="1">
      <c r="A924" s="5">
        <v>827.0</v>
      </c>
      <c r="B924" s="6" t="s">
        <v>1885</v>
      </c>
      <c r="C924" s="7" t="s">
        <v>1886</v>
      </c>
      <c r="D924" s="8">
        <v>2300.0</v>
      </c>
      <c r="E924" s="8">
        <v>6134.0</v>
      </c>
      <c r="F924" s="5" t="s">
        <v>931</v>
      </c>
      <c r="G924" s="5">
        <v>82.0</v>
      </c>
      <c r="H924" s="5" t="s">
        <v>26</v>
      </c>
      <c r="I924" s="5" t="s">
        <v>27</v>
      </c>
      <c r="J924" s="5">
        <v>1.3043988E9</v>
      </c>
      <c r="K924" s="5">
        <v>1.3054356E9</v>
      </c>
      <c r="L924" s="9">
        <f t="shared" si="2"/>
        <v>112697847158400</v>
      </c>
      <c r="M924" s="10">
        <f t="shared" ref="M924:N924" si="928">(((J924/60/60)/24+DATE(1970,1,1)))</f>
        <v>40666.20833</v>
      </c>
      <c r="N924" s="11">
        <f t="shared" si="928"/>
        <v>40678.20833</v>
      </c>
      <c r="O924" s="12">
        <f t="shared" si="4"/>
        <v>2011</v>
      </c>
      <c r="P924" s="5" t="b">
        <v>0</v>
      </c>
      <c r="Q924" s="5">
        <f t="shared" si="5"/>
        <v>5</v>
      </c>
      <c r="R924" s="5" t="b">
        <v>1</v>
      </c>
      <c r="S924" s="5" t="s">
        <v>38</v>
      </c>
      <c r="T924" s="16">
        <f>Pledged/goal</f>
        <v>2.666956522</v>
      </c>
      <c r="U924" s="14">
        <f>iferror(Pledged/backer_count, " ")</f>
        <v>74.80487805</v>
      </c>
      <c r="V924" s="15" t="str">
        <f t="shared" si="6"/>
        <v>film &amp; video</v>
      </c>
      <c r="W924" s="15" t="str">
        <f t="shared" si="7"/>
        <v>drama</v>
      </c>
    </row>
    <row r="925" ht="15.75" customHeight="1">
      <c r="A925" s="5">
        <v>262.0</v>
      </c>
      <c r="B925" s="6" t="s">
        <v>1887</v>
      </c>
      <c r="C925" s="7" t="s">
        <v>1888</v>
      </c>
      <c r="D925" s="8">
        <v>1700.0</v>
      </c>
      <c r="E925" s="8">
        <v>5328.0</v>
      </c>
      <c r="F925" s="5" t="s">
        <v>931</v>
      </c>
      <c r="G925" s="5">
        <v>107.0</v>
      </c>
      <c r="H925" s="5" t="s">
        <v>31</v>
      </c>
      <c r="I925" s="5" t="s">
        <v>32</v>
      </c>
      <c r="J925" s="5">
        <v>1.3019796E9</v>
      </c>
      <c r="K925" s="5">
        <v>1.304226E9</v>
      </c>
      <c r="L925" s="9">
        <f t="shared" si="2"/>
        <v>112488828278400</v>
      </c>
      <c r="M925" s="10">
        <f t="shared" ref="M925:N925" si="929">(((J925/60/60)/24+DATE(1970,1,1)))</f>
        <v>40638.20833</v>
      </c>
      <c r="N925" s="11">
        <f t="shared" si="929"/>
        <v>40664.20833</v>
      </c>
      <c r="O925" s="12">
        <f t="shared" si="4"/>
        <v>2011</v>
      </c>
      <c r="P925" s="5" t="b">
        <v>0</v>
      </c>
      <c r="Q925" s="5">
        <f t="shared" si="5"/>
        <v>4</v>
      </c>
      <c r="R925" s="5" t="b">
        <v>1</v>
      </c>
      <c r="S925" s="5" t="s">
        <v>117</v>
      </c>
      <c r="T925" s="13">
        <f>Pledged/goal</f>
        <v>3.134117647</v>
      </c>
      <c r="U925" s="14">
        <f>iferror(Pledged/backer_count, " ")</f>
        <v>49.79439252</v>
      </c>
      <c r="V925" s="15" t="str">
        <f t="shared" si="6"/>
        <v>music</v>
      </c>
      <c r="W925" s="15" t="str">
        <f t="shared" si="7"/>
        <v>indie rock</v>
      </c>
    </row>
    <row r="926" ht="15.75" customHeight="1">
      <c r="A926" s="5">
        <v>701.0</v>
      </c>
      <c r="B926" s="6" t="s">
        <v>1889</v>
      </c>
      <c r="C926" s="7" t="s">
        <v>1890</v>
      </c>
      <c r="D926" s="8">
        <v>52000.0</v>
      </c>
      <c r="E926" s="8">
        <v>91014.0</v>
      </c>
      <c r="F926" s="5" t="s">
        <v>931</v>
      </c>
      <c r="G926" s="5">
        <v>820.0</v>
      </c>
      <c r="H926" s="5" t="s">
        <v>31</v>
      </c>
      <c r="I926" s="5" t="s">
        <v>32</v>
      </c>
      <c r="J926" s="5">
        <v>1.301202E9</v>
      </c>
      <c r="K926" s="5">
        <v>1.3018068E9</v>
      </c>
      <c r="L926" s="9">
        <f t="shared" si="2"/>
        <v>112421643638400</v>
      </c>
      <c r="M926" s="10">
        <f t="shared" ref="M926:N926" si="930">(((J926/60/60)/24+DATE(1970,1,1)))</f>
        <v>40629.20833</v>
      </c>
      <c r="N926" s="11">
        <f t="shared" si="930"/>
        <v>40636.20833</v>
      </c>
      <c r="O926" s="12">
        <f t="shared" si="4"/>
        <v>2011</v>
      </c>
      <c r="P926" s="5" t="b">
        <v>1</v>
      </c>
      <c r="Q926" s="5">
        <f t="shared" si="5"/>
        <v>3</v>
      </c>
      <c r="R926" s="5" t="b">
        <v>0</v>
      </c>
      <c r="S926" s="5" t="s">
        <v>33</v>
      </c>
      <c r="T926" s="16">
        <f>Pledged/goal</f>
        <v>1.750269231</v>
      </c>
      <c r="U926" s="14">
        <f>iferror(Pledged/backer_count, " ")</f>
        <v>110.9926829</v>
      </c>
      <c r="V926" s="15" t="str">
        <f t="shared" si="6"/>
        <v>theater</v>
      </c>
      <c r="W926" s="15" t="str">
        <f t="shared" si="7"/>
        <v>plays</v>
      </c>
    </row>
    <row r="927" ht="15.75" customHeight="1">
      <c r="A927" s="5">
        <v>837.0</v>
      </c>
      <c r="B927" s="6" t="s">
        <v>1891</v>
      </c>
      <c r="C927" s="7" t="s">
        <v>1892</v>
      </c>
      <c r="D927" s="8">
        <v>17700.0</v>
      </c>
      <c r="E927" s="8">
        <v>150960.0</v>
      </c>
      <c r="F927" s="5" t="s">
        <v>931</v>
      </c>
      <c r="G927" s="5">
        <v>1797.0</v>
      </c>
      <c r="H927" s="5" t="s">
        <v>31</v>
      </c>
      <c r="I927" s="5" t="s">
        <v>32</v>
      </c>
      <c r="J927" s="5">
        <v>1.301202E9</v>
      </c>
      <c r="K927" s="5">
        <v>1.3058676E9</v>
      </c>
      <c r="L927" s="9">
        <f t="shared" si="2"/>
        <v>112421643638400</v>
      </c>
      <c r="M927" s="10">
        <f t="shared" ref="M927:N927" si="931">(((J927/60/60)/24+DATE(1970,1,1)))</f>
        <v>40629.20833</v>
      </c>
      <c r="N927" s="11">
        <f t="shared" si="931"/>
        <v>40683.20833</v>
      </c>
      <c r="O927" s="12">
        <f t="shared" si="4"/>
        <v>2011</v>
      </c>
      <c r="P927" s="5" t="b">
        <v>0</v>
      </c>
      <c r="Q927" s="5">
        <f t="shared" si="5"/>
        <v>3</v>
      </c>
      <c r="R927" s="5" t="b">
        <v>0</v>
      </c>
      <c r="S927" s="5" t="s">
        <v>134</v>
      </c>
      <c r="T927" s="16">
        <f>Pledged/goal</f>
        <v>8.528813559</v>
      </c>
      <c r="U927" s="14">
        <f>iferror(Pledged/backer_count, " ")</f>
        <v>84.0066778</v>
      </c>
      <c r="V927" s="15" t="str">
        <f t="shared" si="6"/>
        <v>music</v>
      </c>
      <c r="W927" s="15" t="str">
        <f t="shared" si="7"/>
        <v>jazz</v>
      </c>
    </row>
    <row r="928" ht="15.75" customHeight="1">
      <c r="A928" s="5">
        <v>96.0</v>
      </c>
      <c r="B928" s="6" t="s">
        <v>1893</v>
      </c>
      <c r="C928" s="7" t="s">
        <v>1894</v>
      </c>
      <c r="D928" s="8">
        <v>69700.0</v>
      </c>
      <c r="E928" s="8">
        <v>151513.0</v>
      </c>
      <c r="F928" s="5" t="s">
        <v>931</v>
      </c>
      <c r="G928" s="5">
        <v>2331.0</v>
      </c>
      <c r="H928" s="5" t="s">
        <v>31</v>
      </c>
      <c r="I928" s="5" t="s">
        <v>32</v>
      </c>
      <c r="J928" s="5">
        <v>1.2997368E9</v>
      </c>
      <c r="K928" s="5">
        <v>1.3008564E9</v>
      </c>
      <c r="L928" s="9">
        <f t="shared" si="2"/>
        <v>112295050358400</v>
      </c>
      <c r="M928" s="10">
        <f t="shared" ref="M928:N928" si="932">(((J928/60/60)/24+DATE(1970,1,1)))</f>
        <v>40612.25</v>
      </c>
      <c r="N928" s="11">
        <f t="shared" si="932"/>
        <v>40625.20833</v>
      </c>
      <c r="O928" s="12">
        <f t="shared" si="4"/>
        <v>2011</v>
      </c>
      <c r="P928" s="5" t="b">
        <v>0</v>
      </c>
      <c r="Q928" s="5">
        <f t="shared" si="5"/>
        <v>3</v>
      </c>
      <c r="R928" s="5" t="b">
        <v>0</v>
      </c>
      <c r="S928" s="5" t="s">
        <v>33</v>
      </c>
      <c r="T928" s="13">
        <f>Pledged/goal</f>
        <v>2.173787661</v>
      </c>
      <c r="U928" s="14">
        <f>iferror(Pledged/backer_count, " ")</f>
        <v>64.999142</v>
      </c>
      <c r="V928" s="15" t="str">
        <f t="shared" si="6"/>
        <v>theater</v>
      </c>
      <c r="W928" s="15" t="str">
        <f t="shared" si="7"/>
        <v>plays</v>
      </c>
    </row>
    <row r="929" ht="15.75" customHeight="1">
      <c r="A929" s="5">
        <v>782.0</v>
      </c>
      <c r="B929" s="6" t="s">
        <v>699</v>
      </c>
      <c r="C929" s="7" t="s">
        <v>1895</v>
      </c>
      <c r="D929" s="8">
        <v>5100.0</v>
      </c>
      <c r="E929" s="8">
        <v>10981.0</v>
      </c>
      <c r="F929" s="5" t="s">
        <v>931</v>
      </c>
      <c r="G929" s="5">
        <v>161.0</v>
      </c>
      <c r="H929" s="5" t="s">
        <v>31</v>
      </c>
      <c r="I929" s="5" t="s">
        <v>32</v>
      </c>
      <c r="J929" s="5">
        <v>1.2989592E9</v>
      </c>
      <c r="K929" s="5">
        <v>1.3013748E9</v>
      </c>
      <c r="L929" s="9">
        <f t="shared" si="2"/>
        <v>112227865718400</v>
      </c>
      <c r="M929" s="10">
        <f t="shared" ref="M929:N929" si="933">(((J929/60/60)/24+DATE(1970,1,1)))</f>
        <v>40603.25</v>
      </c>
      <c r="N929" s="11">
        <f t="shared" si="933"/>
        <v>40631.20833</v>
      </c>
      <c r="O929" s="12">
        <f t="shared" si="4"/>
        <v>2011</v>
      </c>
      <c r="P929" s="5" t="b">
        <v>0</v>
      </c>
      <c r="Q929" s="5">
        <f t="shared" si="5"/>
        <v>3</v>
      </c>
      <c r="R929" s="5" t="b">
        <v>1</v>
      </c>
      <c r="S929" s="5" t="s">
        <v>161</v>
      </c>
      <c r="T929" s="16">
        <f>Pledged/goal</f>
        <v>2.153137255</v>
      </c>
      <c r="U929" s="14">
        <f>iferror(Pledged/backer_count, " ")</f>
        <v>68.20496894</v>
      </c>
      <c r="V929" s="15" t="str">
        <f t="shared" si="6"/>
        <v>film &amp; video</v>
      </c>
      <c r="W929" s="15" t="str">
        <f t="shared" si="7"/>
        <v>animation</v>
      </c>
    </row>
    <row r="930" ht="15.75" customHeight="1">
      <c r="A930" s="5">
        <v>36.0</v>
      </c>
      <c r="B930" s="6" t="s">
        <v>1896</v>
      </c>
      <c r="C930" s="7" t="s">
        <v>1897</v>
      </c>
      <c r="D930" s="8">
        <v>700.0</v>
      </c>
      <c r="E930" s="8">
        <v>1101.0</v>
      </c>
      <c r="F930" s="5" t="s">
        <v>931</v>
      </c>
      <c r="G930" s="5">
        <v>16.0</v>
      </c>
      <c r="H930" s="5" t="s">
        <v>31</v>
      </c>
      <c r="I930" s="5" t="s">
        <v>32</v>
      </c>
      <c r="J930" s="5">
        <v>1.2987E9</v>
      </c>
      <c r="K930" s="5">
        <v>1.3008564E9</v>
      </c>
      <c r="L930" s="9">
        <f t="shared" si="2"/>
        <v>112205470838400</v>
      </c>
      <c r="M930" s="10">
        <f t="shared" ref="M930:N930" si="934">(((J930/60/60)/24+DATE(1970,1,1)))</f>
        <v>40600.25</v>
      </c>
      <c r="N930" s="11">
        <f t="shared" si="934"/>
        <v>40625.20833</v>
      </c>
      <c r="O930" s="12">
        <f t="shared" si="4"/>
        <v>2011</v>
      </c>
      <c r="P930" s="5" t="b">
        <v>0</v>
      </c>
      <c r="Q930" s="5">
        <f t="shared" si="5"/>
        <v>2</v>
      </c>
      <c r="R930" s="5" t="b">
        <v>0</v>
      </c>
      <c r="S930" s="5" t="s">
        <v>33</v>
      </c>
      <c r="T930" s="13">
        <f>Pledged/goal</f>
        <v>1.572857143</v>
      </c>
      <c r="U930" s="14">
        <f>iferror(Pledged/backer_count, " ")</f>
        <v>68.8125</v>
      </c>
      <c r="V930" s="15" t="str">
        <f t="shared" si="6"/>
        <v>theater</v>
      </c>
      <c r="W930" s="15" t="str">
        <f t="shared" si="7"/>
        <v>plays</v>
      </c>
    </row>
    <row r="931" ht="15.75" customHeight="1">
      <c r="A931" s="5">
        <v>961.0</v>
      </c>
      <c r="B931" s="6" t="s">
        <v>1898</v>
      </c>
      <c r="C931" s="7" t="s">
        <v>1899</v>
      </c>
      <c r="D931" s="8">
        <v>5700.0</v>
      </c>
      <c r="E931" s="8">
        <v>6800.0</v>
      </c>
      <c r="F931" s="5" t="s">
        <v>931</v>
      </c>
      <c r="G931" s="5">
        <v>155.0</v>
      </c>
      <c r="H931" s="5" t="s">
        <v>31</v>
      </c>
      <c r="I931" s="5" t="s">
        <v>32</v>
      </c>
      <c r="J931" s="5">
        <v>1.2979224E9</v>
      </c>
      <c r="K931" s="5">
        <v>1.298268E9</v>
      </c>
      <c r="L931" s="9">
        <f t="shared" si="2"/>
        <v>112138286198400</v>
      </c>
      <c r="M931" s="10">
        <f t="shared" ref="M931:N931" si="935">(((J931/60/60)/24+DATE(1970,1,1)))</f>
        <v>40591.25</v>
      </c>
      <c r="N931" s="11">
        <f t="shared" si="935"/>
        <v>40595.25</v>
      </c>
      <c r="O931" s="12">
        <f t="shared" si="4"/>
        <v>2011</v>
      </c>
      <c r="P931" s="5" t="b">
        <v>0</v>
      </c>
      <c r="Q931" s="5">
        <f t="shared" si="5"/>
        <v>2</v>
      </c>
      <c r="R931" s="5" t="b">
        <v>0</v>
      </c>
      <c r="S931" s="5" t="s">
        <v>296</v>
      </c>
      <c r="T931" s="16">
        <f>Pledged/goal</f>
        <v>1.192982456</v>
      </c>
      <c r="U931" s="14">
        <f>iferror(Pledged/backer_count, " ")</f>
        <v>43.87096774</v>
      </c>
      <c r="V931" s="15" t="str">
        <f t="shared" si="6"/>
        <v>publishing</v>
      </c>
      <c r="W931" s="15" t="str">
        <f t="shared" si="7"/>
        <v>translations</v>
      </c>
    </row>
    <row r="932" ht="15.75" customHeight="1">
      <c r="A932" s="5">
        <v>255.0</v>
      </c>
      <c r="B932" s="6" t="s">
        <v>1900</v>
      </c>
      <c r="C932" s="7" t="s">
        <v>1901</v>
      </c>
      <c r="D932" s="8">
        <v>80500.0</v>
      </c>
      <c r="E932" s="8">
        <v>96735.0</v>
      </c>
      <c r="F932" s="5" t="s">
        <v>931</v>
      </c>
      <c r="G932" s="5">
        <v>1697.0</v>
      </c>
      <c r="H932" s="5" t="s">
        <v>31</v>
      </c>
      <c r="I932" s="5" t="s">
        <v>32</v>
      </c>
      <c r="J932" s="5">
        <v>1.297836E9</v>
      </c>
      <c r="K932" s="5">
        <v>1.298268E9</v>
      </c>
      <c r="L932" s="9">
        <f t="shared" si="2"/>
        <v>112130821238400</v>
      </c>
      <c r="M932" s="10">
        <f t="shared" ref="M932:N932" si="936">(((J932/60/60)/24+DATE(1970,1,1)))</f>
        <v>40590.25</v>
      </c>
      <c r="N932" s="11">
        <f t="shared" si="936"/>
        <v>40595.25</v>
      </c>
      <c r="O932" s="12">
        <f t="shared" si="4"/>
        <v>2011</v>
      </c>
      <c r="P932" s="5" t="b">
        <v>0</v>
      </c>
      <c r="Q932" s="5">
        <f t="shared" si="5"/>
        <v>2</v>
      </c>
      <c r="R932" s="5" t="b">
        <v>1</v>
      </c>
      <c r="S932" s="5" t="s">
        <v>28</v>
      </c>
      <c r="T932" s="13">
        <f>Pledged/goal</f>
        <v>1.201677019</v>
      </c>
      <c r="U932" s="14">
        <f>iferror(Pledged/backer_count, " ")</f>
        <v>57.00353565</v>
      </c>
      <c r="V932" s="15" t="str">
        <f t="shared" si="6"/>
        <v>music</v>
      </c>
      <c r="W932" s="15" t="str">
        <f t="shared" si="7"/>
        <v>rock</v>
      </c>
    </row>
    <row r="933" ht="15.75" customHeight="1">
      <c r="A933" s="5">
        <v>311.0</v>
      </c>
      <c r="B933" s="6" t="s">
        <v>1902</v>
      </c>
      <c r="C933" s="7" t="s">
        <v>1903</v>
      </c>
      <c r="D933" s="8">
        <v>6300.0</v>
      </c>
      <c r="E933" s="8">
        <v>12812.0</v>
      </c>
      <c r="F933" s="5" t="s">
        <v>931</v>
      </c>
      <c r="G933" s="5">
        <v>121.0</v>
      </c>
      <c r="H933" s="5" t="s">
        <v>31</v>
      </c>
      <c r="I933" s="5" t="s">
        <v>32</v>
      </c>
      <c r="J933" s="5">
        <v>1.297836E9</v>
      </c>
      <c r="K933" s="5">
        <v>1.2988728E9</v>
      </c>
      <c r="L933" s="9">
        <f t="shared" si="2"/>
        <v>112130821238400</v>
      </c>
      <c r="M933" s="10">
        <f t="shared" ref="M933:N933" si="937">(((J933/60/60)/24+DATE(1970,1,1)))</f>
        <v>40590.25</v>
      </c>
      <c r="N933" s="11">
        <f t="shared" si="937"/>
        <v>40602.25</v>
      </c>
      <c r="O933" s="12">
        <f t="shared" si="4"/>
        <v>2011</v>
      </c>
      <c r="P933" s="5" t="b">
        <v>0</v>
      </c>
      <c r="Q933" s="5">
        <f t="shared" si="5"/>
        <v>2</v>
      </c>
      <c r="R933" s="5" t="b">
        <v>0</v>
      </c>
      <c r="S933" s="5" t="s">
        <v>33</v>
      </c>
      <c r="T933" s="13">
        <f>Pledged/goal</f>
        <v>2.033650794</v>
      </c>
      <c r="U933" s="14">
        <f>iferror(Pledged/backer_count, " ")</f>
        <v>105.8842975</v>
      </c>
      <c r="V933" s="15" t="str">
        <f t="shared" si="6"/>
        <v>theater</v>
      </c>
      <c r="W933" s="15" t="str">
        <f t="shared" si="7"/>
        <v>plays</v>
      </c>
    </row>
    <row r="934" ht="15.75" customHeight="1">
      <c r="A934" s="5">
        <v>833.0</v>
      </c>
      <c r="B934" s="6" t="s">
        <v>1904</v>
      </c>
      <c r="C934" s="7" t="s">
        <v>1905</v>
      </c>
      <c r="D934" s="8">
        <v>6800.0</v>
      </c>
      <c r="E934" s="8">
        <v>10723.0</v>
      </c>
      <c r="F934" s="5" t="s">
        <v>931</v>
      </c>
      <c r="G934" s="5">
        <v>165.0</v>
      </c>
      <c r="H934" s="5" t="s">
        <v>47</v>
      </c>
      <c r="I934" s="5" t="s">
        <v>48</v>
      </c>
      <c r="J934" s="5">
        <v>1.2976632E9</v>
      </c>
      <c r="K934" s="5">
        <v>1.2986136E9</v>
      </c>
      <c r="L934" s="9">
        <f t="shared" si="2"/>
        <v>112115891318400</v>
      </c>
      <c r="M934" s="10">
        <f t="shared" ref="M934:N934" si="938">(((J934/60/60)/24+DATE(1970,1,1)))</f>
        <v>40588.25</v>
      </c>
      <c r="N934" s="11">
        <f t="shared" si="938"/>
        <v>40599.25</v>
      </c>
      <c r="O934" s="12">
        <f t="shared" si="4"/>
        <v>2011</v>
      </c>
      <c r="P934" s="5" t="b">
        <v>0</v>
      </c>
      <c r="Q934" s="5">
        <f t="shared" si="5"/>
        <v>2</v>
      </c>
      <c r="R934" s="5" t="b">
        <v>0</v>
      </c>
      <c r="S934" s="5" t="s">
        <v>296</v>
      </c>
      <c r="T934" s="16">
        <f>Pledged/goal</f>
        <v>1.576911765</v>
      </c>
      <c r="U934" s="14">
        <f>iferror(Pledged/backer_count, " ")</f>
        <v>64.98787879</v>
      </c>
      <c r="V934" s="15" t="str">
        <f t="shared" si="6"/>
        <v>publishing</v>
      </c>
      <c r="W934" s="15" t="str">
        <f t="shared" si="7"/>
        <v>translations</v>
      </c>
    </row>
    <row r="935" ht="15.75" customHeight="1">
      <c r="A935" s="5">
        <v>976.0</v>
      </c>
      <c r="B935" s="6" t="s">
        <v>1906</v>
      </c>
      <c r="C935" s="7" t="s">
        <v>1907</v>
      </c>
      <c r="D935" s="8">
        <v>4000.0</v>
      </c>
      <c r="E935" s="8">
        <v>12886.0</v>
      </c>
      <c r="F935" s="5" t="s">
        <v>931</v>
      </c>
      <c r="G935" s="5">
        <v>140.0</v>
      </c>
      <c r="H935" s="5" t="s">
        <v>31</v>
      </c>
      <c r="I935" s="5" t="s">
        <v>32</v>
      </c>
      <c r="J935" s="5">
        <v>1.2961944E9</v>
      </c>
      <c r="K935" s="5">
        <v>1.2967128E9</v>
      </c>
      <c r="L935" s="9">
        <f t="shared" si="2"/>
        <v>111988986998400</v>
      </c>
      <c r="M935" s="10">
        <f t="shared" ref="M935:N935" si="939">(((J935/60/60)/24+DATE(1970,1,1)))</f>
        <v>40571.25</v>
      </c>
      <c r="N935" s="11">
        <f t="shared" si="939"/>
        <v>40577.25</v>
      </c>
      <c r="O935" s="12">
        <f t="shared" si="4"/>
        <v>2011</v>
      </c>
      <c r="P935" s="5" t="b">
        <v>0</v>
      </c>
      <c r="Q935" s="5">
        <f t="shared" si="5"/>
        <v>1</v>
      </c>
      <c r="R935" s="5" t="b">
        <v>1</v>
      </c>
      <c r="S935" s="5" t="s">
        <v>33</v>
      </c>
      <c r="T935" s="16">
        <f>Pledged/goal</f>
        <v>3.2215</v>
      </c>
      <c r="U935" s="14">
        <f>iferror(Pledged/backer_count, " ")</f>
        <v>92.04285714</v>
      </c>
      <c r="V935" s="15" t="str">
        <f t="shared" si="6"/>
        <v>theater</v>
      </c>
      <c r="W935" s="15" t="str">
        <f t="shared" si="7"/>
        <v>plays</v>
      </c>
    </row>
    <row r="936" ht="15.75" customHeight="1">
      <c r="A936" s="5">
        <v>65.0</v>
      </c>
      <c r="B936" s="6" t="s">
        <v>1908</v>
      </c>
      <c r="C936" s="7" t="s">
        <v>1909</v>
      </c>
      <c r="D936" s="8">
        <v>6100.0</v>
      </c>
      <c r="E936" s="8">
        <v>14405.0</v>
      </c>
      <c r="F936" s="5" t="s">
        <v>931</v>
      </c>
      <c r="G936" s="5">
        <v>236.0</v>
      </c>
      <c r="H936" s="5" t="s">
        <v>31</v>
      </c>
      <c r="I936" s="5" t="s">
        <v>32</v>
      </c>
      <c r="J936" s="5">
        <v>1.296108E9</v>
      </c>
      <c r="K936" s="5">
        <v>1.2967128E9</v>
      </c>
      <c r="L936" s="9">
        <f t="shared" si="2"/>
        <v>111981522038400</v>
      </c>
      <c r="M936" s="10">
        <f t="shared" ref="M936:N936" si="940">(((J936/60/60)/24+DATE(1970,1,1)))</f>
        <v>40570.25</v>
      </c>
      <c r="N936" s="11">
        <f t="shared" si="940"/>
        <v>40577.25</v>
      </c>
      <c r="O936" s="12">
        <f t="shared" si="4"/>
        <v>2011</v>
      </c>
      <c r="P936" s="5" t="b">
        <v>0</v>
      </c>
      <c r="Q936" s="5">
        <f t="shared" si="5"/>
        <v>1</v>
      </c>
      <c r="R936" s="5" t="b">
        <v>0</v>
      </c>
      <c r="S936" s="5" t="s">
        <v>33</v>
      </c>
      <c r="T936" s="13">
        <f>Pledged/goal</f>
        <v>2.36147541</v>
      </c>
      <c r="U936" s="14">
        <f>iferror(Pledged/backer_count, " ")</f>
        <v>61.03813559</v>
      </c>
      <c r="V936" s="15" t="str">
        <f t="shared" si="6"/>
        <v>theater</v>
      </c>
      <c r="W936" s="15" t="str">
        <f t="shared" si="7"/>
        <v>plays</v>
      </c>
    </row>
    <row r="937" ht="15.75" customHeight="1">
      <c r="A937" s="5">
        <v>362.0</v>
      </c>
      <c r="B937" s="6" t="s">
        <v>1910</v>
      </c>
      <c r="C937" s="7" t="s">
        <v>1911</v>
      </c>
      <c r="D937" s="8">
        <v>3700.0</v>
      </c>
      <c r="E937" s="8">
        <v>13755.0</v>
      </c>
      <c r="F937" s="5" t="s">
        <v>931</v>
      </c>
      <c r="G937" s="5">
        <v>191.0</v>
      </c>
      <c r="H937" s="5" t="s">
        <v>31</v>
      </c>
      <c r="I937" s="5" t="s">
        <v>32</v>
      </c>
      <c r="J937" s="5">
        <v>1.296108E9</v>
      </c>
      <c r="K937" s="5">
        <v>1.2993912E9</v>
      </c>
      <c r="L937" s="9">
        <f t="shared" si="2"/>
        <v>111981522038400</v>
      </c>
      <c r="M937" s="10">
        <f t="shared" ref="M937:N937" si="941">(((J937/60/60)/24+DATE(1970,1,1)))</f>
        <v>40570.25</v>
      </c>
      <c r="N937" s="11">
        <f t="shared" si="941"/>
        <v>40608.25</v>
      </c>
      <c r="O937" s="12">
        <f t="shared" si="4"/>
        <v>2011</v>
      </c>
      <c r="P937" s="5" t="b">
        <v>0</v>
      </c>
      <c r="Q937" s="5">
        <f t="shared" si="5"/>
        <v>1</v>
      </c>
      <c r="R937" s="5" t="b">
        <v>0</v>
      </c>
      <c r="S937" s="5" t="s">
        <v>28</v>
      </c>
      <c r="T937" s="13">
        <f>Pledged/goal</f>
        <v>3.717567568</v>
      </c>
      <c r="U937" s="14">
        <f>iferror(Pledged/backer_count, " ")</f>
        <v>72.01570681</v>
      </c>
      <c r="V937" s="15" t="str">
        <f t="shared" si="6"/>
        <v>music</v>
      </c>
      <c r="W937" s="15" t="str">
        <f t="shared" si="7"/>
        <v>rock</v>
      </c>
    </row>
    <row r="938" ht="15.75" customHeight="1">
      <c r="A938" s="5">
        <v>604.0</v>
      </c>
      <c r="B938" s="6" t="s">
        <v>1912</v>
      </c>
      <c r="C938" s="7" t="s">
        <v>1913</v>
      </c>
      <c r="D938" s="8">
        <v>88700.0</v>
      </c>
      <c r="E938" s="8">
        <v>151438.0</v>
      </c>
      <c r="F938" s="5" t="s">
        <v>931</v>
      </c>
      <c r="G938" s="5">
        <v>2857.0</v>
      </c>
      <c r="H938" s="5" t="s">
        <v>31</v>
      </c>
      <c r="I938" s="5" t="s">
        <v>32</v>
      </c>
      <c r="J938" s="5">
        <v>1.295676E9</v>
      </c>
      <c r="K938" s="5">
        <v>1.2974904E9</v>
      </c>
      <c r="L938" s="9">
        <f t="shared" si="2"/>
        <v>111944197238400</v>
      </c>
      <c r="M938" s="10">
        <f t="shared" ref="M938:N938" si="942">(((J938/60/60)/24+DATE(1970,1,1)))</f>
        <v>40565.25</v>
      </c>
      <c r="N938" s="11">
        <f t="shared" si="942"/>
        <v>40586.25</v>
      </c>
      <c r="O938" s="12">
        <f t="shared" si="4"/>
        <v>2011</v>
      </c>
      <c r="P938" s="5" t="b">
        <v>0</v>
      </c>
      <c r="Q938" s="5">
        <f t="shared" si="5"/>
        <v>1</v>
      </c>
      <c r="R938" s="5" t="b">
        <v>0</v>
      </c>
      <c r="S938" s="5" t="s">
        <v>33</v>
      </c>
      <c r="T938" s="16">
        <f>Pledged/goal</f>
        <v>1.707305524</v>
      </c>
      <c r="U938" s="14">
        <f>iferror(Pledged/backer_count, " ")</f>
        <v>53.0059503</v>
      </c>
      <c r="V938" s="15" t="str">
        <f t="shared" si="6"/>
        <v>theater</v>
      </c>
      <c r="W938" s="15" t="str">
        <f t="shared" si="7"/>
        <v>plays</v>
      </c>
    </row>
    <row r="939" ht="15.75" customHeight="1">
      <c r="A939" s="5">
        <v>17.0</v>
      </c>
      <c r="B939" s="6" t="s">
        <v>1914</v>
      </c>
      <c r="C939" s="7" t="s">
        <v>1915</v>
      </c>
      <c r="D939" s="8">
        <v>84600.0</v>
      </c>
      <c r="E939" s="8">
        <v>134845.0</v>
      </c>
      <c r="F939" s="5" t="s">
        <v>931</v>
      </c>
      <c r="G939" s="5">
        <v>1249.0</v>
      </c>
      <c r="H939" s="5" t="s">
        <v>31</v>
      </c>
      <c r="I939" s="5" t="s">
        <v>32</v>
      </c>
      <c r="J939" s="5">
        <v>1.294812E9</v>
      </c>
      <c r="K939" s="5">
        <v>1.2948984E9</v>
      </c>
      <c r="L939" s="9">
        <f t="shared" si="2"/>
        <v>111869547638400</v>
      </c>
      <c r="M939" s="10">
        <f t="shared" ref="M939:N939" si="943">(((J939/60/60)/24+DATE(1970,1,1)))</f>
        <v>40555.25</v>
      </c>
      <c r="N939" s="11">
        <f t="shared" si="943"/>
        <v>40556.25</v>
      </c>
      <c r="O939" s="12">
        <f t="shared" si="4"/>
        <v>2011</v>
      </c>
      <c r="P939" s="5" t="b">
        <v>0</v>
      </c>
      <c r="Q939" s="5">
        <f t="shared" si="5"/>
        <v>1</v>
      </c>
      <c r="R939" s="5" t="b">
        <v>0</v>
      </c>
      <c r="S939" s="5" t="s">
        <v>161</v>
      </c>
      <c r="T939" s="13">
        <f>Pledged/goal</f>
        <v>1.59391253</v>
      </c>
      <c r="U939" s="14">
        <f>iferror(Pledged/backer_count, " ")</f>
        <v>107.9623699</v>
      </c>
      <c r="V939" s="15" t="str">
        <f t="shared" si="6"/>
        <v>film &amp; video</v>
      </c>
      <c r="W939" s="15" t="str">
        <f t="shared" si="7"/>
        <v>animation</v>
      </c>
    </row>
    <row r="940" ht="15.75" customHeight="1">
      <c r="A940" s="5">
        <v>569.0</v>
      </c>
      <c r="B940" s="6" t="s">
        <v>1916</v>
      </c>
      <c r="C940" s="7" t="s">
        <v>1917</v>
      </c>
      <c r="D940" s="8">
        <v>20100.0</v>
      </c>
      <c r="E940" s="8">
        <v>47705.0</v>
      </c>
      <c r="F940" s="5" t="s">
        <v>931</v>
      </c>
      <c r="G940" s="5">
        <v>589.0</v>
      </c>
      <c r="H940" s="5" t="s">
        <v>79</v>
      </c>
      <c r="I940" s="5" t="s">
        <v>80</v>
      </c>
      <c r="J940" s="5">
        <v>1.2947256E9</v>
      </c>
      <c r="K940" s="5">
        <v>1.2957624E9</v>
      </c>
      <c r="L940" s="9">
        <f t="shared" si="2"/>
        <v>111862082678400</v>
      </c>
      <c r="M940" s="10">
        <f t="shared" ref="M940:N940" si="944">(((J940/60/60)/24+DATE(1970,1,1)))</f>
        <v>40554.25</v>
      </c>
      <c r="N940" s="11">
        <f t="shared" si="944"/>
        <v>40566.25</v>
      </c>
      <c r="O940" s="12">
        <f t="shared" si="4"/>
        <v>2011</v>
      </c>
      <c r="P940" s="5" t="b">
        <v>0</v>
      </c>
      <c r="Q940" s="5">
        <f t="shared" si="5"/>
        <v>1</v>
      </c>
      <c r="R940" s="5" t="b">
        <v>0</v>
      </c>
      <c r="S940" s="5" t="s">
        <v>161</v>
      </c>
      <c r="T940" s="16">
        <f>Pledged/goal</f>
        <v>2.373383085</v>
      </c>
      <c r="U940" s="14">
        <f>iferror(Pledged/backer_count, " ")</f>
        <v>80.99320883</v>
      </c>
      <c r="V940" s="15" t="str">
        <f t="shared" si="6"/>
        <v>film &amp; video</v>
      </c>
      <c r="W940" s="15" t="str">
        <f t="shared" si="7"/>
        <v>animation</v>
      </c>
    </row>
    <row r="941" ht="15.75" customHeight="1">
      <c r="A941" s="5">
        <v>366.0</v>
      </c>
      <c r="B941" s="6" t="s">
        <v>1918</v>
      </c>
      <c r="C941" s="7" t="s">
        <v>1919</v>
      </c>
      <c r="D941" s="8">
        <v>1800.0</v>
      </c>
      <c r="E941" s="8">
        <v>10658.0</v>
      </c>
      <c r="F941" s="5" t="s">
        <v>931</v>
      </c>
      <c r="G941" s="5">
        <v>101.0</v>
      </c>
      <c r="H941" s="5" t="s">
        <v>31</v>
      </c>
      <c r="I941" s="5" t="s">
        <v>32</v>
      </c>
      <c r="J941" s="5">
        <v>1.2940344E9</v>
      </c>
      <c r="K941" s="5">
        <v>1.2941208E9</v>
      </c>
      <c r="L941" s="9">
        <f t="shared" si="2"/>
        <v>111802362998400</v>
      </c>
      <c r="M941" s="10">
        <f t="shared" ref="M941:N941" si="945">(((J941/60/60)/24+DATE(1970,1,1)))</f>
        <v>40546.25</v>
      </c>
      <c r="N941" s="11">
        <f t="shared" si="945"/>
        <v>40547.25</v>
      </c>
      <c r="O941" s="12">
        <f t="shared" si="4"/>
        <v>2011</v>
      </c>
      <c r="P941" s="5" t="b">
        <v>0</v>
      </c>
      <c r="Q941" s="5">
        <f t="shared" si="5"/>
        <v>1</v>
      </c>
      <c r="R941" s="5" t="b">
        <v>1</v>
      </c>
      <c r="S941" s="5" t="s">
        <v>33</v>
      </c>
      <c r="T941" s="16">
        <f>Pledged/goal</f>
        <v>5.921111111</v>
      </c>
      <c r="U941" s="14">
        <f>iferror(Pledged/backer_count, " ")</f>
        <v>105.5247525</v>
      </c>
      <c r="V941" s="15" t="str">
        <f t="shared" si="6"/>
        <v>theater</v>
      </c>
      <c r="W941" s="15" t="str">
        <f t="shared" si="7"/>
        <v>plays</v>
      </c>
    </row>
    <row r="942" ht="15.75" customHeight="1">
      <c r="A942" s="5">
        <v>360.0</v>
      </c>
      <c r="B942" s="6" t="s">
        <v>1920</v>
      </c>
      <c r="C942" s="7" t="s">
        <v>1921</v>
      </c>
      <c r="D942" s="8">
        <v>59700.0</v>
      </c>
      <c r="E942" s="8">
        <v>135132.0</v>
      </c>
      <c r="F942" s="5" t="s">
        <v>931</v>
      </c>
      <c r="G942" s="5">
        <v>2875.0</v>
      </c>
      <c r="H942" s="5" t="s">
        <v>51</v>
      </c>
      <c r="I942" s="5" t="s">
        <v>52</v>
      </c>
      <c r="J942" s="5">
        <v>1.2938616E9</v>
      </c>
      <c r="K942" s="5">
        <v>1.2950712E9</v>
      </c>
      <c r="L942" s="9">
        <f t="shared" si="2"/>
        <v>111787433078400</v>
      </c>
      <c r="M942" s="10">
        <f t="shared" ref="M942:N942" si="946">(((J942/60/60)/24+DATE(1970,1,1)))</f>
        <v>40544.25</v>
      </c>
      <c r="N942" s="11">
        <f t="shared" si="946"/>
        <v>40558.25</v>
      </c>
      <c r="O942" s="12">
        <f t="shared" si="4"/>
        <v>2011</v>
      </c>
      <c r="P942" s="5" t="b">
        <v>0</v>
      </c>
      <c r="Q942" s="5">
        <f t="shared" si="5"/>
        <v>1</v>
      </c>
      <c r="R942" s="5" t="b">
        <v>1</v>
      </c>
      <c r="S942" s="5" t="s">
        <v>33</v>
      </c>
      <c r="T942" s="13">
        <f>Pledged/goal</f>
        <v>2.263517588</v>
      </c>
      <c r="U942" s="14">
        <f>iferror(Pledged/backer_count, " ")</f>
        <v>47.00243478</v>
      </c>
      <c r="V942" s="15" t="str">
        <f t="shared" si="6"/>
        <v>theater</v>
      </c>
      <c r="W942" s="15" t="str">
        <f t="shared" si="7"/>
        <v>plays</v>
      </c>
    </row>
    <row r="943" ht="15.75" customHeight="1">
      <c r="A943" s="5">
        <v>968.0</v>
      </c>
      <c r="B943" s="6" t="s">
        <v>1922</v>
      </c>
      <c r="C943" s="7" t="s">
        <v>1923</v>
      </c>
      <c r="D943" s="8">
        <v>2400.0</v>
      </c>
      <c r="E943" s="8">
        <v>8117.0</v>
      </c>
      <c r="F943" s="5" t="s">
        <v>931</v>
      </c>
      <c r="G943" s="5">
        <v>114.0</v>
      </c>
      <c r="H943" s="5" t="s">
        <v>31</v>
      </c>
      <c r="I943" s="5" t="s">
        <v>32</v>
      </c>
      <c r="J943" s="5">
        <v>1.2938616E9</v>
      </c>
      <c r="K943" s="5">
        <v>1.2951576E9</v>
      </c>
      <c r="L943" s="9">
        <f t="shared" si="2"/>
        <v>111787433078400</v>
      </c>
      <c r="M943" s="10">
        <f t="shared" ref="M943:N943" si="947">(((J943/60/60)/24+DATE(1970,1,1)))</f>
        <v>40544.25</v>
      </c>
      <c r="N943" s="11">
        <f t="shared" si="947"/>
        <v>40559.25</v>
      </c>
      <c r="O943" s="12">
        <f t="shared" si="4"/>
        <v>2011</v>
      </c>
      <c r="P943" s="5" t="b">
        <v>0</v>
      </c>
      <c r="Q943" s="5">
        <f t="shared" si="5"/>
        <v>1</v>
      </c>
      <c r="R943" s="5" t="b">
        <v>0</v>
      </c>
      <c r="S943" s="5" t="s">
        <v>63</v>
      </c>
      <c r="T943" s="16">
        <f>Pledged/goal</f>
        <v>3.382083333</v>
      </c>
      <c r="U943" s="14">
        <f>iferror(Pledged/backer_count, " ")</f>
        <v>71.20175439</v>
      </c>
      <c r="V943" s="15" t="str">
        <f t="shared" si="6"/>
        <v>food</v>
      </c>
      <c r="W943" s="15" t="str">
        <f t="shared" si="7"/>
        <v>food trucks</v>
      </c>
    </row>
    <row r="944" ht="15.75" customHeight="1">
      <c r="A944" s="5">
        <v>166.0</v>
      </c>
      <c r="B944" s="6" t="s">
        <v>1924</v>
      </c>
      <c r="C944" s="7" t="s">
        <v>1925</v>
      </c>
      <c r="D944" s="8">
        <v>9800.0</v>
      </c>
      <c r="E944" s="8">
        <v>13439.0</v>
      </c>
      <c r="F944" s="5" t="s">
        <v>931</v>
      </c>
      <c r="G944" s="5">
        <v>244.0</v>
      </c>
      <c r="H944" s="5" t="s">
        <v>31</v>
      </c>
      <c r="I944" s="5" t="s">
        <v>32</v>
      </c>
      <c r="J944" s="5">
        <v>1.2929976E9</v>
      </c>
      <c r="K944" s="5">
        <v>1.2933432E9</v>
      </c>
      <c r="L944" s="9">
        <f t="shared" si="2"/>
        <v>111712783478400</v>
      </c>
      <c r="M944" s="10">
        <f t="shared" ref="M944:N944" si="948">(((J944/60/60)/24+DATE(1970,1,1)))</f>
        <v>40534.25</v>
      </c>
      <c r="N944" s="11">
        <f t="shared" si="948"/>
        <v>40538.25</v>
      </c>
      <c r="O944" s="12">
        <f t="shared" si="4"/>
        <v>2010</v>
      </c>
      <c r="P944" s="5" t="b">
        <v>0</v>
      </c>
      <c r="Q944" s="5">
        <f t="shared" si="5"/>
        <v>12</v>
      </c>
      <c r="R944" s="5" t="b">
        <v>0</v>
      </c>
      <c r="S944" s="5" t="s">
        <v>81</v>
      </c>
      <c r="T944" s="13">
        <f>Pledged/goal</f>
        <v>1.371326531</v>
      </c>
      <c r="U944" s="14">
        <f>iferror(Pledged/backer_count, " ")</f>
        <v>55.07786885</v>
      </c>
      <c r="V944" s="15" t="str">
        <f t="shared" si="6"/>
        <v>photography</v>
      </c>
      <c r="W944" s="15" t="str">
        <f t="shared" si="7"/>
        <v>photography books</v>
      </c>
    </row>
    <row r="945" ht="15.75" customHeight="1">
      <c r="A945" s="5">
        <v>826.0</v>
      </c>
      <c r="B945" s="6" t="s">
        <v>1926</v>
      </c>
      <c r="C945" s="7" t="s">
        <v>1927</v>
      </c>
      <c r="D945" s="8">
        <v>2800.0</v>
      </c>
      <c r="E945" s="8">
        <v>12797.0</v>
      </c>
      <c r="F945" s="5" t="s">
        <v>931</v>
      </c>
      <c r="G945" s="5">
        <v>194.0</v>
      </c>
      <c r="H945" s="5" t="s">
        <v>31</v>
      </c>
      <c r="I945" s="5" t="s">
        <v>32</v>
      </c>
      <c r="J945" s="5">
        <v>1.29222E9</v>
      </c>
      <c r="K945" s="5">
        <v>1.2946392E9</v>
      </c>
      <c r="L945" s="9">
        <f t="shared" si="2"/>
        <v>111645598838400</v>
      </c>
      <c r="M945" s="10">
        <f t="shared" ref="M945:N945" si="949">(((J945/60/60)/24+DATE(1970,1,1)))</f>
        <v>40525.25</v>
      </c>
      <c r="N945" s="11">
        <f t="shared" si="949"/>
        <v>40553.25</v>
      </c>
      <c r="O945" s="12">
        <f t="shared" si="4"/>
        <v>2010</v>
      </c>
      <c r="P945" s="5" t="b">
        <v>0</v>
      </c>
      <c r="Q945" s="5">
        <f t="shared" si="5"/>
        <v>12</v>
      </c>
      <c r="R945" s="5" t="b">
        <v>1</v>
      </c>
      <c r="S945" s="5" t="s">
        <v>33</v>
      </c>
      <c r="T945" s="16">
        <f>Pledged/goal</f>
        <v>4.570357143</v>
      </c>
      <c r="U945" s="14">
        <f>iferror(Pledged/backer_count, " ")</f>
        <v>65.96391753</v>
      </c>
      <c r="V945" s="15" t="str">
        <f t="shared" si="6"/>
        <v>theater</v>
      </c>
      <c r="W945" s="15" t="str">
        <f t="shared" si="7"/>
        <v>plays</v>
      </c>
    </row>
    <row r="946" ht="15.75" customHeight="1">
      <c r="A946" s="5">
        <v>445.0</v>
      </c>
      <c r="B946" s="6" t="s">
        <v>1928</v>
      </c>
      <c r="C946" s="7" t="s">
        <v>1929</v>
      </c>
      <c r="D946" s="8">
        <v>2100.0</v>
      </c>
      <c r="E946" s="8">
        <v>10739.0</v>
      </c>
      <c r="F946" s="5" t="s">
        <v>931</v>
      </c>
      <c r="G946" s="5">
        <v>170.0</v>
      </c>
      <c r="H946" s="5" t="s">
        <v>31</v>
      </c>
      <c r="I946" s="5" t="s">
        <v>32</v>
      </c>
      <c r="J946" s="5">
        <v>1.291356E9</v>
      </c>
      <c r="K946" s="5">
        <v>1.2931704E9</v>
      </c>
      <c r="L946" s="9">
        <f t="shared" si="2"/>
        <v>111570949238400</v>
      </c>
      <c r="M946" s="10">
        <f t="shared" ref="M946:N946" si="950">(((J946/60/60)/24+DATE(1970,1,1)))</f>
        <v>40515.25</v>
      </c>
      <c r="N946" s="11">
        <f t="shared" si="950"/>
        <v>40536.25</v>
      </c>
      <c r="O946" s="12">
        <f t="shared" si="4"/>
        <v>2010</v>
      </c>
      <c r="P946" s="5" t="b">
        <v>0</v>
      </c>
      <c r="Q946" s="5">
        <f t="shared" si="5"/>
        <v>12</v>
      </c>
      <c r="R946" s="5" t="b">
        <v>1</v>
      </c>
      <c r="S946" s="5" t="s">
        <v>33</v>
      </c>
      <c r="T946" s="16">
        <f>Pledged/goal</f>
        <v>5.113809524</v>
      </c>
      <c r="U946" s="14">
        <f>iferror(Pledged/backer_count, " ")</f>
        <v>63.17058824</v>
      </c>
      <c r="V946" s="15" t="str">
        <f t="shared" si="6"/>
        <v>theater</v>
      </c>
      <c r="W946" s="15" t="str">
        <f t="shared" si="7"/>
        <v>plays</v>
      </c>
    </row>
    <row r="947" ht="15.75" customHeight="1">
      <c r="A947" s="5">
        <v>322.0</v>
      </c>
      <c r="B947" s="6" t="s">
        <v>1930</v>
      </c>
      <c r="C947" s="7" t="s">
        <v>1931</v>
      </c>
      <c r="D947" s="8">
        <v>117900.0</v>
      </c>
      <c r="E947" s="8">
        <v>196377.0</v>
      </c>
      <c r="F947" s="5" t="s">
        <v>931</v>
      </c>
      <c r="G947" s="5">
        <v>5168.0</v>
      </c>
      <c r="H947" s="5" t="s">
        <v>31</v>
      </c>
      <c r="I947" s="5" t="s">
        <v>32</v>
      </c>
      <c r="J947" s="5">
        <v>1.2906648E9</v>
      </c>
      <c r="K947" s="5">
        <v>1.291788E9</v>
      </c>
      <c r="L947" s="9">
        <f t="shared" si="2"/>
        <v>111511229558400</v>
      </c>
      <c r="M947" s="10">
        <f t="shared" ref="M947:N947" si="951">(((J947/60/60)/24+DATE(1970,1,1)))</f>
        <v>40507.25</v>
      </c>
      <c r="N947" s="11">
        <f t="shared" si="951"/>
        <v>40520.25</v>
      </c>
      <c r="O947" s="12">
        <f t="shared" si="4"/>
        <v>2010</v>
      </c>
      <c r="P947" s="5" t="b">
        <v>0</v>
      </c>
      <c r="Q947" s="5">
        <f t="shared" si="5"/>
        <v>11</v>
      </c>
      <c r="R947" s="5" t="b">
        <v>0</v>
      </c>
      <c r="S947" s="5" t="s">
        <v>33</v>
      </c>
      <c r="T947" s="13">
        <f>Pledged/goal</f>
        <v>1.66562341</v>
      </c>
      <c r="U947" s="14">
        <f>iferror(Pledged/backer_count, " ")</f>
        <v>37.99864551</v>
      </c>
      <c r="V947" s="15" t="str">
        <f t="shared" si="6"/>
        <v>theater</v>
      </c>
      <c r="W947" s="15" t="str">
        <f t="shared" si="7"/>
        <v>plays</v>
      </c>
    </row>
    <row r="948" ht="15.75" customHeight="1">
      <c r="A948" s="5">
        <v>586.0</v>
      </c>
      <c r="B948" s="6" t="s">
        <v>1932</v>
      </c>
      <c r="C948" s="7" t="s">
        <v>1933</v>
      </c>
      <c r="D948" s="8">
        <v>700.0</v>
      </c>
      <c r="E948" s="8">
        <v>6654.0</v>
      </c>
      <c r="F948" s="5" t="s">
        <v>931</v>
      </c>
      <c r="G948" s="5">
        <v>130.0</v>
      </c>
      <c r="H948" s="5" t="s">
        <v>31</v>
      </c>
      <c r="I948" s="5" t="s">
        <v>32</v>
      </c>
      <c r="J948" s="5">
        <v>1.2899736E9</v>
      </c>
      <c r="K948" s="5">
        <v>1.2916152E9</v>
      </c>
      <c r="L948" s="9">
        <f t="shared" si="2"/>
        <v>111451509878400</v>
      </c>
      <c r="M948" s="10">
        <f t="shared" ref="M948:N948" si="952">(((J948/60/60)/24+DATE(1970,1,1)))</f>
        <v>40499.25</v>
      </c>
      <c r="N948" s="11">
        <f t="shared" si="952"/>
        <v>40518.25</v>
      </c>
      <c r="O948" s="12">
        <f t="shared" si="4"/>
        <v>2010</v>
      </c>
      <c r="P948" s="5" t="b">
        <v>0</v>
      </c>
      <c r="Q948" s="5">
        <f t="shared" si="5"/>
        <v>11</v>
      </c>
      <c r="R948" s="5" t="b">
        <v>0</v>
      </c>
      <c r="S948" s="5" t="s">
        <v>28</v>
      </c>
      <c r="T948" s="16">
        <f>Pledged/goal</f>
        <v>9.505714286</v>
      </c>
      <c r="U948" s="14">
        <f>iferror(Pledged/backer_count, " ")</f>
        <v>51.18461538</v>
      </c>
      <c r="V948" s="15" t="str">
        <f t="shared" si="6"/>
        <v>music</v>
      </c>
      <c r="W948" s="15" t="str">
        <f t="shared" si="7"/>
        <v>rock</v>
      </c>
    </row>
    <row r="949" ht="15.75" customHeight="1">
      <c r="A949" s="5">
        <v>177.0</v>
      </c>
      <c r="B949" s="6" t="s">
        <v>1934</v>
      </c>
      <c r="C949" s="7" t="s">
        <v>1935</v>
      </c>
      <c r="D949" s="8">
        <v>38800.0</v>
      </c>
      <c r="E949" s="8">
        <v>161593.0</v>
      </c>
      <c r="F949" s="5" t="s">
        <v>931</v>
      </c>
      <c r="G949" s="5">
        <v>2739.0</v>
      </c>
      <c r="H949" s="5" t="s">
        <v>31</v>
      </c>
      <c r="I949" s="5" t="s">
        <v>32</v>
      </c>
      <c r="J949" s="5">
        <v>1.2898008E9</v>
      </c>
      <c r="K949" s="5">
        <v>1.2919608E9</v>
      </c>
      <c r="L949" s="9">
        <f t="shared" si="2"/>
        <v>111436579958400</v>
      </c>
      <c r="M949" s="10">
        <f t="shared" ref="M949:N949" si="953">(((J949/60/60)/24+DATE(1970,1,1)))</f>
        <v>40497.25</v>
      </c>
      <c r="N949" s="11">
        <f t="shared" si="953"/>
        <v>40522.25</v>
      </c>
      <c r="O949" s="12">
        <f t="shared" si="4"/>
        <v>2010</v>
      </c>
      <c r="P949" s="5" t="b">
        <v>0</v>
      </c>
      <c r="Q949" s="5">
        <f t="shared" si="5"/>
        <v>11</v>
      </c>
      <c r="R949" s="5" t="b">
        <v>0</v>
      </c>
      <c r="S949" s="5" t="s">
        <v>33</v>
      </c>
      <c r="T949" s="13">
        <f>Pledged/goal</f>
        <v>4.164768041</v>
      </c>
      <c r="U949" s="14">
        <f>iferror(Pledged/backer_count, " ")</f>
        <v>58.99707923</v>
      </c>
      <c r="V949" s="15" t="str">
        <f t="shared" si="6"/>
        <v>theater</v>
      </c>
      <c r="W949" s="15" t="str">
        <f t="shared" si="7"/>
        <v>plays</v>
      </c>
    </row>
    <row r="950" ht="15.75" customHeight="1">
      <c r="A950" s="5">
        <v>213.0</v>
      </c>
      <c r="B950" s="6" t="s">
        <v>1936</v>
      </c>
      <c r="C950" s="7" t="s">
        <v>1937</v>
      </c>
      <c r="D950" s="8">
        <v>87900.0</v>
      </c>
      <c r="E950" s="8">
        <v>171549.0</v>
      </c>
      <c r="F950" s="5" t="s">
        <v>931</v>
      </c>
      <c r="G950" s="5">
        <v>4289.0</v>
      </c>
      <c r="H950" s="5" t="s">
        <v>31</v>
      </c>
      <c r="I950" s="5" t="s">
        <v>32</v>
      </c>
      <c r="J950" s="5">
        <v>1.2890196E9</v>
      </c>
      <c r="K950" s="5">
        <v>1.2897144E9</v>
      </c>
      <c r="L950" s="9">
        <f t="shared" si="2"/>
        <v>111369084278400</v>
      </c>
      <c r="M950" s="10">
        <f t="shared" ref="M950:N950" si="954">(((J950/60/60)/24+DATE(1970,1,1)))</f>
        <v>40488.20833</v>
      </c>
      <c r="N950" s="11">
        <f t="shared" si="954"/>
        <v>40496.25</v>
      </c>
      <c r="O950" s="12">
        <f t="shared" si="4"/>
        <v>2010</v>
      </c>
      <c r="P950" s="5" t="b">
        <v>0</v>
      </c>
      <c r="Q950" s="5">
        <f t="shared" si="5"/>
        <v>11</v>
      </c>
      <c r="R950" s="5" t="b">
        <v>1</v>
      </c>
      <c r="S950" s="5" t="s">
        <v>117</v>
      </c>
      <c r="T950" s="13">
        <f>Pledged/goal</f>
        <v>1.951638225</v>
      </c>
      <c r="U950" s="14">
        <f>iferror(Pledged/backer_count, " ")</f>
        <v>39.9974353</v>
      </c>
      <c r="V950" s="15" t="str">
        <f t="shared" si="6"/>
        <v>music</v>
      </c>
      <c r="W950" s="15" t="str">
        <f t="shared" si="7"/>
        <v>indie rock</v>
      </c>
    </row>
    <row r="951" ht="15.75" customHeight="1">
      <c r="A951" s="5">
        <v>70.0</v>
      </c>
      <c r="B951" s="6" t="s">
        <v>1938</v>
      </c>
      <c r="C951" s="7" t="s">
        <v>1939</v>
      </c>
      <c r="D951" s="8">
        <v>128000.0</v>
      </c>
      <c r="E951" s="8">
        <v>158389.0</v>
      </c>
      <c r="F951" s="5" t="s">
        <v>931</v>
      </c>
      <c r="G951" s="5">
        <v>2475.0</v>
      </c>
      <c r="H951" s="5" t="s">
        <v>79</v>
      </c>
      <c r="I951" s="5" t="s">
        <v>80</v>
      </c>
      <c r="J951" s="5">
        <v>1.288674E9</v>
      </c>
      <c r="K951" s="5">
        <v>1.2929112E9</v>
      </c>
      <c r="L951" s="9">
        <f t="shared" si="2"/>
        <v>111339224438400</v>
      </c>
      <c r="M951" s="10">
        <f t="shared" ref="M951:N951" si="955">(((J951/60/60)/24+DATE(1970,1,1)))</f>
        <v>40484.20833</v>
      </c>
      <c r="N951" s="11">
        <f t="shared" si="955"/>
        <v>40533.25</v>
      </c>
      <c r="O951" s="12">
        <f t="shared" si="4"/>
        <v>2010</v>
      </c>
      <c r="P951" s="5" t="b">
        <v>0</v>
      </c>
      <c r="Q951" s="5">
        <f t="shared" si="5"/>
        <v>11</v>
      </c>
      <c r="R951" s="5" t="b">
        <v>1</v>
      </c>
      <c r="S951" s="5" t="s">
        <v>33</v>
      </c>
      <c r="T951" s="13">
        <f>Pledged/goal</f>
        <v>1.237414063</v>
      </c>
      <c r="U951" s="14">
        <f>iferror(Pledged/backer_count, " ")</f>
        <v>63.99555556</v>
      </c>
      <c r="V951" s="15" t="str">
        <f t="shared" si="6"/>
        <v>theater</v>
      </c>
      <c r="W951" s="15" t="str">
        <f t="shared" si="7"/>
        <v>plays</v>
      </c>
    </row>
    <row r="952" ht="15.75" customHeight="1">
      <c r="A952" s="5">
        <v>389.0</v>
      </c>
      <c r="B952" s="6" t="s">
        <v>1940</v>
      </c>
      <c r="C952" s="7" t="s">
        <v>1941</v>
      </c>
      <c r="D952" s="8">
        <v>83000.0</v>
      </c>
      <c r="E952" s="8">
        <v>101352.0</v>
      </c>
      <c r="F952" s="5" t="s">
        <v>931</v>
      </c>
      <c r="G952" s="5">
        <v>1152.0</v>
      </c>
      <c r="H952" s="5" t="s">
        <v>31</v>
      </c>
      <c r="I952" s="5" t="s">
        <v>32</v>
      </c>
      <c r="J952" s="5">
        <v>1.288242E9</v>
      </c>
      <c r="K952" s="5">
        <v>1.2905784E9</v>
      </c>
      <c r="L952" s="9">
        <f t="shared" si="2"/>
        <v>111301899638400</v>
      </c>
      <c r="M952" s="10">
        <f t="shared" ref="M952:N952" si="956">(((J952/60/60)/24+DATE(1970,1,1)))</f>
        <v>40479.20833</v>
      </c>
      <c r="N952" s="11">
        <f t="shared" si="956"/>
        <v>40506.25</v>
      </c>
      <c r="O952" s="12">
        <f t="shared" si="4"/>
        <v>2010</v>
      </c>
      <c r="P952" s="5" t="b">
        <v>0</v>
      </c>
      <c r="Q952" s="5">
        <f t="shared" si="5"/>
        <v>10</v>
      </c>
      <c r="R952" s="5" t="b">
        <v>0</v>
      </c>
      <c r="S952" s="5" t="s">
        <v>33</v>
      </c>
      <c r="T952" s="16">
        <f>Pledged/goal</f>
        <v>1.221108434</v>
      </c>
      <c r="U952" s="14">
        <f>iferror(Pledged/backer_count, " ")</f>
        <v>87.97916667</v>
      </c>
      <c r="V952" s="15" t="str">
        <f t="shared" si="6"/>
        <v>theater</v>
      </c>
      <c r="W952" s="15" t="str">
        <f t="shared" si="7"/>
        <v>plays</v>
      </c>
    </row>
    <row r="953" ht="15.75" customHeight="1">
      <c r="A953" s="5">
        <v>612.0</v>
      </c>
      <c r="B953" s="6" t="s">
        <v>1942</v>
      </c>
      <c r="C953" s="7" t="s">
        <v>1943</v>
      </c>
      <c r="D953" s="8">
        <v>6200.0</v>
      </c>
      <c r="E953" s="8">
        <v>8645.0</v>
      </c>
      <c r="F953" s="5" t="s">
        <v>931</v>
      </c>
      <c r="G953" s="5">
        <v>192.0</v>
      </c>
      <c r="H953" s="5" t="s">
        <v>31</v>
      </c>
      <c r="I953" s="5" t="s">
        <v>32</v>
      </c>
      <c r="J953" s="5">
        <v>1.28781E9</v>
      </c>
      <c r="K953" s="5">
        <v>1.2898008E9</v>
      </c>
      <c r="L953" s="9">
        <f t="shared" si="2"/>
        <v>111264574838400</v>
      </c>
      <c r="M953" s="10">
        <f t="shared" ref="M953:N953" si="957">(((J953/60/60)/24+DATE(1970,1,1)))</f>
        <v>40474.20833</v>
      </c>
      <c r="N953" s="11">
        <f t="shared" si="957"/>
        <v>40497.25</v>
      </c>
      <c r="O953" s="12">
        <f t="shared" si="4"/>
        <v>2010</v>
      </c>
      <c r="P953" s="5" t="b">
        <v>0</v>
      </c>
      <c r="Q953" s="5">
        <f t="shared" si="5"/>
        <v>10</v>
      </c>
      <c r="R953" s="5" t="b">
        <v>0</v>
      </c>
      <c r="S953" s="5" t="s">
        <v>311</v>
      </c>
      <c r="T953" s="16">
        <f>Pledged/goal</f>
        <v>1.394354839</v>
      </c>
      <c r="U953" s="14">
        <f>iferror(Pledged/backer_count, " ")</f>
        <v>45.02604167</v>
      </c>
      <c r="V953" s="15" t="str">
        <f t="shared" si="6"/>
        <v>music</v>
      </c>
      <c r="W953" s="15" t="str">
        <f t="shared" si="7"/>
        <v>electric music</v>
      </c>
    </row>
    <row r="954" ht="15.75" customHeight="1">
      <c r="A954" s="5">
        <v>38.0</v>
      </c>
      <c r="B954" s="6" t="s">
        <v>1944</v>
      </c>
      <c r="C954" s="7" t="s">
        <v>1945</v>
      </c>
      <c r="D954" s="8">
        <v>3100.0</v>
      </c>
      <c r="E954" s="8">
        <v>10085.0</v>
      </c>
      <c r="F954" s="5" t="s">
        <v>931</v>
      </c>
      <c r="G954" s="5">
        <v>134.0</v>
      </c>
      <c r="H954" s="5" t="s">
        <v>31</v>
      </c>
      <c r="I954" s="5" t="s">
        <v>32</v>
      </c>
      <c r="J954" s="5">
        <v>1.287378E9</v>
      </c>
      <c r="K954" s="5">
        <v>1.28781E9</v>
      </c>
      <c r="L954" s="9">
        <f t="shared" si="2"/>
        <v>111227250038400</v>
      </c>
      <c r="M954" s="10">
        <f t="shared" ref="M954:N954" si="958">(((J954/60/60)/24+DATE(1970,1,1)))</f>
        <v>40469.20833</v>
      </c>
      <c r="N954" s="11">
        <f t="shared" si="958"/>
        <v>40474.20833</v>
      </c>
      <c r="O954" s="12">
        <f t="shared" si="4"/>
        <v>2010</v>
      </c>
      <c r="P954" s="5" t="b">
        <v>0</v>
      </c>
      <c r="Q954" s="5">
        <f t="shared" si="5"/>
        <v>10</v>
      </c>
      <c r="R954" s="5" t="b">
        <v>0</v>
      </c>
      <c r="S954" s="5" t="s">
        <v>81</v>
      </c>
      <c r="T954" s="13">
        <f>Pledged/goal</f>
        <v>3.253225806</v>
      </c>
      <c r="U954" s="14">
        <f>iferror(Pledged/backer_count, " ")</f>
        <v>75.26119403</v>
      </c>
      <c r="V954" s="15" t="str">
        <f t="shared" si="6"/>
        <v>photography</v>
      </c>
      <c r="W954" s="15" t="str">
        <f t="shared" si="7"/>
        <v>photography books</v>
      </c>
    </row>
    <row r="955" ht="15.75" customHeight="1">
      <c r="A955" s="5">
        <v>368.0</v>
      </c>
      <c r="B955" s="6" t="s">
        <v>1946</v>
      </c>
      <c r="C955" s="7" t="s">
        <v>1947</v>
      </c>
      <c r="D955" s="8">
        <v>5200.0</v>
      </c>
      <c r="E955" s="8">
        <v>14394.0</v>
      </c>
      <c r="F955" s="5" t="s">
        <v>931</v>
      </c>
      <c r="G955" s="5">
        <v>206.0</v>
      </c>
      <c r="H955" s="5" t="s">
        <v>51</v>
      </c>
      <c r="I955" s="5" t="s">
        <v>52</v>
      </c>
      <c r="J955" s="5">
        <v>1.286946E9</v>
      </c>
      <c r="K955" s="5">
        <v>1.2889332E9</v>
      </c>
      <c r="L955" s="9">
        <f t="shared" si="2"/>
        <v>111189925238400</v>
      </c>
      <c r="M955" s="10">
        <f t="shared" ref="M955:N955" si="959">(((J955/60/60)/24+DATE(1970,1,1)))</f>
        <v>40464.20833</v>
      </c>
      <c r="N955" s="11">
        <f t="shared" si="959"/>
        <v>40487.20833</v>
      </c>
      <c r="O955" s="12">
        <f t="shared" si="4"/>
        <v>2010</v>
      </c>
      <c r="P955" s="5" t="b">
        <v>0</v>
      </c>
      <c r="Q955" s="5">
        <f t="shared" si="5"/>
        <v>10</v>
      </c>
      <c r="R955" s="5" t="b">
        <v>1</v>
      </c>
      <c r="S955" s="5" t="s">
        <v>72</v>
      </c>
      <c r="T955" s="16">
        <f>Pledged/goal</f>
        <v>2.768076923</v>
      </c>
      <c r="U955" s="14">
        <f>iferror(Pledged/backer_count, " ")</f>
        <v>69.87378641</v>
      </c>
      <c r="V955" s="15" t="str">
        <f t="shared" si="6"/>
        <v>film &amp; video</v>
      </c>
      <c r="W955" s="15" t="str">
        <f t="shared" si="7"/>
        <v>documentary</v>
      </c>
    </row>
    <row r="956" ht="15.75" customHeight="1">
      <c r="A956" s="5">
        <v>137.0</v>
      </c>
      <c r="B956" s="6" t="s">
        <v>1948</v>
      </c>
      <c r="C956" s="7" t="s">
        <v>1949</v>
      </c>
      <c r="D956" s="8">
        <v>1800.0</v>
      </c>
      <c r="E956" s="8">
        <v>4712.0</v>
      </c>
      <c r="F956" s="5" t="s">
        <v>931</v>
      </c>
      <c r="G956" s="5">
        <v>50.0</v>
      </c>
      <c r="H956" s="5" t="s">
        <v>31</v>
      </c>
      <c r="I956" s="5" t="s">
        <v>32</v>
      </c>
      <c r="J956" s="5">
        <v>1.2863412E9</v>
      </c>
      <c r="K956" s="5">
        <v>1.2868596E9</v>
      </c>
      <c r="L956" s="9">
        <f t="shared" si="2"/>
        <v>111137670518400</v>
      </c>
      <c r="M956" s="10">
        <f t="shared" ref="M956:N956" si="960">(((J956/60/60)/24+DATE(1970,1,1)))</f>
        <v>40457.20833</v>
      </c>
      <c r="N956" s="11">
        <f t="shared" si="960"/>
        <v>40463.20833</v>
      </c>
      <c r="O956" s="12">
        <f t="shared" si="4"/>
        <v>2010</v>
      </c>
      <c r="P956" s="5" t="b">
        <v>0</v>
      </c>
      <c r="Q956" s="5">
        <f t="shared" si="5"/>
        <v>10</v>
      </c>
      <c r="R956" s="5" t="b">
        <v>0</v>
      </c>
      <c r="S956" s="5" t="s">
        <v>90</v>
      </c>
      <c r="T956" s="13">
        <f>Pledged/goal</f>
        <v>2.617777778</v>
      </c>
      <c r="U956" s="14">
        <f>iferror(Pledged/backer_count, " ")</f>
        <v>94.24</v>
      </c>
      <c r="V956" s="15" t="str">
        <f t="shared" si="6"/>
        <v>publishing</v>
      </c>
      <c r="W956" s="15" t="str">
        <f t="shared" si="7"/>
        <v>nonfiction</v>
      </c>
    </row>
    <row r="957" ht="15.75" customHeight="1">
      <c r="A957" s="5">
        <v>628.0</v>
      </c>
      <c r="B957" s="6" t="s">
        <v>1950</v>
      </c>
      <c r="C957" s="7" t="s">
        <v>1951</v>
      </c>
      <c r="D957" s="8">
        <v>1900.0</v>
      </c>
      <c r="E957" s="8">
        <v>2884.0</v>
      </c>
      <c r="F957" s="5" t="s">
        <v>931</v>
      </c>
      <c r="G957" s="5">
        <v>96.0</v>
      </c>
      <c r="H957" s="5" t="s">
        <v>31</v>
      </c>
      <c r="I957" s="5" t="s">
        <v>32</v>
      </c>
      <c r="J957" s="5">
        <v>1.2861684E9</v>
      </c>
      <c r="K957" s="5">
        <v>1.2864276E9</v>
      </c>
      <c r="L957" s="9">
        <f t="shared" si="2"/>
        <v>111122740598400</v>
      </c>
      <c r="M957" s="10">
        <f t="shared" ref="M957:N957" si="961">(((J957/60/60)/24+DATE(1970,1,1)))</f>
        <v>40455.20833</v>
      </c>
      <c r="N957" s="11">
        <f t="shared" si="961"/>
        <v>40458.20833</v>
      </c>
      <c r="O957" s="12">
        <f t="shared" si="4"/>
        <v>2010</v>
      </c>
      <c r="P957" s="5" t="b">
        <v>0</v>
      </c>
      <c r="Q957" s="5">
        <f t="shared" si="5"/>
        <v>10</v>
      </c>
      <c r="R957" s="5" t="b">
        <v>0</v>
      </c>
      <c r="S957" s="5" t="s">
        <v>117</v>
      </c>
      <c r="T957" s="16">
        <f>Pledged/goal</f>
        <v>1.517894737</v>
      </c>
      <c r="U957" s="14">
        <f>iferror(Pledged/backer_count, " ")</f>
        <v>30.04166667</v>
      </c>
      <c r="V957" s="15" t="str">
        <f t="shared" si="6"/>
        <v>music</v>
      </c>
      <c r="W957" s="15" t="str">
        <f t="shared" si="7"/>
        <v>indie rock</v>
      </c>
    </row>
    <row r="958" ht="15.75" customHeight="1">
      <c r="A958" s="5">
        <v>626.0</v>
      </c>
      <c r="B958" s="6" t="s">
        <v>1952</v>
      </c>
      <c r="C958" s="7" t="s">
        <v>1953</v>
      </c>
      <c r="D958" s="8">
        <v>6400.0</v>
      </c>
      <c r="E958" s="8">
        <v>13205.0</v>
      </c>
      <c r="F958" s="5" t="s">
        <v>931</v>
      </c>
      <c r="G958" s="5">
        <v>189.0</v>
      </c>
      <c r="H958" s="5" t="s">
        <v>31</v>
      </c>
      <c r="I958" s="5" t="s">
        <v>32</v>
      </c>
      <c r="J958" s="5">
        <v>1.28565E9</v>
      </c>
      <c r="K958" s="5">
        <v>1.2864276E9</v>
      </c>
      <c r="L958" s="9">
        <f t="shared" si="2"/>
        <v>111077950838400</v>
      </c>
      <c r="M958" s="10">
        <f t="shared" ref="M958:N958" si="962">(((J958/60/60)/24+DATE(1970,1,1)))</f>
        <v>40449.20833</v>
      </c>
      <c r="N958" s="11">
        <f t="shared" si="962"/>
        <v>40458.20833</v>
      </c>
      <c r="O958" s="12">
        <f t="shared" si="4"/>
        <v>2010</v>
      </c>
      <c r="P958" s="5" t="b">
        <v>0</v>
      </c>
      <c r="Q958" s="5">
        <f t="shared" si="5"/>
        <v>9</v>
      </c>
      <c r="R958" s="5" t="b">
        <v>1</v>
      </c>
      <c r="S958" s="5" t="s">
        <v>33</v>
      </c>
      <c r="T958" s="16">
        <f>Pledged/goal</f>
        <v>2.06328125</v>
      </c>
      <c r="U958" s="14">
        <f>iferror(Pledged/backer_count, " ")</f>
        <v>69.86772487</v>
      </c>
      <c r="V958" s="15" t="str">
        <f t="shared" si="6"/>
        <v>theater</v>
      </c>
      <c r="W958" s="15" t="str">
        <f t="shared" si="7"/>
        <v>plays</v>
      </c>
    </row>
    <row r="959" ht="15.75" customHeight="1">
      <c r="A959" s="5">
        <v>747.0</v>
      </c>
      <c r="B959" s="6" t="s">
        <v>1954</v>
      </c>
      <c r="C959" s="7" t="s">
        <v>1955</v>
      </c>
      <c r="D959" s="8">
        <v>4900.0</v>
      </c>
      <c r="E959" s="8">
        <v>11214.0</v>
      </c>
      <c r="F959" s="5" t="s">
        <v>931</v>
      </c>
      <c r="G959" s="5">
        <v>280.0</v>
      </c>
      <c r="H959" s="5" t="s">
        <v>31</v>
      </c>
      <c r="I959" s="5" t="s">
        <v>32</v>
      </c>
      <c r="J959" s="5">
        <v>1.2834036E9</v>
      </c>
      <c r="K959" s="5">
        <v>1.284354E9</v>
      </c>
      <c r="L959" s="9">
        <f t="shared" si="2"/>
        <v>110883861878400</v>
      </c>
      <c r="M959" s="10">
        <f t="shared" ref="M959:N959" si="963">(((J959/60/60)/24+DATE(1970,1,1)))</f>
        <v>40423.20833</v>
      </c>
      <c r="N959" s="11">
        <f t="shared" si="963"/>
        <v>40434.20833</v>
      </c>
      <c r="O959" s="12">
        <f t="shared" si="4"/>
        <v>2010</v>
      </c>
      <c r="P959" s="5" t="b">
        <v>0</v>
      </c>
      <c r="Q959" s="5">
        <f t="shared" si="5"/>
        <v>9</v>
      </c>
      <c r="R959" s="5" t="b">
        <v>0</v>
      </c>
      <c r="S959" s="5" t="s">
        <v>33</v>
      </c>
      <c r="T959" s="16">
        <f>Pledged/goal</f>
        <v>2.288571429</v>
      </c>
      <c r="U959" s="14">
        <f>iferror(Pledged/backer_count, " ")</f>
        <v>40.05</v>
      </c>
      <c r="V959" s="15" t="str">
        <f t="shared" si="6"/>
        <v>theater</v>
      </c>
      <c r="W959" s="15" t="str">
        <f t="shared" si="7"/>
        <v>plays</v>
      </c>
    </row>
    <row r="960" ht="15.75" customHeight="1">
      <c r="A960" s="5">
        <v>536.0</v>
      </c>
      <c r="B960" s="6" t="s">
        <v>1956</v>
      </c>
      <c r="C960" s="7" t="s">
        <v>1957</v>
      </c>
      <c r="D960" s="8">
        <v>9800.0</v>
      </c>
      <c r="E960" s="8">
        <v>14697.0</v>
      </c>
      <c r="F960" s="5" t="s">
        <v>931</v>
      </c>
      <c r="G960" s="5">
        <v>140.0</v>
      </c>
      <c r="H960" s="5" t="s">
        <v>79</v>
      </c>
      <c r="I960" s="5" t="s">
        <v>80</v>
      </c>
      <c r="J960" s="5">
        <v>1.282626E9</v>
      </c>
      <c r="K960" s="5">
        <v>1.2848724E9</v>
      </c>
      <c r="L960" s="9">
        <f t="shared" si="2"/>
        <v>110816677238400</v>
      </c>
      <c r="M960" s="10">
        <f t="shared" ref="M960:N960" si="964">(((J960/60/60)/24+DATE(1970,1,1)))</f>
        <v>40414.20833</v>
      </c>
      <c r="N960" s="11">
        <f t="shared" si="964"/>
        <v>40440.20833</v>
      </c>
      <c r="O960" s="12">
        <f t="shared" si="4"/>
        <v>2010</v>
      </c>
      <c r="P960" s="5" t="b">
        <v>0</v>
      </c>
      <c r="Q960" s="5">
        <f t="shared" si="5"/>
        <v>8</v>
      </c>
      <c r="R960" s="5" t="b">
        <v>0</v>
      </c>
      <c r="S960" s="5" t="s">
        <v>164</v>
      </c>
      <c r="T960" s="16">
        <f>Pledged/goal</f>
        <v>1.499693878</v>
      </c>
      <c r="U960" s="14">
        <f>iferror(Pledged/backer_count, " ")</f>
        <v>104.9785714</v>
      </c>
      <c r="V960" s="15" t="str">
        <f t="shared" si="6"/>
        <v>publishing</v>
      </c>
      <c r="W960" s="15" t="str">
        <f t="shared" si="7"/>
        <v>fiction</v>
      </c>
    </row>
    <row r="961" ht="15.75" customHeight="1">
      <c r="A961" s="5">
        <v>214.0</v>
      </c>
      <c r="B961" s="6" t="s">
        <v>1958</v>
      </c>
      <c r="C961" s="7" t="s">
        <v>1959</v>
      </c>
      <c r="D961" s="8">
        <v>1400.0</v>
      </c>
      <c r="E961" s="8">
        <v>14324.0</v>
      </c>
      <c r="F961" s="5" t="s">
        <v>931</v>
      </c>
      <c r="G961" s="5">
        <v>165.0</v>
      </c>
      <c r="H961" s="5" t="s">
        <v>31</v>
      </c>
      <c r="I961" s="5" t="s">
        <v>32</v>
      </c>
      <c r="J961" s="5">
        <v>1.282194E9</v>
      </c>
      <c r="K961" s="5">
        <v>1.2827124E9</v>
      </c>
      <c r="L961" s="9">
        <f t="shared" si="2"/>
        <v>110779352438400</v>
      </c>
      <c r="M961" s="10">
        <f t="shared" ref="M961:N961" si="965">(((J961/60/60)/24+DATE(1970,1,1)))</f>
        <v>40409.20833</v>
      </c>
      <c r="N961" s="11">
        <f t="shared" si="965"/>
        <v>40415.20833</v>
      </c>
      <c r="O961" s="12">
        <f t="shared" si="4"/>
        <v>2010</v>
      </c>
      <c r="P961" s="5" t="b">
        <v>0</v>
      </c>
      <c r="Q961" s="5">
        <f t="shared" si="5"/>
        <v>8</v>
      </c>
      <c r="R961" s="5" t="b">
        <v>0</v>
      </c>
      <c r="S961" s="5" t="s">
        <v>28</v>
      </c>
      <c r="T961" s="13">
        <f>Pledged/goal</f>
        <v>10.23142857</v>
      </c>
      <c r="U961" s="14">
        <f>iferror(Pledged/backer_count, " ")</f>
        <v>86.81212121</v>
      </c>
      <c r="V961" s="15" t="str">
        <f t="shared" si="6"/>
        <v>music</v>
      </c>
      <c r="W961" s="15" t="str">
        <f t="shared" si="7"/>
        <v>rock</v>
      </c>
    </row>
    <row r="962" ht="15.75" customHeight="1">
      <c r="A962" s="5">
        <v>489.0</v>
      </c>
      <c r="B962" s="6" t="s">
        <v>1960</v>
      </c>
      <c r="C962" s="7" t="s">
        <v>1961</v>
      </c>
      <c r="D962" s="8">
        <v>9200.0</v>
      </c>
      <c r="E962" s="8">
        <v>9339.0</v>
      </c>
      <c r="F962" s="5" t="s">
        <v>931</v>
      </c>
      <c r="G962" s="5">
        <v>85.0</v>
      </c>
      <c r="H962" s="5" t="s">
        <v>79</v>
      </c>
      <c r="I962" s="5" t="s">
        <v>80</v>
      </c>
      <c r="J962" s="5">
        <v>1.2819348E9</v>
      </c>
      <c r="K962" s="5">
        <v>1.2823668E9</v>
      </c>
      <c r="L962" s="9">
        <f t="shared" si="2"/>
        <v>110756957558400</v>
      </c>
      <c r="M962" s="10">
        <f t="shared" ref="M962:N962" si="966">(((J962/60/60)/24+DATE(1970,1,1)))</f>
        <v>40406.20833</v>
      </c>
      <c r="N962" s="11">
        <f t="shared" si="966"/>
        <v>40411.20833</v>
      </c>
      <c r="O962" s="12">
        <f t="shared" si="4"/>
        <v>2010</v>
      </c>
      <c r="P962" s="5" t="b">
        <v>0</v>
      </c>
      <c r="Q962" s="5">
        <f t="shared" si="5"/>
        <v>8</v>
      </c>
      <c r="R962" s="5" t="b">
        <v>0</v>
      </c>
      <c r="S962" s="5" t="s">
        <v>184</v>
      </c>
      <c r="T962" s="16">
        <f>Pledged/goal</f>
        <v>1.015108696</v>
      </c>
      <c r="U962" s="14">
        <f>iferror(Pledged/backer_count, " ")</f>
        <v>109.8705882</v>
      </c>
      <c r="V962" s="15" t="str">
        <f t="shared" si="6"/>
        <v>technology</v>
      </c>
      <c r="W962" s="15" t="str">
        <f t="shared" si="7"/>
        <v>wearables</v>
      </c>
    </row>
    <row r="963" ht="15.75" customHeight="1">
      <c r="A963" s="5">
        <v>10.0</v>
      </c>
      <c r="B963" s="6" t="s">
        <v>1962</v>
      </c>
      <c r="C963" s="7" t="s">
        <v>1963</v>
      </c>
      <c r="D963" s="8">
        <v>5200.0</v>
      </c>
      <c r="E963" s="8">
        <v>13838.0</v>
      </c>
      <c r="F963" s="5" t="s">
        <v>931</v>
      </c>
      <c r="G963" s="5">
        <v>220.0</v>
      </c>
      <c r="H963" s="5" t="s">
        <v>31</v>
      </c>
      <c r="I963" s="5" t="s">
        <v>32</v>
      </c>
      <c r="J963" s="5">
        <v>1.281762E9</v>
      </c>
      <c r="K963" s="5">
        <v>1.2859092E9</v>
      </c>
      <c r="L963" s="9">
        <f t="shared" si="2"/>
        <v>110742027638400</v>
      </c>
      <c r="M963" s="10">
        <f t="shared" ref="M963:N963" si="967">(((J963/60/60)/24+DATE(1970,1,1)))</f>
        <v>40404.20833</v>
      </c>
      <c r="N963" s="11">
        <f t="shared" si="967"/>
        <v>40452.20833</v>
      </c>
      <c r="O963" s="12">
        <f t="shared" si="4"/>
        <v>2010</v>
      </c>
      <c r="P963" s="5" t="b">
        <v>0</v>
      </c>
      <c r="Q963" s="5">
        <f t="shared" si="5"/>
        <v>8</v>
      </c>
      <c r="R963" s="5" t="b">
        <v>0</v>
      </c>
      <c r="S963" s="5" t="s">
        <v>38</v>
      </c>
      <c r="T963" s="13">
        <f>Pledged/goal</f>
        <v>2.661153846</v>
      </c>
      <c r="U963" s="14">
        <f>iferror(Pledged/backer_count, " ")</f>
        <v>62.9</v>
      </c>
      <c r="V963" s="15" t="str">
        <f t="shared" si="6"/>
        <v>film &amp; video</v>
      </c>
      <c r="W963" s="15" t="str">
        <f t="shared" si="7"/>
        <v>drama</v>
      </c>
    </row>
    <row r="964" ht="15.75" customHeight="1">
      <c r="A964" s="5">
        <v>460.0</v>
      </c>
      <c r="B964" s="6" t="s">
        <v>1964</v>
      </c>
      <c r="C964" s="7" t="s">
        <v>1965</v>
      </c>
      <c r="D964" s="8">
        <v>2400.0</v>
      </c>
      <c r="E964" s="8">
        <v>4119.0</v>
      </c>
      <c r="F964" s="5" t="s">
        <v>931</v>
      </c>
      <c r="G964" s="5">
        <v>50.0</v>
      </c>
      <c r="H964" s="5" t="s">
        <v>31</v>
      </c>
      <c r="I964" s="5" t="s">
        <v>32</v>
      </c>
      <c r="J964" s="5">
        <v>1.28133E9</v>
      </c>
      <c r="K964" s="5">
        <v>1.2815892E9</v>
      </c>
      <c r="L964" s="9">
        <f t="shared" si="2"/>
        <v>110704702838400</v>
      </c>
      <c r="M964" s="10">
        <f t="shared" ref="M964:N964" si="968">(((J964/60/60)/24+DATE(1970,1,1)))</f>
        <v>40399.20833</v>
      </c>
      <c r="N964" s="11">
        <f t="shared" si="968"/>
        <v>40402.20833</v>
      </c>
      <c r="O964" s="12">
        <f t="shared" si="4"/>
        <v>2010</v>
      </c>
      <c r="P964" s="5" t="b">
        <v>0</v>
      </c>
      <c r="Q964" s="5">
        <f t="shared" si="5"/>
        <v>8</v>
      </c>
      <c r="R964" s="5" t="b">
        <v>0</v>
      </c>
      <c r="S964" s="5" t="s">
        <v>33</v>
      </c>
      <c r="T964" s="16">
        <f>Pledged/goal</f>
        <v>1.71625</v>
      </c>
      <c r="U964" s="14">
        <f>iferror(Pledged/backer_count, " ")</f>
        <v>82.38</v>
      </c>
      <c r="V964" s="15" t="str">
        <f t="shared" si="6"/>
        <v>theater</v>
      </c>
      <c r="W964" s="15" t="str">
        <f t="shared" si="7"/>
        <v>plays</v>
      </c>
    </row>
    <row r="965" ht="15.75" customHeight="1">
      <c r="A965" s="5">
        <v>240.0</v>
      </c>
      <c r="B965" s="6" t="s">
        <v>1966</v>
      </c>
      <c r="C965" s="7" t="s">
        <v>1967</v>
      </c>
      <c r="D965" s="8">
        <v>29400.0</v>
      </c>
      <c r="E965" s="8">
        <v>123124.0</v>
      </c>
      <c r="F965" s="5" t="s">
        <v>931</v>
      </c>
      <c r="G965" s="5">
        <v>1784.0</v>
      </c>
      <c r="H965" s="5" t="s">
        <v>31</v>
      </c>
      <c r="I965" s="5" t="s">
        <v>32</v>
      </c>
      <c r="J965" s="5">
        <v>1.2810708E9</v>
      </c>
      <c r="K965" s="5">
        <v>1.2811572E9</v>
      </c>
      <c r="L965" s="9">
        <f t="shared" si="2"/>
        <v>110682307958400</v>
      </c>
      <c r="M965" s="10">
        <f t="shared" ref="M965:N965" si="969">(((J965/60/60)/24+DATE(1970,1,1)))</f>
        <v>40396.20833</v>
      </c>
      <c r="N965" s="11">
        <f t="shared" si="969"/>
        <v>40397.20833</v>
      </c>
      <c r="O965" s="12">
        <f t="shared" si="4"/>
        <v>2010</v>
      </c>
      <c r="P965" s="5" t="b">
        <v>0</v>
      </c>
      <c r="Q965" s="5">
        <f t="shared" si="5"/>
        <v>8</v>
      </c>
      <c r="R965" s="5" t="b">
        <v>0</v>
      </c>
      <c r="S965" s="5" t="s">
        <v>33</v>
      </c>
      <c r="T965" s="13">
        <f>Pledged/goal</f>
        <v>4.187891156</v>
      </c>
      <c r="U965" s="14">
        <f>iferror(Pledged/backer_count, " ")</f>
        <v>69.01569507</v>
      </c>
      <c r="V965" s="15" t="str">
        <f t="shared" si="6"/>
        <v>theater</v>
      </c>
      <c r="W965" s="15" t="str">
        <f t="shared" si="7"/>
        <v>plays</v>
      </c>
    </row>
    <row r="966" ht="15.75" customHeight="1">
      <c r="A966" s="5">
        <v>671.0</v>
      </c>
      <c r="B966" s="6" t="s">
        <v>1968</v>
      </c>
      <c r="C966" s="7" t="s">
        <v>1969</v>
      </c>
      <c r="D966" s="8">
        <v>97600.0</v>
      </c>
      <c r="E966" s="8">
        <v>119127.0</v>
      </c>
      <c r="F966" s="5" t="s">
        <v>931</v>
      </c>
      <c r="G966" s="5">
        <v>1073.0</v>
      </c>
      <c r="H966" s="5" t="s">
        <v>31</v>
      </c>
      <c r="I966" s="5" t="s">
        <v>32</v>
      </c>
      <c r="J966" s="5">
        <v>1.2805524E9</v>
      </c>
      <c r="K966" s="5">
        <v>1.280898E9</v>
      </c>
      <c r="L966" s="9">
        <f t="shared" si="2"/>
        <v>110637518198400</v>
      </c>
      <c r="M966" s="10">
        <f t="shared" ref="M966:N966" si="970">(((J966/60/60)/24+DATE(1970,1,1)))</f>
        <v>40390.20833</v>
      </c>
      <c r="N966" s="11">
        <f t="shared" si="970"/>
        <v>40394.20833</v>
      </c>
      <c r="O966" s="12">
        <f t="shared" si="4"/>
        <v>2010</v>
      </c>
      <c r="P966" s="5" t="b">
        <v>0</v>
      </c>
      <c r="Q966" s="5">
        <f t="shared" si="5"/>
        <v>7</v>
      </c>
      <c r="R966" s="5" t="b">
        <v>1</v>
      </c>
      <c r="S966" s="5" t="s">
        <v>33</v>
      </c>
      <c r="T966" s="16">
        <f>Pledged/goal</f>
        <v>1.220563525</v>
      </c>
      <c r="U966" s="14">
        <f>iferror(Pledged/backer_count, " ")</f>
        <v>111.0223672</v>
      </c>
      <c r="V966" s="15" t="str">
        <f t="shared" si="6"/>
        <v>theater</v>
      </c>
      <c r="W966" s="15" t="str">
        <f t="shared" si="7"/>
        <v>plays</v>
      </c>
    </row>
    <row r="967" ht="15.75" customHeight="1">
      <c r="A967" s="5">
        <v>277.0</v>
      </c>
      <c r="B967" s="6" t="s">
        <v>1970</v>
      </c>
      <c r="C967" s="7" t="s">
        <v>1971</v>
      </c>
      <c r="D967" s="8">
        <v>700.0</v>
      </c>
      <c r="E967" s="8">
        <v>7465.0</v>
      </c>
      <c r="F967" s="5" t="s">
        <v>931</v>
      </c>
      <c r="G967" s="5">
        <v>83.0</v>
      </c>
      <c r="H967" s="5" t="s">
        <v>31</v>
      </c>
      <c r="I967" s="5" t="s">
        <v>32</v>
      </c>
      <c r="J967" s="5">
        <v>1.2795156E9</v>
      </c>
      <c r="K967" s="5">
        <v>1.2796884E9</v>
      </c>
      <c r="L967" s="9">
        <f t="shared" si="2"/>
        <v>110547938678400</v>
      </c>
      <c r="M967" s="10">
        <f t="shared" ref="M967:N967" si="971">(((J967/60/60)/24+DATE(1970,1,1)))</f>
        <v>40378.20833</v>
      </c>
      <c r="N967" s="11">
        <f t="shared" si="971"/>
        <v>40380.20833</v>
      </c>
      <c r="O967" s="12">
        <f t="shared" si="4"/>
        <v>2010</v>
      </c>
      <c r="P967" s="5" t="b">
        <v>0</v>
      </c>
      <c r="Q967" s="5">
        <f t="shared" si="5"/>
        <v>7</v>
      </c>
      <c r="R967" s="5" t="b">
        <v>0</v>
      </c>
      <c r="S967" s="5" t="s">
        <v>33</v>
      </c>
      <c r="T967" s="13">
        <f>Pledged/goal</f>
        <v>10.66428571</v>
      </c>
      <c r="U967" s="14">
        <f>iferror(Pledged/backer_count, " ")</f>
        <v>89.93975904</v>
      </c>
      <c r="V967" s="15" t="str">
        <f t="shared" si="6"/>
        <v>theater</v>
      </c>
      <c r="W967" s="15" t="str">
        <f t="shared" si="7"/>
        <v>plays</v>
      </c>
    </row>
    <row r="968" ht="15.75" customHeight="1">
      <c r="A968" s="5">
        <v>568.0</v>
      </c>
      <c r="B968" s="6" t="s">
        <v>1972</v>
      </c>
      <c r="C968" s="7" t="s">
        <v>1973</v>
      </c>
      <c r="D968" s="8">
        <v>72400.0</v>
      </c>
      <c r="E968" s="8">
        <v>134688.0</v>
      </c>
      <c r="F968" s="5" t="s">
        <v>931</v>
      </c>
      <c r="G968" s="5">
        <v>5180.0</v>
      </c>
      <c r="H968" s="5" t="s">
        <v>31</v>
      </c>
      <c r="I968" s="5" t="s">
        <v>32</v>
      </c>
      <c r="J968" s="5">
        <v>1.27917E9</v>
      </c>
      <c r="K968" s="5">
        <v>1.283058E9</v>
      </c>
      <c r="L968" s="9">
        <f t="shared" si="2"/>
        <v>110518078838400</v>
      </c>
      <c r="M968" s="10">
        <f t="shared" ref="M968:N968" si="972">(((J968/60/60)/24+DATE(1970,1,1)))</f>
        <v>40374.20833</v>
      </c>
      <c r="N968" s="11">
        <f t="shared" si="972"/>
        <v>40419.20833</v>
      </c>
      <c r="O968" s="12">
        <f t="shared" si="4"/>
        <v>2010</v>
      </c>
      <c r="P968" s="5" t="b">
        <v>0</v>
      </c>
      <c r="Q968" s="5">
        <f t="shared" si="5"/>
        <v>7</v>
      </c>
      <c r="R968" s="5" t="b">
        <v>0</v>
      </c>
      <c r="S968" s="5" t="s">
        <v>33</v>
      </c>
      <c r="T968" s="16">
        <f>Pledged/goal</f>
        <v>1.860331492</v>
      </c>
      <c r="U968" s="14">
        <f>iferror(Pledged/backer_count, " ")</f>
        <v>26.0015444</v>
      </c>
      <c r="V968" s="15" t="str">
        <f t="shared" si="6"/>
        <v>theater</v>
      </c>
      <c r="W968" s="15" t="str">
        <f t="shared" si="7"/>
        <v>plays</v>
      </c>
    </row>
    <row r="969" ht="15.75" customHeight="1">
      <c r="A969" s="5">
        <v>591.0</v>
      </c>
      <c r="B969" s="6" t="s">
        <v>1974</v>
      </c>
      <c r="C969" s="7" t="s">
        <v>1975</v>
      </c>
      <c r="D969" s="8">
        <v>600.0</v>
      </c>
      <c r="E969" s="8">
        <v>6226.0</v>
      </c>
      <c r="F969" s="5" t="s">
        <v>931</v>
      </c>
      <c r="G969" s="5">
        <v>102.0</v>
      </c>
      <c r="H969" s="5" t="s">
        <v>31</v>
      </c>
      <c r="I969" s="5" t="s">
        <v>32</v>
      </c>
      <c r="J969" s="5">
        <v>1.2790836E9</v>
      </c>
      <c r="K969" s="5">
        <v>1.2799476E9</v>
      </c>
      <c r="L969" s="9">
        <f t="shared" si="2"/>
        <v>110510613878400</v>
      </c>
      <c r="M969" s="10">
        <f t="shared" ref="M969:N969" si="973">(((J969/60/60)/24+DATE(1970,1,1)))</f>
        <v>40373.20833</v>
      </c>
      <c r="N969" s="11">
        <f t="shared" si="973"/>
        <v>40383.20833</v>
      </c>
      <c r="O969" s="12">
        <f t="shared" si="4"/>
        <v>2010</v>
      </c>
      <c r="P969" s="5" t="b">
        <v>0</v>
      </c>
      <c r="Q969" s="5">
        <f t="shared" si="5"/>
        <v>7</v>
      </c>
      <c r="R969" s="5" t="b">
        <v>0</v>
      </c>
      <c r="S969" s="5" t="s">
        <v>139</v>
      </c>
      <c r="T969" s="16">
        <f>Pledged/goal</f>
        <v>10.37666667</v>
      </c>
      <c r="U969" s="14">
        <f>iferror(Pledged/backer_count, " ")</f>
        <v>61.03921569</v>
      </c>
      <c r="V969" s="15" t="str">
        <f t="shared" si="6"/>
        <v>games</v>
      </c>
      <c r="W969" s="15" t="str">
        <f t="shared" si="7"/>
        <v>video games</v>
      </c>
    </row>
    <row r="970" ht="15.75" customHeight="1">
      <c r="A970" s="5">
        <v>923.0</v>
      </c>
      <c r="B970" s="6" t="s">
        <v>1976</v>
      </c>
      <c r="C970" s="7" t="s">
        <v>1977</v>
      </c>
      <c r="D970" s="8">
        <v>1700.0</v>
      </c>
      <c r="E970" s="8">
        <v>4044.0</v>
      </c>
      <c r="F970" s="5" t="s">
        <v>931</v>
      </c>
      <c r="G970" s="5">
        <v>40.0</v>
      </c>
      <c r="H970" s="5" t="s">
        <v>31</v>
      </c>
      <c r="I970" s="5" t="s">
        <v>32</v>
      </c>
      <c r="J970" s="5">
        <v>1.2790836E9</v>
      </c>
      <c r="K970" s="5">
        <v>1.27917E9</v>
      </c>
      <c r="L970" s="9">
        <f t="shared" si="2"/>
        <v>110510613878400</v>
      </c>
      <c r="M970" s="10">
        <f t="shared" ref="M970:N970" si="974">(((J970/60/60)/24+DATE(1970,1,1)))</f>
        <v>40373.20833</v>
      </c>
      <c r="N970" s="11">
        <f t="shared" si="974"/>
        <v>40374.20833</v>
      </c>
      <c r="O970" s="12">
        <f t="shared" si="4"/>
        <v>2010</v>
      </c>
      <c r="P970" s="5" t="b">
        <v>0</v>
      </c>
      <c r="Q970" s="5">
        <f t="shared" si="5"/>
        <v>7</v>
      </c>
      <c r="R970" s="5" t="b">
        <v>0</v>
      </c>
      <c r="S970" s="5" t="s">
        <v>33</v>
      </c>
      <c r="T970" s="16">
        <f>Pledged/goal</f>
        <v>2.378823529</v>
      </c>
      <c r="U970" s="14">
        <f>iferror(Pledged/backer_count, " ")</f>
        <v>101.1</v>
      </c>
      <c r="V970" s="15" t="str">
        <f t="shared" si="6"/>
        <v>theater</v>
      </c>
      <c r="W970" s="15" t="str">
        <f t="shared" si="7"/>
        <v>plays</v>
      </c>
    </row>
    <row r="971" ht="15.75" customHeight="1">
      <c r="A971" s="5">
        <v>46.0</v>
      </c>
      <c r="B971" s="6" t="s">
        <v>1978</v>
      </c>
      <c r="C971" s="7" t="s">
        <v>1979</v>
      </c>
      <c r="D971" s="8">
        <v>3700.0</v>
      </c>
      <c r="E971" s="8">
        <v>4247.0</v>
      </c>
      <c r="F971" s="5" t="s">
        <v>931</v>
      </c>
      <c r="G971" s="5">
        <v>92.0</v>
      </c>
      <c r="H971" s="5" t="s">
        <v>31</v>
      </c>
      <c r="I971" s="5" t="s">
        <v>32</v>
      </c>
      <c r="J971" s="5">
        <v>1.2785652E9</v>
      </c>
      <c r="K971" s="5">
        <v>1.2805524E9</v>
      </c>
      <c r="L971" s="9">
        <f t="shared" si="2"/>
        <v>110465824118400</v>
      </c>
      <c r="M971" s="10">
        <f t="shared" ref="M971:N971" si="975">(((J971/60/60)/24+DATE(1970,1,1)))</f>
        <v>40367.20833</v>
      </c>
      <c r="N971" s="11">
        <f t="shared" si="975"/>
        <v>40390.20833</v>
      </c>
      <c r="O971" s="12">
        <f t="shared" si="4"/>
        <v>2010</v>
      </c>
      <c r="P971" s="5" t="b">
        <v>0</v>
      </c>
      <c r="Q971" s="5">
        <f t="shared" si="5"/>
        <v>7</v>
      </c>
      <c r="R971" s="5" t="b">
        <v>0</v>
      </c>
      <c r="S971" s="5" t="s">
        <v>28</v>
      </c>
      <c r="T971" s="13">
        <f>Pledged/goal</f>
        <v>1.147837838</v>
      </c>
      <c r="U971" s="14">
        <f>iferror(Pledged/backer_count, " ")</f>
        <v>46.16304348</v>
      </c>
      <c r="V971" s="15" t="str">
        <f t="shared" si="6"/>
        <v>music</v>
      </c>
      <c r="W971" s="15" t="str">
        <f t="shared" si="7"/>
        <v>rock</v>
      </c>
    </row>
    <row r="972" ht="15.75" customHeight="1">
      <c r="A972" s="5">
        <v>684.0</v>
      </c>
      <c r="B972" s="6" t="s">
        <v>1980</v>
      </c>
      <c r="C972" s="7" t="s">
        <v>1981</v>
      </c>
      <c r="D972" s="8">
        <v>1400.0</v>
      </c>
      <c r="E972" s="8">
        <v>7600.0</v>
      </c>
      <c r="F972" s="5" t="s">
        <v>931</v>
      </c>
      <c r="G972" s="5">
        <v>110.0</v>
      </c>
      <c r="H972" s="5" t="s">
        <v>56</v>
      </c>
      <c r="I972" s="5" t="s">
        <v>57</v>
      </c>
      <c r="J972" s="5">
        <v>1.2777876E9</v>
      </c>
      <c r="K972" s="5">
        <v>1.2795156E9</v>
      </c>
      <c r="L972" s="9">
        <f t="shared" si="2"/>
        <v>110398639478400</v>
      </c>
      <c r="M972" s="10">
        <f t="shared" ref="M972:N972" si="976">(((J972/60/60)/24+DATE(1970,1,1)))</f>
        <v>40358.20833</v>
      </c>
      <c r="N972" s="11">
        <f t="shared" si="976"/>
        <v>40378.20833</v>
      </c>
      <c r="O972" s="12">
        <f t="shared" si="4"/>
        <v>2010</v>
      </c>
      <c r="P972" s="5" t="b">
        <v>0</v>
      </c>
      <c r="Q972" s="5">
        <f t="shared" si="5"/>
        <v>6</v>
      </c>
      <c r="R972" s="5" t="b">
        <v>0</v>
      </c>
      <c r="S972" s="5" t="s">
        <v>90</v>
      </c>
      <c r="T972" s="16">
        <f>Pledged/goal</f>
        <v>5.428571429</v>
      </c>
      <c r="U972" s="14">
        <f>iferror(Pledged/backer_count, " ")</f>
        <v>69.09090909</v>
      </c>
      <c r="V972" s="15" t="str">
        <f t="shared" si="6"/>
        <v>publishing</v>
      </c>
      <c r="W972" s="15" t="str">
        <f t="shared" si="7"/>
        <v>nonfiction</v>
      </c>
    </row>
    <row r="973" ht="15.75" customHeight="1">
      <c r="A973" s="5">
        <v>143.0</v>
      </c>
      <c r="B973" s="6" t="s">
        <v>1982</v>
      </c>
      <c r="C973" s="7" t="s">
        <v>1983</v>
      </c>
      <c r="D973" s="8">
        <v>5400.0</v>
      </c>
      <c r="E973" s="8">
        <v>7322.0</v>
      </c>
      <c r="F973" s="5" t="s">
        <v>931</v>
      </c>
      <c r="G973" s="5">
        <v>70.0</v>
      </c>
      <c r="H973" s="5" t="s">
        <v>31</v>
      </c>
      <c r="I973" s="5" t="s">
        <v>32</v>
      </c>
      <c r="J973" s="5">
        <v>1.2777012E9</v>
      </c>
      <c r="K973" s="5">
        <v>1.2794292E9</v>
      </c>
      <c r="L973" s="9">
        <f t="shared" si="2"/>
        <v>110391174518400</v>
      </c>
      <c r="M973" s="10">
        <f t="shared" ref="M973:N973" si="977">(((J973/60/60)/24+DATE(1970,1,1)))</f>
        <v>40357.20833</v>
      </c>
      <c r="N973" s="11">
        <f t="shared" si="977"/>
        <v>40377.20833</v>
      </c>
      <c r="O973" s="12">
        <f t="shared" si="4"/>
        <v>2010</v>
      </c>
      <c r="P973" s="5" t="b">
        <v>0</v>
      </c>
      <c r="Q973" s="5">
        <f t="shared" si="5"/>
        <v>6</v>
      </c>
      <c r="R973" s="5" t="b">
        <v>0</v>
      </c>
      <c r="S973" s="5" t="s">
        <v>117</v>
      </c>
      <c r="T973" s="13">
        <f>Pledged/goal</f>
        <v>1.355925926</v>
      </c>
      <c r="U973" s="14">
        <f>iferror(Pledged/backer_count, " ")</f>
        <v>104.6</v>
      </c>
      <c r="V973" s="15" t="str">
        <f t="shared" si="6"/>
        <v>music</v>
      </c>
      <c r="W973" s="15" t="str">
        <f t="shared" si="7"/>
        <v>indie rock</v>
      </c>
    </row>
    <row r="974" ht="15.75" customHeight="1">
      <c r="A974" s="5">
        <v>92.0</v>
      </c>
      <c r="B974" s="6" t="s">
        <v>1984</v>
      </c>
      <c r="C974" s="7" t="s">
        <v>1985</v>
      </c>
      <c r="D974" s="8">
        <v>20000.0</v>
      </c>
      <c r="E974" s="8">
        <v>51775.0</v>
      </c>
      <c r="F974" s="5" t="s">
        <v>931</v>
      </c>
      <c r="G974" s="5">
        <v>498.0</v>
      </c>
      <c r="H974" s="5" t="s">
        <v>105</v>
      </c>
      <c r="I974" s="5" t="s">
        <v>106</v>
      </c>
      <c r="J974" s="5">
        <v>1.2772692E9</v>
      </c>
      <c r="K974" s="5">
        <v>1.2773556E9</v>
      </c>
      <c r="L974" s="9">
        <f t="shared" si="2"/>
        <v>110353849718400</v>
      </c>
      <c r="M974" s="10">
        <f t="shared" ref="M974:N974" si="978">(((J974/60/60)/24+DATE(1970,1,1)))</f>
        <v>40352.20833</v>
      </c>
      <c r="N974" s="11">
        <f t="shared" si="978"/>
        <v>40353.20833</v>
      </c>
      <c r="O974" s="12">
        <f t="shared" si="4"/>
        <v>2010</v>
      </c>
      <c r="P974" s="5" t="b">
        <v>0</v>
      </c>
      <c r="Q974" s="5">
        <f t="shared" si="5"/>
        <v>6</v>
      </c>
      <c r="R974" s="5" t="b">
        <v>1</v>
      </c>
      <c r="S974" s="5" t="s">
        <v>139</v>
      </c>
      <c r="T974" s="13">
        <f>Pledged/goal</f>
        <v>2.58875</v>
      </c>
      <c r="U974" s="14">
        <f>iferror(Pledged/backer_count, " ")</f>
        <v>103.9658635</v>
      </c>
      <c r="V974" s="15" t="str">
        <f t="shared" si="6"/>
        <v>games</v>
      </c>
      <c r="W974" s="15" t="str">
        <f t="shared" si="7"/>
        <v>video games</v>
      </c>
    </row>
    <row r="975" ht="15.75" customHeight="1">
      <c r="A975" s="5">
        <v>958.0</v>
      </c>
      <c r="B975" s="6" t="s">
        <v>1986</v>
      </c>
      <c r="C975" s="7" t="s">
        <v>1987</v>
      </c>
      <c r="D975" s="8">
        <v>1100.0</v>
      </c>
      <c r="E975" s="8">
        <v>8081.0</v>
      </c>
      <c r="F975" s="5" t="s">
        <v>931</v>
      </c>
      <c r="G975" s="5">
        <v>112.0</v>
      </c>
      <c r="H975" s="5" t="s">
        <v>31</v>
      </c>
      <c r="I975" s="5" t="s">
        <v>32</v>
      </c>
      <c r="J975" s="5">
        <v>1.2770964E9</v>
      </c>
      <c r="K975" s="5">
        <v>1.2789972E9</v>
      </c>
      <c r="L975" s="9">
        <f t="shared" si="2"/>
        <v>110338919798400</v>
      </c>
      <c r="M975" s="10">
        <f t="shared" ref="M975:N975" si="979">(((J975/60/60)/24+DATE(1970,1,1)))</f>
        <v>40350.20833</v>
      </c>
      <c r="N975" s="11">
        <f t="shared" si="979"/>
        <v>40372.20833</v>
      </c>
      <c r="O975" s="12">
        <f t="shared" si="4"/>
        <v>2010</v>
      </c>
      <c r="P975" s="5" t="b">
        <v>0</v>
      </c>
      <c r="Q975" s="5">
        <f t="shared" si="5"/>
        <v>6</v>
      </c>
      <c r="R975" s="5" t="b">
        <v>0</v>
      </c>
      <c r="S975" s="5" t="s">
        <v>161</v>
      </c>
      <c r="T975" s="16">
        <f>Pledged/goal</f>
        <v>7.346363636</v>
      </c>
      <c r="U975" s="14">
        <f>iferror(Pledged/backer_count, " ")</f>
        <v>72.15178571</v>
      </c>
      <c r="V975" s="15" t="str">
        <f t="shared" si="6"/>
        <v>film &amp; video</v>
      </c>
      <c r="W975" s="15" t="str">
        <f t="shared" si="7"/>
        <v>animation</v>
      </c>
    </row>
    <row r="976" ht="15.75" customHeight="1">
      <c r="A976" s="5">
        <v>824.0</v>
      </c>
      <c r="B976" s="6" t="s">
        <v>1988</v>
      </c>
      <c r="C976" s="7" t="s">
        <v>1989</v>
      </c>
      <c r="D976" s="8">
        <v>85000.0</v>
      </c>
      <c r="E976" s="8">
        <v>107516.0</v>
      </c>
      <c r="F976" s="5" t="s">
        <v>931</v>
      </c>
      <c r="G976" s="5">
        <v>1280.0</v>
      </c>
      <c r="H976" s="5" t="s">
        <v>31</v>
      </c>
      <c r="I976" s="5" t="s">
        <v>32</v>
      </c>
      <c r="J976" s="5">
        <v>1.2769236E9</v>
      </c>
      <c r="K976" s="5">
        <v>1.2796884E9</v>
      </c>
      <c r="L976" s="9">
        <f t="shared" si="2"/>
        <v>110323989878400</v>
      </c>
      <c r="M976" s="10">
        <f t="shared" ref="M976:N976" si="980">(((J976/60/60)/24+DATE(1970,1,1)))</f>
        <v>40348.20833</v>
      </c>
      <c r="N976" s="11">
        <f t="shared" si="980"/>
        <v>40380.20833</v>
      </c>
      <c r="O976" s="12">
        <f t="shared" si="4"/>
        <v>2010</v>
      </c>
      <c r="P976" s="5" t="b">
        <v>0</v>
      </c>
      <c r="Q976" s="5">
        <f t="shared" si="5"/>
        <v>6</v>
      </c>
      <c r="R976" s="5" t="b">
        <v>1</v>
      </c>
      <c r="S976" s="5" t="s">
        <v>90</v>
      </c>
      <c r="T976" s="16">
        <f>Pledged/goal</f>
        <v>1.264894118</v>
      </c>
      <c r="U976" s="14">
        <f>iferror(Pledged/backer_count, " ")</f>
        <v>83.996875</v>
      </c>
      <c r="V976" s="15" t="str">
        <f t="shared" si="6"/>
        <v>publishing</v>
      </c>
      <c r="W976" s="15" t="str">
        <f t="shared" si="7"/>
        <v>nonfiction</v>
      </c>
    </row>
    <row r="977" ht="15.75" customHeight="1">
      <c r="A977" s="5">
        <v>627.0</v>
      </c>
      <c r="B977" s="6" t="s">
        <v>1990</v>
      </c>
      <c r="C977" s="7" t="s">
        <v>1991</v>
      </c>
      <c r="D977" s="8">
        <v>1600.0</v>
      </c>
      <c r="E977" s="8">
        <v>11108.0</v>
      </c>
      <c r="F977" s="5" t="s">
        <v>931</v>
      </c>
      <c r="G977" s="5">
        <v>154.0</v>
      </c>
      <c r="H977" s="5" t="s">
        <v>51</v>
      </c>
      <c r="I977" s="5" t="s">
        <v>52</v>
      </c>
      <c r="J977" s="5">
        <v>1.2766644E9</v>
      </c>
      <c r="K977" s="5">
        <v>1.278738E9</v>
      </c>
      <c r="L977" s="9">
        <f t="shared" si="2"/>
        <v>110301594998400</v>
      </c>
      <c r="M977" s="10">
        <f t="shared" ref="M977:N977" si="981">(((J977/60/60)/24+DATE(1970,1,1)))</f>
        <v>40345.20833</v>
      </c>
      <c r="N977" s="11">
        <f t="shared" si="981"/>
        <v>40369.20833</v>
      </c>
      <c r="O977" s="12">
        <f t="shared" si="4"/>
        <v>2010</v>
      </c>
      <c r="P977" s="5" t="b">
        <v>1</v>
      </c>
      <c r="Q977" s="5">
        <f t="shared" si="5"/>
        <v>6</v>
      </c>
      <c r="R977" s="5" t="b">
        <v>0</v>
      </c>
      <c r="S977" s="5" t="s">
        <v>63</v>
      </c>
      <c r="T977" s="16">
        <f>Pledged/goal</f>
        <v>6.9425</v>
      </c>
      <c r="U977" s="14">
        <f>iferror(Pledged/backer_count, " ")</f>
        <v>72.12987013</v>
      </c>
      <c r="V977" s="15" t="str">
        <f t="shared" si="6"/>
        <v>food</v>
      </c>
      <c r="W977" s="15" t="str">
        <f t="shared" si="7"/>
        <v>food trucks</v>
      </c>
    </row>
    <row r="978" ht="15.75" customHeight="1">
      <c r="A978" s="5">
        <v>598.0</v>
      </c>
      <c r="B978" s="6" t="s">
        <v>1992</v>
      </c>
      <c r="C978" s="7" t="s">
        <v>1993</v>
      </c>
      <c r="D978" s="8">
        <v>108500.0</v>
      </c>
      <c r="E978" s="8">
        <v>175868.0</v>
      </c>
      <c r="F978" s="5" t="s">
        <v>931</v>
      </c>
      <c r="G978" s="5">
        <v>2409.0</v>
      </c>
      <c r="H978" s="5" t="s">
        <v>79</v>
      </c>
      <c r="I978" s="5" t="s">
        <v>80</v>
      </c>
      <c r="J978" s="5">
        <v>1.276578E9</v>
      </c>
      <c r="K978" s="5">
        <v>1.2790836E9</v>
      </c>
      <c r="L978" s="9">
        <f t="shared" si="2"/>
        <v>110294130038400</v>
      </c>
      <c r="M978" s="10">
        <f t="shared" ref="M978:N978" si="982">(((J978/60/60)/24+DATE(1970,1,1)))</f>
        <v>40344.20833</v>
      </c>
      <c r="N978" s="11">
        <f t="shared" si="982"/>
        <v>40373.20833</v>
      </c>
      <c r="O978" s="12">
        <f t="shared" si="4"/>
        <v>2010</v>
      </c>
      <c r="P978" s="5" t="b">
        <v>0</v>
      </c>
      <c r="Q978" s="5">
        <f t="shared" si="5"/>
        <v>6</v>
      </c>
      <c r="R978" s="5" t="b">
        <v>0</v>
      </c>
      <c r="S978" s="5" t="s">
        <v>28</v>
      </c>
      <c r="T978" s="16">
        <f>Pledged/goal</f>
        <v>1.620903226</v>
      </c>
      <c r="U978" s="14">
        <f>iferror(Pledged/backer_count, " ")</f>
        <v>73.00456621</v>
      </c>
      <c r="V978" s="15" t="str">
        <f t="shared" si="6"/>
        <v>music</v>
      </c>
      <c r="W978" s="15" t="str">
        <f t="shared" si="7"/>
        <v>rock</v>
      </c>
    </row>
    <row r="979" ht="15.75" customHeight="1">
      <c r="A979" s="5">
        <v>848.0</v>
      </c>
      <c r="B979" s="6" t="s">
        <v>1994</v>
      </c>
      <c r="C979" s="7" t="s">
        <v>1995</v>
      </c>
      <c r="D979" s="8">
        <v>3200.0</v>
      </c>
      <c r="E979" s="8">
        <v>10831.0</v>
      </c>
      <c r="F979" s="5" t="s">
        <v>931</v>
      </c>
      <c r="G979" s="5">
        <v>172.0</v>
      </c>
      <c r="H979" s="5" t="s">
        <v>31</v>
      </c>
      <c r="I979" s="5" t="s">
        <v>32</v>
      </c>
      <c r="J979" s="5">
        <v>1.2763188E9</v>
      </c>
      <c r="K979" s="5">
        <v>1.2770964E9</v>
      </c>
      <c r="L979" s="9">
        <f t="shared" si="2"/>
        <v>110271735158400</v>
      </c>
      <c r="M979" s="10">
        <f t="shared" ref="M979:N979" si="983">(((J979/60/60)/24+DATE(1970,1,1)))</f>
        <v>40341.20833</v>
      </c>
      <c r="N979" s="11">
        <f t="shared" si="983"/>
        <v>40350.20833</v>
      </c>
      <c r="O979" s="12">
        <f t="shared" si="4"/>
        <v>2010</v>
      </c>
      <c r="P979" s="5" t="b">
        <v>0</v>
      </c>
      <c r="Q979" s="5">
        <f t="shared" si="5"/>
        <v>6</v>
      </c>
      <c r="R979" s="5" t="b">
        <v>0</v>
      </c>
      <c r="S979" s="5" t="s">
        <v>38</v>
      </c>
      <c r="T979" s="16">
        <f>Pledged/goal</f>
        <v>3.3846875</v>
      </c>
      <c r="U979" s="14">
        <f>iferror(Pledged/backer_count, " ")</f>
        <v>62.97093023</v>
      </c>
      <c r="V979" s="15" t="str">
        <f t="shared" si="6"/>
        <v>film &amp; video</v>
      </c>
      <c r="W979" s="15" t="str">
        <f t="shared" si="7"/>
        <v>drama</v>
      </c>
    </row>
    <row r="980" ht="15.75" customHeight="1">
      <c r="A980" s="5">
        <v>885.0</v>
      </c>
      <c r="B980" s="6" t="s">
        <v>1996</v>
      </c>
      <c r="C980" s="7" t="s">
        <v>1997</v>
      </c>
      <c r="D980" s="8">
        <v>1800.0</v>
      </c>
      <c r="E980" s="8">
        <v>2129.0</v>
      </c>
      <c r="F980" s="5" t="s">
        <v>931</v>
      </c>
      <c r="G980" s="5">
        <v>52.0</v>
      </c>
      <c r="H980" s="5" t="s">
        <v>31</v>
      </c>
      <c r="I980" s="5" t="s">
        <v>32</v>
      </c>
      <c r="J980" s="5">
        <v>1.2758004E9</v>
      </c>
      <c r="K980" s="5">
        <v>1.2790836E9</v>
      </c>
      <c r="L980" s="9">
        <f t="shared" si="2"/>
        <v>110226945398400</v>
      </c>
      <c r="M980" s="10">
        <f t="shared" ref="M980:N980" si="984">(((J980/60/60)/24+DATE(1970,1,1)))</f>
        <v>40335.20833</v>
      </c>
      <c r="N980" s="11">
        <f t="shared" si="984"/>
        <v>40373.20833</v>
      </c>
      <c r="O980" s="12">
        <f t="shared" si="4"/>
        <v>2010</v>
      </c>
      <c r="P980" s="5" t="b">
        <v>0</v>
      </c>
      <c r="Q980" s="5">
        <f t="shared" si="5"/>
        <v>6</v>
      </c>
      <c r="R980" s="5" t="b">
        <v>0</v>
      </c>
      <c r="S980" s="5" t="s">
        <v>33</v>
      </c>
      <c r="T980" s="16">
        <f>Pledged/goal</f>
        <v>1.182777778</v>
      </c>
      <c r="U980" s="14">
        <f>iferror(Pledged/backer_count, " ")</f>
        <v>40.94230769</v>
      </c>
      <c r="V980" s="15" t="str">
        <f t="shared" si="6"/>
        <v>theater</v>
      </c>
      <c r="W980" s="15" t="str">
        <f t="shared" si="7"/>
        <v>plays</v>
      </c>
    </row>
    <row r="981" ht="15.75" customHeight="1">
      <c r="A981" s="5">
        <v>40.0</v>
      </c>
      <c r="B981" s="6" t="s">
        <v>1998</v>
      </c>
      <c r="C981" s="7" t="s">
        <v>1999</v>
      </c>
      <c r="D981" s="8">
        <v>8800.0</v>
      </c>
      <c r="E981" s="8">
        <v>14878.0</v>
      </c>
      <c r="F981" s="5" t="s">
        <v>931</v>
      </c>
      <c r="G981" s="5">
        <v>198.0</v>
      </c>
      <c r="H981" s="5" t="s">
        <v>31</v>
      </c>
      <c r="I981" s="5" t="s">
        <v>32</v>
      </c>
      <c r="J981" s="5">
        <v>1.275714E9</v>
      </c>
      <c r="K981" s="5">
        <v>1.2773556E9</v>
      </c>
      <c r="L981" s="9">
        <f t="shared" si="2"/>
        <v>110219480438400</v>
      </c>
      <c r="M981" s="10">
        <f t="shared" ref="M981:N981" si="985">(((J981/60/60)/24+DATE(1970,1,1)))</f>
        <v>40334.20833</v>
      </c>
      <c r="N981" s="11">
        <f t="shared" si="985"/>
        <v>40353.20833</v>
      </c>
      <c r="O981" s="12">
        <f t="shared" si="4"/>
        <v>2010</v>
      </c>
      <c r="P981" s="5" t="b">
        <v>0</v>
      </c>
      <c r="Q981" s="5">
        <f t="shared" si="5"/>
        <v>6</v>
      </c>
      <c r="R981" s="5" t="b">
        <v>1</v>
      </c>
      <c r="S981" s="5" t="s">
        <v>184</v>
      </c>
      <c r="T981" s="13">
        <f>Pledged/goal</f>
        <v>1.690681818</v>
      </c>
      <c r="U981" s="14">
        <f>iferror(Pledged/backer_count, " ")</f>
        <v>75.14141414</v>
      </c>
      <c r="V981" s="15" t="str">
        <f t="shared" si="6"/>
        <v>technology</v>
      </c>
      <c r="W981" s="15" t="str">
        <f t="shared" si="7"/>
        <v>wearables</v>
      </c>
    </row>
    <row r="982" ht="15.75" customHeight="1">
      <c r="A982" s="5">
        <v>883.0</v>
      </c>
      <c r="B982" s="6" t="s">
        <v>2000</v>
      </c>
      <c r="C982" s="7" t="s">
        <v>2001</v>
      </c>
      <c r="D982" s="8">
        <v>3400.0</v>
      </c>
      <c r="E982" s="8">
        <v>8089.0</v>
      </c>
      <c r="F982" s="5" t="s">
        <v>931</v>
      </c>
      <c r="G982" s="5">
        <v>193.0</v>
      </c>
      <c r="H982" s="5" t="s">
        <v>31</v>
      </c>
      <c r="I982" s="5" t="s">
        <v>32</v>
      </c>
      <c r="J982" s="5">
        <v>1.2747636E9</v>
      </c>
      <c r="K982" s="5">
        <v>1.277874E9</v>
      </c>
      <c r="L982" s="9">
        <f t="shared" si="2"/>
        <v>110137365878400</v>
      </c>
      <c r="M982" s="10">
        <f t="shared" ref="M982:N982" si="986">(((J982/60/60)/24+DATE(1970,1,1)))</f>
        <v>40323.20833</v>
      </c>
      <c r="N982" s="11">
        <f t="shared" si="986"/>
        <v>40359.20833</v>
      </c>
      <c r="O982" s="12">
        <f t="shared" si="4"/>
        <v>2010</v>
      </c>
      <c r="P982" s="5" t="b">
        <v>0</v>
      </c>
      <c r="Q982" s="5">
        <f t="shared" si="5"/>
        <v>5</v>
      </c>
      <c r="R982" s="5" t="b">
        <v>0</v>
      </c>
      <c r="S982" s="5" t="s">
        <v>158</v>
      </c>
      <c r="T982" s="16">
        <f>Pledged/goal</f>
        <v>2.379117647</v>
      </c>
      <c r="U982" s="14">
        <f>iferror(Pledged/backer_count, " ")</f>
        <v>41.9119171</v>
      </c>
      <c r="V982" s="15" t="str">
        <f t="shared" si="6"/>
        <v>film &amp; video</v>
      </c>
      <c r="W982" s="15" t="str">
        <f t="shared" si="7"/>
        <v>shorts</v>
      </c>
    </row>
    <row r="983" ht="15.75" customHeight="1">
      <c r="A983" s="5">
        <v>741.0</v>
      </c>
      <c r="B983" s="6" t="s">
        <v>730</v>
      </c>
      <c r="C983" s="7" t="s">
        <v>2002</v>
      </c>
      <c r="D983" s="8">
        <v>1200.0</v>
      </c>
      <c r="E983" s="8">
        <v>14150.0</v>
      </c>
      <c r="F983" s="5" t="s">
        <v>931</v>
      </c>
      <c r="G983" s="5">
        <v>130.0</v>
      </c>
      <c r="H983" s="5" t="s">
        <v>31</v>
      </c>
      <c r="I983" s="5" t="s">
        <v>32</v>
      </c>
      <c r="J983" s="5">
        <v>1.2745908E9</v>
      </c>
      <c r="K983" s="5">
        <v>1.2746772E9</v>
      </c>
      <c r="L983" s="9">
        <f t="shared" si="2"/>
        <v>110122435958400</v>
      </c>
      <c r="M983" s="10">
        <f t="shared" ref="M983:N983" si="987">(((J983/60/60)/24+DATE(1970,1,1)))</f>
        <v>40321.20833</v>
      </c>
      <c r="N983" s="11">
        <f t="shared" si="987"/>
        <v>40322.20833</v>
      </c>
      <c r="O983" s="12">
        <f t="shared" si="4"/>
        <v>2010</v>
      </c>
      <c r="P983" s="5" t="b">
        <v>0</v>
      </c>
      <c r="Q983" s="5">
        <f t="shared" si="5"/>
        <v>5</v>
      </c>
      <c r="R983" s="5" t="b">
        <v>0</v>
      </c>
      <c r="S983" s="5" t="s">
        <v>33</v>
      </c>
      <c r="T983" s="16">
        <f>Pledged/goal</f>
        <v>11.79166667</v>
      </c>
      <c r="U983" s="14">
        <f>iferror(Pledged/backer_count, " ")</f>
        <v>108.8461538</v>
      </c>
      <c r="V983" s="15" t="str">
        <f t="shared" si="6"/>
        <v>theater</v>
      </c>
      <c r="W983" s="15" t="str">
        <f t="shared" si="7"/>
        <v>plays</v>
      </c>
    </row>
    <row r="984" ht="15.75" customHeight="1">
      <c r="A984" s="5">
        <v>753.0</v>
      </c>
      <c r="B984" s="6" t="s">
        <v>2003</v>
      </c>
      <c r="C984" s="7" t="s">
        <v>2004</v>
      </c>
      <c r="D984" s="8">
        <v>4700.0</v>
      </c>
      <c r="E984" s="8">
        <v>12065.0</v>
      </c>
      <c r="F984" s="5" t="s">
        <v>931</v>
      </c>
      <c r="G984" s="5">
        <v>137.0</v>
      </c>
      <c r="H984" s="5" t="s">
        <v>31</v>
      </c>
      <c r="I984" s="5" t="s">
        <v>32</v>
      </c>
      <c r="J984" s="5">
        <v>1.2745908E9</v>
      </c>
      <c r="K984" s="5">
        <v>1.2758868E9</v>
      </c>
      <c r="L984" s="9">
        <f t="shared" si="2"/>
        <v>110122435958400</v>
      </c>
      <c r="M984" s="10">
        <f t="shared" ref="M984:N984" si="988">(((J984/60/60)/24+DATE(1970,1,1)))</f>
        <v>40321.20833</v>
      </c>
      <c r="N984" s="11">
        <f t="shared" si="988"/>
        <v>40336.20833</v>
      </c>
      <c r="O984" s="12">
        <f t="shared" si="4"/>
        <v>2010</v>
      </c>
      <c r="P984" s="5" t="b">
        <v>0</v>
      </c>
      <c r="Q984" s="5">
        <f t="shared" si="5"/>
        <v>5</v>
      </c>
      <c r="R984" s="5" t="b">
        <v>0</v>
      </c>
      <c r="S984" s="5" t="s">
        <v>81</v>
      </c>
      <c r="T984" s="16">
        <f>Pledged/goal</f>
        <v>2.567021277</v>
      </c>
      <c r="U984" s="14">
        <f>iferror(Pledged/backer_count, " ")</f>
        <v>88.06569343</v>
      </c>
      <c r="V984" s="15" t="str">
        <f t="shared" si="6"/>
        <v>photography</v>
      </c>
      <c r="W984" s="15" t="str">
        <f t="shared" si="7"/>
        <v>photography books</v>
      </c>
    </row>
    <row r="985" ht="15.75" customHeight="1">
      <c r="A985" s="5">
        <v>892.0</v>
      </c>
      <c r="B985" s="6" t="s">
        <v>2005</v>
      </c>
      <c r="C985" s="7" t="s">
        <v>2006</v>
      </c>
      <c r="D985" s="8">
        <v>6000.0</v>
      </c>
      <c r="E985" s="8">
        <v>13835.0</v>
      </c>
      <c r="F985" s="5" t="s">
        <v>931</v>
      </c>
      <c r="G985" s="5">
        <v>182.0</v>
      </c>
      <c r="H985" s="5" t="s">
        <v>31</v>
      </c>
      <c r="I985" s="5" t="s">
        <v>32</v>
      </c>
      <c r="J985" s="5">
        <v>1.274418E9</v>
      </c>
      <c r="K985" s="5">
        <v>1.2779604E9</v>
      </c>
      <c r="L985" s="9">
        <f t="shared" si="2"/>
        <v>110107506038400</v>
      </c>
      <c r="M985" s="10">
        <f t="shared" ref="M985:N985" si="989">(((J985/60/60)/24+DATE(1970,1,1)))</f>
        <v>40319.20833</v>
      </c>
      <c r="N985" s="11">
        <f t="shared" si="989"/>
        <v>40360.20833</v>
      </c>
      <c r="O985" s="12">
        <f t="shared" si="4"/>
        <v>2010</v>
      </c>
      <c r="P985" s="5" t="b">
        <v>0</v>
      </c>
      <c r="Q985" s="5">
        <f t="shared" si="5"/>
        <v>5</v>
      </c>
      <c r="R985" s="5" t="b">
        <v>0</v>
      </c>
      <c r="S985" s="5" t="s">
        <v>296</v>
      </c>
      <c r="T985" s="16">
        <f>Pledged/goal</f>
        <v>2.305833333</v>
      </c>
      <c r="U985" s="14">
        <f>iferror(Pledged/backer_count, " ")</f>
        <v>76.01648352</v>
      </c>
      <c r="V985" s="15" t="str">
        <f t="shared" si="6"/>
        <v>publishing</v>
      </c>
      <c r="W985" s="15" t="str">
        <f t="shared" si="7"/>
        <v>translations</v>
      </c>
    </row>
    <row r="986" ht="15.75" customHeight="1">
      <c r="A986" s="5">
        <v>874.0</v>
      </c>
      <c r="B986" s="6" t="s">
        <v>2007</v>
      </c>
      <c r="C986" s="7" t="s">
        <v>2008</v>
      </c>
      <c r="D986" s="8">
        <v>40200.0</v>
      </c>
      <c r="E986" s="8">
        <v>139468.0</v>
      </c>
      <c r="F986" s="5" t="s">
        <v>931</v>
      </c>
      <c r="G986" s="5">
        <v>4358.0</v>
      </c>
      <c r="H986" s="5" t="s">
        <v>31</v>
      </c>
      <c r="I986" s="5" t="s">
        <v>32</v>
      </c>
      <c r="J986" s="5">
        <v>1.2719988E9</v>
      </c>
      <c r="K986" s="5">
        <v>1.275282E9</v>
      </c>
      <c r="L986" s="9">
        <f t="shared" si="2"/>
        <v>109898487158400</v>
      </c>
      <c r="M986" s="10">
        <f t="shared" ref="M986:N986" si="990">(((J986/60/60)/24+DATE(1970,1,1)))</f>
        <v>40291.20833</v>
      </c>
      <c r="N986" s="11">
        <f t="shared" si="990"/>
        <v>40329.20833</v>
      </c>
      <c r="O986" s="12">
        <f t="shared" si="4"/>
        <v>2010</v>
      </c>
      <c r="P986" s="5" t="b">
        <v>0</v>
      </c>
      <c r="Q986" s="5">
        <f t="shared" si="5"/>
        <v>4</v>
      </c>
      <c r="R986" s="5" t="b">
        <v>1</v>
      </c>
      <c r="S986" s="5" t="s">
        <v>81</v>
      </c>
      <c r="T986" s="16">
        <f>Pledged/goal</f>
        <v>3.469353234</v>
      </c>
      <c r="U986" s="14">
        <f>iferror(Pledged/backer_count, " ")</f>
        <v>32.00275356</v>
      </c>
      <c r="V986" s="15" t="str">
        <f t="shared" si="6"/>
        <v>photography</v>
      </c>
      <c r="W986" s="15" t="str">
        <f t="shared" si="7"/>
        <v>photography books</v>
      </c>
    </row>
    <row r="987" ht="15.75" customHeight="1">
      <c r="A987" s="5">
        <v>422.0</v>
      </c>
      <c r="B987" s="6" t="s">
        <v>2009</v>
      </c>
      <c r="C987" s="7" t="s">
        <v>2010</v>
      </c>
      <c r="D987" s="8">
        <v>8700.0</v>
      </c>
      <c r="E987" s="8">
        <v>11075.0</v>
      </c>
      <c r="F987" s="5" t="s">
        <v>931</v>
      </c>
      <c r="G987" s="5">
        <v>205.0</v>
      </c>
      <c r="H987" s="5" t="s">
        <v>31</v>
      </c>
      <c r="I987" s="5" t="s">
        <v>32</v>
      </c>
      <c r="J987" s="5">
        <v>1.2714804E9</v>
      </c>
      <c r="K987" s="5">
        <v>1.2732084E9</v>
      </c>
      <c r="L987" s="9">
        <f t="shared" si="2"/>
        <v>109853697398400</v>
      </c>
      <c r="M987" s="10">
        <f t="shared" ref="M987:N987" si="991">(((J987/60/60)/24+DATE(1970,1,1)))</f>
        <v>40285.20833</v>
      </c>
      <c r="N987" s="11">
        <f t="shared" si="991"/>
        <v>40305.20833</v>
      </c>
      <c r="O987" s="12">
        <f t="shared" si="4"/>
        <v>2010</v>
      </c>
      <c r="P987" s="5" t="b">
        <v>0</v>
      </c>
      <c r="Q987" s="5">
        <f t="shared" si="5"/>
        <v>4</v>
      </c>
      <c r="R987" s="5" t="b">
        <v>1</v>
      </c>
      <c r="S987" s="5" t="s">
        <v>33</v>
      </c>
      <c r="T987" s="16">
        <f>Pledged/goal</f>
        <v>1.272988506</v>
      </c>
      <c r="U987" s="14">
        <f>iferror(Pledged/backer_count, " ")</f>
        <v>54.02439024</v>
      </c>
      <c r="V987" s="15" t="str">
        <f t="shared" si="6"/>
        <v>theater</v>
      </c>
      <c r="W987" s="15" t="str">
        <f t="shared" si="7"/>
        <v>plays</v>
      </c>
    </row>
    <row r="988" ht="15.75" customHeight="1">
      <c r="A988" s="5">
        <v>89.0</v>
      </c>
      <c r="B988" s="6" t="s">
        <v>2011</v>
      </c>
      <c r="C988" s="7" t="s">
        <v>2012</v>
      </c>
      <c r="D988" s="8">
        <v>3400.0</v>
      </c>
      <c r="E988" s="8">
        <v>8588.0</v>
      </c>
      <c r="F988" s="5" t="s">
        <v>931</v>
      </c>
      <c r="G988" s="5">
        <v>96.0</v>
      </c>
      <c r="H988" s="5" t="s">
        <v>31</v>
      </c>
      <c r="I988" s="5" t="s">
        <v>32</v>
      </c>
      <c r="J988" s="5">
        <v>1.2713076E9</v>
      </c>
      <c r="K988" s="5">
        <v>1.2714804E9</v>
      </c>
      <c r="L988" s="9">
        <f t="shared" si="2"/>
        <v>109838767478400</v>
      </c>
      <c r="M988" s="10">
        <f t="shared" ref="M988:N988" si="992">(((J988/60/60)/24+DATE(1970,1,1)))</f>
        <v>40283.20833</v>
      </c>
      <c r="N988" s="11">
        <f t="shared" si="992"/>
        <v>40285.20833</v>
      </c>
      <c r="O988" s="12">
        <f t="shared" si="4"/>
        <v>2010</v>
      </c>
      <c r="P988" s="5" t="b">
        <v>0</v>
      </c>
      <c r="Q988" s="5">
        <f t="shared" si="5"/>
        <v>4</v>
      </c>
      <c r="R988" s="5" t="b">
        <v>0</v>
      </c>
      <c r="S988" s="5" t="s">
        <v>33</v>
      </c>
      <c r="T988" s="13">
        <f>Pledged/goal</f>
        <v>2.525882353</v>
      </c>
      <c r="U988" s="14">
        <f>iferror(Pledged/backer_count, " ")</f>
        <v>89.45833333</v>
      </c>
      <c r="V988" s="15" t="str">
        <f t="shared" si="6"/>
        <v>theater</v>
      </c>
      <c r="W988" s="15" t="str">
        <f t="shared" si="7"/>
        <v>plays</v>
      </c>
    </row>
    <row r="989" ht="15.75" customHeight="1">
      <c r="A989" s="5">
        <v>226.0</v>
      </c>
      <c r="B989" s="6" t="s">
        <v>1140</v>
      </c>
      <c r="C989" s="7" t="s">
        <v>2013</v>
      </c>
      <c r="D989" s="8">
        <v>3000.0</v>
      </c>
      <c r="E989" s="8">
        <v>10999.0</v>
      </c>
      <c r="F989" s="5" t="s">
        <v>931</v>
      </c>
      <c r="G989" s="5">
        <v>112.0</v>
      </c>
      <c r="H989" s="5" t="s">
        <v>31</v>
      </c>
      <c r="I989" s="5" t="s">
        <v>32</v>
      </c>
      <c r="J989" s="5">
        <v>1.2707028E9</v>
      </c>
      <c r="K989" s="5">
        <v>1.2738996E9</v>
      </c>
      <c r="L989" s="9">
        <f t="shared" si="2"/>
        <v>109786512758400</v>
      </c>
      <c r="M989" s="10">
        <f t="shared" ref="M989:N989" si="993">(((J989/60/60)/24+DATE(1970,1,1)))</f>
        <v>40276.20833</v>
      </c>
      <c r="N989" s="11">
        <f t="shared" si="993"/>
        <v>40313.20833</v>
      </c>
      <c r="O989" s="12">
        <f t="shared" si="4"/>
        <v>2010</v>
      </c>
      <c r="P989" s="5" t="b">
        <v>0</v>
      </c>
      <c r="Q989" s="5">
        <f t="shared" si="5"/>
        <v>4</v>
      </c>
      <c r="R989" s="5" t="b">
        <v>0</v>
      </c>
      <c r="S989" s="5" t="s">
        <v>81</v>
      </c>
      <c r="T989" s="13">
        <f>Pledged/goal</f>
        <v>3.666333333</v>
      </c>
      <c r="U989" s="14">
        <f>iferror(Pledged/backer_count, " ")</f>
        <v>98.20535714</v>
      </c>
      <c r="V989" s="15" t="str">
        <f t="shared" si="6"/>
        <v>photography</v>
      </c>
      <c r="W989" s="15" t="str">
        <f t="shared" si="7"/>
        <v>photography books</v>
      </c>
    </row>
    <row r="990" ht="15.75" customHeight="1">
      <c r="A990" s="5">
        <v>458.0</v>
      </c>
      <c r="B990" s="6" t="s">
        <v>2014</v>
      </c>
      <c r="C990" s="7" t="s">
        <v>2015</v>
      </c>
      <c r="D990" s="8">
        <v>33800.0</v>
      </c>
      <c r="E990" s="8">
        <v>118706.0</v>
      </c>
      <c r="F990" s="5" t="s">
        <v>931</v>
      </c>
      <c r="G990" s="5">
        <v>2120.0</v>
      </c>
      <c r="H990" s="5" t="s">
        <v>31</v>
      </c>
      <c r="I990" s="5" t="s">
        <v>32</v>
      </c>
      <c r="J990" s="5">
        <v>1.2697524E9</v>
      </c>
      <c r="K990" s="5">
        <v>1.273554E9</v>
      </c>
      <c r="L990" s="9">
        <f t="shared" si="2"/>
        <v>109704398198400</v>
      </c>
      <c r="M990" s="10">
        <f t="shared" ref="M990:N990" si="994">(((J990/60/60)/24+DATE(1970,1,1)))</f>
        <v>40265.20833</v>
      </c>
      <c r="N990" s="11">
        <f t="shared" si="994"/>
        <v>40309.20833</v>
      </c>
      <c r="O990" s="12">
        <f t="shared" si="4"/>
        <v>2010</v>
      </c>
      <c r="P990" s="5" t="b">
        <v>0</v>
      </c>
      <c r="Q990" s="5">
        <f t="shared" si="5"/>
        <v>3</v>
      </c>
      <c r="R990" s="5" t="b">
        <v>0</v>
      </c>
      <c r="S990" s="5" t="s">
        <v>33</v>
      </c>
      <c r="T990" s="16">
        <f>Pledged/goal</f>
        <v>3.512011834</v>
      </c>
      <c r="U990" s="14">
        <f>iferror(Pledged/backer_count, " ")</f>
        <v>55.99339623</v>
      </c>
      <c r="V990" s="15" t="str">
        <f t="shared" si="6"/>
        <v>theater</v>
      </c>
      <c r="W990" s="15" t="str">
        <f t="shared" si="7"/>
        <v>plays</v>
      </c>
    </row>
    <row r="991" ht="15.75" customHeight="1">
      <c r="A991" s="5">
        <v>180.0</v>
      </c>
      <c r="B991" s="6" t="s">
        <v>2016</v>
      </c>
      <c r="C991" s="7" t="s">
        <v>2017</v>
      </c>
      <c r="D991" s="8">
        <v>56000.0</v>
      </c>
      <c r="E991" s="8">
        <v>172736.0</v>
      </c>
      <c r="F991" s="5" t="s">
        <v>931</v>
      </c>
      <c r="G991" s="5">
        <v>2107.0</v>
      </c>
      <c r="H991" s="5" t="s">
        <v>26</v>
      </c>
      <c r="I991" s="5" t="s">
        <v>27</v>
      </c>
      <c r="J991" s="5">
        <v>1.269234E9</v>
      </c>
      <c r="K991" s="5">
        <v>1.269666E9</v>
      </c>
      <c r="L991" s="9">
        <f t="shared" si="2"/>
        <v>109659608438400</v>
      </c>
      <c r="M991" s="10">
        <f t="shared" ref="M991:N991" si="995">(((J991/60/60)/24+DATE(1970,1,1)))</f>
        <v>40259.20833</v>
      </c>
      <c r="N991" s="11">
        <f t="shared" si="995"/>
        <v>40264.20833</v>
      </c>
      <c r="O991" s="12">
        <f t="shared" si="4"/>
        <v>2010</v>
      </c>
      <c r="P991" s="5" t="b">
        <v>0</v>
      </c>
      <c r="Q991" s="5">
        <f t="shared" si="5"/>
        <v>3</v>
      </c>
      <c r="R991" s="5" t="b">
        <v>0</v>
      </c>
      <c r="S991" s="5" t="s">
        <v>184</v>
      </c>
      <c r="T991" s="13">
        <f>Pledged/goal</f>
        <v>3.084571429</v>
      </c>
      <c r="U991" s="14">
        <f>iferror(Pledged/backer_count, " ")</f>
        <v>81.98196488</v>
      </c>
      <c r="V991" s="15" t="str">
        <f t="shared" si="6"/>
        <v>technology</v>
      </c>
      <c r="W991" s="15" t="str">
        <f t="shared" si="7"/>
        <v>wearables</v>
      </c>
    </row>
    <row r="992" ht="15.75" customHeight="1">
      <c r="A992" s="5">
        <v>861.0</v>
      </c>
      <c r="B992" s="6" t="s">
        <v>2018</v>
      </c>
      <c r="C992" s="7" t="s">
        <v>2019</v>
      </c>
      <c r="D992" s="8">
        <v>8800.0</v>
      </c>
      <c r="E992" s="8">
        <v>9317.0</v>
      </c>
      <c r="F992" s="5" t="s">
        <v>931</v>
      </c>
      <c r="G992" s="5">
        <v>163.0</v>
      </c>
      <c r="H992" s="5" t="s">
        <v>31</v>
      </c>
      <c r="I992" s="5" t="s">
        <v>32</v>
      </c>
      <c r="J992" s="5">
        <v>1.2691476E9</v>
      </c>
      <c r="K992" s="5">
        <v>1.2698388E9</v>
      </c>
      <c r="L992" s="9">
        <f t="shared" si="2"/>
        <v>109652143478400</v>
      </c>
      <c r="M992" s="10">
        <f t="shared" ref="M992:N992" si="996">(((J992/60/60)/24+DATE(1970,1,1)))</f>
        <v>40258.20833</v>
      </c>
      <c r="N992" s="11">
        <f t="shared" si="996"/>
        <v>40266.20833</v>
      </c>
      <c r="O992" s="12">
        <f t="shared" si="4"/>
        <v>2010</v>
      </c>
      <c r="P992" s="5" t="b">
        <v>0</v>
      </c>
      <c r="Q992" s="5">
        <f t="shared" si="5"/>
        <v>3</v>
      </c>
      <c r="R992" s="5" t="b">
        <v>0</v>
      </c>
      <c r="S992" s="5" t="s">
        <v>33</v>
      </c>
      <c r="T992" s="16">
        <f>Pledged/goal</f>
        <v>1.05875</v>
      </c>
      <c r="U992" s="14">
        <f>iferror(Pledged/backer_count, " ")</f>
        <v>57.1595092</v>
      </c>
      <c r="V992" s="15" t="str">
        <f t="shared" si="6"/>
        <v>theater</v>
      </c>
      <c r="W992" s="15" t="str">
        <f t="shared" si="7"/>
        <v>plays</v>
      </c>
    </row>
    <row r="993" ht="15.75" customHeight="1">
      <c r="A993" s="5">
        <v>585.0</v>
      </c>
      <c r="B993" s="6" t="s">
        <v>2020</v>
      </c>
      <c r="C993" s="7" t="s">
        <v>2021</v>
      </c>
      <c r="D993" s="8">
        <v>8900.0</v>
      </c>
      <c r="E993" s="8">
        <v>13065.0</v>
      </c>
      <c r="F993" s="5" t="s">
        <v>931</v>
      </c>
      <c r="G993" s="5">
        <v>136.0</v>
      </c>
      <c r="H993" s="5" t="s">
        <v>31</v>
      </c>
      <c r="I993" s="5" t="s">
        <v>32</v>
      </c>
      <c r="J993" s="5">
        <v>1.2688884E9</v>
      </c>
      <c r="K993" s="5">
        <v>1.2697524E9</v>
      </c>
      <c r="L993" s="9">
        <f t="shared" si="2"/>
        <v>109629748598400</v>
      </c>
      <c r="M993" s="10">
        <f t="shared" ref="M993:N993" si="997">(((J993/60/60)/24+DATE(1970,1,1)))</f>
        <v>40255.20833</v>
      </c>
      <c r="N993" s="11">
        <f t="shared" si="997"/>
        <v>40265.20833</v>
      </c>
      <c r="O993" s="12">
        <f t="shared" si="4"/>
        <v>2010</v>
      </c>
      <c r="P993" s="5" t="b">
        <v>0</v>
      </c>
      <c r="Q993" s="5">
        <f t="shared" si="5"/>
        <v>3</v>
      </c>
      <c r="R993" s="5" t="b">
        <v>0</v>
      </c>
      <c r="S993" s="5" t="s">
        <v>296</v>
      </c>
      <c r="T993" s="16">
        <f>Pledged/goal</f>
        <v>1.467977528</v>
      </c>
      <c r="U993" s="14">
        <f>iferror(Pledged/backer_count, " ")</f>
        <v>96.06617647</v>
      </c>
      <c r="V993" s="15" t="str">
        <f t="shared" si="6"/>
        <v>publishing</v>
      </c>
      <c r="W993" s="15" t="str">
        <f t="shared" si="7"/>
        <v>translations</v>
      </c>
    </row>
    <row r="994" ht="15.75" customHeight="1">
      <c r="A994" s="5">
        <v>595.0</v>
      </c>
      <c r="B994" s="6" t="s">
        <v>2022</v>
      </c>
      <c r="C994" s="7" t="s">
        <v>2023</v>
      </c>
      <c r="D994" s="8">
        <v>70300.0</v>
      </c>
      <c r="E994" s="8">
        <v>146595.0</v>
      </c>
      <c r="F994" s="5" t="s">
        <v>931</v>
      </c>
      <c r="G994" s="5">
        <v>1629.0</v>
      </c>
      <c r="H994" s="5" t="s">
        <v>31</v>
      </c>
      <c r="I994" s="5" t="s">
        <v>32</v>
      </c>
      <c r="J994" s="5">
        <v>1.2687156E9</v>
      </c>
      <c r="K994" s="5">
        <v>1.27053E9</v>
      </c>
      <c r="L994" s="9">
        <f t="shared" si="2"/>
        <v>109614818678400</v>
      </c>
      <c r="M994" s="10">
        <f t="shared" ref="M994:N994" si="998">(((J994/60/60)/24+DATE(1970,1,1)))</f>
        <v>40253.20833</v>
      </c>
      <c r="N994" s="11">
        <f t="shared" si="998"/>
        <v>40274.20833</v>
      </c>
      <c r="O994" s="12">
        <f t="shared" si="4"/>
        <v>2010</v>
      </c>
      <c r="P994" s="5" t="b">
        <v>0</v>
      </c>
      <c r="Q994" s="5">
        <f t="shared" si="5"/>
        <v>3</v>
      </c>
      <c r="R994" s="5" t="b">
        <v>1</v>
      </c>
      <c r="S994" s="5" t="s">
        <v>33</v>
      </c>
      <c r="T994" s="16">
        <f>Pledged/goal</f>
        <v>2.085277383</v>
      </c>
      <c r="U994" s="14">
        <f>iferror(Pledged/backer_count, " ")</f>
        <v>89.9907919</v>
      </c>
      <c r="V994" s="15" t="str">
        <f t="shared" si="6"/>
        <v>theater</v>
      </c>
      <c r="W994" s="15" t="str">
        <f t="shared" si="7"/>
        <v>plays</v>
      </c>
    </row>
    <row r="995" ht="15.75" customHeight="1">
      <c r="A995" s="5">
        <v>480.0</v>
      </c>
      <c r="B995" s="6" t="s">
        <v>2024</v>
      </c>
      <c r="C995" s="7" t="s">
        <v>2025</v>
      </c>
      <c r="D995" s="8">
        <v>8600.0</v>
      </c>
      <c r="E995" s="8">
        <v>8656.0</v>
      </c>
      <c r="F995" s="5" t="s">
        <v>931</v>
      </c>
      <c r="G995" s="5">
        <v>87.0</v>
      </c>
      <c r="H995" s="5" t="s">
        <v>31</v>
      </c>
      <c r="I995" s="5" t="s">
        <v>32</v>
      </c>
      <c r="J995" s="5">
        <v>1.2682872E9</v>
      </c>
      <c r="K995" s="5">
        <v>1.2690612E9</v>
      </c>
      <c r="L995" s="9">
        <f t="shared" si="2"/>
        <v>109577804918400</v>
      </c>
      <c r="M995" s="10">
        <f t="shared" ref="M995:N995" si="999">(((J995/60/60)/24+DATE(1970,1,1)))</f>
        <v>40248.25</v>
      </c>
      <c r="N995" s="11">
        <f t="shared" si="999"/>
        <v>40257.20833</v>
      </c>
      <c r="O995" s="12">
        <f t="shared" si="4"/>
        <v>2010</v>
      </c>
      <c r="P995" s="5" t="b">
        <v>0</v>
      </c>
      <c r="Q995" s="5">
        <f t="shared" si="5"/>
        <v>3</v>
      </c>
      <c r="R995" s="5" t="b">
        <v>1</v>
      </c>
      <c r="S995" s="5" t="s">
        <v>81</v>
      </c>
      <c r="T995" s="16">
        <f>Pledged/goal</f>
        <v>1.006511628</v>
      </c>
      <c r="U995" s="14">
        <f>iferror(Pledged/backer_count, " ")</f>
        <v>99.49425287</v>
      </c>
      <c r="V995" s="15" t="str">
        <f t="shared" si="6"/>
        <v>photography</v>
      </c>
      <c r="W995" s="15" t="str">
        <f t="shared" si="7"/>
        <v>photography books</v>
      </c>
    </row>
    <row r="996" ht="15.75" customHeight="1">
      <c r="A996" s="5">
        <v>523.0</v>
      </c>
      <c r="B996" s="6" t="s">
        <v>2026</v>
      </c>
      <c r="C996" s="7" t="s">
        <v>2027</v>
      </c>
      <c r="D996" s="8">
        <v>900.0</v>
      </c>
      <c r="E996" s="8">
        <v>6303.0</v>
      </c>
      <c r="F996" s="5" t="s">
        <v>931</v>
      </c>
      <c r="G996" s="5">
        <v>89.0</v>
      </c>
      <c r="H996" s="5" t="s">
        <v>31</v>
      </c>
      <c r="I996" s="5" t="s">
        <v>32</v>
      </c>
      <c r="J996" s="5">
        <v>1.2676824E9</v>
      </c>
      <c r="K996" s="5">
        <v>1.2681144E9</v>
      </c>
      <c r="L996" s="9">
        <f t="shared" si="2"/>
        <v>109525550198400</v>
      </c>
      <c r="M996" s="10">
        <f t="shared" ref="M996:N996" si="1000">(((J996/60/60)/24+DATE(1970,1,1)))</f>
        <v>40241.25</v>
      </c>
      <c r="N996" s="11">
        <f t="shared" si="1000"/>
        <v>40246.25</v>
      </c>
      <c r="O996" s="12">
        <f t="shared" si="4"/>
        <v>2010</v>
      </c>
      <c r="P996" s="5" t="b">
        <v>0</v>
      </c>
      <c r="Q996" s="5">
        <f t="shared" si="5"/>
        <v>3</v>
      </c>
      <c r="R996" s="5" t="b">
        <v>0</v>
      </c>
      <c r="S996" s="5" t="s">
        <v>158</v>
      </c>
      <c r="T996" s="16">
        <f>Pledged/goal</f>
        <v>7.003333333</v>
      </c>
      <c r="U996" s="14">
        <f>iferror(Pledged/backer_count, " ")</f>
        <v>70.82022472</v>
      </c>
      <c r="V996" s="15" t="str">
        <f t="shared" si="6"/>
        <v>film &amp; video</v>
      </c>
      <c r="W996" s="15" t="str">
        <f t="shared" si="7"/>
        <v>shorts</v>
      </c>
    </row>
    <row r="997" ht="15.75" customHeight="1">
      <c r="A997" s="5">
        <v>28.0</v>
      </c>
      <c r="B997" s="6" t="s">
        <v>2028</v>
      </c>
      <c r="C997" s="7" t="s">
        <v>2029</v>
      </c>
      <c r="D997" s="8">
        <v>130800.0</v>
      </c>
      <c r="E997" s="8">
        <v>137635.0</v>
      </c>
      <c r="F997" s="5" t="s">
        <v>931</v>
      </c>
      <c r="G997" s="5">
        <v>2220.0</v>
      </c>
      <c r="H997" s="5" t="s">
        <v>31</v>
      </c>
      <c r="I997" s="5" t="s">
        <v>32</v>
      </c>
      <c r="J997" s="5">
        <v>1.2656952E9</v>
      </c>
      <c r="K997" s="5">
        <v>1.2676824E9</v>
      </c>
      <c r="L997" s="9">
        <f t="shared" si="2"/>
        <v>109353856118400</v>
      </c>
      <c r="M997" s="10">
        <f t="shared" ref="M997:N997" si="1001">(((J997/60/60)/24+DATE(1970,1,1)))</f>
        <v>40218.25</v>
      </c>
      <c r="N997" s="11">
        <f t="shared" si="1001"/>
        <v>40241.25</v>
      </c>
      <c r="O997" s="12">
        <f t="shared" si="4"/>
        <v>2010</v>
      </c>
      <c r="P997" s="5" t="b">
        <v>0</v>
      </c>
      <c r="Q997" s="5">
        <f t="shared" si="5"/>
        <v>2</v>
      </c>
      <c r="R997" s="5" t="b">
        <v>1</v>
      </c>
      <c r="S997" s="5" t="s">
        <v>33</v>
      </c>
      <c r="T997" s="13">
        <f>Pledged/goal</f>
        <v>1.052255352</v>
      </c>
      <c r="U997" s="14">
        <f>iferror(Pledged/backer_count, " ")</f>
        <v>61.99774775</v>
      </c>
      <c r="V997" s="15" t="str">
        <f t="shared" si="6"/>
        <v>theater</v>
      </c>
      <c r="W997" s="15" t="str">
        <f t="shared" si="7"/>
        <v>plays</v>
      </c>
    </row>
    <row r="998" ht="15.75" customHeight="1">
      <c r="A998" s="5">
        <v>67.0</v>
      </c>
      <c r="B998" s="6" t="s">
        <v>2030</v>
      </c>
      <c r="C998" s="7" t="s">
        <v>2031</v>
      </c>
      <c r="D998" s="8">
        <v>72600.0</v>
      </c>
      <c r="E998" s="8">
        <v>117892.0</v>
      </c>
      <c r="F998" s="5" t="s">
        <v>931</v>
      </c>
      <c r="G998" s="5">
        <v>4065.0</v>
      </c>
      <c r="H998" s="5" t="s">
        <v>51</v>
      </c>
      <c r="I998" s="5" t="s">
        <v>52</v>
      </c>
      <c r="J998" s="5">
        <v>1.2643992E9</v>
      </c>
      <c r="K998" s="5">
        <v>1.2648312E9</v>
      </c>
      <c r="L998" s="9">
        <f t="shared" si="2"/>
        <v>109241881718400</v>
      </c>
      <c r="M998" s="10">
        <f t="shared" ref="M998:N998" si="1002">(((J998/60/60)/24+DATE(1970,1,1)))</f>
        <v>40203.25</v>
      </c>
      <c r="N998" s="11">
        <f t="shared" si="1002"/>
        <v>40208.25</v>
      </c>
      <c r="O998" s="12">
        <f t="shared" si="4"/>
        <v>2010</v>
      </c>
      <c r="P998" s="5" t="b">
        <v>0</v>
      </c>
      <c r="Q998" s="5">
        <f t="shared" si="5"/>
        <v>1</v>
      </c>
      <c r="R998" s="5" t="b">
        <v>1</v>
      </c>
      <c r="S998" s="5" t="s">
        <v>184</v>
      </c>
      <c r="T998" s="13">
        <f>Pledged/goal</f>
        <v>1.623856749</v>
      </c>
      <c r="U998" s="14">
        <f>iferror(Pledged/backer_count, " ")</f>
        <v>29.00172202</v>
      </c>
      <c r="V998" s="15" t="str">
        <f t="shared" si="6"/>
        <v>technology</v>
      </c>
      <c r="W998" s="15" t="str">
        <f t="shared" si="7"/>
        <v>wearables</v>
      </c>
    </row>
    <row r="999" ht="15.75" customHeight="1">
      <c r="A999" s="5">
        <v>965.0</v>
      </c>
      <c r="B999" s="6" t="s">
        <v>2032</v>
      </c>
      <c r="C999" s="7" t="s">
        <v>2033</v>
      </c>
      <c r="D999" s="8">
        <v>2200.0</v>
      </c>
      <c r="E999" s="8">
        <v>8501.0</v>
      </c>
      <c r="F999" s="5" t="s">
        <v>931</v>
      </c>
      <c r="G999" s="5">
        <v>207.0</v>
      </c>
      <c r="H999" s="5" t="s">
        <v>51</v>
      </c>
      <c r="I999" s="5" t="s">
        <v>52</v>
      </c>
      <c r="J999" s="5">
        <v>1.2643992E9</v>
      </c>
      <c r="K999" s="5">
        <v>1.2678552E9</v>
      </c>
      <c r="L999" s="9">
        <f t="shared" si="2"/>
        <v>109241881718400</v>
      </c>
      <c r="M999" s="10">
        <f t="shared" ref="M999:N999" si="1003">(((J999/60/60)/24+DATE(1970,1,1)))</f>
        <v>40203.25</v>
      </c>
      <c r="N999" s="11">
        <f t="shared" si="1003"/>
        <v>40243.25</v>
      </c>
      <c r="O999" s="12">
        <f t="shared" si="4"/>
        <v>2010</v>
      </c>
      <c r="P999" s="5" t="b">
        <v>0</v>
      </c>
      <c r="Q999" s="5">
        <f t="shared" si="5"/>
        <v>1</v>
      </c>
      <c r="R999" s="5" t="b">
        <v>0</v>
      </c>
      <c r="S999" s="5" t="s">
        <v>28</v>
      </c>
      <c r="T999" s="16">
        <f>Pledged/goal</f>
        <v>3.864090909</v>
      </c>
      <c r="U999" s="14">
        <f>iferror(Pledged/backer_count, " ")</f>
        <v>41.06763285</v>
      </c>
      <c r="V999" s="15" t="str">
        <f t="shared" si="6"/>
        <v>music</v>
      </c>
      <c r="W999" s="15" t="str">
        <f t="shared" si="7"/>
        <v>rock</v>
      </c>
    </row>
    <row r="1000" ht="15.75" customHeight="1">
      <c r="A1000" s="5">
        <v>742.0</v>
      </c>
      <c r="B1000" s="6" t="s">
        <v>2034</v>
      </c>
      <c r="C1000" s="7" t="s">
        <v>2035</v>
      </c>
      <c r="D1000" s="8">
        <v>1200.0</v>
      </c>
      <c r="E1000" s="8">
        <v>13513.0</v>
      </c>
      <c r="F1000" s="5" t="s">
        <v>931</v>
      </c>
      <c r="G1000" s="5">
        <v>122.0</v>
      </c>
      <c r="H1000" s="5" t="s">
        <v>31</v>
      </c>
      <c r="I1000" s="5" t="s">
        <v>32</v>
      </c>
      <c r="J1000" s="5">
        <v>1.2638808E9</v>
      </c>
      <c r="K1000" s="5">
        <v>1.2675096E9</v>
      </c>
      <c r="L1000" s="9">
        <f t="shared" si="2"/>
        <v>109197091958400</v>
      </c>
      <c r="M1000" s="10">
        <f t="shared" ref="M1000:N1000" si="1004">(((J1000/60/60)/24+DATE(1970,1,1)))</f>
        <v>40197.25</v>
      </c>
      <c r="N1000" s="11">
        <f t="shared" si="1004"/>
        <v>40239.25</v>
      </c>
      <c r="O1000" s="12">
        <f t="shared" si="4"/>
        <v>2010</v>
      </c>
      <c r="P1000" s="5" t="b">
        <v>0</v>
      </c>
      <c r="Q1000" s="5">
        <f t="shared" si="5"/>
        <v>1</v>
      </c>
      <c r="R1000" s="5" t="b">
        <v>0</v>
      </c>
      <c r="S1000" s="5" t="s">
        <v>311</v>
      </c>
      <c r="T1000" s="16">
        <f>Pledged/goal</f>
        <v>11.26083333</v>
      </c>
      <c r="U1000" s="14">
        <f>iferror(Pledged/backer_count, " ")</f>
        <v>110.7622951</v>
      </c>
      <c r="V1000" s="15" t="str">
        <f t="shared" si="6"/>
        <v>music</v>
      </c>
      <c r="W1000" s="15" t="str">
        <f t="shared" si="7"/>
        <v>electric music</v>
      </c>
    </row>
    <row r="1001" ht="15.75" customHeight="1">
      <c r="A1001" s="5">
        <v>263.0</v>
      </c>
      <c r="B1001" s="6" t="s">
        <v>2036</v>
      </c>
      <c r="C1001" s="7" t="s">
        <v>2037</v>
      </c>
      <c r="D1001" s="8">
        <v>2900.0</v>
      </c>
      <c r="E1001" s="8">
        <v>10756.0</v>
      </c>
      <c r="F1001" s="5" t="s">
        <v>931</v>
      </c>
      <c r="G1001" s="5">
        <v>199.0</v>
      </c>
      <c r="H1001" s="5" t="s">
        <v>31</v>
      </c>
      <c r="I1001" s="5" t="s">
        <v>32</v>
      </c>
      <c r="J1001" s="5">
        <v>1.2630168E9</v>
      </c>
      <c r="K1001" s="5">
        <v>1.2630168E9</v>
      </c>
      <c r="L1001" s="9">
        <f t="shared" si="2"/>
        <v>109122442358400</v>
      </c>
      <c r="M1001" s="10">
        <f t="shared" ref="M1001:N1001" si="1005">(((J1001/60/60)/24+DATE(1970,1,1)))</f>
        <v>40187.25</v>
      </c>
      <c r="N1001" s="11">
        <f t="shared" si="1005"/>
        <v>40187.25</v>
      </c>
      <c r="O1001" s="12">
        <f t="shared" si="4"/>
        <v>2010</v>
      </c>
      <c r="P1001" s="5" t="b">
        <v>0</v>
      </c>
      <c r="Q1001" s="5">
        <f t="shared" si="5"/>
        <v>1</v>
      </c>
      <c r="R1001" s="5" t="b">
        <v>0</v>
      </c>
      <c r="S1001" s="5" t="s">
        <v>81</v>
      </c>
      <c r="T1001" s="13">
        <f>Pledged/goal</f>
        <v>3.708965517</v>
      </c>
      <c r="U1001" s="14">
        <f>iferror(Pledged/backer_count, " ")</f>
        <v>54.05025126</v>
      </c>
      <c r="V1001" s="15" t="str">
        <f t="shared" si="6"/>
        <v>photography</v>
      </c>
      <c r="W1001" s="15" t="str">
        <f t="shared" si="7"/>
        <v>photography books</v>
      </c>
    </row>
  </sheetData>
  <autoFilter ref="$A$1:$AE$1001">
    <sortState ref="A1:AE1001">
      <sortCondition ref="F1:F1001"/>
      <sortCondition descending="1" ref="M1:M1001"/>
    </sortState>
  </autoFilter>
  <conditionalFormatting sqref="F2:F1001">
    <cfRule type="containsText" dxfId="0" priority="1" operator="containsText" text="failed">
      <formula>NOT(ISERROR(SEARCH(("failed"),(F2))))</formula>
    </cfRule>
  </conditionalFormatting>
  <conditionalFormatting sqref="F2:F1001">
    <cfRule type="containsText" dxfId="1" priority="2" operator="containsText" text="successful">
      <formula>NOT(ISERROR(SEARCH(("successful"),(F2))))</formula>
    </cfRule>
  </conditionalFormatting>
  <conditionalFormatting sqref="F2:F1001">
    <cfRule type="containsText" dxfId="2" priority="3" operator="containsText" text="live">
      <formula>NOT(ISERROR(SEARCH(("live"),(F2))))</formula>
    </cfRule>
  </conditionalFormatting>
  <conditionalFormatting sqref="F2:F1001">
    <cfRule type="containsText" dxfId="3" priority="4" operator="containsText" text="canceled">
      <formula>NOT(ISERROR(SEARCH(("canceled"),(F2))))</formula>
    </cfRule>
  </conditionalFormatting>
  <conditionalFormatting sqref="T2:T1001">
    <cfRule type="cellIs" dxfId="4" priority="5" operator="between">
      <formula>"0%"</formula>
      <formula>"99%"</formula>
    </cfRule>
  </conditionalFormatting>
  <conditionalFormatting sqref="T2:T1001">
    <cfRule type="cellIs" dxfId="1" priority="6" operator="between">
      <formula>"100%"</formula>
      <formula>"199%"</formula>
    </cfRule>
  </conditionalFormatting>
  <conditionalFormatting sqref="T2:T1001">
    <cfRule type="cellIs" dxfId="5" priority="7" operator="greaterThan">
      <formula>"199%"</formula>
    </cfRule>
  </conditionalFormatting>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33"/>
    <col customWidth="1" min="2" max="2" width="36.89"/>
    <col customWidth="1" min="3" max="3" width="17.67"/>
    <col customWidth="1" min="4" max="4" width="26.56"/>
    <col customWidth="1" min="5" max="5" width="15.11"/>
  </cols>
  <sheetData>
    <row r="1" ht="24.75" customHeight="1">
      <c r="A1" s="17" t="s">
        <v>2038</v>
      </c>
      <c r="B1" s="18" t="s">
        <v>2039</v>
      </c>
      <c r="C1" s="19"/>
      <c r="D1" s="20"/>
      <c r="E1" s="20"/>
      <c r="F1" s="20"/>
      <c r="G1" s="21"/>
    </row>
    <row r="2" ht="25.5" customHeight="1">
      <c r="A2" s="22" t="s">
        <v>2040</v>
      </c>
      <c r="B2" s="22" t="s">
        <v>2041</v>
      </c>
      <c r="C2" s="23" t="s">
        <v>2042</v>
      </c>
      <c r="D2" s="22" t="s">
        <v>2043</v>
      </c>
      <c r="E2" s="22" t="s">
        <v>2044</v>
      </c>
      <c r="F2" s="22" t="s">
        <v>2045</v>
      </c>
      <c r="G2" s="21"/>
    </row>
    <row r="3">
      <c r="A3" s="20">
        <v>1.0</v>
      </c>
      <c r="B3" s="24" t="s">
        <v>2046</v>
      </c>
      <c r="C3" s="25" t="s">
        <v>2047</v>
      </c>
      <c r="D3" s="21"/>
      <c r="E3" s="26">
        <f t="shared" ref="E3:E41" si="1">if(C3 ="YES", TODAY(), " ")</f>
        <v>45017</v>
      </c>
      <c r="F3" s="21" t="str">
        <f t="shared" ref="F3:F41" si="2">if(E3 &lt;&gt; 0, "AO",)</f>
        <v>AO</v>
      </c>
      <c r="G3" s="21"/>
    </row>
    <row r="4">
      <c r="A4" s="21">
        <f t="shared" ref="A4:A41" si="3">A3+1</f>
        <v>2</v>
      </c>
      <c r="B4" s="27" t="s">
        <v>2048</v>
      </c>
      <c r="C4" s="25" t="s">
        <v>2047</v>
      </c>
      <c r="D4" s="21"/>
      <c r="E4" s="26">
        <f t="shared" si="1"/>
        <v>45017</v>
      </c>
      <c r="F4" s="21" t="str">
        <f t="shared" si="2"/>
        <v>AO</v>
      </c>
      <c r="G4" s="21"/>
    </row>
    <row r="5">
      <c r="A5" s="21">
        <f t="shared" si="3"/>
        <v>3</v>
      </c>
      <c r="B5" s="24" t="s">
        <v>2049</v>
      </c>
      <c r="C5" s="25" t="s">
        <v>2047</v>
      </c>
      <c r="D5" s="21"/>
      <c r="E5" s="26">
        <f t="shared" si="1"/>
        <v>45017</v>
      </c>
      <c r="F5" s="21" t="str">
        <f t="shared" si="2"/>
        <v>AO</v>
      </c>
      <c r="G5" s="21"/>
    </row>
    <row r="6">
      <c r="A6" s="21">
        <f t="shared" si="3"/>
        <v>4</v>
      </c>
      <c r="B6" s="27" t="s">
        <v>2050</v>
      </c>
      <c r="C6" s="25" t="s">
        <v>2047</v>
      </c>
      <c r="D6" s="28" t="s">
        <v>2051</v>
      </c>
      <c r="E6" s="26">
        <f t="shared" si="1"/>
        <v>45017</v>
      </c>
      <c r="F6" s="29" t="str">
        <f t="shared" si="2"/>
        <v>AO</v>
      </c>
      <c r="G6" s="21"/>
    </row>
    <row r="7" ht="48.75" customHeight="1">
      <c r="A7" s="21">
        <f t="shared" si="3"/>
        <v>5</v>
      </c>
      <c r="B7" s="24" t="s">
        <v>2052</v>
      </c>
      <c r="C7" s="25" t="s">
        <v>2047</v>
      </c>
      <c r="D7" s="28" t="s">
        <v>2053</v>
      </c>
      <c r="E7" s="26">
        <f t="shared" si="1"/>
        <v>45017</v>
      </c>
      <c r="F7" s="29" t="str">
        <f t="shared" si="2"/>
        <v>AO</v>
      </c>
      <c r="G7" s="21"/>
    </row>
    <row r="8">
      <c r="A8" s="21">
        <f t="shared" si="3"/>
        <v>6</v>
      </c>
      <c r="B8" s="30" t="s">
        <v>2054</v>
      </c>
      <c r="C8" s="25" t="s">
        <v>2047</v>
      </c>
      <c r="D8" s="21"/>
      <c r="E8" s="26">
        <f t="shared" si="1"/>
        <v>45017</v>
      </c>
      <c r="F8" s="29" t="str">
        <f t="shared" si="2"/>
        <v>AO</v>
      </c>
      <c r="G8" s="21"/>
    </row>
    <row r="9">
      <c r="A9" s="21">
        <f t="shared" si="3"/>
        <v>7</v>
      </c>
      <c r="B9" s="24" t="s">
        <v>2055</v>
      </c>
      <c r="C9" s="25" t="s">
        <v>2047</v>
      </c>
      <c r="D9" s="21"/>
      <c r="E9" s="26">
        <f t="shared" si="1"/>
        <v>45017</v>
      </c>
      <c r="F9" s="29" t="str">
        <f t="shared" si="2"/>
        <v>AO</v>
      </c>
      <c r="G9" s="21"/>
    </row>
    <row r="10">
      <c r="A10" s="21">
        <f t="shared" si="3"/>
        <v>8</v>
      </c>
      <c r="B10" s="31" t="s">
        <v>2056</v>
      </c>
      <c r="C10" s="25" t="s">
        <v>2047</v>
      </c>
      <c r="D10" s="21"/>
      <c r="E10" s="26">
        <f t="shared" si="1"/>
        <v>45017</v>
      </c>
      <c r="F10" s="29" t="str">
        <f t="shared" si="2"/>
        <v>AO</v>
      </c>
      <c r="G10" s="21"/>
    </row>
    <row r="11">
      <c r="A11" s="21">
        <f t="shared" si="3"/>
        <v>9</v>
      </c>
      <c r="B11" s="32" t="s">
        <v>2057</v>
      </c>
      <c r="C11" s="33" t="s">
        <v>2047</v>
      </c>
      <c r="D11" s="34" t="s">
        <v>2058</v>
      </c>
      <c r="E11" s="35">
        <f t="shared" si="1"/>
        <v>45017</v>
      </c>
      <c r="F11" s="36" t="str">
        <f t="shared" si="2"/>
        <v>AO</v>
      </c>
      <c r="G11" s="37"/>
    </row>
    <row r="12">
      <c r="A12" s="21">
        <f t="shared" si="3"/>
        <v>10</v>
      </c>
      <c r="B12" s="38" t="s">
        <v>2059</v>
      </c>
      <c r="C12" s="25" t="s">
        <v>2047</v>
      </c>
      <c r="D12" s="28" t="s">
        <v>2060</v>
      </c>
      <c r="E12" s="26">
        <f t="shared" si="1"/>
        <v>45017</v>
      </c>
      <c r="F12" s="29" t="str">
        <f t="shared" si="2"/>
        <v>AO</v>
      </c>
      <c r="G12" s="21"/>
    </row>
    <row r="13">
      <c r="A13" s="21">
        <f t="shared" si="3"/>
        <v>11</v>
      </c>
      <c r="B13" s="39" t="s">
        <v>2061</v>
      </c>
      <c r="C13" s="25" t="s">
        <v>2047</v>
      </c>
      <c r="D13" s="20" t="s">
        <v>2062</v>
      </c>
      <c r="E13" s="26">
        <f t="shared" si="1"/>
        <v>45017</v>
      </c>
      <c r="F13" s="29" t="str">
        <f t="shared" si="2"/>
        <v>AO</v>
      </c>
      <c r="G13" s="21"/>
    </row>
    <row r="14">
      <c r="A14" s="21">
        <f t="shared" si="3"/>
        <v>12</v>
      </c>
      <c r="B14" s="38" t="s">
        <v>2063</v>
      </c>
      <c r="C14" s="25" t="s">
        <v>2047</v>
      </c>
      <c r="D14" s="20" t="s">
        <v>2064</v>
      </c>
      <c r="E14" s="26">
        <f t="shared" si="1"/>
        <v>45017</v>
      </c>
      <c r="F14" s="29" t="str">
        <f t="shared" si="2"/>
        <v>AO</v>
      </c>
      <c r="G14" s="21"/>
    </row>
    <row r="15">
      <c r="A15" s="21">
        <f t="shared" si="3"/>
        <v>13</v>
      </c>
      <c r="B15" s="27" t="s">
        <v>2065</v>
      </c>
      <c r="C15" s="25" t="s">
        <v>2047</v>
      </c>
      <c r="D15" s="28" t="s">
        <v>2066</v>
      </c>
      <c r="E15" s="26">
        <f t="shared" si="1"/>
        <v>45017</v>
      </c>
      <c r="F15" s="29" t="str">
        <f t="shared" si="2"/>
        <v>AO</v>
      </c>
      <c r="G15" s="21"/>
    </row>
    <row r="16" ht="33.0" customHeight="1">
      <c r="A16" s="21">
        <f t="shared" si="3"/>
        <v>14</v>
      </c>
      <c r="B16" s="30" t="s">
        <v>2067</v>
      </c>
      <c r="C16" s="25" t="s">
        <v>2047</v>
      </c>
      <c r="D16" s="20" t="s">
        <v>2068</v>
      </c>
      <c r="E16" s="26">
        <f t="shared" si="1"/>
        <v>45017</v>
      </c>
      <c r="F16" s="29" t="str">
        <f t="shared" si="2"/>
        <v>AO</v>
      </c>
      <c r="G16" s="21"/>
    </row>
    <row r="17" ht="60.75" customHeight="1">
      <c r="A17" s="21">
        <f t="shared" si="3"/>
        <v>15</v>
      </c>
      <c r="B17" s="24" t="s">
        <v>2069</v>
      </c>
      <c r="C17" s="25" t="s">
        <v>2070</v>
      </c>
      <c r="D17" s="30" t="s">
        <v>2071</v>
      </c>
      <c r="E17" s="21" t="str">
        <f t="shared" si="1"/>
        <v> </v>
      </c>
      <c r="F17" s="29" t="str">
        <f t="shared" si="2"/>
        <v>AO</v>
      </c>
      <c r="G17" s="21"/>
    </row>
    <row r="18" ht="37.5" customHeight="1">
      <c r="A18" s="21">
        <f t="shared" si="3"/>
        <v>16</v>
      </c>
      <c r="B18" s="30" t="s">
        <v>2071</v>
      </c>
      <c r="C18" s="25" t="s">
        <v>2047</v>
      </c>
      <c r="D18" s="30" t="s">
        <v>2072</v>
      </c>
      <c r="E18" s="26">
        <f t="shared" si="1"/>
        <v>45017</v>
      </c>
      <c r="F18" s="29" t="str">
        <f t="shared" si="2"/>
        <v>AO</v>
      </c>
      <c r="G18" s="21"/>
    </row>
    <row r="19" ht="35.25" customHeight="1">
      <c r="A19" s="21">
        <f t="shared" si="3"/>
        <v>17</v>
      </c>
      <c r="B19" s="30" t="s">
        <v>2072</v>
      </c>
      <c r="C19" s="25" t="s">
        <v>2047</v>
      </c>
      <c r="D19" s="30" t="s">
        <v>2073</v>
      </c>
      <c r="E19" s="26">
        <f t="shared" si="1"/>
        <v>45017</v>
      </c>
      <c r="F19" s="29" t="str">
        <f t="shared" si="2"/>
        <v>AO</v>
      </c>
      <c r="G19" s="21"/>
    </row>
    <row r="20">
      <c r="A20" s="21">
        <f t="shared" si="3"/>
        <v>18</v>
      </c>
      <c r="B20" s="40" t="s">
        <v>2073</v>
      </c>
      <c r="C20" s="25" t="s">
        <v>2047</v>
      </c>
      <c r="D20" s="41"/>
      <c r="E20" s="26">
        <f t="shared" si="1"/>
        <v>45017</v>
      </c>
      <c r="F20" s="29" t="str">
        <f t="shared" si="2"/>
        <v>AO</v>
      </c>
      <c r="G20" s="21"/>
    </row>
    <row r="21">
      <c r="A21" s="21">
        <f t="shared" si="3"/>
        <v>19</v>
      </c>
      <c r="B21" s="42" t="s">
        <v>2074</v>
      </c>
      <c r="C21" s="25" t="s">
        <v>2047</v>
      </c>
      <c r="D21" s="30" t="s">
        <v>2062</v>
      </c>
      <c r="E21" s="26">
        <f t="shared" si="1"/>
        <v>45017</v>
      </c>
      <c r="F21" s="29" t="str">
        <f t="shared" si="2"/>
        <v>AO</v>
      </c>
      <c r="G21" s="21"/>
    </row>
    <row r="22">
      <c r="A22" s="21">
        <f t="shared" si="3"/>
        <v>20</v>
      </c>
      <c r="B22" s="43" t="s">
        <v>2075</v>
      </c>
      <c r="C22" s="25" t="s">
        <v>2047</v>
      </c>
      <c r="D22" s="20" t="s">
        <v>2076</v>
      </c>
      <c r="E22" s="26">
        <f t="shared" si="1"/>
        <v>45017</v>
      </c>
      <c r="F22" s="29" t="str">
        <f t="shared" si="2"/>
        <v>AO</v>
      </c>
      <c r="G22" s="21"/>
    </row>
    <row r="23">
      <c r="A23" s="21">
        <f t="shared" si="3"/>
        <v>21</v>
      </c>
      <c r="B23" s="43" t="s">
        <v>2077</v>
      </c>
      <c r="C23" s="25" t="s">
        <v>2047</v>
      </c>
      <c r="D23" s="21"/>
      <c r="E23" s="26">
        <f t="shared" si="1"/>
        <v>45017</v>
      </c>
      <c r="F23" s="29" t="str">
        <f t="shared" si="2"/>
        <v>AO</v>
      </c>
      <c r="G23" s="21"/>
    </row>
    <row r="24">
      <c r="A24" s="21">
        <f t="shared" si="3"/>
        <v>22</v>
      </c>
      <c r="B24" s="43" t="s">
        <v>2078</v>
      </c>
      <c r="C24" s="25" t="s">
        <v>2047</v>
      </c>
      <c r="D24" s="21"/>
      <c r="E24" s="26">
        <f t="shared" si="1"/>
        <v>45017</v>
      </c>
      <c r="F24" s="29" t="str">
        <f t="shared" si="2"/>
        <v>AO</v>
      </c>
      <c r="G24" s="21"/>
    </row>
    <row r="25">
      <c r="A25" s="21">
        <f t="shared" si="3"/>
        <v>23</v>
      </c>
      <c r="B25" s="43" t="s">
        <v>2079</v>
      </c>
      <c r="C25" s="25" t="s">
        <v>2047</v>
      </c>
      <c r="D25" s="21"/>
      <c r="E25" s="26">
        <f t="shared" si="1"/>
        <v>45017</v>
      </c>
      <c r="F25" s="29" t="str">
        <f t="shared" si="2"/>
        <v>AO</v>
      </c>
      <c r="G25" s="21"/>
    </row>
    <row r="26">
      <c r="A26" s="21">
        <f t="shared" si="3"/>
        <v>24</v>
      </c>
      <c r="B26" s="43" t="s">
        <v>2080</v>
      </c>
      <c r="C26" s="25" t="s">
        <v>2047</v>
      </c>
      <c r="D26" s="21"/>
      <c r="E26" s="26">
        <f t="shared" si="1"/>
        <v>45017</v>
      </c>
      <c r="F26" s="29" t="str">
        <f t="shared" si="2"/>
        <v>AO</v>
      </c>
      <c r="G26" s="21"/>
    </row>
    <row r="27">
      <c r="A27" s="21">
        <f t="shared" si="3"/>
        <v>25</v>
      </c>
      <c r="B27" s="43" t="s">
        <v>2081</v>
      </c>
      <c r="C27" s="25" t="s">
        <v>2047</v>
      </c>
      <c r="D27" s="21"/>
      <c r="E27" s="26">
        <f t="shared" si="1"/>
        <v>45017</v>
      </c>
      <c r="F27" s="29" t="str">
        <f t="shared" si="2"/>
        <v>AO</v>
      </c>
      <c r="G27" s="21"/>
    </row>
    <row r="28">
      <c r="A28" s="21">
        <f t="shared" si="3"/>
        <v>26</v>
      </c>
      <c r="B28" s="43" t="s">
        <v>2082</v>
      </c>
      <c r="C28" s="25" t="s">
        <v>2047</v>
      </c>
      <c r="D28" s="21"/>
      <c r="E28" s="26">
        <f t="shared" si="1"/>
        <v>45017</v>
      </c>
      <c r="F28" s="29" t="str">
        <f t="shared" si="2"/>
        <v>AO</v>
      </c>
      <c r="G28" s="21"/>
    </row>
    <row r="29">
      <c r="A29" s="21">
        <f t="shared" si="3"/>
        <v>27</v>
      </c>
      <c r="B29" s="43" t="s">
        <v>2083</v>
      </c>
      <c r="C29" s="25" t="s">
        <v>2047</v>
      </c>
      <c r="D29" s="21"/>
      <c r="E29" s="26">
        <f t="shared" si="1"/>
        <v>45017</v>
      </c>
      <c r="F29" s="29" t="str">
        <f t="shared" si="2"/>
        <v>AO</v>
      </c>
      <c r="G29" s="21"/>
    </row>
    <row r="30">
      <c r="A30" s="21">
        <f t="shared" si="3"/>
        <v>28</v>
      </c>
      <c r="B30" s="44" t="s">
        <v>2084</v>
      </c>
      <c r="C30" s="25" t="s">
        <v>2047</v>
      </c>
      <c r="D30" s="21"/>
      <c r="E30" s="26">
        <f t="shared" si="1"/>
        <v>45017</v>
      </c>
      <c r="F30" s="29" t="str">
        <f t="shared" si="2"/>
        <v>AO</v>
      </c>
      <c r="G30" s="21"/>
    </row>
    <row r="31">
      <c r="A31" s="21">
        <f t="shared" si="3"/>
        <v>29</v>
      </c>
      <c r="B31" s="45" t="s">
        <v>2085</v>
      </c>
      <c r="C31" s="25" t="s">
        <v>2047</v>
      </c>
      <c r="D31" s="21"/>
      <c r="E31" s="26">
        <f t="shared" si="1"/>
        <v>45017</v>
      </c>
      <c r="F31" s="29" t="str">
        <f t="shared" si="2"/>
        <v>AO</v>
      </c>
      <c r="G31" s="21"/>
    </row>
    <row r="32">
      <c r="A32" s="21">
        <f t="shared" si="3"/>
        <v>30</v>
      </c>
      <c r="B32" s="24" t="s">
        <v>2086</v>
      </c>
      <c r="C32" s="25" t="s">
        <v>2047</v>
      </c>
      <c r="D32" s="21"/>
      <c r="E32" s="26">
        <f t="shared" si="1"/>
        <v>45017</v>
      </c>
      <c r="F32" s="29" t="str">
        <f t="shared" si="2"/>
        <v>AO</v>
      </c>
      <c r="G32" s="21"/>
    </row>
    <row r="33">
      <c r="A33" s="21">
        <f t="shared" si="3"/>
        <v>31</v>
      </c>
      <c r="B33" s="45" t="s">
        <v>2087</v>
      </c>
      <c r="C33" s="25" t="s">
        <v>2047</v>
      </c>
      <c r="D33" s="21"/>
      <c r="E33" s="26">
        <f t="shared" si="1"/>
        <v>45017</v>
      </c>
      <c r="F33" s="29" t="str">
        <f t="shared" si="2"/>
        <v>AO</v>
      </c>
      <c r="G33" s="21"/>
    </row>
    <row r="34">
      <c r="A34" s="21">
        <f t="shared" si="3"/>
        <v>32</v>
      </c>
      <c r="B34" s="45" t="s">
        <v>2088</v>
      </c>
      <c r="C34" s="25" t="s">
        <v>2047</v>
      </c>
      <c r="D34" s="21"/>
      <c r="E34" s="26">
        <f t="shared" si="1"/>
        <v>45017</v>
      </c>
      <c r="F34" s="29" t="str">
        <f t="shared" si="2"/>
        <v>AO</v>
      </c>
      <c r="G34" s="21"/>
    </row>
    <row r="35">
      <c r="A35" s="21">
        <f t="shared" si="3"/>
        <v>33</v>
      </c>
      <c r="B35" s="45" t="s">
        <v>2089</v>
      </c>
      <c r="C35" s="25" t="s">
        <v>2047</v>
      </c>
      <c r="D35" s="21"/>
      <c r="E35" s="26">
        <f t="shared" si="1"/>
        <v>45017</v>
      </c>
      <c r="F35" s="29" t="str">
        <f t="shared" si="2"/>
        <v>AO</v>
      </c>
      <c r="G35" s="21"/>
    </row>
    <row r="36">
      <c r="A36" s="21">
        <f t="shared" si="3"/>
        <v>34</v>
      </c>
      <c r="B36" s="45" t="s">
        <v>2090</v>
      </c>
      <c r="C36" s="25" t="s">
        <v>2047</v>
      </c>
      <c r="D36" s="21"/>
      <c r="E36" s="26">
        <f t="shared" si="1"/>
        <v>45017</v>
      </c>
      <c r="F36" s="29" t="str">
        <f t="shared" si="2"/>
        <v>AO</v>
      </c>
      <c r="G36" s="21"/>
    </row>
    <row r="37">
      <c r="A37" s="21">
        <f t="shared" si="3"/>
        <v>35</v>
      </c>
      <c r="B37" s="45" t="s">
        <v>2091</v>
      </c>
      <c r="C37" s="25" t="s">
        <v>2047</v>
      </c>
      <c r="D37" s="21"/>
      <c r="E37" s="26">
        <f t="shared" si="1"/>
        <v>45017</v>
      </c>
      <c r="F37" s="29" t="str">
        <f t="shared" si="2"/>
        <v>AO</v>
      </c>
      <c r="G37" s="21"/>
    </row>
    <row r="38">
      <c r="A38" s="21">
        <f t="shared" si="3"/>
        <v>36</v>
      </c>
      <c r="B38" s="45" t="s">
        <v>2092</v>
      </c>
      <c r="C38" s="25" t="s">
        <v>2047</v>
      </c>
      <c r="D38" s="21"/>
      <c r="E38" s="26">
        <f t="shared" si="1"/>
        <v>45017</v>
      </c>
      <c r="F38" s="29" t="str">
        <f t="shared" si="2"/>
        <v>AO</v>
      </c>
      <c r="G38" s="21"/>
    </row>
    <row r="39">
      <c r="A39" s="21">
        <f t="shared" si="3"/>
        <v>37</v>
      </c>
      <c r="B39" s="45" t="s">
        <v>2093</v>
      </c>
      <c r="C39" s="25" t="s">
        <v>2047</v>
      </c>
      <c r="D39" s="21"/>
      <c r="E39" s="26">
        <f t="shared" si="1"/>
        <v>45017</v>
      </c>
      <c r="F39" s="29" t="str">
        <f t="shared" si="2"/>
        <v>AO</v>
      </c>
      <c r="G39" s="21"/>
    </row>
    <row r="40">
      <c r="A40" s="21">
        <f t="shared" si="3"/>
        <v>38</v>
      </c>
      <c r="B40" s="46" t="s">
        <v>2094</v>
      </c>
      <c r="C40" s="25" t="s">
        <v>2047</v>
      </c>
      <c r="D40" s="21"/>
      <c r="E40" s="26">
        <f t="shared" si="1"/>
        <v>45017</v>
      </c>
      <c r="F40" s="29" t="str">
        <f t="shared" si="2"/>
        <v>AO</v>
      </c>
      <c r="G40" s="21"/>
    </row>
    <row r="41">
      <c r="A41" s="21">
        <f t="shared" si="3"/>
        <v>39</v>
      </c>
      <c r="B41" s="46" t="s">
        <v>2095</v>
      </c>
      <c r="C41" s="25" t="s">
        <v>2047</v>
      </c>
      <c r="D41" s="21"/>
      <c r="E41" s="26">
        <f t="shared" si="1"/>
        <v>45017</v>
      </c>
      <c r="F41" s="29" t="str">
        <f t="shared" si="2"/>
        <v>AO</v>
      </c>
      <c r="G41" s="21"/>
    </row>
    <row r="42">
      <c r="A42" s="21"/>
      <c r="B42" s="47" t="s">
        <v>2062</v>
      </c>
      <c r="C42" s="25"/>
      <c r="D42" s="21"/>
      <c r="E42" s="21"/>
      <c r="F42" s="29"/>
      <c r="G42" s="21"/>
    </row>
    <row r="43">
      <c r="A43" s="21"/>
      <c r="B43" s="45"/>
      <c r="C43" s="25"/>
      <c r="D43" s="21"/>
      <c r="E43" s="21"/>
      <c r="F43" s="29"/>
      <c r="G43" s="21"/>
    </row>
    <row r="44">
      <c r="A44" s="21"/>
      <c r="B44" s="48"/>
      <c r="C44" s="25"/>
      <c r="D44" s="21"/>
      <c r="E44" s="21"/>
      <c r="F44" s="29"/>
      <c r="G44" s="21"/>
    </row>
    <row r="45">
      <c r="A45" s="21"/>
      <c r="B45" s="45"/>
      <c r="C45" s="25"/>
      <c r="D45" s="21"/>
      <c r="E45" s="21"/>
      <c r="F45" s="29"/>
      <c r="G45" s="21"/>
    </row>
    <row r="46">
      <c r="B46" s="48"/>
      <c r="C46" s="15"/>
    </row>
    <row r="47">
      <c r="C47" s="15"/>
    </row>
    <row r="48">
      <c r="C48" s="15"/>
    </row>
    <row r="49">
      <c r="C49" s="15"/>
    </row>
    <row r="50">
      <c r="C50" s="15"/>
    </row>
    <row r="51">
      <c r="C51" s="15"/>
    </row>
    <row r="52">
      <c r="C52" s="15"/>
    </row>
    <row r="53">
      <c r="C53" s="15"/>
    </row>
    <row r="54">
      <c r="C54" s="15"/>
    </row>
    <row r="55">
      <c r="C55" s="15"/>
    </row>
    <row r="56">
      <c r="C56" s="15"/>
    </row>
    <row r="57">
      <c r="C57" s="15"/>
    </row>
    <row r="58">
      <c r="C58" s="15"/>
    </row>
    <row r="59">
      <c r="C59" s="15"/>
    </row>
    <row r="60">
      <c r="C60" s="15"/>
    </row>
    <row r="61">
      <c r="C61" s="15"/>
    </row>
    <row r="62">
      <c r="C62" s="15"/>
    </row>
    <row r="63">
      <c r="C63" s="15"/>
    </row>
    <row r="64">
      <c r="C64" s="15"/>
    </row>
    <row r="65">
      <c r="C65" s="15"/>
    </row>
    <row r="66">
      <c r="C66" s="15"/>
    </row>
    <row r="67">
      <c r="C67" s="15"/>
    </row>
    <row r="68">
      <c r="C68" s="15"/>
    </row>
    <row r="69">
      <c r="C69" s="15"/>
    </row>
    <row r="70">
      <c r="C70" s="15"/>
    </row>
    <row r="71">
      <c r="C71" s="15"/>
    </row>
    <row r="72">
      <c r="C72" s="15"/>
    </row>
    <row r="73">
      <c r="C73" s="15"/>
    </row>
    <row r="74">
      <c r="C74" s="15"/>
    </row>
    <row r="75">
      <c r="C75" s="15"/>
    </row>
    <row r="76">
      <c r="C76" s="15"/>
    </row>
    <row r="77">
      <c r="C77" s="15"/>
    </row>
    <row r="78">
      <c r="C78" s="15"/>
    </row>
    <row r="79">
      <c r="C79" s="15"/>
    </row>
    <row r="80">
      <c r="C80" s="15"/>
    </row>
    <row r="81">
      <c r="C81" s="15"/>
    </row>
    <row r="82">
      <c r="C82" s="15"/>
    </row>
    <row r="83">
      <c r="C83" s="15"/>
    </row>
    <row r="84">
      <c r="C84" s="15"/>
    </row>
    <row r="85">
      <c r="C85" s="15"/>
    </row>
    <row r="86">
      <c r="C86" s="15"/>
    </row>
    <row r="87">
      <c r="C87" s="15"/>
    </row>
    <row r="88">
      <c r="C88" s="15"/>
    </row>
    <row r="89">
      <c r="C89" s="15"/>
    </row>
    <row r="90">
      <c r="C90" s="15"/>
    </row>
    <row r="91">
      <c r="C91" s="15"/>
    </row>
    <row r="92">
      <c r="C92" s="15"/>
    </row>
    <row r="93">
      <c r="C93" s="15"/>
    </row>
    <row r="94">
      <c r="C94" s="15"/>
    </row>
    <row r="95">
      <c r="C95" s="15"/>
    </row>
    <row r="96">
      <c r="C96" s="15"/>
    </row>
    <row r="97">
      <c r="C97" s="15"/>
    </row>
    <row r="98">
      <c r="C98" s="15"/>
    </row>
    <row r="99">
      <c r="C99" s="15"/>
    </row>
    <row r="100">
      <c r="C100" s="15"/>
    </row>
    <row r="101">
      <c r="C101" s="15"/>
    </row>
    <row r="102">
      <c r="C102" s="15"/>
    </row>
    <row r="103">
      <c r="C103" s="15"/>
    </row>
    <row r="104">
      <c r="C104" s="15"/>
    </row>
    <row r="105">
      <c r="C105" s="15"/>
    </row>
    <row r="106">
      <c r="C106" s="15"/>
    </row>
    <row r="107">
      <c r="C107" s="15"/>
    </row>
    <row r="108">
      <c r="C108" s="15"/>
    </row>
    <row r="109">
      <c r="C109" s="15"/>
    </row>
    <row r="110">
      <c r="C110" s="15"/>
    </row>
    <row r="111">
      <c r="C111" s="15"/>
    </row>
    <row r="112">
      <c r="C112" s="15"/>
    </row>
    <row r="113">
      <c r="C113" s="15"/>
    </row>
    <row r="114">
      <c r="C114" s="15"/>
    </row>
    <row r="115">
      <c r="C115" s="15"/>
    </row>
    <row r="116">
      <c r="C116" s="15"/>
    </row>
    <row r="117">
      <c r="C117" s="15"/>
    </row>
    <row r="118">
      <c r="C118" s="15"/>
    </row>
    <row r="119">
      <c r="C119" s="15"/>
    </row>
    <row r="120">
      <c r="C120" s="15"/>
    </row>
    <row r="121">
      <c r="C121" s="15"/>
    </row>
    <row r="122">
      <c r="C122" s="15"/>
    </row>
    <row r="123">
      <c r="C123" s="15"/>
    </row>
    <row r="124">
      <c r="C124" s="15"/>
    </row>
    <row r="125">
      <c r="C125" s="15"/>
    </row>
    <row r="126">
      <c r="C126" s="15"/>
    </row>
    <row r="127">
      <c r="C127" s="15"/>
    </row>
    <row r="128">
      <c r="C128" s="15"/>
    </row>
    <row r="129">
      <c r="C129" s="15"/>
    </row>
    <row r="130">
      <c r="C130" s="15"/>
    </row>
    <row r="131">
      <c r="C131" s="15"/>
    </row>
    <row r="132">
      <c r="C132" s="15"/>
    </row>
    <row r="133">
      <c r="C133" s="15"/>
    </row>
    <row r="134">
      <c r="C134" s="15"/>
    </row>
    <row r="135">
      <c r="C135" s="15"/>
    </row>
    <row r="136">
      <c r="C136" s="15"/>
    </row>
    <row r="137">
      <c r="C137" s="15"/>
    </row>
    <row r="138">
      <c r="C138" s="15"/>
    </row>
    <row r="139">
      <c r="C139" s="15"/>
    </row>
    <row r="140">
      <c r="C140" s="15"/>
    </row>
    <row r="141">
      <c r="C141" s="15"/>
    </row>
    <row r="142">
      <c r="C142" s="15"/>
    </row>
    <row r="143">
      <c r="C143" s="15"/>
    </row>
    <row r="144">
      <c r="C144" s="15"/>
    </row>
    <row r="145">
      <c r="C145" s="15"/>
    </row>
    <row r="146">
      <c r="C146" s="15"/>
    </row>
    <row r="147">
      <c r="C147" s="15"/>
    </row>
    <row r="148">
      <c r="C148" s="15"/>
    </row>
    <row r="149">
      <c r="C149" s="15"/>
    </row>
    <row r="150">
      <c r="C150" s="15"/>
    </row>
    <row r="151">
      <c r="C151" s="15"/>
    </row>
    <row r="152">
      <c r="C152" s="15"/>
    </row>
    <row r="153">
      <c r="C153" s="15"/>
    </row>
    <row r="154">
      <c r="C154" s="15"/>
    </row>
    <row r="155">
      <c r="C155" s="15"/>
    </row>
    <row r="156">
      <c r="C156" s="15"/>
    </row>
    <row r="157">
      <c r="C157" s="15"/>
    </row>
    <row r="158">
      <c r="C158" s="15"/>
    </row>
    <row r="159">
      <c r="C159" s="15"/>
    </row>
    <row r="160">
      <c r="C160" s="15"/>
    </row>
    <row r="161">
      <c r="C161" s="15"/>
    </row>
    <row r="162">
      <c r="C162" s="15"/>
    </row>
    <row r="163">
      <c r="C163" s="15"/>
    </row>
    <row r="164">
      <c r="C164" s="15"/>
    </row>
    <row r="165">
      <c r="C165" s="15"/>
    </row>
    <row r="166">
      <c r="C166" s="15"/>
    </row>
    <row r="167">
      <c r="C167" s="15"/>
    </row>
    <row r="168">
      <c r="C168" s="15"/>
    </row>
    <row r="169">
      <c r="C169" s="15"/>
    </row>
    <row r="170">
      <c r="C170" s="15"/>
    </row>
    <row r="171">
      <c r="C171" s="15"/>
    </row>
    <row r="172">
      <c r="C172" s="15"/>
    </row>
    <row r="173">
      <c r="C173" s="15"/>
    </row>
    <row r="174">
      <c r="C174" s="15"/>
    </row>
    <row r="175">
      <c r="C175" s="15"/>
    </row>
    <row r="176">
      <c r="C176" s="15"/>
    </row>
    <row r="177">
      <c r="C177" s="15"/>
    </row>
    <row r="178">
      <c r="C178" s="15"/>
    </row>
    <row r="179">
      <c r="C179" s="15"/>
    </row>
    <row r="180">
      <c r="C180" s="15"/>
    </row>
    <row r="181">
      <c r="C181" s="15"/>
    </row>
    <row r="182">
      <c r="C182" s="15"/>
    </row>
    <row r="183">
      <c r="C183" s="15"/>
    </row>
    <row r="184">
      <c r="C184" s="15"/>
    </row>
    <row r="185">
      <c r="C185" s="15"/>
    </row>
    <row r="186">
      <c r="C186" s="15"/>
    </row>
    <row r="187">
      <c r="C187" s="15"/>
    </row>
    <row r="188">
      <c r="C188" s="15"/>
    </row>
    <row r="189">
      <c r="C189" s="15"/>
    </row>
    <row r="190">
      <c r="C190" s="15"/>
    </row>
    <row r="191">
      <c r="C191" s="15"/>
    </row>
    <row r="192">
      <c r="C192" s="15"/>
    </row>
    <row r="193">
      <c r="C193" s="15"/>
    </row>
    <row r="194">
      <c r="C194" s="15"/>
    </row>
    <row r="195">
      <c r="C195" s="15"/>
    </row>
    <row r="196">
      <c r="C196" s="15"/>
    </row>
    <row r="197">
      <c r="C197" s="15"/>
    </row>
    <row r="198">
      <c r="C198" s="15"/>
    </row>
    <row r="199">
      <c r="C199" s="15"/>
    </row>
    <row r="200">
      <c r="C200" s="15"/>
    </row>
    <row r="201">
      <c r="C201" s="15"/>
    </row>
    <row r="202">
      <c r="C202" s="15"/>
    </row>
    <row r="203">
      <c r="C203" s="15"/>
    </row>
    <row r="204">
      <c r="C204" s="15"/>
    </row>
    <row r="205">
      <c r="C205" s="15"/>
    </row>
    <row r="206">
      <c r="C206" s="15"/>
    </row>
    <row r="207">
      <c r="C207" s="15"/>
    </row>
    <row r="208">
      <c r="C208" s="15"/>
    </row>
    <row r="209">
      <c r="C209" s="15"/>
    </row>
    <row r="210">
      <c r="C210" s="15"/>
    </row>
    <row r="211">
      <c r="C211" s="15"/>
    </row>
    <row r="212">
      <c r="C212" s="15"/>
    </row>
    <row r="213">
      <c r="C213" s="15"/>
    </row>
    <row r="214">
      <c r="C214" s="15"/>
    </row>
    <row r="215">
      <c r="C215" s="15"/>
    </row>
    <row r="216">
      <c r="C216" s="15"/>
    </row>
    <row r="217">
      <c r="C217" s="15"/>
    </row>
    <row r="218">
      <c r="C218" s="15"/>
    </row>
    <row r="219">
      <c r="C219" s="15"/>
    </row>
    <row r="220">
      <c r="C220" s="15"/>
    </row>
    <row r="221">
      <c r="C221" s="15"/>
    </row>
    <row r="222">
      <c r="C222" s="15"/>
    </row>
    <row r="223">
      <c r="C223" s="15"/>
    </row>
    <row r="224">
      <c r="C224" s="15"/>
    </row>
    <row r="225">
      <c r="C225" s="15"/>
    </row>
    <row r="226">
      <c r="C226" s="15"/>
    </row>
    <row r="227">
      <c r="C227" s="15"/>
    </row>
    <row r="228">
      <c r="C228" s="15"/>
    </row>
    <row r="229">
      <c r="C229" s="15"/>
    </row>
    <row r="230">
      <c r="C230" s="15"/>
    </row>
    <row r="231">
      <c r="C231" s="15"/>
    </row>
    <row r="232">
      <c r="C232" s="15"/>
    </row>
    <row r="233">
      <c r="C233" s="15"/>
    </row>
    <row r="234">
      <c r="C234" s="15"/>
    </row>
    <row r="235">
      <c r="C235" s="15"/>
    </row>
    <row r="236">
      <c r="C236" s="15"/>
    </row>
    <row r="237">
      <c r="C237" s="15"/>
    </row>
    <row r="238">
      <c r="C238" s="15"/>
    </row>
    <row r="239">
      <c r="C239" s="15"/>
    </row>
    <row r="240">
      <c r="C240" s="15"/>
    </row>
    <row r="241">
      <c r="C241" s="15"/>
    </row>
    <row r="242">
      <c r="C242" s="15"/>
    </row>
    <row r="243">
      <c r="C243" s="15"/>
    </row>
    <row r="244">
      <c r="C244" s="15"/>
    </row>
    <row r="245">
      <c r="C245" s="15"/>
    </row>
    <row r="246">
      <c r="C246" s="15"/>
    </row>
    <row r="247">
      <c r="C247" s="15"/>
    </row>
    <row r="248">
      <c r="C248" s="15"/>
    </row>
    <row r="249">
      <c r="C249" s="15"/>
    </row>
    <row r="250">
      <c r="C250" s="15"/>
    </row>
    <row r="251">
      <c r="C251" s="15"/>
    </row>
    <row r="252">
      <c r="C252" s="15"/>
    </row>
    <row r="253">
      <c r="C253" s="15"/>
    </row>
    <row r="254">
      <c r="C254" s="15"/>
    </row>
    <row r="255">
      <c r="C255" s="15"/>
    </row>
    <row r="256">
      <c r="C256" s="15"/>
    </row>
    <row r="257">
      <c r="C257" s="15"/>
    </row>
    <row r="258">
      <c r="C258" s="15"/>
    </row>
    <row r="259">
      <c r="C259" s="15"/>
    </row>
    <row r="260">
      <c r="C260" s="15"/>
    </row>
    <row r="261">
      <c r="C261" s="15"/>
    </row>
    <row r="262">
      <c r="C262" s="15"/>
    </row>
    <row r="263">
      <c r="C263" s="15"/>
    </row>
    <row r="264">
      <c r="C264" s="15"/>
    </row>
    <row r="265">
      <c r="C265" s="15"/>
    </row>
    <row r="266">
      <c r="C266" s="15"/>
    </row>
    <row r="267">
      <c r="C267" s="15"/>
    </row>
    <row r="268">
      <c r="C268" s="15"/>
    </row>
    <row r="269">
      <c r="C269" s="15"/>
    </row>
    <row r="270">
      <c r="C270" s="15"/>
    </row>
    <row r="271">
      <c r="C271" s="15"/>
    </row>
    <row r="272">
      <c r="C272" s="15"/>
    </row>
    <row r="273">
      <c r="C273" s="15"/>
    </row>
    <row r="274">
      <c r="C274" s="15"/>
    </row>
    <row r="275">
      <c r="C275" s="15"/>
    </row>
    <row r="276">
      <c r="C276" s="15"/>
    </row>
    <row r="277">
      <c r="C277" s="15"/>
    </row>
    <row r="278">
      <c r="C278" s="15"/>
    </row>
    <row r="279">
      <c r="C279" s="15"/>
    </row>
    <row r="280">
      <c r="C280" s="15"/>
    </row>
    <row r="281">
      <c r="C281" s="15"/>
    </row>
    <row r="282">
      <c r="C282" s="15"/>
    </row>
    <row r="283">
      <c r="C283" s="15"/>
    </row>
    <row r="284">
      <c r="C284" s="15"/>
    </row>
    <row r="285">
      <c r="C285" s="15"/>
    </row>
    <row r="286">
      <c r="C286" s="15"/>
    </row>
    <row r="287">
      <c r="C287" s="15"/>
    </row>
    <row r="288">
      <c r="C288" s="15"/>
    </row>
    <row r="289">
      <c r="C289" s="15"/>
    </row>
    <row r="290">
      <c r="C290" s="15"/>
    </row>
    <row r="291">
      <c r="C291" s="15"/>
    </row>
    <row r="292">
      <c r="C292" s="15"/>
    </row>
    <row r="293">
      <c r="C293" s="15"/>
    </row>
    <row r="294">
      <c r="C294" s="15"/>
    </row>
    <row r="295">
      <c r="C295" s="15"/>
    </row>
    <row r="296">
      <c r="C296" s="15"/>
    </row>
    <row r="297">
      <c r="C297" s="15"/>
    </row>
    <row r="298">
      <c r="C298" s="15"/>
    </row>
    <row r="299">
      <c r="C299" s="15"/>
    </row>
    <row r="300">
      <c r="C300" s="15"/>
    </row>
    <row r="301">
      <c r="C301" s="15"/>
    </row>
    <row r="302">
      <c r="C302" s="15"/>
    </row>
    <row r="303">
      <c r="C303" s="15"/>
    </row>
    <row r="304">
      <c r="C304" s="15"/>
    </row>
    <row r="305">
      <c r="C305" s="15"/>
    </row>
    <row r="306">
      <c r="C306" s="15"/>
    </row>
    <row r="307">
      <c r="C307" s="15"/>
    </row>
    <row r="308">
      <c r="C308" s="15"/>
    </row>
    <row r="309">
      <c r="C309" s="15"/>
    </row>
    <row r="310">
      <c r="C310" s="15"/>
    </row>
    <row r="311">
      <c r="C311" s="15"/>
    </row>
    <row r="312">
      <c r="C312" s="15"/>
    </row>
    <row r="313">
      <c r="C313" s="15"/>
    </row>
    <row r="314">
      <c r="C314" s="15"/>
    </row>
    <row r="315">
      <c r="C315" s="15"/>
    </row>
    <row r="316">
      <c r="C316" s="15"/>
    </row>
    <row r="317">
      <c r="C317" s="15"/>
    </row>
    <row r="318">
      <c r="C318" s="15"/>
    </row>
    <row r="319">
      <c r="C319" s="15"/>
    </row>
    <row r="320">
      <c r="C320" s="15"/>
    </row>
    <row r="321">
      <c r="C321" s="15"/>
    </row>
    <row r="322">
      <c r="C322" s="15"/>
    </row>
    <row r="323">
      <c r="C323" s="15"/>
    </row>
    <row r="324">
      <c r="C324" s="15"/>
    </row>
    <row r="325">
      <c r="C325" s="15"/>
    </row>
    <row r="326">
      <c r="C326" s="15"/>
    </row>
    <row r="327">
      <c r="C327" s="15"/>
    </row>
    <row r="328">
      <c r="C328" s="15"/>
    </row>
    <row r="329">
      <c r="C329" s="15"/>
    </row>
    <row r="330">
      <c r="C330" s="15"/>
    </row>
    <row r="331">
      <c r="C331" s="15"/>
    </row>
    <row r="332">
      <c r="C332" s="15"/>
    </row>
    <row r="333">
      <c r="C333" s="15"/>
    </row>
    <row r="334">
      <c r="C334" s="15"/>
    </row>
    <row r="335">
      <c r="C335" s="15"/>
    </row>
    <row r="336">
      <c r="C336" s="15"/>
    </row>
    <row r="337">
      <c r="C337" s="15"/>
    </row>
    <row r="338">
      <c r="C338" s="15"/>
    </row>
    <row r="339">
      <c r="C339" s="15"/>
    </row>
    <row r="340">
      <c r="C340" s="15"/>
    </row>
    <row r="341">
      <c r="C341" s="15"/>
    </row>
    <row r="342">
      <c r="C342" s="15"/>
    </row>
    <row r="343">
      <c r="C343" s="15"/>
    </row>
    <row r="344">
      <c r="C344" s="15"/>
    </row>
    <row r="345">
      <c r="C345" s="15"/>
    </row>
    <row r="346">
      <c r="C346" s="15"/>
    </row>
    <row r="347">
      <c r="C347" s="15"/>
    </row>
    <row r="348">
      <c r="C348" s="15"/>
    </row>
    <row r="349">
      <c r="C349" s="15"/>
    </row>
    <row r="350">
      <c r="C350" s="15"/>
    </row>
    <row r="351">
      <c r="C351" s="15"/>
    </row>
    <row r="352">
      <c r="C352" s="15"/>
    </row>
    <row r="353">
      <c r="C353" s="15"/>
    </row>
    <row r="354">
      <c r="C354" s="15"/>
    </row>
    <row r="355">
      <c r="C355" s="15"/>
    </row>
    <row r="356">
      <c r="C356" s="15"/>
    </row>
    <row r="357">
      <c r="C357" s="15"/>
    </row>
    <row r="358">
      <c r="C358" s="15"/>
    </row>
    <row r="359">
      <c r="C359" s="15"/>
    </row>
    <row r="360">
      <c r="C360" s="15"/>
    </row>
    <row r="361">
      <c r="C361" s="15"/>
    </row>
    <row r="362">
      <c r="C362" s="15"/>
    </row>
    <row r="363">
      <c r="C363" s="15"/>
    </row>
    <row r="364">
      <c r="C364" s="15"/>
    </row>
    <row r="365">
      <c r="C365" s="15"/>
    </row>
    <row r="366">
      <c r="C366" s="15"/>
    </row>
    <row r="367">
      <c r="C367" s="15"/>
    </row>
    <row r="368">
      <c r="C368" s="15"/>
    </row>
    <row r="369">
      <c r="C369" s="15"/>
    </row>
    <row r="370">
      <c r="C370" s="15"/>
    </row>
    <row r="371">
      <c r="C371" s="15"/>
    </row>
    <row r="372">
      <c r="C372" s="15"/>
    </row>
    <row r="373">
      <c r="C373" s="15"/>
    </row>
    <row r="374">
      <c r="C374" s="15"/>
    </row>
    <row r="375">
      <c r="C375" s="15"/>
    </row>
    <row r="376">
      <c r="C376" s="15"/>
    </row>
    <row r="377">
      <c r="C377" s="15"/>
    </row>
    <row r="378">
      <c r="C378" s="15"/>
    </row>
    <row r="379">
      <c r="C379" s="15"/>
    </row>
    <row r="380">
      <c r="C380" s="15"/>
    </row>
    <row r="381">
      <c r="C381" s="15"/>
    </row>
    <row r="382">
      <c r="C382" s="15"/>
    </row>
    <row r="383">
      <c r="C383" s="15"/>
    </row>
    <row r="384">
      <c r="C384" s="15"/>
    </row>
    <row r="385">
      <c r="C385" s="15"/>
    </row>
    <row r="386">
      <c r="C386" s="15"/>
    </row>
    <row r="387">
      <c r="C387" s="15"/>
    </row>
    <row r="388">
      <c r="C388" s="15"/>
    </row>
    <row r="389">
      <c r="C389" s="15"/>
    </row>
    <row r="390">
      <c r="C390" s="15"/>
    </row>
    <row r="391">
      <c r="C391" s="15"/>
    </row>
    <row r="392">
      <c r="C392" s="15"/>
    </row>
    <row r="393">
      <c r="C393" s="15"/>
    </row>
    <row r="394">
      <c r="C394" s="15"/>
    </row>
    <row r="395">
      <c r="C395" s="15"/>
    </row>
    <row r="396">
      <c r="C396" s="15"/>
    </row>
    <row r="397">
      <c r="C397" s="15"/>
    </row>
    <row r="398">
      <c r="C398" s="15"/>
    </row>
    <row r="399">
      <c r="C399" s="15"/>
    </row>
    <row r="400">
      <c r="C400" s="15"/>
    </row>
    <row r="401">
      <c r="C401" s="15"/>
    </row>
    <row r="402">
      <c r="C402" s="15"/>
    </row>
    <row r="403">
      <c r="C403" s="15"/>
    </row>
    <row r="404">
      <c r="C404" s="15"/>
    </row>
    <row r="405">
      <c r="C405" s="15"/>
    </row>
    <row r="406">
      <c r="C406" s="15"/>
    </row>
    <row r="407">
      <c r="C407" s="15"/>
    </row>
    <row r="408">
      <c r="C408" s="15"/>
    </row>
    <row r="409">
      <c r="C409" s="15"/>
    </row>
    <row r="410">
      <c r="C410" s="15"/>
    </row>
    <row r="411">
      <c r="C411" s="15"/>
    </row>
    <row r="412">
      <c r="C412" s="15"/>
    </row>
    <row r="413">
      <c r="C413" s="15"/>
    </row>
    <row r="414">
      <c r="C414" s="15"/>
    </row>
    <row r="415">
      <c r="C415" s="15"/>
    </row>
    <row r="416">
      <c r="C416" s="15"/>
    </row>
    <row r="417">
      <c r="C417" s="15"/>
    </row>
    <row r="418">
      <c r="C418" s="15"/>
    </row>
    <row r="419">
      <c r="C419" s="15"/>
    </row>
    <row r="420">
      <c r="C420" s="15"/>
    </row>
    <row r="421">
      <c r="C421" s="15"/>
    </row>
    <row r="422">
      <c r="C422" s="15"/>
    </row>
    <row r="423">
      <c r="C423" s="15"/>
    </row>
    <row r="424">
      <c r="C424" s="15"/>
    </row>
    <row r="425">
      <c r="C425" s="15"/>
    </row>
    <row r="426">
      <c r="C426" s="15"/>
    </row>
    <row r="427">
      <c r="C427" s="15"/>
    </row>
    <row r="428">
      <c r="C428" s="15"/>
    </row>
    <row r="429">
      <c r="C429" s="15"/>
    </row>
    <row r="430">
      <c r="C430" s="15"/>
    </row>
    <row r="431">
      <c r="C431" s="15"/>
    </row>
    <row r="432">
      <c r="C432" s="15"/>
    </row>
    <row r="433">
      <c r="C433" s="15"/>
    </row>
    <row r="434">
      <c r="C434" s="15"/>
    </row>
    <row r="435">
      <c r="C435" s="15"/>
    </row>
    <row r="436">
      <c r="C436" s="15"/>
    </row>
    <row r="437">
      <c r="C437" s="15"/>
    </row>
    <row r="438">
      <c r="C438" s="15"/>
    </row>
    <row r="439">
      <c r="C439" s="15"/>
    </row>
    <row r="440">
      <c r="C440" s="15"/>
    </row>
    <row r="441">
      <c r="C441" s="15"/>
    </row>
    <row r="442">
      <c r="C442" s="15"/>
    </row>
    <row r="443">
      <c r="C443" s="15"/>
    </row>
    <row r="444">
      <c r="C444" s="15"/>
    </row>
    <row r="445">
      <c r="C445" s="15"/>
    </row>
    <row r="446">
      <c r="C446" s="15"/>
    </row>
    <row r="447">
      <c r="C447" s="15"/>
    </row>
    <row r="448">
      <c r="C448" s="15"/>
    </row>
    <row r="449">
      <c r="C449" s="15"/>
    </row>
    <row r="450">
      <c r="C450" s="15"/>
    </row>
    <row r="451">
      <c r="C451" s="15"/>
    </row>
    <row r="452">
      <c r="C452" s="15"/>
    </row>
    <row r="453">
      <c r="C453" s="15"/>
    </row>
    <row r="454">
      <c r="C454" s="15"/>
    </row>
    <row r="455">
      <c r="C455" s="15"/>
    </row>
    <row r="456">
      <c r="C456" s="15"/>
    </row>
    <row r="457">
      <c r="C457" s="15"/>
    </row>
    <row r="458">
      <c r="C458" s="15"/>
    </row>
    <row r="459">
      <c r="C459" s="15"/>
    </row>
    <row r="460">
      <c r="C460" s="15"/>
    </row>
    <row r="461">
      <c r="C461" s="15"/>
    </row>
    <row r="462">
      <c r="C462" s="15"/>
    </row>
    <row r="463">
      <c r="C463" s="15"/>
    </row>
    <row r="464">
      <c r="C464" s="15"/>
    </row>
    <row r="465">
      <c r="C465" s="15"/>
    </row>
    <row r="466">
      <c r="C466" s="15"/>
    </row>
    <row r="467">
      <c r="C467" s="15"/>
    </row>
    <row r="468">
      <c r="C468" s="15"/>
    </row>
    <row r="469">
      <c r="C469" s="15"/>
    </row>
    <row r="470">
      <c r="C470" s="15"/>
    </row>
    <row r="471">
      <c r="C471" s="15"/>
    </row>
    <row r="472">
      <c r="C472" s="15"/>
    </row>
    <row r="473">
      <c r="C473" s="15"/>
    </row>
    <row r="474">
      <c r="C474" s="15"/>
    </row>
    <row r="475">
      <c r="C475" s="15"/>
    </row>
    <row r="476">
      <c r="C476" s="15"/>
    </row>
    <row r="477">
      <c r="C477" s="15"/>
    </row>
    <row r="478">
      <c r="C478" s="15"/>
    </row>
    <row r="479">
      <c r="C479" s="15"/>
    </row>
    <row r="480">
      <c r="C480" s="15"/>
    </row>
    <row r="481">
      <c r="C481" s="15"/>
    </row>
    <row r="482">
      <c r="C482" s="15"/>
    </row>
    <row r="483">
      <c r="C483" s="15"/>
    </row>
    <row r="484">
      <c r="C484" s="15"/>
    </row>
    <row r="485">
      <c r="C485" s="15"/>
    </row>
    <row r="486">
      <c r="C486" s="15"/>
    </row>
    <row r="487">
      <c r="C487" s="15"/>
    </row>
    <row r="488">
      <c r="C488" s="15"/>
    </row>
    <row r="489">
      <c r="C489" s="15"/>
    </row>
    <row r="490">
      <c r="C490" s="15"/>
    </row>
    <row r="491">
      <c r="C491" s="15"/>
    </row>
    <row r="492">
      <c r="C492" s="15"/>
    </row>
    <row r="493">
      <c r="C493" s="15"/>
    </row>
    <row r="494">
      <c r="C494" s="15"/>
    </row>
    <row r="495">
      <c r="C495" s="15"/>
    </row>
    <row r="496">
      <c r="C496" s="15"/>
    </row>
    <row r="497">
      <c r="C497" s="15"/>
    </row>
    <row r="498">
      <c r="C498" s="15"/>
    </row>
    <row r="499">
      <c r="C499" s="15"/>
    </row>
    <row r="500">
      <c r="C500" s="15"/>
    </row>
    <row r="501">
      <c r="C501" s="15"/>
    </row>
    <row r="502">
      <c r="C502" s="15"/>
    </row>
    <row r="503">
      <c r="C503" s="15"/>
    </row>
    <row r="504">
      <c r="C504" s="15"/>
    </row>
    <row r="505">
      <c r="C505" s="15"/>
    </row>
    <row r="506">
      <c r="C506" s="15"/>
    </row>
    <row r="507">
      <c r="C507" s="15"/>
    </row>
    <row r="508">
      <c r="C508" s="15"/>
    </row>
    <row r="509">
      <c r="C509" s="15"/>
    </row>
    <row r="510">
      <c r="C510" s="15"/>
    </row>
    <row r="511">
      <c r="C511" s="15"/>
    </row>
    <row r="512">
      <c r="C512" s="15"/>
    </row>
    <row r="513">
      <c r="C513" s="15"/>
    </row>
    <row r="514">
      <c r="C514" s="15"/>
    </row>
    <row r="515">
      <c r="C515" s="15"/>
    </row>
    <row r="516">
      <c r="C516" s="15"/>
    </row>
    <row r="517">
      <c r="C517" s="15"/>
    </row>
    <row r="518">
      <c r="C518" s="15"/>
    </row>
    <row r="519">
      <c r="C519" s="15"/>
    </row>
    <row r="520">
      <c r="C520" s="15"/>
    </row>
    <row r="521">
      <c r="C521" s="15"/>
    </row>
    <row r="522">
      <c r="C522" s="15"/>
    </row>
    <row r="523">
      <c r="C523" s="15"/>
    </row>
    <row r="524">
      <c r="C524" s="15"/>
    </row>
    <row r="525">
      <c r="C525" s="15"/>
    </row>
    <row r="526">
      <c r="C526" s="15"/>
    </row>
    <row r="527">
      <c r="C527" s="15"/>
    </row>
    <row r="528">
      <c r="C528" s="15"/>
    </row>
    <row r="529">
      <c r="C529" s="15"/>
    </row>
    <row r="530">
      <c r="C530" s="15"/>
    </row>
    <row r="531">
      <c r="C531" s="15"/>
    </row>
    <row r="532">
      <c r="C532" s="15"/>
    </row>
    <row r="533">
      <c r="C533" s="15"/>
    </row>
    <row r="534">
      <c r="C534" s="15"/>
    </row>
    <row r="535">
      <c r="C535" s="15"/>
    </row>
    <row r="536">
      <c r="C536" s="15"/>
    </row>
    <row r="537">
      <c r="C537" s="15"/>
    </row>
    <row r="538">
      <c r="C538" s="15"/>
    </row>
    <row r="539">
      <c r="C539" s="15"/>
    </row>
    <row r="540">
      <c r="C540" s="15"/>
    </row>
    <row r="541">
      <c r="C541" s="15"/>
    </row>
    <row r="542">
      <c r="C542" s="15"/>
    </row>
    <row r="543">
      <c r="C543" s="15"/>
    </row>
    <row r="544">
      <c r="C544" s="15"/>
    </row>
    <row r="545">
      <c r="C545" s="15"/>
    </row>
    <row r="546">
      <c r="C546" s="15"/>
    </row>
    <row r="547">
      <c r="C547" s="15"/>
    </row>
    <row r="548">
      <c r="C548" s="15"/>
    </row>
    <row r="549">
      <c r="C549" s="15"/>
    </row>
    <row r="550">
      <c r="C550" s="15"/>
    </row>
    <row r="551">
      <c r="C551" s="15"/>
    </row>
    <row r="552">
      <c r="C552" s="15"/>
    </row>
    <row r="553">
      <c r="C553" s="15"/>
    </row>
    <row r="554">
      <c r="C554" s="15"/>
    </row>
    <row r="555">
      <c r="C555" s="15"/>
    </row>
    <row r="556">
      <c r="C556" s="15"/>
    </row>
    <row r="557">
      <c r="C557" s="15"/>
    </row>
    <row r="558">
      <c r="C558" s="15"/>
    </row>
    <row r="559">
      <c r="C559" s="15"/>
    </row>
    <row r="560">
      <c r="C560" s="15"/>
    </row>
    <row r="561">
      <c r="C561" s="15"/>
    </row>
    <row r="562">
      <c r="C562" s="15"/>
    </row>
    <row r="563">
      <c r="C563" s="15"/>
    </row>
    <row r="564">
      <c r="C564" s="15"/>
    </row>
    <row r="565">
      <c r="C565" s="15"/>
    </row>
    <row r="566">
      <c r="C566" s="15"/>
    </row>
    <row r="567">
      <c r="C567" s="15"/>
    </row>
    <row r="568">
      <c r="C568" s="15"/>
    </row>
    <row r="569">
      <c r="C569" s="15"/>
    </row>
    <row r="570">
      <c r="C570" s="15"/>
    </row>
    <row r="571">
      <c r="C571" s="15"/>
    </row>
    <row r="572">
      <c r="C572" s="15"/>
    </row>
    <row r="573">
      <c r="C573" s="15"/>
    </row>
    <row r="574">
      <c r="C574" s="15"/>
    </row>
    <row r="575">
      <c r="C575" s="15"/>
    </row>
    <row r="576">
      <c r="C576" s="15"/>
    </row>
    <row r="577">
      <c r="C577" s="15"/>
    </row>
    <row r="578">
      <c r="C578" s="15"/>
    </row>
    <row r="579">
      <c r="C579" s="15"/>
    </row>
    <row r="580">
      <c r="C580" s="15"/>
    </row>
    <row r="581">
      <c r="C581" s="15"/>
    </row>
    <row r="582">
      <c r="C582" s="15"/>
    </row>
    <row r="583">
      <c r="C583" s="15"/>
    </row>
    <row r="584">
      <c r="C584" s="15"/>
    </row>
    <row r="585">
      <c r="C585" s="15"/>
    </row>
    <row r="586">
      <c r="C586" s="15"/>
    </row>
    <row r="587">
      <c r="C587" s="15"/>
    </row>
    <row r="588">
      <c r="C588" s="15"/>
    </row>
    <row r="589">
      <c r="C589" s="15"/>
    </row>
    <row r="590">
      <c r="C590" s="15"/>
    </row>
    <row r="591">
      <c r="C591" s="15"/>
    </row>
    <row r="592">
      <c r="C592" s="15"/>
    </row>
    <row r="593">
      <c r="C593" s="15"/>
    </row>
    <row r="594">
      <c r="C594" s="15"/>
    </row>
    <row r="595">
      <c r="C595" s="15"/>
    </row>
    <row r="596">
      <c r="C596" s="15"/>
    </row>
    <row r="597">
      <c r="C597" s="15"/>
    </row>
    <row r="598">
      <c r="C598" s="15"/>
    </row>
    <row r="599">
      <c r="C599" s="15"/>
    </row>
    <row r="600">
      <c r="C600" s="15"/>
    </row>
    <row r="601">
      <c r="C601" s="15"/>
    </row>
    <row r="602">
      <c r="C602" s="15"/>
    </row>
    <row r="603">
      <c r="C603" s="15"/>
    </row>
    <row r="604">
      <c r="C604" s="15"/>
    </row>
    <row r="605">
      <c r="C605" s="15"/>
    </row>
    <row r="606">
      <c r="C606" s="15"/>
    </row>
    <row r="607">
      <c r="C607" s="15"/>
    </row>
    <row r="608">
      <c r="C608" s="15"/>
    </row>
    <row r="609">
      <c r="C609" s="15"/>
    </row>
    <row r="610">
      <c r="C610" s="15"/>
    </row>
    <row r="611">
      <c r="C611" s="15"/>
    </row>
    <row r="612">
      <c r="C612" s="15"/>
    </row>
    <row r="613">
      <c r="C613" s="15"/>
    </row>
    <row r="614">
      <c r="C614" s="15"/>
    </row>
    <row r="615">
      <c r="C615" s="15"/>
    </row>
    <row r="616">
      <c r="C616" s="15"/>
    </row>
    <row r="617">
      <c r="C617" s="15"/>
    </row>
    <row r="618">
      <c r="C618" s="15"/>
    </row>
    <row r="619">
      <c r="C619" s="15"/>
    </row>
    <row r="620">
      <c r="C620" s="15"/>
    </row>
    <row r="621">
      <c r="C621" s="15"/>
    </row>
    <row r="622">
      <c r="C622" s="15"/>
    </row>
    <row r="623">
      <c r="C623" s="15"/>
    </row>
    <row r="624">
      <c r="C624" s="15"/>
    </row>
    <row r="625">
      <c r="C625" s="15"/>
    </row>
    <row r="626">
      <c r="C626" s="15"/>
    </row>
    <row r="627">
      <c r="C627" s="15"/>
    </row>
    <row r="628">
      <c r="C628" s="15"/>
    </row>
    <row r="629">
      <c r="C629" s="15"/>
    </row>
    <row r="630">
      <c r="C630" s="15"/>
    </row>
    <row r="631">
      <c r="C631" s="15"/>
    </row>
    <row r="632">
      <c r="C632" s="15"/>
    </row>
    <row r="633">
      <c r="C633" s="15"/>
    </row>
    <row r="634">
      <c r="C634" s="15"/>
    </row>
    <row r="635">
      <c r="C635" s="15"/>
    </row>
    <row r="636">
      <c r="C636" s="15"/>
    </row>
    <row r="637">
      <c r="C637" s="15"/>
    </row>
    <row r="638">
      <c r="C638" s="15"/>
    </row>
    <row r="639">
      <c r="C639" s="15"/>
    </row>
    <row r="640">
      <c r="C640" s="15"/>
    </row>
    <row r="641">
      <c r="C641" s="15"/>
    </row>
    <row r="642">
      <c r="C642" s="15"/>
    </row>
    <row r="643">
      <c r="C643" s="15"/>
    </row>
    <row r="644">
      <c r="C644" s="15"/>
    </row>
    <row r="645">
      <c r="C645" s="15"/>
    </row>
    <row r="646">
      <c r="C646" s="15"/>
    </row>
    <row r="647">
      <c r="C647" s="15"/>
    </row>
    <row r="648">
      <c r="C648" s="15"/>
    </row>
    <row r="649">
      <c r="C649" s="15"/>
    </row>
    <row r="650">
      <c r="C650" s="15"/>
    </row>
    <row r="651">
      <c r="C651" s="15"/>
    </row>
    <row r="652">
      <c r="C652" s="15"/>
    </row>
    <row r="653">
      <c r="C653" s="15"/>
    </row>
    <row r="654">
      <c r="C654" s="15"/>
    </row>
    <row r="655">
      <c r="C655" s="15"/>
    </row>
    <row r="656">
      <c r="C656" s="15"/>
    </row>
    <row r="657">
      <c r="C657" s="15"/>
    </row>
    <row r="658">
      <c r="C658" s="15"/>
    </row>
    <row r="659">
      <c r="C659" s="15"/>
    </row>
    <row r="660">
      <c r="C660" s="15"/>
    </row>
    <row r="661">
      <c r="C661" s="15"/>
    </row>
    <row r="662">
      <c r="C662" s="15"/>
    </row>
    <row r="663">
      <c r="C663" s="15"/>
    </row>
    <row r="664">
      <c r="C664" s="15"/>
    </row>
    <row r="665">
      <c r="C665" s="15"/>
    </row>
    <row r="666">
      <c r="C666" s="15"/>
    </row>
    <row r="667">
      <c r="C667" s="15"/>
    </row>
    <row r="668">
      <c r="C668" s="15"/>
    </row>
    <row r="669">
      <c r="C669" s="15"/>
    </row>
    <row r="670">
      <c r="C670" s="15"/>
    </row>
    <row r="671">
      <c r="C671" s="15"/>
    </row>
    <row r="672">
      <c r="C672" s="15"/>
    </row>
    <row r="673">
      <c r="C673" s="15"/>
    </row>
    <row r="674">
      <c r="C674" s="15"/>
    </row>
    <row r="675">
      <c r="C675" s="15"/>
    </row>
    <row r="676">
      <c r="C676" s="15"/>
    </row>
    <row r="677">
      <c r="C677" s="15"/>
    </row>
    <row r="678">
      <c r="C678" s="15"/>
    </row>
    <row r="679">
      <c r="C679" s="15"/>
    </row>
    <row r="680">
      <c r="C680" s="15"/>
    </row>
    <row r="681">
      <c r="C681" s="15"/>
    </row>
    <row r="682">
      <c r="C682" s="15"/>
    </row>
    <row r="683">
      <c r="C683" s="15"/>
    </row>
    <row r="684">
      <c r="C684" s="15"/>
    </row>
    <row r="685">
      <c r="C685" s="15"/>
    </row>
    <row r="686">
      <c r="C686" s="15"/>
    </row>
    <row r="687">
      <c r="C687" s="15"/>
    </row>
    <row r="688">
      <c r="C688" s="15"/>
    </row>
    <row r="689">
      <c r="C689" s="15"/>
    </row>
    <row r="690">
      <c r="C690" s="15"/>
    </row>
    <row r="691">
      <c r="C691" s="15"/>
    </row>
    <row r="692">
      <c r="C692" s="15"/>
    </row>
    <row r="693">
      <c r="C693" s="15"/>
    </row>
    <row r="694">
      <c r="C694" s="15"/>
    </row>
    <row r="695">
      <c r="C695" s="15"/>
    </row>
    <row r="696">
      <c r="C696" s="15"/>
    </row>
    <row r="697">
      <c r="C697" s="15"/>
    </row>
    <row r="698">
      <c r="C698" s="15"/>
    </row>
    <row r="699">
      <c r="C699" s="15"/>
    </row>
    <row r="700">
      <c r="C700" s="15"/>
    </row>
    <row r="701">
      <c r="C701" s="15"/>
    </row>
    <row r="702">
      <c r="C702" s="15"/>
    </row>
    <row r="703">
      <c r="C703" s="15"/>
    </row>
    <row r="704">
      <c r="C704" s="15"/>
    </row>
    <row r="705">
      <c r="C705" s="15"/>
    </row>
    <row r="706">
      <c r="C706" s="15"/>
    </row>
    <row r="707">
      <c r="C707" s="15"/>
    </row>
    <row r="708">
      <c r="C708" s="15"/>
    </row>
    <row r="709">
      <c r="C709" s="15"/>
    </row>
    <row r="710">
      <c r="C710" s="15"/>
    </row>
    <row r="711">
      <c r="C711" s="15"/>
    </row>
    <row r="712">
      <c r="C712" s="15"/>
    </row>
    <row r="713">
      <c r="C713" s="15"/>
    </row>
    <row r="714">
      <c r="C714" s="15"/>
    </row>
    <row r="715">
      <c r="C715" s="15"/>
    </row>
    <row r="716">
      <c r="C716" s="15"/>
    </row>
    <row r="717">
      <c r="C717" s="15"/>
    </row>
    <row r="718">
      <c r="C718" s="15"/>
    </row>
    <row r="719">
      <c r="C719" s="15"/>
    </row>
    <row r="720">
      <c r="C720" s="15"/>
    </row>
    <row r="721">
      <c r="C721" s="15"/>
    </row>
    <row r="722">
      <c r="C722" s="15"/>
    </row>
    <row r="723">
      <c r="C723" s="15"/>
    </row>
    <row r="724">
      <c r="C724" s="15"/>
    </row>
    <row r="725">
      <c r="C725" s="15"/>
    </row>
    <row r="726">
      <c r="C726" s="15"/>
    </row>
    <row r="727">
      <c r="C727" s="15"/>
    </row>
    <row r="728">
      <c r="C728" s="15"/>
    </row>
    <row r="729">
      <c r="C729" s="15"/>
    </row>
    <row r="730">
      <c r="C730" s="15"/>
    </row>
    <row r="731">
      <c r="C731" s="15"/>
    </row>
    <row r="732">
      <c r="C732" s="15"/>
    </row>
    <row r="733">
      <c r="C733" s="15"/>
    </row>
    <row r="734">
      <c r="C734" s="15"/>
    </row>
    <row r="735">
      <c r="C735" s="15"/>
    </row>
    <row r="736">
      <c r="C736" s="15"/>
    </row>
    <row r="737">
      <c r="C737" s="15"/>
    </row>
    <row r="738">
      <c r="C738" s="15"/>
    </row>
    <row r="739">
      <c r="C739" s="15"/>
    </row>
    <row r="740">
      <c r="C740" s="15"/>
    </row>
    <row r="741">
      <c r="C741" s="15"/>
    </row>
    <row r="742">
      <c r="C742" s="15"/>
    </row>
    <row r="743">
      <c r="C743" s="15"/>
    </row>
    <row r="744">
      <c r="C744" s="15"/>
    </row>
    <row r="745">
      <c r="C745" s="15"/>
    </row>
    <row r="746">
      <c r="C746" s="15"/>
    </row>
    <row r="747">
      <c r="C747" s="15"/>
    </row>
    <row r="748">
      <c r="C748" s="15"/>
    </row>
    <row r="749">
      <c r="C749" s="15"/>
    </row>
    <row r="750">
      <c r="C750" s="15"/>
    </row>
    <row r="751">
      <c r="C751" s="15"/>
    </row>
    <row r="752">
      <c r="C752" s="15"/>
    </row>
    <row r="753">
      <c r="C753" s="15"/>
    </row>
    <row r="754">
      <c r="C754" s="15"/>
    </row>
    <row r="755">
      <c r="C755" s="15"/>
    </row>
    <row r="756">
      <c r="C756" s="15"/>
    </row>
    <row r="757">
      <c r="C757" s="15"/>
    </row>
    <row r="758">
      <c r="C758" s="15"/>
    </row>
    <row r="759">
      <c r="C759" s="15"/>
    </row>
    <row r="760">
      <c r="C760" s="15"/>
    </row>
    <row r="761">
      <c r="C761" s="15"/>
    </row>
    <row r="762">
      <c r="C762" s="15"/>
    </row>
    <row r="763">
      <c r="C763" s="15"/>
    </row>
    <row r="764">
      <c r="C764" s="15"/>
    </row>
    <row r="765">
      <c r="C765" s="15"/>
    </row>
    <row r="766">
      <c r="C766" s="15"/>
    </row>
    <row r="767">
      <c r="C767" s="15"/>
    </row>
    <row r="768">
      <c r="C768" s="15"/>
    </row>
    <row r="769">
      <c r="C769" s="15"/>
    </row>
    <row r="770">
      <c r="C770" s="15"/>
    </row>
    <row r="771">
      <c r="C771" s="15"/>
    </row>
    <row r="772">
      <c r="C772" s="15"/>
    </row>
    <row r="773">
      <c r="C773" s="15"/>
    </row>
    <row r="774">
      <c r="C774" s="15"/>
    </row>
    <row r="775">
      <c r="C775" s="15"/>
    </row>
    <row r="776">
      <c r="C776" s="15"/>
    </row>
    <row r="777">
      <c r="C777" s="15"/>
    </row>
    <row r="778">
      <c r="C778" s="15"/>
    </row>
    <row r="779">
      <c r="C779" s="15"/>
    </row>
    <row r="780">
      <c r="C780" s="15"/>
    </row>
    <row r="781">
      <c r="C781" s="15"/>
    </row>
    <row r="782">
      <c r="C782" s="15"/>
    </row>
    <row r="783">
      <c r="C783" s="15"/>
    </row>
    <row r="784">
      <c r="C784" s="15"/>
    </row>
    <row r="785">
      <c r="C785" s="15"/>
    </row>
    <row r="786">
      <c r="C786" s="15"/>
    </row>
    <row r="787">
      <c r="C787" s="15"/>
    </row>
    <row r="788">
      <c r="C788" s="15"/>
    </row>
    <row r="789">
      <c r="C789" s="15"/>
    </row>
    <row r="790">
      <c r="C790" s="15"/>
    </row>
    <row r="791">
      <c r="C791" s="15"/>
    </row>
    <row r="792">
      <c r="C792" s="15"/>
    </row>
    <row r="793">
      <c r="C793" s="15"/>
    </row>
    <row r="794">
      <c r="C794" s="15"/>
    </row>
    <row r="795">
      <c r="C795" s="15"/>
    </row>
    <row r="796">
      <c r="C796" s="15"/>
    </row>
    <row r="797">
      <c r="C797" s="15"/>
    </row>
    <row r="798">
      <c r="C798" s="15"/>
    </row>
    <row r="799">
      <c r="C799" s="15"/>
    </row>
    <row r="800">
      <c r="C800" s="15"/>
    </row>
    <row r="801">
      <c r="C801" s="15"/>
    </row>
    <row r="802">
      <c r="C802" s="15"/>
    </row>
    <row r="803">
      <c r="C803" s="15"/>
    </row>
    <row r="804">
      <c r="C804" s="15"/>
    </row>
    <row r="805">
      <c r="C805" s="15"/>
    </row>
    <row r="806">
      <c r="C806" s="15"/>
    </row>
    <row r="807">
      <c r="C807" s="15"/>
    </row>
    <row r="808">
      <c r="C808" s="15"/>
    </row>
    <row r="809">
      <c r="C809" s="15"/>
    </row>
    <row r="810">
      <c r="C810" s="15"/>
    </row>
    <row r="811">
      <c r="C811" s="15"/>
    </row>
    <row r="812">
      <c r="C812" s="15"/>
    </row>
    <row r="813">
      <c r="C813" s="15"/>
    </row>
    <row r="814">
      <c r="C814" s="15"/>
    </row>
    <row r="815">
      <c r="C815" s="15"/>
    </row>
    <row r="816">
      <c r="C816" s="15"/>
    </row>
    <row r="817">
      <c r="C817" s="15"/>
    </row>
    <row r="818">
      <c r="C818" s="15"/>
    </row>
    <row r="819">
      <c r="C819" s="15"/>
    </row>
    <row r="820">
      <c r="C820" s="15"/>
    </row>
    <row r="821">
      <c r="C821" s="15"/>
    </row>
    <row r="822">
      <c r="C822" s="15"/>
    </row>
    <row r="823">
      <c r="C823" s="15"/>
    </row>
    <row r="824">
      <c r="C824" s="15"/>
    </row>
    <row r="825">
      <c r="C825" s="15"/>
    </row>
    <row r="826">
      <c r="C826" s="15"/>
    </row>
    <row r="827">
      <c r="C827" s="15"/>
    </row>
    <row r="828">
      <c r="C828" s="15"/>
    </row>
    <row r="829">
      <c r="C829" s="15"/>
    </row>
    <row r="830">
      <c r="C830" s="15"/>
    </row>
    <row r="831">
      <c r="C831" s="15"/>
    </row>
    <row r="832">
      <c r="C832" s="15"/>
    </row>
    <row r="833">
      <c r="C833" s="15"/>
    </row>
    <row r="834">
      <c r="C834" s="15"/>
    </row>
    <row r="835">
      <c r="C835" s="15"/>
    </row>
    <row r="836">
      <c r="C836" s="15"/>
    </row>
    <row r="837">
      <c r="C837" s="15"/>
    </row>
    <row r="838">
      <c r="C838" s="15"/>
    </row>
    <row r="839">
      <c r="C839" s="15"/>
    </row>
    <row r="840">
      <c r="C840" s="15"/>
    </row>
    <row r="841">
      <c r="C841" s="15"/>
    </row>
    <row r="842">
      <c r="C842" s="15"/>
    </row>
    <row r="843">
      <c r="C843" s="15"/>
    </row>
    <row r="844">
      <c r="C844" s="15"/>
    </row>
    <row r="845">
      <c r="C845" s="15"/>
    </row>
    <row r="846">
      <c r="C846" s="15"/>
    </row>
    <row r="847">
      <c r="C847" s="15"/>
    </row>
    <row r="848">
      <c r="C848" s="15"/>
    </row>
    <row r="849">
      <c r="C849" s="15"/>
    </row>
    <row r="850">
      <c r="C850" s="15"/>
    </row>
    <row r="851">
      <c r="C851" s="15"/>
    </row>
    <row r="852">
      <c r="C852" s="15"/>
    </row>
    <row r="853">
      <c r="C853" s="15"/>
    </row>
    <row r="854">
      <c r="C854" s="15"/>
    </row>
    <row r="855">
      <c r="C855" s="15"/>
    </row>
    <row r="856">
      <c r="C856" s="15"/>
    </row>
    <row r="857">
      <c r="C857" s="15"/>
    </row>
    <row r="858">
      <c r="C858" s="15"/>
    </row>
    <row r="859">
      <c r="C859" s="15"/>
    </row>
    <row r="860">
      <c r="C860" s="15"/>
    </row>
    <row r="861">
      <c r="C861" s="15"/>
    </row>
    <row r="862">
      <c r="C862" s="15"/>
    </row>
    <row r="863">
      <c r="C863" s="15"/>
    </row>
    <row r="864">
      <c r="C864" s="15"/>
    </row>
    <row r="865">
      <c r="C865" s="15"/>
    </row>
    <row r="866">
      <c r="C866" s="15"/>
    </row>
    <row r="867">
      <c r="C867" s="15"/>
    </row>
    <row r="868">
      <c r="C868" s="15"/>
    </row>
    <row r="869">
      <c r="C869" s="15"/>
    </row>
    <row r="870">
      <c r="C870" s="15"/>
    </row>
    <row r="871">
      <c r="C871" s="15"/>
    </row>
    <row r="872">
      <c r="C872" s="15"/>
    </row>
    <row r="873">
      <c r="C873" s="15"/>
    </row>
    <row r="874">
      <c r="C874" s="15"/>
    </row>
    <row r="875">
      <c r="C875" s="15"/>
    </row>
    <row r="876">
      <c r="C876" s="15"/>
    </row>
    <row r="877">
      <c r="C877" s="15"/>
    </row>
    <row r="878">
      <c r="C878" s="15"/>
    </row>
    <row r="879">
      <c r="C879" s="15"/>
    </row>
    <row r="880">
      <c r="C880" s="15"/>
    </row>
    <row r="881">
      <c r="C881" s="15"/>
    </row>
    <row r="882">
      <c r="C882" s="15"/>
    </row>
    <row r="883">
      <c r="C883" s="15"/>
    </row>
    <row r="884">
      <c r="C884" s="15"/>
    </row>
    <row r="885">
      <c r="C885" s="15"/>
    </row>
    <row r="886">
      <c r="C886" s="15"/>
    </row>
    <row r="887">
      <c r="C887" s="15"/>
    </row>
    <row r="888">
      <c r="C888" s="15"/>
    </row>
    <row r="889">
      <c r="C889" s="15"/>
    </row>
    <row r="890">
      <c r="C890" s="15"/>
    </row>
    <row r="891">
      <c r="C891" s="15"/>
    </row>
    <row r="892">
      <c r="C892" s="15"/>
    </row>
    <row r="893">
      <c r="C893" s="15"/>
    </row>
    <row r="894">
      <c r="C894" s="15"/>
    </row>
    <row r="895">
      <c r="C895" s="15"/>
    </row>
    <row r="896">
      <c r="C896" s="15"/>
    </row>
    <row r="897">
      <c r="C897" s="15"/>
    </row>
    <row r="898">
      <c r="C898" s="15"/>
    </row>
    <row r="899">
      <c r="C899" s="15"/>
    </row>
    <row r="900">
      <c r="C900" s="15"/>
    </row>
    <row r="901">
      <c r="C901" s="15"/>
    </row>
    <row r="902">
      <c r="C902" s="15"/>
    </row>
    <row r="903">
      <c r="C903" s="15"/>
    </row>
    <row r="904">
      <c r="C904" s="15"/>
    </row>
    <row r="905">
      <c r="C905" s="15"/>
    </row>
    <row r="906">
      <c r="C906" s="15"/>
    </row>
    <row r="907">
      <c r="C907" s="15"/>
    </row>
    <row r="908">
      <c r="C908" s="15"/>
    </row>
    <row r="909">
      <c r="C909" s="15"/>
    </row>
    <row r="910">
      <c r="C910" s="15"/>
    </row>
    <row r="911">
      <c r="C911" s="15"/>
    </row>
    <row r="912">
      <c r="C912" s="15"/>
    </row>
    <row r="913">
      <c r="C913" s="15"/>
    </row>
    <row r="914">
      <c r="C914" s="15"/>
    </row>
    <row r="915">
      <c r="C915" s="15"/>
    </row>
    <row r="916">
      <c r="C916" s="15"/>
    </row>
    <row r="917">
      <c r="C917" s="15"/>
    </row>
    <row r="918">
      <c r="C918" s="15"/>
    </row>
    <row r="919">
      <c r="C919" s="15"/>
    </row>
    <row r="920">
      <c r="C920" s="15"/>
    </row>
    <row r="921">
      <c r="C921" s="15"/>
    </row>
    <row r="922">
      <c r="C922" s="15"/>
    </row>
    <row r="923">
      <c r="C923" s="15"/>
    </row>
    <row r="924">
      <c r="C924" s="15"/>
    </row>
    <row r="925">
      <c r="C925" s="15"/>
    </row>
    <row r="926">
      <c r="C926" s="15"/>
    </row>
    <row r="927">
      <c r="C927" s="15"/>
    </row>
    <row r="928">
      <c r="C928" s="15"/>
    </row>
    <row r="929">
      <c r="C929" s="15"/>
    </row>
    <row r="930">
      <c r="C930" s="15"/>
    </row>
    <row r="931">
      <c r="C931" s="15"/>
    </row>
    <row r="932">
      <c r="C932" s="15"/>
    </row>
    <row r="933">
      <c r="C933" s="15"/>
    </row>
    <row r="934">
      <c r="C934" s="15"/>
    </row>
    <row r="935">
      <c r="C935" s="15"/>
    </row>
    <row r="936">
      <c r="C936" s="15"/>
    </row>
    <row r="937">
      <c r="C937" s="15"/>
    </row>
    <row r="938">
      <c r="C938" s="15"/>
    </row>
    <row r="939">
      <c r="C939" s="15"/>
    </row>
    <row r="940">
      <c r="C940" s="15"/>
    </row>
    <row r="941">
      <c r="C941" s="15"/>
    </row>
    <row r="942">
      <c r="C942" s="15"/>
    </row>
    <row r="943">
      <c r="C943" s="15"/>
    </row>
    <row r="944">
      <c r="C944" s="15"/>
    </row>
    <row r="945">
      <c r="C945" s="15"/>
    </row>
    <row r="946">
      <c r="C946" s="15"/>
    </row>
    <row r="947">
      <c r="C947" s="15"/>
    </row>
    <row r="948">
      <c r="C948" s="15"/>
    </row>
    <row r="949">
      <c r="C949" s="15"/>
    </row>
    <row r="950">
      <c r="C950" s="15"/>
    </row>
    <row r="951">
      <c r="C951" s="15"/>
    </row>
    <row r="952">
      <c r="C952" s="15"/>
    </row>
    <row r="953">
      <c r="C953" s="15"/>
    </row>
    <row r="954">
      <c r="C954" s="15"/>
    </row>
    <row r="955">
      <c r="C955" s="15"/>
    </row>
    <row r="956">
      <c r="C956" s="15"/>
    </row>
    <row r="957">
      <c r="C957" s="15"/>
    </row>
    <row r="958">
      <c r="C958" s="15"/>
    </row>
    <row r="959">
      <c r="C959" s="15"/>
    </row>
    <row r="960">
      <c r="C960" s="15"/>
    </row>
    <row r="961">
      <c r="C961" s="15"/>
    </row>
    <row r="962">
      <c r="C962" s="15"/>
    </row>
    <row r="963">
      <c r="C963" s="15"/>
    </row>
    <row r="964">
      <c r="C964" s="15"/>
    </row>
    <row r="965">
      <c r="C965" s="15"/>
    </row>
    <row r="966">
      <c r="C966" s="15"/>
    </row>
    <row r="967">
      <c r="C967" s="15"/>
    </row>
    <row r="968">
      <c r="C968" s="15"/>
    </row>
    <row r="969">
      <c r="C969" s="15"/>
    </row>
    <row r="970">
      <c r="C970" s="15"/>
    </row>
    <row r="971">
      <c r="C971" s="15"/>
    </row>
    <row r="972">
      <c r="C972" s="15"/>
    </row>
    <row r="973">
      <c r="C973" s="15"/>
    </row>
    <row r="974">
      <c r="C974" s="15"/>
    </row>
    <row r="975">
      <c r="C975" s="15"/>
    </row>
    <row r="976">
      <c r="C976" s="15"/>
    </row>
    <row r="977">
      <c r="C977" s="15"/>
    </row>
    <row r="978">
      <c r="C978" s="15"/>
    </row>
    <row r="979">
      <c r="C979" s="15"/>
    </row>
    <row r="980">
      <c r="C980" s="15"/>
    </row>
    <row r="981">
      <c r="C981" s="15"/>
    </row>
    <row r="982">
      <c r="C982" s="15"/>
    </row>
    <row r="983">
      <c r="C983" s="15"/>
    </row>
    <row r="984">
      <c r="C984" s="15"/>
    </row>
    <row r="985">
      <c r="C985" s="15"/>
    </row>
    <row r="986">
      <c r="C986" s="15"/>
    </row>
    <row r="987">
      <c r="C987" s="15"/>
    </row>
    <row r="988">
      <c r="C988" s="15"/>
    </row>
    <row r="989">
      <c r="C989" s="15"/>
    </row>
    <row r="990">
      <c r="C990" s="15"/>
    </row>
    <row r="991">
      <c r="C991" s="15"/>
    </row>
    <row r="992">
      <c r="C992" s="15"/>
    </row>
    <row r="993">
      <c r="C993" s="15"/>
    </row>
    <row r="994">
      <c r="C994" s="15"/>
    </row>
    <row r="995">
      <c r="C995" s="15"/>
    </row>
    <row r="996">
      <c r="C996" s="15"/>
    </row>
    <row r="997">
      <c r="C997" s="15"/>
    </row>
    <row r="998">
      <c r="C998" s="15"/>
    </row>
    <row r="999">
      <c r="C999" s="15"/>
    </row>
    <row r="1000">
      <c r="C1000" s="15"/>
    </row>
  </sheetData>
  <dataValidations>
    <dataValidation type="list" allowBlank="1" showErrorMessage="1" sqref="C3:C45">
      <formula1>"YES,NO"</formula1>
    </dataValidation>
  </dataValidations>
  <hyperlinks>
    <hyperlink r:id="rId1" ref="B1"/>
    <hyperlink r:id="rId2" ref="B12"/>
    <hyperlink r:id="rId3" ref="B13"/>
    <hyperlink r:id="rId4" ref="B14"/>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7.56"/>
  </cols>
  <sheetData>
    <row r="1"/>
    <row r="2"/>
    <row r="3"/>
    <row r="4"/>
    <row r="5"/>
    <row r="6"/>
    <row r="7"/>
    <row r="8"/>
    <row r="9"/>
    <row r="10"/>
    <row r="11"/>
    <row r="12"/>
    <row r="27">
      <c r="K27" s="13">
        <f>L27-100%</f>
        <v>-0.4545454545</v>
      </c>
      <c r="L27" s="49">
        <f>102/187</f>
        <v>0.5454545455</v>
      </c>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3"/>
    <row r="4"/>
    <row r="5"/>
    <row r="6"/>
    <row r="7"/>
    <row r="8"/>
    <row r="9"/>
    <row r="10"/>
    <row r="11"/>
    <row r="12"/>
    <row r="13"/>
    <row r="14"/>
    <row r="15"/>
    <row r="16"/>
    <row r="17"/>
    <row r="18"/>
    <row r="19"/>
    <row r="20"/>
    <row r="21"/>
    <row r="22"/>
    <row r="23"/>
    <row r="24"/>
    <row r="25"/>
    <row r="26"/>
    <row r="27"/>
    <row r="28"/>
    <row r="29"/>
  </sheetData>
  <autoFilter ref="$A$3:$F$29"/>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2"/>
    <row r="3"/>
    <row r="4"/>
    <row r="5"/>
    <row r="6"/>
    <row r="7"/>
    <row r="8"/>
    <row r="9"/>
    <row r="10"/>
    <row r="11"/>
    <row r="12"/>
    <row r="13"/>
    <row r="14"/>
    <row r="15"/>
    <row r="1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6.33"/>
    <col customWidth="1" min="2" max="2" width="24.0"/>
    <col customWidth="1" min="3" max="27" width="17.33"/>
  </cols>
  <sheetData>
    <row r="2">
      <c r="B2" s="50" t="s">
        <v>2075</v>
      </c>
      <c r="C2" s="50" t="s">
        <v>2133</v>
      </c>
      <c r="D2" s="50" t="s">
        <v>2134</v>
      </c>
      <c r="E2" s="50" t="s">
        <v>2135</v>
      </c>
      <c r="F2" s="50" t="s">
        <v>2136</v>
      </c>
      <c r="G2" s="50" t="s">
        <v>2137</v>
      </c>
      <c r="H2" s="50" t="s">
        <v>2138</v>
      </c>
      <c r="I2" s="50" t="s">
        <v>2139</v>
      </c>
    </row>
    <row r="3">
      <c r="B3" s="51" t="s">
        <v>2140</v>
      </c>
      <c r="C3" s="5">
        <f>countifs(Goals, "&lt;1000",Outcome, "=successful")</f>
        <v>30</v>
      </c>
      <c r="D3" s="5">
        <f>countifs(Goals, "&lt;1000",Outcome, "=failed")</f>
        <v>20</v>
      </c>
      <c r="E3" s="5">
        <f>countifs(Goals, "&lt;1000",Outcome, "=canceled")</f>
        <v>1</v>
      </c>
      <c r="F3" s="5">
        <f t="shared" ref="F3:F14" si="1">SUM(C3:E3)</f>
        <v>51</v>
      </c>
      <c r="G3" s="16">
        <f t="shared" ref="G3:G14" si="2">C3/F3</f>
        <v>0.5882352941</v>
      </c>
      <c r="H3" s="16">
        <f t="shared" ref="H3:H14" si="3">D3/F3</f>
        <v>0.3921568627</v>
      </c>
      <c r="I3" s="16">
        <f t="shared" ref="I3:I14" si="4">E3/F3</f>
        <v>0.01960784314</v>
      </c>
    </row>
    <row r="4">
      <c r="B4" s="51" t="s">
        <v>2141</v>
      </c>
      <c r="C4" s="5">
        <f>countifs(Goals,"&gt;=1000", Goals, "&lt;=4999",Outcome,"=successful")</f>
        <v>191</v>
      </c>
      <c r="D4" s="5">
        <f>countifs(Goals,"&gt;=1000", Goals, "&lt;=4999",Outcome,"=failed")</f>
        <v>38</v>
      </c>
      <c r="E4" s="5">
        <f>countifs(Goals,"&gt;=1000", Goals, "&lt;=4999",Outcome,"=canceled")</f>
        <v>2</v>
      </c>
      <c r="F4" s="5">
        <f t="shared" si="1"/>
        <v>231</v>
      </c>
      <c r="G4" s="16">
        <f t="shared" si="2"/>
        <v>0.8268398268</v>
      </c>
      <c r="H4" s="16">
        <f t="shared" si="3"/>
        <v>0.1645021645</v>
      </c>
      <c r="I4" s="16">
        <f t="shared" si="4"/>
        <v>0.008658008658</v>
      </c>
    </row>
    <row r="5">
      <c r="B5" s="51" t="s">
        <v>2142</v>
      </c>
      <c r="C5" s="5">
        <f>countifs(Goals,"&gt;=5000", Goals, "&lt;=9999",Outcome,"=successful")</f>
        <v>164</v>
      </c>
      <c r="D5" s="5">
        <f>countifs(Goals,"&gt;=5000", Goals, "&lt;=9999",Outcome,"=failed")</f>
        <v>126</v>
      </c>
      <c r="E5" s="5">
        <f>countifs(Goals,"&gt;=5000", Goals, "&lt;=9999",Outcome,"=canceled")</f>
        <v>25</v>
      </c>
      <c r="F5" s="5">
        <f t="shared" si="1"/>
        <v>315</v>
      </c>
      <c r="G5" s="16">
        <f t="shared" si="2"/>
        <v>0.5206349206</v>
      </c>
      <c r="H5" s="16">
        <f t="shared" si="3"/>
        <v>0.4</v>
      </c>
      <c r="I5" s="16">
        <f t="shared" si="4"/>
        <v>0.07936507937</v>
      </c>
    </row>
    <row r="6">
      <c r="B6" s="51" t="s">
        <v>2143</v>
      </c>
      <c r="C6" s="5">
        <f>countifs(Goals,"&gt;=10000", Goals, "&lt;=14999",Outcome,"=successful")</f>
        <v>4</v>
      </c>
      <c r="D6" s="5">
        <f>countifs(Goals,"&gt;=10000", Goals, "&lt;=14999",Outcome,"=failed")</f>
        <v>5</v>
      </c>
      <c r="E6" s="5">
        <f>countifs(Goals,"&gt;=10000", Goals, "&lt;=14999",Outcome,"=canceled")</f>
        <v>0</v>
      </c>
      <c r="F6" s="5">
        <f t="shared" si="1"/>
        <v>9</v>
      </c>
      <c r="G6" s="16">
        <f t="shared" si="2"/>
        <v>0.4444444444</v>
      </c>
      <c r="H6" s="16">
        <f t="shared" si="3"/>
        <v>0.5555555556</v>
      </c>
      <c r="I6" s="16">
        <f t="shared" si="4"/>
        <v>0</v>
      </c>
    </row>
    <row r="7">
      <c r="B7" s="51" t="s">
        <v>2144</v>
      </c>
      <c r="C7" s="5">
        <f>countifs(Goals,"&gt;=15000", Goals, "&lt;=19999",Outcome,"=successful")</f>
        <v>10</v>
      </c>
      <c r="D7" s="5">
        <f>countifs(Goals,"&gt;=15000", Goals, "&lt;=19999",Outcome,"=failed")</f>
        <v>0</v>
      </c>
      <c r="E7" s="5">
        <f>countifs(Goals,"&gt;=15000", Goals, "&lt;=19999",Outcome,"=canceled")</f>
        <v>0</v>
      </c>
      <c r="F7" s="5">
        <f t="shared" si="1"/>
        <v>10</v>
      </c>
      <c r="G7" s="16">
        <f t="shared" si="2"/>
        <v>1</v>
      </c>
      <c r="H7" s="16">
        <f t="shared" si="3"/>
        <v>0</v>
      </c>
      <c r="I7" s="16">
        <f t="shared" si="4"/>
        <v>0</v>
      </c>
    </row>
    <row r="8">
      <c r="B8" s="51" t="s">
        <v>2145</v>
      </c>
      <c r="C8" s="5">
        <f>countifs(Goals,"&gt;=20000", Goals, "&lt;=24999",Outcome,"=successful")</f>
        <v>7</v>
      </c>
      <c r="D8" s="5">
        <f>countifs(Goals,"&gt;=20000", Goals, "&lt;=24999",Outcome,"=failed")</f>
        <v>0</v>
      </c>
      <c r="E8" s="5">
        <f>countifs(Goals,"&gt;=20000", Goals, "&lt;=24999",Outcome,"=canceled")</f>
        <v>0</v>
      </c>
      <c r="F8" s="5">
        <f t="shared" si="1"/>
        <v>7</v>
      </c>
      <c r="G8" s="16">
        <f t="shared" si="2"/>
        <v>1</v>
      </c>
      <c r="H8" s="16">
        <f t="shared" si="3"/>
        <v>0</v>
      </c>
      <c r="I8" s="16">
        <f t="shared" si="4"/>
        <v>0</v>
      </c>
    </row>
    <row r="9">
      <c r="B9" s="51" t="s">
        <v>2146</v>
      </c>
      <c r="C9" s="5">
        <f>countifs(Goals,"&gt;=25000", Goals, "&lt;=29999",Outcome,"=successful")</f>
        <v>11</v>
      </c>
      <c r="D9" s="5">
        <f>countifs(Goals,"&gt;=25000", Goals, "&lt;=29999",Outcome,"=failed")</f>
        <v>3</v>
      </c>
      <c r="E9" s="5">
        <f>countifs(Goals,"&gt;=25000", Goals, "&lt;=29999",Outcome,"=canceled")</f>
        <v>0</v>
      </c>
      <c r="F9" s="5">
        <f t="shared" si="1"/>
        <v>14</v>
      </c>
      <c r="G9" s="16">
        <f t="shared" si="2"/>
        <v>0.7857142857</v>
      </c>
      <c r="H9" s="16">
        <f t="shared" si="3"/>
        <v>0.2142857143</v>
      </c>
      <c r="I9" s="16">
        <f t="shared" si="4"/>
        <v>0</v>
      </c>
    </row>
    <row r="10">
      <c r="B10" s="51" t="s">
        <v>2147</v>
      </c>
      <c r="C10" s="5">
        <f>countifs(Goals,"&gt;=30000", Goals, "&lt;=34999",Outcome,"=successful")</f>
        <v>7</v>
      </c>
      <c r="D10" s="5">
        <f>countifs(Goals,"&gt;=30000", Goals, "&lt;=34999",Outcome,"=failed")</f>
        <v>0</v>
      </c>
      <c r="E10" s="5">
        <f>countifs(Goals,"&gt;=30000", Goals, "&lt;=34999",Outcome,"=canceled")</f>
        <v>0</v>
      </c>
      <c r="F10" s="5">
        <f t="shared" si="1"/>
        <v>7</v>
      </c>
      <c r="G10" s="16">
        <f t="shared" si="2"/>
        <v>1</v>
      </c>
      <c r="H10" s="16">
        <f t="shared" si="3"/>
        <v>0</v>
      </c>
      <c r="I10" s="16">
        <f t="shared" si="4"/>
        <v>0</v>
      </c>
    </row>
    <row r="11">
      <c r="B11" s="51" t="s">
        <v>2148</v>
      </c>
      <c r="C11" s="5">
        <f>countifs(Goals,"&gt;=35000", Goals, "&lt;=39999",Outcome,"=successful")</f>
        <v>8</v>
      </c>
      <c r="D11" s="5">
        <f>countifs(Goals,"&gt;=35000", Goals, "&lt;=39999",Outcome,"=failed")</f>
        <v>3</v>
      </c>
      <c r="E11" s="5">
        <f>countifs(Goals,"&gt;=35000", Goals, "&lt;=39999",Outcome,"=canceled")</f>
        <v>1</v>
      </c>
      <c r="F11" s="5">
        <f t="shared" si="1"/>
        <v>12</v>
      </c>
      <c r="G11" s="16">
        <f t="shared" si="2"/>
        <v>0.6666666667</v>
      </c>
      <c r="H11" s="16">
        <f t="shared" si="3"/>
        <v>0.25</v>
      </c>
      <c r="I11" s="16">
        <f t="shared" si="4"/>
        <v>0.08333333333</v>
      </c>
    </row>
    <row r="12">
      <c r="B12" s="51" t="s">
        <v>2149</v>
      </c>
      <c r="C12" s="5">
        <f>countifs(Goals,"&gt;=40000", Goals, "&lt;=44999",Outcome,"=successful")</f>
        <v>11</v>
      </c>
      <c r="D12" s="5">
        <f>countifs(Goals,"&gt;=40000", Goals, "&lt;=44999",Outcome,"=failed")</f>
        <v>3</v>
      </c>
      <c r="E12" s="5">
        <f>countifs(Goals,"&gt;=40000", Goals, "&lt;=44999",Outcome,"=canceled")</f>
        <v>0</v>
      </c>
      <c r="F12" s="5">
        <f t="shared" si="1"/>
        <v>14</v>
      </c>
      <c r="G12" s="16">
        <f t="shared" si="2"/>
        <v>0.7857142857</v>
      </c>
      <c r="H12" s="16">
        <f t="shared" si="3"/>
        <v>0.2142857143</v>
      </c>
      <c r="I12" s="16">
        <f t="shared" si="4"/>
        <v>0</v>
      </c>
    </row>
    <row r="13">
      <c r="A13" s="51" t="s">
        <v>2062</v>
      </c>
      <c r="B13" s="51" t="s">
        <v>2150</v>
      </c>
      <c r="C13" s="5">
        <f>countifs(Goals,"&gt;=45000", Goals, "&lt;=49999",Outcome,"=successful")</f>
        <v>8</v>
      </c>
      <c r="D13" s="5">
        <f>countifs(Goals,"&gt;=45000", Goals, "&lt;=49999",Outcome,"=failed")</f>
        <v>3</v>
      </c>
      <c r="E13" s="5">
        <f>countifs(Goals,"&gt;=45000", Goals, "&lt;=49999",Outcome,"=canceled")</f>
        <v>0</v>
      </c>
      <c r="F13" s="5">
        <f t="shared" si="1"/>
        <v>11</v>
      </c>
      <c r="G13" s="16">
        <f t="shared" si="2"/>
        <v>0.7272727273</v>
      </c>
      <c r="H13" s="16">
        <f t="shared" si="3"/>
        <v>0.2727272727</v>
      </c>
      <c r="I13" s="16">
        <f t="shared" si="4"/>
        <v>0</v>
      </c>
    </row>
    <row r="14">
      <c r="B14" s="51" t="s">
        <v>2151</v>
      </c>
      <c r="C14" s="5">
        <f>countifs(Goals,"&gt;=50000",Outcome,"=successful")</f>
        <v>114</v>
      </c>
      <c r="D14" s="5">
        <f>countifs(Goals,"&gt;=50000",Outcome,"=failed")</f>
        <v>163</v>
      </c>
      <c r="E14" s="5">
        <f>countifs(Goals,"&gt;=50000",Outcome,"=canceled")</f>
        <v>28</v>
      </c>
      <c r="F14" s="5">
        <f t="shared" si="1"/>
        <v>305</v>
      </c>
      <c r="G14" s="16">
        <f t="shared" si="2"/>
        <v>0.3737704918</v>
      </c>
      <c r="H14" s="16">
        <f t="shared" si="3"/>
        <v>0.5344262295</v>
      </c>
      <c r="I14" s="16">
        <f t="shared" si="4"/>
        <v>0.09180327869</v>
      </c>
    </row>
    <row r="15">
      <c r="B15" s="51"/>
    </row>
    <row r="29">
      <c r="J29"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21.0"/>
    <col customWidth="1" min="3" max="3" width="22.22"/>
    <col customWidth="1" min="4" max="4" width="13.67"/>
    <col customWidth="1" min="5" max="5" width="18.11"/>
    <col customWidth="1" min="6" max="6" width="27.44"/>
    <col customWidth="1" min="7" max="7" width="16.67"/>
    <col customWidth="1" min="8" max="8" width="16.44"/>
  </cols>
  <sheetData>
    <row r="1">
      <c r="G1" s="52" t="s">
        <v>2152</v>
      </c>
      <c r="H1" s="53"/>
    </row>
    <row r="2">
      <c r="B2" s="54" t="s">
        <v>2153</v>
      </c>
      <c r="C2" s="54" t="s">
        <v>2154</v>
      </c>
      <c r="D2" s="54" t="s">
        <v>2153</v>
      </c>
      <c r="E2" s="54" t="s">
        <v>2155</v>
      </c>
      <c r="F2" s="55" t="s">
        <v>2062</v>
      </c>
      <c r="G2" s="55" t="s">
        <v>2156</v>
      </c>
      <c r="H2" s="55" t="s">
        <v>2157</v>
      </c>
    </row>
    <row r="3">
      <c r="B3" s="5" t="str">
        <f>Crowdfunding!F551</f>
        <v>successful</v>
      </c>
      <c r="C3" s="56">
        <f>Crowdfunding!G551</f>
        <v>7295</v>
      </c>
      <c r="D3" s="5" t="str">
        <f>Crowdfunding!F194</f>
        <v>failed</v>
      </c>
      <c r="E3" s="56">
        <f>Crowdfunding!G194</f>
        <v>6080</v>
      </c>
      <c r="F3" s="57" t="s">
        <v>2062</v>
      </c>
      <c r="G3" s="58"/>
      <c r="H3" s="58"/>
    </row>
    <row r="4">
      <c r="B4" s="5" t="str">
        <f>Crowdfunding!F734</f>
        <v>successful</v>
      </c>
      <c r="C4" s="56">
        <f>Crowdfunding!G734</f>
        <v>6465</v>
      </c>
      <c r="D4" s="5" t="str">
        <f>Crowdfunding!F319</f>
        <v>failed</v>
      </c>
      <c r="E4" s="56">
        <f>Crowdfunding!G319</f>
        <v>5681</v>
      </c>
      <c r="F4" s="59" t="s">
        <v>2158</v>
      </c>
      <c r="G4" s="60">
        <f>average(C3:C567)</f>
        <v>851.1469027</v>
      </c>
      <c r="H4" s="60">
        <f>average(Failedbackers)</f>
        <v>585.6153846</v>
      </c>
    </row>
    <row r="5">
      <c r="B5" s="5" t="str">
        <f>Crowdfunding!F843</f>
        <v>successful</v>
      </c>
      <c r="C5" s="56">
        <f>Crowdfunding!G843</f>
        <v>6406</v>
      </c>
      <c r="D5" s="5" t="str">
        <f>Crowdfunding!F414</f>
        <v>failed</v>
      </c>
      <c r="E5" s="56">
        <f>Crowdfunding!G414</f>
        <v>5497</v>
      </c>
      <c r="F5" s="59" t="s">
        <v>2159</v>
      </c>
      <c r="G5" s="58">
        <f>MEDIAN(C3:C567)</f>
        <v>201</v>
      </c>
      <c r="H5" s="58">
        <f>median(Failedbackers)</f>
        <v>114.5</v>
      </c>
    </row>
    <row r="6">
      <c r="B6" s="5" t="str">
        <f>Crowdfunding!F598</f>
        <v>successful</v>
      </c>
      <c r="C6" s="56">
        <f>Crowdfunding!G598</f>
        <v>6286</v>
      </c>
      <c r="D6" s="5" t="str">
        <f>Crowdfunding!F102</f>
        <v>failed</v>
      </c>
      <c r="E6" s="56">
        <f>Crowdfunding!G102</f>
        <v>4697</v>
      </c>
      <c r="F6" s="59" t="s">
        <v>2160</v>
      </c>
      <c r="G6" s="57">
        <f>MIN(successbacker)</f>
        <v>16</v>
      </c>
      <c r="H6" s="58">
        <f>min(Failedbackers)</f>
        <v>0</v>
      </c>
    </row>
    <row r="7">
      <c r="B7" s="5" t="str">
        <f>Crowdfunding!F760</f>
        <v>successful</v>
      </c>
      <c r="C7" s="56">
        <f>Crowdfunding!G760</f>
        <v>6212</v>
      </c>
      <c r="D7" s="5" t="str">
        <f>Crowdfunding!F122</f>
        <v>failed</v>
      </c>
      <c r="E7" s="56">
        <f>Crowdfunding!G122</f>
        <v>4428</v>
      </c>
      <c r="F7" s="59" t="s">
        <v>2161</v>
      </c>
      <c r="G7" s="58">
        <f>MAX(C6:C570)</f>
        <v>6286</v>
      </c>
      <c r="H7" s="58">
        <f>max(Failedbackers)</f>
        <v>6080</v>
      </c>
    </row>
    <row r="8">
      <c r="B8" s="5" t="str">
        <f>Crowdfunding!F479</f>
        <v>successful</v>
      </c>
      <c r="C8" s="56">
        <f>Crowdfunding!G479</f>
        <v>5966</v>
      </c>
      <c r="D8" s="5" t="str">
        <f>Crowdfunding!F283</f>
        <v>failed</v>
      </c>
      <c r="E8" s="56">
        <f>Crowdfunding!G283</f>
        <v>4405</v>
      </c>
      <c r="F8" s="59" t="s">
        <v>2162</v>
      </c>
      <c r="G8" s="60">
        <f>VARP(successbacker)</f>
        <v>1603373.732</v>
      </c>
      <c r="H8" s="60">
        <f>VARP(Failedbackers)</f>
        <v>921574.6817</v>
      </c>
    </row>
    <row r="9">
      <c r="B9" s="5" t="str">
        <f>Crowdfunding!F774</f>
        <v>successful</v>
      </c>
      <c r="C9" s="56">
        <f>Crowdfunding!G774</f>
        <v>5880</v>
      </c>
      <c r="D9" s="5" t="str">
        <f>Crowdfunding!F276</f>
        <v>failed</v>
      </c>
      <c r="E9" s="56">
        <f>Crowdfunding!G276</f>
        <v>3868</v>
      </c>
      <c r="F9" s="59" t="s">
        <v>2163</v>
      </c>
      <c r="G9" s="61">
        <f>stdevp(successbacker)</f>
        <v>1266.243947</v>
      </c>
      <c r="H9" s="62">
        <f>stdevp(Failedbackers)</f>
        <v>959.9868133</v>
      </c>
    </row>
    <row r="10">
      <c r="B10" s="5" t="str">
        <f>Crowdfunding!F837</f>
        <v>successful</v>
      </c>
      <c r="C10" s="56">
        <f>Crowdfunding!G837</f>
        <v>5512</v>
      </c>
      <c r="D10" s="5" t="str">
        <f>Crowdfunding!F156</f>
        <v>failed</v>
      </c>
      <c r="E10" s="56">
        <f>Crowdfunding!G156</f>
        <v>3483</v>
      </c>
    </row>
    <row r="11">
      <c r="B11" s="5" t="str">
        <f>Crowdfunding!F743</f>
        <v>successful</v>
      </c>
      <c r="C11" s="56">
        <f>Crowdfunding!G743</f>
        <v>5419</v>
      </c>
      <c r="D11" s="5" t="str">
        <f>Crowdfunding!F295</f>
        <v>failed</v>
      </c>
      <c r="E11" s="56">
        <f>Crowdfunding!G295</f>
        <v>3410</v>
      </c>
    </row>
    <row r="12">
      <c r="B12" s="5" t="str">
        <f>Crowdfunding!F889</f>
        <v>successful</v>
      </c>
      <c r="C12" s="56">
        <f>Crowdfunding!G889</f>
        <v>5203</v>
      </c>
      <c r="D12" s="5" t="str">
        <f>Crowdfunding!F249</f>
        <v>failed</v>
      </c>
      <c r="E12" s="56">
        <f>Crowdfunding!G249</f>
        <v>3387</v>
      </c>
    </row>
    <row r="13">
      <c r="B13" s="5" t="str">
        <f>Crowdfunding!F968</f>
        <v>successful</v>
      </c>
      <c r="C13" s="56">
        <f>Crowdfunding!G968</f>
        <v>5180</v>
      </c>
      <c r="D13" s="5" t="str">
        <f>Crowdfunding!F135</f>
        <v>failed</v>
      </c>
      <c r="E13" s="56">
        <f>Crowdfunding!G135</f>
        <v>3304</v>
      </c>
    </row>
    <row r="14">
      <c r="B14" s="5" t="str">
        <f>Crowdfunding!F947</f>
        <v>successful</v>
      </c>
      <c r="C14" s="56">
        <f>Crowdfunding!G947</f>
        <v>5168</v>
      </c>
      <c r="D14" s="5" t="str">
        <f>Crowdfunding!F253</f>
        <v>failed</v>
      </c>
      <c r="E14" s="56">
        <f>Crowdfunding!G253</f>
        <v>3182</v>
      </c>
      <c r="F14" s="54" t="s">
        <v>2164</v>
      </c>
      <c r="G14" s="54" t="s">
        <v>2165</v>
      </c>
    </row>
    <row r="15">
      <c r="B15" s="5" t="str">
        <f>Crowdfunding!F493</f>
        <v>successful</v>
      </c>
      <c r="C15" s="56">
        <f>Crowdfunding!G493</f>
        <v>5139</v>
      </c>
      <c r="D15" s="5" t="str">
        <f>Crowdfunding!F412</f>
        <v>failed</v>
      </c>
      <c r="E15" s="56">
        <f>Crowdfunding!G412</f>
        <v>3015</v>
      </c>
      <c r="F15" s="46" t="s">
        <v>2094</v>
      </c>
      <c r="G15" s="63" t="s">
        <v>2166</v>
      </c>
    </row>
    <row r="16">
      <c r="B16" s="5" t="str">
        <f>Crowdfunding!F628</f>
        <v>successful</v>
      </c>
      <c r="C16" s="56">
        <f>Crowdfunding!G628</f>
        <v>4799</v>
      </c>
      <c r="D16" s="5" t="str">
        <f>Crowdfunding!F63</f>
        <v>failed</v>
      </c>
      <c r="E16" s="56">
        <f>Crowdfunding!G63</f>
        <v>2955</v>
      </c>
      <c r="F16" s="45" t="s">
        <v>2095</v>
      </c>
      <c r="G16" s="63" t="s">
        <v>2167</v>
      </c>
    </row>
    <row r="17">
      <c r="B17" s="5" t="str">
        <f>Crowdfunding!F630</f>
        <v>successful</v>
      </c>
      <c r="C17" s="56">
        <f>Crowdfunding!G630</f>
        <v>4498</v>
      </c>
      <c r="D17" s="5" t="str">
        <f>Crowdfunding!F97</f>
        <v>failed</v>
      </c>
      <c r="E17" s="56">
        <f>Crowdfunding!G97</f>
        <v>2928</v>
      </c>
      <c r="F17" s="45" t="s">
        <v>2062</v>
      </c>
      <c r="G17" s="64"/>
    </row>
    <row r="18">
      <c r="B18" s="5" t="str">
        <f>Crowdfunding!F986</f>
        <v>successful</v>
      </c>
      <c r="C18" s="56">
        <f>Crowdfunding!G986</f>
        <v>4358</v>
      </c>
      <c r="D18" s="5" t="str">
        <f>Crowdfunding!F308</f>
        <v>failed</v>
      </c>
      <c r="E18" s="56">
        <f>Crowdfunding!G308</f>
        <v>2915</v>
      </c>
      <c r="F18" s="45" t="s">
        <v>2062</v>
      </c>
      <c r="G18" s="64"/>
    </row>
    <row r="19">
      <c r="B19" s="5" t="str">
        <f>Crowdfunding!F950</f>
        <v>successful</v>
      </c>
      <c r="C19" s="56">
        <f>Crowdfunding!G950</f>
        <v>4289</v>
      </c>
      <c r="D19" s="5" t="str">
        <f>Crowdfunding!F246</f>
        <v>failed</v>
      </c>
      <c r="E19" s="56">
        <f>Crowdfunding!G246</f>
        <v>2779</v>
      </c>
      <c r="F19" s="45" t="s">
        <v>2062</v>
      </c>
      <c r="G19" s="64"/>
    </row>
    <row r="20">
      <c r="B20" s="5" t="str">
        <f>Crowdfunding!F880</f>
        <v>successful</v>
      </c>
      <c r="C20" s="56">
        <f>Crowdfunding!G880</f>
        <v>4233</v>
      </c>
      <c r="D20" s="5" t="str">
        <f>Crowdfunding!F61</f>
        <v>failed</v>
      </c>
      <c r="E20" s="56">
        <f>Crowdfunding!G61</f>
        <v>2690</v>
      </c>
      <c r="F20" s="45" t="s">
        <v>2062</v>
      </c>
      <c r="G20" s="64"/>
    </row>
    <row r="21">
      <c r="B21" s="5" t="str">
        <f>Crowdfunding!F998</f>
        <v>successful</v>
      </c>
      <c r="C21" s="56">
        <f>Crowdfunding!G998</f>
        <v>4065</v>
      </c>
      <c r="D21" s="5" t="str">
        <f>Crowdfunding!F344</f>
        <v>failed</v>
      </c>
      <c r="E21" s="56">
        <f>Crowdfunding!G344</f>
        <v>2604</v>
      </c>
      <c r="F21" s="45" t="s">
        <v>2168</v>
      </c>
      <c r="G21" s="64"/>
    </row>
    <row r="22">
      <c r="B22" s="5" t="str">
        <f>Crowdfunding!F783</f>
        <v>successful</v>
      </c>
      <c r="C22" s="56">
        <f>Crowdfunding!G783</f>
        <v>4006</v>
      </c>
      <c r="D22" s="5" t="str">
        <f>Crowdfunding!F375</f>
        <v>failed</v>
      </c>
      <c r="E22" s="56">
        <f>Crowdfunding!G375</f>
        <v>2468</v>
      </c>
      <c r="F22" s="45" t="s">
        <v>2062</v>
      </c>
    </row>
    <row r="23">
      <c r="B23" s="5" t="str">
        <f>Crowdfunding!F872</f>
        <v>successful</v>
      </c>
      <c r="C23" s="56">
        <f>Crowdfunding!G872</f>
        <v>3934</v>
      </c>
      <c r="D23" s="5" t="str">
        <f>Crowdfunding!F130</f>
        <v>failed</v>
      </c>
      <c r="E23" s="56">
        <f>Crowdfunding!G130</f>
        <v>2307</v>
      </c>
    </row>
    <row r="24">
      <c r="B24" s="5" t="str">
        <f>Crowdfunding!F796</f>
        <v>successful</v>
      </c>
      <c r="C24" s="56">
        <f>Crowdfunding!G796</f>
        <v>3777</v>
      </c>
      <c r="D24" s="5" t="str">
        <f>Crowdfunding!F378</f>
        <v>failed</v>
      </c>
      <c r="E24" s="56">
        <f>Crowdfunding!G378</f>
        <v>2253</v>
      </c>
    </row>
    <row r="25">
      <c r="B25" s="5" t="str">
        <f>Crowdfunding!F805</f>
        <v>successful</v>
      </c>
      <c r="C25" s="56">
        <f>Crowdfunding!G805</f>
        <v>3742</v>
      </c>
      <c r="D25" s="5" t="str">
        <f>Crowdfunding!F76</f>
        <v>failed</v>
      </c>
      <c r="E25" s="56">
        <f>Crowdfunding!G76</f>
        <v>2201</v>
      </c>
    </row>
    <row r="26">
      <c r="B26" s="5" t="str">
        <f>Crowdfunding!F904</f>
        <v>successful</v>
      </c>
      <c r="C26" s="56">
        <f>Crowdfunding!G904</f>
        <v>3727</v>
      </c>
      <c r="D26" s="5" t="str">
        <f>Crowdfunding!F327</f>
        <v>failed</v>
      </c>
      <c r="E26" s="56">
        <f>Crowdfunding!G327</f>
        <v>2179</v>
      </c>
    </row>
    <row r="27">
      <c r="B27" s="5" t="str">
        <f>Crowdfunding!F528</f>
        <v>successful</v>
      </c>
      <c r="C27" s="56">
        <f>Crowdfunding!G528</f>
        <v>3657</v>
      </c>
      <c r="D27" s="5" t="str">
        <f>Crowdfunding!F241</f>
        <v>failed</v>
      </c>
      <c r="E27" s="56">
        <f>Crowdfunding!G241</f>
        <v>2176</v>
      </c>
    </row>
    <row r="28">
      <c r="B28" s="5" t="str">
        <f>Crowdfunding!F897</f>
        <v>successful</v>
      </c>
      <c r="C28" s="56">
        <f>Crowdfunding!G897</f>
        <v>3596</v>
      </c>
      <c r="D28" s="5" t="str">
        <f>Crowdfunding!F322</f>
        <v>failed</v>
      </c>
      <c r="E28" s="56">
        <f>Crowdfunding!G322</f>
        <v>2108</v>
      </c>
    </row>
    <row r="29">
      <c r="B29" s="5" t="str">
        <f>Crowdfunding!F747</f>
        <v>successful</v>
      </c>
      <c r="C29" s="56">
        <f>Crowdfunding!G747</f>
        <v>3594</v>
      </c>
      <c r="D29" s="5" t="str">
        <f>Crowdfunding!F187</f>
        <v>failed</v>
      </c>
      <c r="E29" s="56">
        <f>Crowdfunding!G187</f>
        <v>2072</v>
      </c>
    </row>
    <row r="30">
      <c r="B30" s="5" t="str">
        <f>Crowdfunding!F832</f>
        <v>successful</v>
      </c>
      <c r="C30" s="56">
        <f>Crowdfunding!G832</f>
        <v>3537</v>
      </c>
      <c r="D30" s="5" t="str">
        <f>Crowdfunding!F339</f>
        <v>failed</v>
      </c>
      <c r="E30" s="56">
        <f>Crowdfunding!G339</f>
        <v>2062</v>
      </c>
    </row>
    <row r="31">
      <c r="B31" s="5" t="str">
        <f>Crowdfunding!F762</f>
        <v>successful</v>
      </c>
      <c r="C31" s="56">
        <f>Crowdfunding!G762</f>
        <v>3533</v>
      </c>
      <c r="D31" s="5" t="str">
        <f>Crowdfunding!F282</f>
        <v>failed</v>
      </c>
      <c r="E31" s="56">
        <f>Crowdfunding!G282</f>
        <v>2025</v>
      </c>
    </row>
    <row r="32">
      <c r="B32" s="5" t="str">
        <f>Crowdfunding!F902</f>
        <v>successful</v>
      </c>
      <c r="C32" s="56">
        <f>Crowdfunding!G902</f>
        <v>3388</v>
      </c>
      <c r="D32" s="5" t="str">
        <f>Crowdfunding!F329</f>
        <v>failed</v>
      </c>
      <c r="E32" s="56">
        <f>Crowdfunding!G329</f>
        <v>1999</v>
      </c>
    </row>
    <row r="33">
      <c r="B33" s="5" t="str">
        <f>Crowdfunding!F627</f>
        <v>successful</v>
      </c>
      <c r="C33" s="56">
        <f>Crowdfunding!G627</f>
        <v>3376</v>
      </c>
      <c r="D33" s="5" t="str">
        <f>Crowdfunding!F413</f>
        <v>failed</v>
      </c>
      <c r="E33" s="56">
        <f>Crowdfunding!G413</f>
        <v>1979</v>
      </c>
    </row>
    <row r="34">
      <c r="B34" s="5" t="str">
        <f>Crowdfunding!F468</f>
        <v>successful</v>
      </c>
      <c r="C34" s="56">
        <f>Crowdfunding!G468</f>
        <v>3318</v>
      </c>
      <c r="D34" s="5" t="str">
        <f>Crowdfunding!F288</f>
        <v>failed</v>
      </c>
      <c r="E34" s="56">
        <f>Crowdfunding!G288</f>
        <v>1910</v>
      </c>
    </row>
    <row r="35">
      <c r="B35" s="5" t="str">
        <f>Crowdfunding!F669</f>
        <v>successful</v>
      </c>
      <c r="C35" s="56">
        <f>Crowdfunding!G669</f>
        <v>3308</v>
      </c>
      <c r="D35" s="5" t="str">
        <f>Crowdfunding!F272</f>
        <v>failed</v>
      </c>
      <c r="E35" s="56">
        <f>Crowdfunding!G272</f>
        <v>1886</v>
      </c>
    </row>
    <row r="36">
      <c r="B36" s="5" t="str">
        <f>Crowdfunding!F749</f>
        <v>successful</v>
      </c>
      <c r="C36" s="56">
        <f>Crowdfunding!G749</f>
        <v>3272</v>
      </c>
      <c r="D36" s="5" t="str">
        <f>Crowdfunding!F399</f>
        <v>failed</v>
      </c>
      <c r="E36" s="56">
        <f>Crowdfunding!G399</f>
        <v>1825</v>
      </c>
    </row>
    <row r="37">
      <c r="B37" s="5" t="str">
        <f>Crowdfunding!F848</f>
        <v>successful</v>
      </c>
      <c r="C37" s="56">
        <f>Crowdfunding!G848</f>
        <v>3205</v>
      </c>
      <c r="D37" s="5" t="str">
        <f>Crowdfunding!F309</f>
        <v>failed</v>
      </c>
      <c r="E37" s="56">
        <f>Crowdfunding!G309</f>
        <v>1796</v>
      </c>
    </row>
    <row r="38">
      <c r="B38" s="5" t="str">
        <f>Crowdfunding!F896</f>
        <v>successful</v>
      </c>
      <c r="C38" s="56">
        <f>Crowdfunding!G896</f>
        <v>3177</v>
      </c>
      <c r="D38" s="5" t="str">
        <f>Crowdfunding!F238</f>
        <v>failed</v>
      </c>
      <c r="E38" s="56">
        <f>Crowdfunding!G238</f>
        <v>1790</v>
      </c>
    </row>
    <row r="39">
      <c r="B39" s="5" t="str">
        <f>Crowdfunding!F600</f>
        <v>successful</v>
      </c>
      <c r="C39" s="56">
        <f>Crowdfunding!G600</f>
        <v>3131</v>
      </c>
      <c r="D39" s="5" t="str">
        <f>Crowdfunding!F398</f>
        <v>failed</v>
      </c>
      <c r="E39" s="56">
        <f>Crowdfunding!G398</f>
        <v>1784</v>
      </c>
    </row>
    <row r="40">
      <c r="B40" s="5" t="str">
        <f>Crowdfunding!F789</f>
        <v>successful</v>
      </c>
      <c r="C40" s="56">
        <f>Crowdfunding!G789</f>
        <v>3116</v>
      </c>
      <c r="D40" s="5" t="str">
        <f>Crowdfunding!F239</f>
        <v>failed</v>
      </c>
      <c r="E40" s="56">
        <f>Crowdfunding!G239</f>
        <v>1758</v>
      </c>
    </row>
    <row r="41">
      <c r="B41" s="5" t="str">
        <f>Crowdfunding!F485</f>
        <v>successful</v>
      </c>
      <c r="C41" s="56">
        <f>Crowdfunding!G485</f>
        <v>3063</v>
      </c>
      <c r="D41" s="5" t="str">
        <f>Crowdfunding!F138</f>
        <v>failed</v>
      </c>
      <c r="E41" s="56">
        <f>Crowdfunding!G138</f>
        <v>1748</v>
      </c>
    </row>
    <row r="42">
      <c r="B42" s="5" t="str">
        <f>Crowdfunding!F599</f>
        <v>successful</v>
      </c>
      <c r="C42" s="56">
        <f>Crowdfunding!G599</f>
        <v>3059</v>
      </c>
      <c r="D42" s="5" t="str">
        <f>Crowdfunding!F334</f>
        <v>failed</v>
      </c>
      <c r="E42" s="56">
        <f>Crowdfunding!G334</f>
        <v>1691</v>
      </c>
    </row>
    <row r="43">
      <c r="B43" s="5" t="str">
        <f>Crowdfunding!F577</f>
        <v>successful</v>
      </c>
      <c r="C43" s="56">
        <f>Crowdfunding!G577</f>
        <v>3036</v>
      </c>
      <c r="D43" s="5" t="str">
        <f>Crowdfunding!F242</f>
        <v>failed</v>
      </c>
      <c r="E43" s="56">
        <f>Crowdfunding!G242</f>
        <v>1684</v>
      </c>
    </row>
    <row r="44">
      <c r="B44" s="5" t="str">
        <f>Crowdfunding!F695</f>
        <v>successful</v>
      </c>
      <c r="C44" s="56">
        <f>Crowdfunding!G695</f>
        <v>3016</v>
      </c>
      <c r="D44" s="5" t="str">
        <f>Crowdfunding!F349</f>
        <v>failed</v>
      </c>
      <c r="E44" s="56">
        <f>Crowdfunding!G349</f>
        <v>1657</v>
      </c>
    </row>
    <row r="45">
      <c r="B45" s="5" t="str">
        <f>Crowdfunding!F663</f>
        <v>successful</v>
      </c>
      <c r="C45" s="56">
        <f>Crowdfunding!G663</f>
        <v>2985</v>
      </c>
      <c r="D45" s="5" t="str">
        <f>Crowdfunding!F293</f>
        <v>failed</v>
      </c>
      <c r="E45" s="56">
        <f>Crowdfunding!G293</f>
        <v>1625</v>
      </c>
    </row>
    <row r="46">
      <c r="B46" s="5" t="str">
        <f>Crowdfunding!F894</f>
        <v>successful</v>
      </c>
      <c r="C46" s="56">
        <f>Crowdfunding!G894</f>
        <v>2893</v>
      </c>
      <c r="D46" s="5" t="str">
        <f>Crowdfunding!F386</f>
        <v>failed</v>
      </c>
      <c r="E46" s="56">
        <f>Crowdfunding!G386</f>
        <v>1608</v>
      </c>
    </row>
    <row r="47">
      <c r="B47" s="5" t="str">
        <f>Crowdfunding!F942</f>
        <v>successful</v>
      </c>
      <c r="C47" s="56">
        <f>Crowdfunding!G942</f>
        <v>2875</v>
      </c>
      <c r="D47" s="5" t="str">
        <f>Crowdfunding!F251</f>
        <v>failed</v>
      </c>
      <c r="E47" s="56">
        <f>Crowdfunding!G251</f>
        <v>1596</v>
      </c>
    </row>
    <row r="48">
      <c r="B48" s="5" t="str">
        <f>Crowdfunding!F938</f>
        <v>successful</v>
      </c>
      <c r="C48" s="56">
        <f>Crowdfunding!G938</f>
        <v>2857</v>
      </c>
      <c r="D48" s="5" t="str">
        <f>Crowdfunding!F257</f>
        <v>failed</v>
      </c>
      <c r="E48" s="56">
        <f>Crowdfunding!G257</f>
        <v>1538</v>
      </c>
    </row>
    <row r="49">
      <c r="B49" s="5" t="str">
        <f>Crowdfunding!F549</f>
        <v>successful</v>
      </c>
      <c r="C49" s="56">
        <f>Crowdfunding!G549</f>
        <v>2805</v>
      </c>
      <c r="D49" s="5" t="str">
        <f>Crowdfunding!F376</f>
        <v>failed</v>
      </c>
      <c r="E49" s="56">
        <f>Crowdfunding!G376</f>
        <v>1482</v>
      </c>
    </row>
    <row r="50">
      <c r="B50" s="5" t="str">
        <f>Crowdfunding!F849</f>
        <v>successful</v>
      </c>
      <c r="C50" s="56">
        <f>Crowdfunding!G849</f>
        <v>2768</v>
      </c>
      <c r="D50" s="5" t="str">
        <f>Crowdfunding!F265</f>
        <v>failed</v>
      </c>
      <c r="E50" s="56">
        <f>Crowdfunding!G265</f>
        <v>1467</v>
      </c>
    </row>
    <row r="51">
      <c r="B51" s="5" t="str">
        <f>Crowdfunding!F722</f>
        <v>successful</v>
      </c>
      <c r="C51" s="56">
        <f>Crowdfunding!G722</f>
        <v>2756</v>
      </c>
      <c r="D51" s="5" t="str">
        <f>Crowdfunding!F336</f>
        <v>failed</v>
      </c>
      <c r="E51" s="56">
        <f>Crowdfunding!G336</f>
        <v>1467</v>
      </c>
    </row>
    <row r="52">
      <c r="B52" s="5" t="str">
        <f>Crowdfunding!F949</f>
        <v>successful</v>
      </c>
      <c r="C52" s="56">
        <f>Crowdfunding!G949</f>
        <v>2739</v>
      </c>
      <c r="D52" s="5" t="str">
        <f>Crowdfunding!F383</f>
        <v>failed</v>
      </c>
      <c r="E52" s="56">
        <f>Crowdfunding!G383</f>
        <v>1439</v>
      </c>
    </row>
    <row r="53">
      <c r="B53" s="5" t="str">
        <f>Crowdfunding!F736</f>
        <v>successful</v>
      </c>
      <c r="C53" s="56">
        <f>Crowdfunding!G736</f>
        <v>2725</v>
      </c>
      <c r="D53" s="5" t="str">
        <f>Crowdfunding!F418</f>
        <v>failed</v>
      </c>
      <c r="E53" s="56">
        <f>Crowdfunding!G418</f>
        <v>1368</v>
      </c>
    </row>
    <row r="54">
      <c r="B54" s="5" t="str">
        <f>Crowdfunding!F700</f>
        <v>successful</v>
      </c>
      <c r="C54" s="56">
        <f>Crowdfunding!G700</f>
        <v>2693</v>
      </c>
      <c r="D54" s="5" t="str">
        <f>Crowdfunding!F372</f>
        <v>failed</v>
      </c>
      <c r="E54" s="56">
        <f>Crowdfunding!G372</f>
        <v>1335</v>
      </c>
    </row>
    <row r="55">
      <c r="B55" s="5" t="str">
        <f>Crowdfunding!F767</f>
        <v>successful</v>
      </c>
      <c r="C55" s="56">
        <f>Crowdfunding!G767</f>
        <v>2673</v>
      </c>
      <c r="D55" s="5" t="str">
        <f>Crowdfunding!F290</f>
        <v>failed</v>
      </c>
      <c r="E55" s="56">
        <f>Crowdfunding!G290</f>
        <v>1296</v>
      </c>
    </row>
    <row r="56">
      <c r="B56" s="5" t="str">
        <f>Crowdfunding!F443</f>
        <v>successful</v>
      </c>
      <c r="C56" s="56">
        <f>Crowdfunding!G443</f>
        <v>2662</v>
      </c>
      <c r="D56" s="5" t="str">
        <f>Crowdfunding!F127</f>
        <v>failed</v>
      </c>
      <c r="E56" s="56">
        <f>Crowdfunding!G127</f>
        <v>1274</v>
      </c>
    </row>
    <row r="57">
      <c r="B57" s="5" t="str">
        <f>Crowdfunding!F606</f>
        <v>successful</v>
      </c>
      <c r="C57" s="56">
        <f>Crowdfunding!G606</f>
        <v>2551</v>
      </c>
      <c r="D57" s="5" t="str">
        <f>Crowdfunding!F330</f>
        <v>failed</v>
      </c>
      <c r="E57" s="56">
        <f>Crowdfunding!G330</f>
        <v>1258</v>
      </c>
    </row>
    <row r="58">
      <c r="B58" s="5" t="str">
        <f>Crowdfunding!F573</f>
        <v>successful</v>
      </c>
      <c r="C58" s="56">
        <f>Crowdfunding!G573</f>
        <v>2528</v>
      </c>
      <c r="D58" s="5" t="str">
        <f>Crowdfunding!F217</f>
        <v>failed</v>
      </c>
      <c r="E58" s="56">
        <f>Crowdfunding!G217</f>
        <v>1257</v>
      </c>
    </row>
    <row r="59">
      <c r="B59" s="5" t="str">
        <f>Crowdfunding!F750</f>
        <v>successful</v>
      </c>
      <c r="C59" s="56">
        <f>Crowdfunding!G750</f>
        <v>2526</v>
      </c>
      <c r="D59" s="5" t="str">
        <f>Crowdfunding!F175</f>
        <v>failed</v>
      </c>
      <c r="E59" s="56">
        <f>Crowdfunding!G175</f>
        <v>1229</v>
      </c>
    </row>
    <row r="60">
      <c r="B60" s="5" t="str">
        <f>Crowdfunding!F592</f>
        <v>successful</v>
      </c>
      <c r="C60" s="56">
        <f>Crowdfunding!G592</f>
        <v>2506</v>
      </c>
      <c r="D60" s="5" t="str">
        <f>Crowdfunding!F195</f>
        <v>failed</v>
      </c>
      <c r="E60" s="56">
        <f>Crowdfunding!G195</f>
        <v>1225</v>
      </c>
    </row>
    <row r="61">
      <c r="B61" s="5" t="str">
        <f>Crowdfunding!F471</f>
        <v>successful</v>
      </c>
      <c r="C61" s="56">
        <f>Crowdfunding!G471</f>
        <v>2489</v>
      </c>
      <c r="D61" s="5" t="str">
        <f>Crowdfunding!F62</f>
        <v>failed</v>
      </c>
      <c r="E61" s="56">
        <f>Crowdfunding!G62</f>
        <v>1221</v>
      </c>
    </row>
    <row r="62">
      <c r="B62" s="5" t="str">
        <f>Crowdfunding!F951</f>
        <v>successful</v>
      </c>
      <c r="C62" s="56">
        <f>Crowdfunding!G951</f>
        <v>2475</v>
      </c>
      <c r="D62" s="5" t="str">
        <f>Crowdfunding!F222</f>
        <v>failed</v>
      </c>
      <c r="E62" s="56">
        <f>Crowdfunding!G222</f>
        <v>1220</v>
      </c>
    </row>
    <row r="63">
      <c r="B63" s="5" t="str">
        <f>Crowdfunding!F645</f>
        <v>successful</v>
      </c>
      <c r="C63" s="56">
        <f>Crowdfunding!G645</f>
        <v>2468</v>
      </c>
      <c r="D63" s="5" t="str">
        <f>Crowdfunding!F304</f>
        <v>failed</v>
      </c>
      <c r="E63" s="56">
        <f>Crowdfunding!G304</f>
        <v>1198</v>
      </c>
    </row>
    <row r="64">
      <c r="B64" s="5" t="str">
        <f>Crowdfunding!F800</f>
        <v>successful</v>
      </c>
      <c r="C64" s="56">
        <f>Crowdfunding!G800</f>
        <v>2443</v>
      </c>
      <c r="D64" s="5" t="str">
        <f>Crowdfunding!F416</f>
        <v>failed</v>
      </c>
      <c r="E64" s="56">
        <f>Crowdfunding!G416</f>
        <v>1194</v>
      </c>
    </row>
    <row r="65">
      <c r="B65" s="5" t="str">
        <f>Crowdfunding!F817</f>
        <v>successful</v>
      </c>
      <c r="C65" s="56">
        <f>Crowdfunding!G817</f>
        <v>2443</v>
      </c>
      <c r="D65" s="5" t="str">
        <f>Crowdfunding!F162</f>
        <v>failed</v>
      </c>
      <c r="E65" s="56">
        <f>Crowdfunding!G162</f>
        <v>1181</v>
      </c>
    </row>
    <row r="66">
      <c r="B66" s="5" t="str">
        <f>Crowdfunding!F509</f>
        <v>successful</v>
      </c>
      <c r="C66" s="56">
        <f>Crowdfunding!G509</f>
        <v>2441</v>
      </c>
      <c r="D66" s="5" t="str">
        <f>Crowdfunding!F171</f>
        <v>failed</v>
      </c>
      <c r="E66" s="56">
        <f>Crowdfunding!G171</f>
        <v>1130</v>
      </c>
    </row>
    <row r="67">
      <c r="B67" s="5" t="str">
        <f>Crowdfunding!F557</f>
        <v>successful</v>
      </c>
      <c r="C67" s="56">
        <f>Crowdfunding!G557</f>
        <v>2436</v>
      </c>
      <c r="D67" s="5" t="str">
        <f>Crowdfunding!F154</f>
        <v>failed</v>
      </c>
      <c r="E67" s="56">
        <f>Crowdfunding!G154</f>
        <v>1121</v>
      </c>
    </row>
    <row r="68">
      <c r="B68" s="5" t="str">
        <f>Crowdfunding!F703</f>
        <v>successful</v>
      </c>
      <c r="C68" s="56">
        <f>Crowdfunding!G703</f>
        <v>2431</v>
      </c>
      <c r="D68" s="5" t="str">
        <f>Crowdfunding!F110</f>
        <v>failed</v>
      </c>
      <c r="E68" s="56">
        <f>Crowdfunding!G110</f>
        <v>1120</v>
      </c>
    </row>
    <row r="69">
      <c r="B69" s="5" t="str">
        <f>Crowdfunding!F461</f>
        <v>successful</v>
      </c>
      <c r="C69" s="56">
        <f>Crowdfunding!G461</f>
        <v>2414</v>
      </c>
      <c r="D69" s="5" t="str">
        <f>Crowdfunding!F388</f>
        <v>failed</v>
      </c>
      <c r="E69" s="56">
        <f>Crowdfunding!G388</f>
        <v>1072</v>
      </c>
    </row>
    <row r="70">
      <c r="B70" s="5" t="str">
        <f>Crowdfunding!F978</f>
        <v>successful</v>
      </c>
      <c r="C70" s="56">
        <f>Crowdfunding!G978</f>
        <v>2409</v>
      </c>
      <c r="D70" s="5" t="str">
        <f>Crowdfunding!F408</f>
        <v>failed</v>
      </c>
      <c r="E70" s="56">
        <f>Crowdfunding!G408</f>
        <v>1068</v>
      </c>
    </row>
    <row r="71">
      <c r="B71" s="5" t="str">
        <f>Crowdfunding!F617</f>
        <v>successful</v>
      </c>
      <c r="C71" s="56">
        <f>Crowdfunding!G617</f>
        <v>2353</v>
      </c>
      <c r="D71" s="5" t="str">
        <f>Crowdfunding!F342</f>
        <v>failed</v>
      </c>
      <c r="E71" s="56">
        <f>Crowdfunding!G342</f>
        <v>1063</v>
      </c>
    </row>
    <row r="72">
      <c r="B72" s="5" t="str">
        <f>Crowdfunding!F615</f>
        <v>successful</v>
      </c>
      <c r="C72" s="56">
        <f>Crowdfunding!G615</f>
        <v>2346</v>
      </c>
      <c r="D72" s="5" t="str">
        <f>Crowdfunding!F183</f>
        <v>failed</v>
      </c>
      <c r="E72" s="56">
        <f>Crowdfunding!G183</f>
        <v>1059</v>
      </c>
    </row>
    <row r="73">
      <c r="B73" s="5" t="str">
        <f>Crowdfunding!F928</f>
        <v>successful</v>
      </c>
      <c r="C73" s="56">
        <f>Crowdfunding!G928</f>
        <v>2331</v>
      </c>
      <c r="D73" s="5" t="str">
        <f>Crowdfunding!F387</f>
        <v>failed</v>
      </c>
      <c r="E73" s="56">
        <f>Crowdfunding!G387</f>
        <v>1028</v>
      </c>
    </row>
    <row r="74">
      <c r="B74" s="5" t="str">
        <f>Crowdfunding!F460</f>
        <v>successful</v>
      </c>
      <c r="C74" s="56">
        <f>Crowdfunding!G460</f>
        <v>2326</v>
      </c>
      <c r="D74" s="5" t="str">
        <f>Crowdfunding!F174</f>
        <v>failed</v>
      </c>
      <c r="E74" s="56">
        <f>Crowdfunding!G174</f>
        <v>1000</v>
      </c>
    </row>
    <row r="75">
      <c r="B75" s="5" t="str">
        <f>Crowdfunding!F578</f>
        <v>successful</v>
      </c>
      <c r="C75" s="56">
        <f>Crowdfunding!G578</f>
        <v>2320</v>
      </c>
      <c r="D75" s="5" t="str">
        <f>Crowdfunding!F91</f>
        <v>failed</v>
      </c>
      <c r="E75" s="56">
        <f>Crowdfunding!G91</f>
        <v>955</v>
      </c>
    </row>
    <row r="76">
      <c r="B76" s="5" t="str">
        <f>Crowdfunding!F642</f>
        <v>successful</v>
      </c>
      <c r="C76" s="56">
        <f>Crowdfunding!G642</f>
        <v>2293</v>
      </c>
      <c r="D76" s="5" t="str">
        <f>Crowdfunding!F380</f>
        <v>failed</v>
      </c>
      <c r="E76" s="56">
        <f>Crowdfunding!G380</f>
        <v>941</v>
      </c>
    </row>
    <row r="77">
      <c r="B77" s="5" t="str">
        <f>Crowdfunding!F448</f>
        <v>successful</v>
      </c>
      <c r="C77" s="56">
        <f>Crowdfunding!G448</f>
        <v>2289</v>
      </c>
      <c r="D77" s="5" t="str">
        <f>Crowdfunding!F362</f>
        <v>failed</v>
      </c>
      <c r="E77" s="56">
        <f>Crowdfunding!G362</f>
        <v>940</v>
      </c>
    </row>
    <row r="78">
      <c r="B78" s="5" t="str">
        <f>Crowdfunding!F446</f>
        <v>successful</v>
      </c>
      <c r="C78" s="56">
        <f>Crowdfunding!G446</f>
        <v>2283</v>
      </c>
      <c r="D78" s="5" t="str">
        <f>Crowdfunding!F83</f>
        <v>failed</v>
      </c>
      <c r="E78" s="56">
        <f>Crowdfunding!G83</f>
        <v>934</v>
      </c>
    </row>
    <row r="79">
      <c r="B79" s="5" t="str">
        <f>Crowdfunding!F838</f>
        <v>successful</v>
      </c>
      <c r="C79" s="56">
        <f>Crowdfunding!G838</f>
        <v>2266</v>
      </c>
      <c r="D79" s="5" t="str">
        <f>Crowdfunding!F186</f>
        <v>failed</v>
      </c>
      <c r="E79" s="56">
        <f>Crowdfunding!G186</f>
        <v>931</v>
      </c>
    </row>
    <row r="80">
      <c r="B80" s="5" t="str">
        <f>Crowdfunding!F506</f>
        <v>successful</v>
      </c>
      <c r="C80" s="56">
        <f>Crowdfunding!G506</f>
        <v>2261</v>
      </c>
      <c r="D80" s="5" t="str">
        <f>Crowdfunding!F219</f>
        <v>failed</v>
      </c>
      <c r="E80" s="56">
        <f>Crowdfunding!G219</f>
        <v>926</v>
      </c>
    </row>
    <row r="81">
      <c r="B81" s="5" t="str">
        <f>Crowdfunding!F575</f>
        <v>successful</v>
      </c>
      <c r="C81" s="56">
        <f>Crowdfunding!G575</f>
        <v>2237</v>
      </c>
      <c r="D81" s="5" t="str">
        <f>Crowdfunding!F148</f>
        <v>failed</v>
      </c>
      <c r="E81" s="56">
        <f>Crowdfunding!G148</f>
        <v>923</v>
      </c>
    </row>
    <row r="82">
      <c r="B82" s="5" t="str">
        <f>Crowdfunding!F784</f>
        <v>successful</v>
      </c>
      <c r="C82" s="56">
        <f>Crowdfunding!G784</f>
        <v>2230</v>
      </c>
      <c r="D82" s="5" t="str">
        <f>Crowdfunding!F303</f>
        <v>failed</v>
      </c>
      <c r="E82" s="56">
        <f>Crowdfunding!G303</f>
        <v>908</v>
      </c>
    </row>
    <row r="83">
      <c r="B83" s="5" t="str">
        <f>Crowdfunding!F997</f>
        <v>successful</v>
      </c>
      <c r="C83" s="56">
        <f>Crowdfunding!G997</f>
        <v>2220</v>
      </c>
      <c r="D83" s="5" t="str">
        <f>Crowdfunding!F236</f>
        <v>failed</v>
      </c>
      <c r="E83" s="56">
        <f>Crowdfunding!G236</f>
        <v>889</v>
      </c>
    </row>
    <row r="84">
      <c r="B84" s="5" t="str">
        <f>Crowdfunding!F814</f>
        <v>successful</v>
      </c>
      <c r="C84" s="56">
        <f>Crowdfunding!G814</f>
        <v>2218</v>
      </c>
      <c r="D84" s="5" t="str">
        <f>Crowdfunding!F269</f>
        <v>failed</v>
      </c>
      <c r="E84" s="56">
        <f>Crowdfunding!G269</f>
        <v>886</v>
      </c>
    </row>
    <row r="85">
      <c r="B85" s="5" t="str">
        <f>Crowdfunding!F445</f>
        <v>successful</v>
      </c>
      <c r="C85" s="56">
        <f>Crowdfunding!G445</f>
        <v>2188</v>
      </c>
      <c r="D85" s="5" t="str">
        <f>Crowdfunding!F364</f>
        <v>failed</v>
      </c>
      <c r="E85" s="56">
        <f>Crowdfunding!G364</f>
        <v>859</v>
      </c>
    </row>
    <row r="86">
      <c r="B86" s="5" t="str">
        <f>Crowdfunding!F643</f>
        <v>successful</v>
      </c>
      <c r="C86" s="56">
        <f>Crowdfunding!G643</f>
        <v>2144</v>
      </c>
      <c r="D86" s="5" t="str">
        <f>Crowdfunding!F403</f>
        <v>failed</v>
      </c>
      <c r="E86" s="56">
        <f>Crowdfunding!G403</f>
        <v>846</v>
      </c>
    </row>
    <row r="87">
      <c r="B87" s="5" t="str">
        <f>Crowdfunding!F990</f>
        <v>successful</v>
      </c>
      <c r="C87" s="56">
        <f>Crowdfunding!G990</f>
        <v>2120</v>
      </c>
      <c r="D87" s="5" t="str">
        <f>Crowdfunding!F256</f>
        <v>failed</v>
      </c>
      <c r="E87" s="56">
        <f>Crowdfunding!G256</f>
        <v>842</v>
      </c>
    </row>
    <row r="88">
      <c r="B88" s="5" t="str">
        <f>Crowdfunding!F991</f>
        <v>successful</v>
      </c>
      <c r="C88" s="56">
        <f>Crowdfunding!G991</f>
        <v>2107</v>
      </c>
      <c r="D88" s="5" t="str">
        <f>Crowdfunding!F112</f>
        <v>failed</v>
      </c>
      <c r="E88" s="56">
        <f>Crowdfunding!G112</f>
        <v>838</v>
      </c>
    </row>
    <row r="89">
      <c r="B89" s="5" t="str">
        <f>Crowdfunding!F591</f>
        <v>successful</v>
      </c>
      <c r="C89" s="56">
        <f>Crowdfunding!G591</f>
        <v>2106</v>
      </c>
      <c r="D89" s="5" t="str">
        <f>Crowdfunding!F221</f>
        <v>failed</v>
      </c>
      <c r="E89" s="56">
        <f>Crowdfunding!G221</f>
        <v>831</v>
      </c>
    </row>
    <row r="90">
      <c r="B90" s="5" t="str">
        <f>Crowdfunding!F795</f>
        <v>successful</v>
      </c>
      <c r="C90" s="56">
        <f>Crowdfunding!G795</f>
        <v>2105</v>
      </c>
      <c r="D90" s="5" t="str">
        <f>Crowdfunding!F129</f>
        <v>failed</v>
      </c>
      <c r="E90" s="56">
        <f>Crowdfunding!G129</f>
        <v>830</v>
      </c>
    </row>
    <row r="91">
      <c r="B91" s="5" t="str">
        <f>Crowdfunding!F788</f>
        <v>successful</v>
      </c>
      <c r="C91" s="56">
        <f>Crowdfunding!G788</f>
        <v>2100</v>
      </c>
      <c r="D91" s="5" t="str">
        <f>Crowdfunding!F203</f>
        <v>failed</v>
      </c>
      <c r="E91" s="56">
        <f>Crowdfunding!G203</f>
        <v>830</v>
      </c>
    </row>
    <row r="92">
      <c r="B92" s="5" t="str">
        <f>Crowdfunding!F776</f>
        <v>successful</v>
      </c>
      <c r="C92" s="56">
        <f>Crowdfunding!G776</f>
        <v>2080</v>
      </c>
      <c r="D92" s="5" t="str">
        <f>Crowdfunding!F371</f>
        <v>failed</v>
      </c>
      <c r="E92" s="56">
        <f>Crowdfunding!G371</f>
        <v>803</v>
      </c>
    </row>
    <row r="93">
      <c r="B93" s="5" t="str">
        <f>Crowdfunding!F576</f>
        <v>successful</v>
      </c>
      <c r="C93" s="56">
        <f>Crowdfunding!G576</f>
        <v>2053</v>
      </c>
      <c r="D93" s="5" t="str">
        <f>Crowdfunding!F284</f>
        <v>failed</v>
      </c>
      <c r="E93" s="56">
        <f>Crowdfunding!G284</f>
        <v>792</v>
      </c>
    </row>
    <row r="94">
      <c r="B94" s="5" t="str">
        <f>Crowdfunding!F512</f>
        <v>successful</v>
      </c>
      <c r="C94" s="56">
        <f>Crowdfunding!G512</f>
        <v>2043</v>
      </c>
      <c r="D94" s="5" t="str">
        <f>Crowdfunding!F169</f>
        <v>failed</v>
      </c>
      <c r="E94" s="56">
        <f>Crowdfunding!G169</f>
        <v>782</v>
      </c>
    </row>
    <row r="95">
      <c r="B95" s="5" t="str">
        <f>Crowdfunding!F875</f>
        <v>successful</v>
      </c>
      <c r="C95" s="56">
        <f>Crowdfunding!G875</f>
        <v>2038</v>
      </c>
      <c r="D95" s="5" t="str">
        <f>Crowdfunding!F172</f>
        <v>failed</v>
      </c>
      <c r="E95" s="56">
        <f>Crowdfunding!G172</f>
        <v>774</v>
      </c>
    </row>
    <row r="96">
      <c r="B96" s="5" t="str">
        <f>Crowdfunding!F694</f>
        <v>successful</v>
      </c>
      <c r="C96" s="56">
        <f>Crowdfunding!G694</f>
        <v>2013</v>
      </c>
      <c r="D96" s="5" t="str">
        <f>Crowdfunding!F335</f>
        <v>failed</v>
      </c>
      <c r="E96" s="56">
        <f>Crowdfunding!G335</f>
        <v>752</v>
      </c>
    </row>
    <row r="97">
      <c r="B97" s="5" t="str">
        <f>Crowdfunding!F664</f>
        <v>successful</v>
      </c>
      <c r="C97" s="56">
        <f>Crowdfunding!G664</f>
        <v>1991</v>
      </c>
      <c r="D97" s="5" t="str">
        <f>Crowdfunding!F177</f>
        <v>failed</v>
      </c>
      <c r="E97" s="56">
        <f>Crowdfunding!G177</f>
        <v>750</v>
      </c>
    </row>
    <row r="98">
      <c r="B98" s="5" t="str">
        <f>Crowdfunding!F603</f>
        <v>successful</v>
      </c>
      <c r="C98" s="56">
        <f>Crowdfunding!G603</f>
        <v>1989</v>
      </c>
      <c r="D98" s="5" t="str">
        <f>Crowdfunding!F381</f>
        <v>failed</v>
      </c>
      <c r="E98" s="56">
        <f>Crowdfunding!G381</f>
        <v>750</v>
      </c>
    </row>
    <row r="99">
      <c r="B99" s="5" t="str">
        <f>Crowdfunding!F499</f>
        <v>successful</v>
      </c>
      <c r="C99" s="56">
        <f>Crowdfunding!G499</f>
        <v>1965</v>
      </c>
      <c r="D99" s="5" t="str">
        <f>Crowdfunding!F379</f>
        <v>failed</v>
      </c>
      <c r="E99" s="56">
        <f>Crowdfunding!G379</f>
        <v>747</v>
      </c>
    </row>
    <row r="100">
      <c r="B100" s="5" t="str">
        <f>Crowdfunding!F608</f>
        <v>successful</v>
      </c>
      <c r="C100" s="56">
        <f>Crowdfunding!G608</f>
        <v>1917</v>
      </c>
      <c r="D100" s="5" t="str">
        <f>Crowdfunding!F209</f>
        <v>failed</v>
      </c>
      <c r="E100" s="56">
        <f>Crowdfunding!G209</f>
        <v>742</v>
      </c>
    </row>
    <row r="101">
      <c r="B101" s="5" t="str">
        <f>Crowdfunding!F829</f>
        <v>successful</v>
      </c>
      <c r="C101" s="56">
        <f>Crowdfunding!G829</f>
        <v>1902</v>
      </c>
      <c r="D101" s="5" t="str">
        <f>Crowdfunding!F153</f>
        <v>failed</v>
      </c>
      <c r="E101" s="56">
        <f>Crowdfunding!G153</f>
        <v>714</v>
      </c>
    </row>
    <row r="102">
      <c r="B102" s="5" t="str">
        <f>Crowdfunding!F462</f>
        <v>successful</v>
      </c>
      <c r="C102" s="56">
        <f>Crowdfunding!G462</f>
        <v>1894</v>
      </c>
      <c r="D102" s="5" t="str">
        <f>Crowdfunding!F173</f>
        <v>failed</v>
      </c>
      <c r="E102" s="56">
        <f>Crowdfunding!G173</f>
        <v>679</v>
      </c>
    </row>
    <row r="103">
      <c r="B103" s="5" t="str">
        <f>Crowdfunding!F793</f>
        <v>successful</v>
      </c>
      <c r="C103" s="56">
        <f>Crowdfunding!G793</f>
        <v>1887</v>
      </c>
      <c r="D103" s="5" t="str">
        <f>Crowdfunding!F200</f>
        <v>failed</v>
      </c>
      <c r="E103" s="56">
        <f>Crowdfunding!G200</f>
        <v>679</v>
      </c>
    </row>
    <row r="104">
      <c r="B104" s="5" t="str">
        <f>Crowdfunding!F634</f>
        <v>successful</v>
      </c>
      <c r="C104" s="56">
        <f>Crowdfunding!G634</f>
        <v>1884</v>
      </c>
      <c r="D104" s="5" t="str">
        <f>Crowdfunding!F355</f>
        <v>failed</v>
      </c>
      <c r="E104" s="56">
        <f>Crowdfunding!G355</f>
        <v>676</v>
      </c>
    </row>
    <row r="105">
      <c r="B105" s="5" t="str">
        <f>Crowdfunding!F588</f>
        <v>successful</v>
      </c>
      <c r="C105" s="56">
        <f>Crowdfunding!G588</f>
        <v>1866</v>
      </c>
      <c r="D105" s="5" t="str">
        <f>Crowdfunding!F90</f>
        <v>failed</v>
      </c>
      <c r="E105" s="56">
        <f>Crowdfunding!G90</f>
        <v>674</v>
      </c>
    </row>
    <row r="106">
      <c r="B106" s="5" t="str">
        <f>Crowdfunding!F484</f>
        <v>successful</v>
      </c>
      <c r="C106" s="56">
        <f>Crowdfunding!G484</f>
        <v>1821</v>
      </c>
      <c r="D106" s="5" t="str">
        <f>Crowdfunding!F411</f>
        <v>failed</v>
      </c>
      <c r="E106" s="56">
        <f>Crowdfunding!G411</f>
        <v>672</v>
      </c>
    </row>
    <row r="107">
      <c r="B107" s="5" t="str">
        <f>Crowdfunding!F895</f>
        <v>successful</v>
      </c>
      <c r="C107" s="56">
        <f>Crowdfunding!G895</f>
        <v>1815</v>
      </c>
      <c r="D107" s="5" t="str">
        <f>Crowdfunding!F206</f>
        <v>failed</v>
      </c>
      <c r="E107" s="56">
        <f>Crowdfunding!G206</f>
        <v>662</v>
      </c>
    </row>
    <row r="108">
      <c r="B108" s="5" t="str">
        <f>Crowdfunding!F927</f>
        <v>successful</v>
      </c>
      <c r="C108" s="56">
        <f>Crowdfunding!G927</f>
        <v>1797</v>
      </c>
      <c r="D108" s="5" t="str">
        <f>Crowdfunding!F401</f>
        <v>failed</v>
      </c>
      <c r="E108" s="56">
        <f>Crowdfunding!G401</f>
        <v>656</v>
      </c>
    </row>
    <row r="109">
      <c r="B109" s="5" t="str">
        <f>Crowdfunding!F756</f>
        <v>successful</v>
      </c>
      <c r="C109" s="56">
        <f>Crowdfunding!G756</f>
        <v>1785</v>
      </c>
      <c r="D109" s="5" t="str">
        <f>Crowdfunding!F80</f>
        <v>failed</v>
      </c>
      <c r="E109" s="56">
        <f>Crowdfunding!G80</f>
        <v>648</v>
      </c>
    </row>
    <row r="110">
      <c r="B110" s="5" t="str">
        <f>Crowdfunding!F965</f>
        <v>successful</v>
      </c>
      <c r="C110" s="56">
        <f>Crowdfunding!G965</f>
        <v>1784</v>
      </c>
      <c r="D110" s="5" t="str">
        <f>Crowdfunding!F368</f>
        <v>failed</v>
      </c>
      <c r="E110" s="56">
        <f>Crowdfunding!G368</f>
        <v>648</v>
      </c>
    </row>
    <row r="111">
      <c r="B111" s="5" t="str">
        <f>Crowdfunding!F719</f>
        <v>successful</v>
      </c>
      <c r="C111" s="56">
        <f>Crowdfunding!G719</f>
        <v>1782</v>
      </c>
      <c r="D111" s="5" t="str">
        <f>Crowdfunding!F306</f>
        <v>failed</v>
      </c>
      <c r="E111" s="56">
        <f>Crowdfunding!G306</f>
        <v>605</v>
      </c>
    </row>
    <row r="112">
      <c r="B112" s="5" t="str">
        <f>Crowdfunding!F733</f>
        <v>successful</v>
      </c>
      <c r="C112" s="56">
        <f>Crowdfunding!G733</f>
        <v>1773</v>
      </c>
      <c r="D112" s="5" t="str">
        <f>Crowdfunding!F392</f>
        <v>failed</v>
      </c>
      <c r="E112" s="56">
        <f>Crowdfunding!G392</f>
        <v>602</v>
      </c>
    </row>
    <row r="113">
      <c r="B113" s="5" t="str">
        <f>Crowdfunding!F738</f>
        <v>successful</v>
      </c>
      <c r="C113" s="56">
        <f>Crowdfunding!G738</f>
        <v>1713</v>
      </c>
      <c r="D113" s="5" t="str">
        <f>Crowdfunding!F366</f>
        <v>failed</v>
      </c>
      <c r="E113" s="56">
        <f>Crowdfunding!G366</f>
        <v>594</v>
      </c>
    </row>
    <row r="114">
      <c r="B114" s="5" t="str">
        <f>Crowdfunding!F463</f>
        <v>successful</v>
      </c>
      <c r="C114" s="56">
        <f>Crowdfunding!G463</f>
        <v>1703</v>
      </c>
      <c r="D114" s="5" t="str">
        <f>Crowdfunding!F243</f>
        <v>failed</v>
      </c>
      <c r="E114" s="56">
        <f>Crowdfunding!G243</f>
        <v>579</v>
      </c>
    </row>
    <row r="115">
      <c r="B115" s="5" t="str">
        <f>Crowdfunding!F932</f>
        <v>successful</v>
      </c>
      <c r="C115" s="56">
        <f>Crowdfunding!G932</f>
        <v>1697</v>
      </c>
      <c r="D115" s="5" t="str">
        <f>Crowdfunding!F89</f>
        <v>failed</v>
      </c>
      <c r="E115" s="56">
        <f>Crowdfunding!G89</f>
        <v>575</v>
      </c>
    </row>
    <row r="116">
      <c r="B116" s="5" t="str">
        <f>Crowdfunding!F903</f>
        <v>successful</v>
      </c>
      <c r="C116" s="56">
        <f>Crowdfunding!G903</f>
        <v>1690</v>
      </c>
      <c r="D116" s="5" t="str">
        <f>Crowdfunding!F270</f>
        <v>failed</v>
      </c>
      <c r="E116" s="56">
        <f>Crowdfunding!G270</f>
        <v>558</v>
      </c>
    </row>
    <row r="117">
      <c r="B117" s="5" t="str">
        <f>Crowdfunding!F779</f>
        <v>successful</v>
      </c>
      <c r="C117" s="56">
        <f>Crowdfunding!G779</f>
        <v>1684</v>
      </c>
      <c r="D117" s="5" t="str">
        <f>Crowdfunding!F357</f>
        <v>failed</v>
      </c>
      <c r="E117" s="56">
        <f>Crowdfunding!G357</f>
        <v>558</v>
      </c>
    </row>
    <row r="118">
      <c r="B118" s="5" t="str">
        <f>Crowdfunding!F771</f>
        <v>successful</v>
      </c>
      <c r="C118" s="56">
        <f>Crowdfunding!G771</f>
        <v>1681</v>
      </c>
      <c r="D118" s="5" t="str">
        <f>Crowdfunding!F64</f>
        <v>failed</v>
      </c>
      <c r="E118" s="56">
        <f>Crowdfunding!G64</f>
        <v>554</v>
      </c>
    </row>
    <row r="119">
      <c r="B119" s="5" t="str">
        <f>Crowdfunding!F994</f>
        <v>successful</v>
      </c>
      <c r="C119" s="56">
        <f>Crowdfunding!G994</f>
        <v>1629</v>
      </c>
      <c r="D119" s="5" t="str">
        <f>Crowdfunding!F314</f>
        <v>failed</v>
      </c>
      <c r="E119" s="56">
        <f>Crowdfunding!G314</f>
        <v>535</v>
      </c>
    </row>
    <row r="120">
      <c r="B120" s="5" t="str">
        <f>Crowdfunding!F601</f>
        <v>successful</v>
      </c>
      <c r="C120" s="56">
        <f>Crowdfunding!G601</f>
        <v>1621</v>
      </c>
      <c r="D120" s="5" t="str">
        <f>Crowdfunding!F409</f>
        <v>failed</v>
      </c>
      <c r="E120" s="56">
        <f>Crowdfunding!G409</f>
        <v>526</v>
      </c>
    </row>
    <row r="121">
      <c r="B121" s="5" t="str">
        <f>Crowdfunding!F873</f>
        <v>successful</v>
      </c>
      <c r="C121" s="56">
        <f>Crowdfunding!G873</f>
        <v>1613</v>
      </c>
      <c r="D121" s="5" t="str">
        <f>Crowdfunding!F82</f>
        <v>failed</v>
      </c>
      <c r="E121" s="56">
        <f>Crowdfunding!G82</f>
        <v>523</v>
      </c>
    </row>
    <row r="122">
      <c r="B122" s="5" t="str">
        <f>Crowdfunding!F531</f>
        <v>successful</v>
      </c>
      <c r="C122" s="56">
        <f>Crowdfunding!G531</f>
        <v>1606</v>
      </c>
      <c r="D122" s="5" t="str">
        <f>Crowdfunding!F212</f>
        <v>failed</v>
      </c>
      <c r="E122" s="56">
        <f>Crowdfunding!G212</f>
        <v>513</v>
      </c>
    </row>
    <row r="123">
      <c r="B123" s="5" t="str">
        <f>Crowdfunding!F558</f>
        <v>successful</v>
      </c>
      <c r="C123" s="56">
        <f>Crowdfunding!G558</f>
        <v>1605</v>
      </c>
      <c r="D123" s="5" t="str">
        <f>Crowdfunding!F132</f>
        <v>failed</v>
      </c>
      <c r="E123" s="56">
        <f>Crowdfunding!G132</f>
        <v>504</v>
      </c>
    </row>
    <row r="124">
      <c r="B124" s="5" t="str">
        <f>Crowdfunding!F516</f>
        <v>successful</v>
      </c>
      <c r="C124" s="56">
        <f>Crowdfunding!G516</f>
        <v>1604</v>
      </c>
      <c r="D124" s="5" t="str">
        <f>Crowdfunding!F400</f>
        <v>failed</v>
      </c>
      <c r="E124" s="56">
        <f>Crowdfunding!G400</f>
        <v>454</v>
      </c>
    </row>
    <row r="125">
      <c r="B125" s="5" t="str">
        <f>Crowdfunding!F864</f>
        <v>successful</v>
      </c>
      <c r="C125" s="56">
        <f>Crowdfunding!G864</f>
        <v>1600</v>
      </c>
      <c r="D125" s="5" t="str">
        <f>Crowdfunding!F65</f>
        <v>failed</v>
      </c>
      <c r="E125" s="56">
        <f>Crowdfunding!G65</f>
        <v>452</v>
      </c>
    </row>
    <row r="126">
      <c r="B126" s="5" t="str">
        <f>Crowdfunding!F879</f>
        <v>successful</v>
      </c>
      <c r="C126" s="56">
        <f>Crowdfunding!G879</f>
        <v>1573</v>
      </c>
      <c r="D126" s="5" t="str">
        <f>Crowdfunding!F225</f>
        <v>failed</v>
      </c>
      <c r="E126" s="56">
        <f>Crowdfunding!G225</f>
        <v>452</v>
      </c>
    </row>
    <row r="127">
      <c r="B127" s="5" t="str">
        <f>Crowdfunding!F757</f>
        <v>successful</v>
      </c>
      <c r="C127" s="56">
        <f>Crowdfunding!G757</f>
        <v>1572</v>
      </c>
      <c r="D127" s="5" t="str">
        <f>Crowdfunding!F96</f>
        <v>failed</v>
      </c>
      <c r="E127" s="56">
        <f>Crowdfunding!G96</f>
        <v>441</v>
      </c>
    </row>
    <row r="128">
      <c r="B128" s="5" t="str">
        <f>Crowdfunding!F826</f>
        <v>successful</v>
      </c>
      <c r="C128" s="56">
        <f>Crowdfunding!G826</f>
        <v>1561</v>
      </c>
      <c r="D128" s="5" t="str">
        <f>Crowdfunding!F114</f>
        <v>failed</v>
      </c>
      <c r="E128" s="56">
        <f>Crowdfunding!G114</f>
        <v>435</v>
      </c>
    </row>
    <row r="129">
      <c r="B129" s="5" t="str">
        <f>Crowdfunding!F633</f>
        <v>successful</v>
      </c>
      <c r="C129" s="56">
        <f>Crowdfunding!G633</f>
        <v>1559</v>
      </c>
      <c r="D129" s="5" t="str">
        <f>Crowdfunding!F328</f>
        <v>failed</v>
      </c>
      <c r="E129" s="56">
        <f>Crowdfunding!G328</f>
        <v>424</v>
      </c>
    </row>
    <row r="130">
      <c r="B130" s="5" t="str">
        <f>Crowdfunding!F855</f>
        <v>successful</v>
      </c>
      <c r="C130" s="56">
        <f>Crowdfunding!G855</f>
        <v>1548</v>
      </c>
      <c r="D130" s="5" t="str">
        <f>Crowdfunding!F346</f>
        <v>failed</v>
      </c>
      <c r="E130" s="56">
        <f>Crowdfunding!G346</f>
        <v>418</v>
      </c>
    </row>
    <row r="131">
      <c r="B131" s="5" t="str">
        <f>Crowdfunding!F860</f>
        <v>successful</v>
      </c>
      <c r="C131" s="56">
        <f>Crowdfunding!G860</f>
        <v>1539</v>
      </c>
      <c r="D131" s="5" t="str">
        <f>Crowdfunding!F230</f>
        <v>failed</v>
      </c>
      <c r="E131" s="56">
        <f>Crowdfunding!G230</f>
        <v>395</v>
      </c>
    </row>
    <row r="132">
      <c r="B132" s="5" t="str">
        <f>Crowdfunding!F740</f>
        <v>successful</v>
      </c>
      <c r="C132" s="56">
        <f>Crowdfunding!G740</f>
        <v>1518</v>
      </c>
      <c r="D132" s="5" t="str">
        <f>Crowdfunding!F350</f>
        <v>failed</v>
      </c>
      <c r="E132" s="56">
        <f>Crowdfunding!G350</f>
        <v>393</v>
      </c>
    </row>
    <row r="133">
      <c r="B133" s="5" t="str">
        <f>Crowdfunding!F466</f>
        <v>successful</v>
      </c>
      <c r="C133" s="56">
        <f>Crowdfunding!G466</f>
        <v>1470</v>
      </c>
      <c r="D133" s="5" t="str">
        <f>Crowdfunding!F419</f>
        <v>failed</v>
      </c>
      <c r="E133" s="56">
        <f>Crowdfunding!G419</f>
        <v>374</v>
      </c>
    </row>
    <row r="134">
      <c r="B134" s="5" t="str">
        <f>Crowdfunding!F918</f>
        <v>successful</v>
      </c>
      <c r="C134" s="56">
        <f>Crowdfunding!G918</f>
        <v>1467</v>
      </c>
      <c r="D134" s="5" t="str">
        <f>Crowdfunding!F73</f>
        <v>failed</v>
      </c>
      <c r="E134" s="56">
        <f>Crowdfunding!G73</f>
        <v>362</v>
      </c>
    </row>
    <row r="135">
      <c r="B135" s="5" t="str">
        <f>Crowdfunding!F915</f>
        <v>successful</v>
      </c>
      <c r="C135" s="56">
        <f>Crowdfunding!G915</f>
        <v>1460</v>
      </c>
      <c r="D135" s="5" t="str">
        <f>Crowdfunding!F115</f>
        <v>failed</v>
      </c>
      <c r="E135" s="56">
        <f>Crowdfunding!G115</f>
        <v>355</v>
      </c>
    </row>
    <row r="136">
      <c r="B136" s="5" t="str">
        <f>Crowdfunding!F836</f>
        <v>successful</v>
      </c>
      <c r="C136" s="56">
        <f>Crowdfunding!G836</f>
        <v>1442</v>
      </c>
      <c r="D136" s="5" t="str">
        <f>Crowdfunding!F310</f>
        <v>failed</v>
      </c>
      <c r="E136" s="56">
        <f>Crowdfunding!G310</f>
        <v>347</v>
      </c>
    </row>
    <row r="137">
      <c r="B137" s="5" t="str">
        <f>Crowdfunding!F801</f>
        <v>successful</v>
      </c>
      <c r="C137" s="56">
        <f>Crowdfunding!G801</f>
        <v>1425</v>
      </c>
      <c r="D137" s="5" t="str">
        <f>Crowdfunding!F224</f>
        <v>failed</v>
      </c>
      <c r="E137" s="56">
        <f>Crowdfunding!G224</f>
        <v>331</v>
      </c>
    </row>
    <row r="138">
      <c r="B138" s="5" t="str">
        <f>Crowdfunding!F580</f>
        <v>successful</v>
      </c>
      <c r="C138" s="56">
        <f>Crowdfunding!G580</f>
        <v>1396</v>
      </c>
      <c r="D138" s="5" t="str">
        <f>Crowdfunding!F300</f>
        <v>failed</v>
      </c>
      <c r="E138" s="56">
        <f>Crowdfunding!G300</f>
        <v>328</v>
      </c>
    </row>
    <row r="139">
      <c r="B139" s="5" t="str">
        <f>Crowdfunding!F758</f>
        <v>successful</v>
      </c>
      <c r="C139" s="56">
        <f>Crowdfunding!G758</f>
        <v>1396</v>
      </c>
      <c r="D139" s="5" t="str">
        <f>Crowdfunding!F235</f>
        <v>failed</v>
      </c>
      <c r="E139" s="56">
        <f>Crowdfunding!G235</f>
        <v>326</v>
      </c>
    </row>
    <row r="140">
      <c r="B140" s="5" t="str">
        <f>Crowdfunding!F569</f>
        <v>successful</v>
      </c>
      <c r="C140" s="56">
        <f>Crowdfunding!G569</f>
        <v>1385</v>
      </c>
      <c r="D140" s="5" t="str">
        <f>Crowdfunding!F104</f>
        <v>failed</v>
      </c>
      <c r="E140" s="56">
        <f>Crowdfunding!G104</f>
        <v>296</v>
      </c>
    </row>
    <row r="141">
      <c r="B141" s="5" t="str">
        <f>Crowdfunding!F542</f>
        <v>successful</v>
      </c>
      <c r="C141" s="56">
        <f>Crowdfunding!G542</f>
        <v>1354</v>
      </c>
      <c r="D141" s="5" t="str">
        <f>Crowdfunding!F158</f>
        <v>failed</v>
      </c>
      <c r="E141" s="56">
        <f>Crowdfunding!G158</f>
        <v>263</v>
      </c>
    </row>
    <row r="142">
      <c r="B142" s="5" t="str">
        <f>Crowdfunding!F503</f>
        <v>successful</v>
      </c>
      <c r="C142" s="56">
        <f>Crowdfunding!G503</f>
        <v>1345</v>
      </c>
      <c r="D142" s="5" t="str">
        <f>Crowdfunding!F199</f>
        <v>failed</v>
      </c>
      <c r="E142" s="56">
        <f>Crowdfunding!G199</f>
        <v>257</v>
      </c>
    </row>
    <row r="143">
      <c r="B143" s="5" t="str">
        <f>Crowdfunding!F686</f>
        <v>successful</v>
      </c>
      <c r="C143" s="56">
        <f>Crowdfunding!G686</f>
        <v>1297</v>
      </c>
      <c r="D143" s="5" t="str">
        <f>Crowdfunding!F266</f>
        <v>failed</v>
      </c>
      <c r="E143" s="56">
        <f>Crowdfunding!G266</f>
        <v>253</v>
      </c>
    </row>
    <row r="144">
      <c r="B144" s="5" t="str">
        <f>Crowdfunding!F976</f>
        <v>successful</v>
      </c>
      <c r="C144" s="56">
        <f>Crowdfunding!G976</f>
        <v>1280</v>
      </c>
      <c r="D144" s="5" t="str">
        <f>Crowdfunding!F389</f>
        <v>failed</v>
      </c>
      <c r="E144" s="56">
        <f>Crowdfunding!G389</f>
        <v>252</v>
      </c>
    </row>
    <row r="145">
      <c r="B145" s="5" t="str">
        <f>Crowdfunding!F865</f>
        <v>successful</v>
      </c>
      <c r="C145" s="56">
        <f>Crowdfunding!G865</f>
        <v>1267</v>
      </c>
      <c r="D145" s="5" t="str">
        <f>Crowdfunding!F103</f>
        <v>failed</v>
      </c>
      <c r="E145" s="56">
        <f>Crowdfunding!G103</f>
        <v>248</v>
      </c>
    </row>
    <row r="146">
      <c r="B146" s="5" t="str">
        <f>Crowdfunding!F939</f>
        <v>successful</v>
      </c>
      <c r="C146" s="56">
        <f>Crowdfunding!G939</f>
        <v>1249</v>
      </c>
      <c r="D146" s="5" t="str">
        <f>Crowdfunding!F105</f>
        <v>failed</v>
      </c>
      <c r="E146" s="56">
        <f>Crowdfunding!G105</f>
        <v>245</v>
      </c>
    </row>
    <row r="147">
      <c r="B147" s="5" t="str">
        <f>Crowdfunding!F853</f>
        <v>successful</v>
      </c>
      <c r="C147" s="56">
        <f>Crowdfunding!G853</f>
        <v>1170</v>
      </c>
      <c r="D147" s="5" t="str">
        <f>Crowdfunding!F351</f>
        <v>failed</v>
      </c>
      <c r="E147" s="56">
        <f>Crowdfunding!G351</f>
        <v>245</v>
      </c>
    </row>
    <row r="148">
      <c r="B148" s="5" t="str">
        <f>Crowdfunding!F952</f>
        <v>successful</v>
      </c>
      <c r="C148" s="56">
        <f>Crowdfunding!G952</f>
        <v>1152</v>
      </c>
      <c r="D148" s="5" t="str">
        <f>Crowdfunding!F108</f>
        <v>failed</v>
      </c>
      <c r="E148" s="56">
        <f>Crowdfunding!G108</f>
        <v>243</v>
      </c>
    </row>
    <row r="149">
      <c r="B149" s="5" t="str">
        <f>Crowdfunding!F711</f>
        <v>successful</v>
      </c>
      <c r="C149" s="56">
        <f>Crowdfunding!G711</f>
        <v>1140</v>
      </c>
      <c r="D149" s="5" t="str">
        <f>Crowdfunding!F264</f>
        <v>failed</v>
      </c>
      <c r="E149" s="56">
        <f>Crowdfunding!G264</f>
        <v>243</v>
      </c>
    </row>
    <row r="150">
      <c r="B150" s="5" t="str">
        <f>Crowdfunding!F483</f>
        <v>successful</v>
      </c>
      <c r="C150" s="56">
        <f>Crowdfunding!G483</f>
        <v>1137</v>
      </c>
      <c r="D150" s="5" t="str">
        <f>Crowdfunding!F155</f>
        <v>failed</v>
      </c>
      <c r="E150" s="56">
        <f>Crowdfunding!G155</f>
        <v>226</v>
      </c>
    </row>
    <row r="151">
      <c r="B151" s="5" t="str">
        <f>Crowdfunding!F562</f>
        <v>successful</v>
      </c>
      <c r="C151" s="56">
        <f>Crowdfunding!G562</f>
        <v>1113</v>
      </c>
      <c r="D151" s="5" t="str">
        <f>Crowdfunding!F140</f>
        <v>failed</v>
      </c>
      <c r="E151" s="56">
        <f>Crowdfunding!G140</f>
        <v>225</v>
      </c>
    </row>
    <row r="152">
      <c r="B152" s="5" t="str">
        <f>Crowdfunding!F672</f>
        <v>successful</v>
      </c>
      <c r="C152" s="56">
        <f>Crowdfunding!G672</f>
        <v>1101</v>
      </c>
      <c r="D152" s="5" t="str">
        <f>Crowdfunding!F72</f>
        <v>failed</v>
      </c>
      <c r="E152" s="56">
        <f>Crowdfunding!G72</f>
        <v>210</v>
      </c>
    </row>
    <row r="153">
      <c r="B153" s="5" t="str">
        <f>Crowdfunding!F447</f>
        <v>successful</v>
      </c>
      <c r="C153" s="56">
        <f>Crowdfunding!G447</f>
        <v>1095</v>
      </c>
      <c r="D153" s="5" t="str">
        <f>Crowdfunding!F142</f>
        <v>failed</v>
      </c>
      <c r="E153" s="56">
        <f>Crowdfunding!G142</f>
        <v>210</v>
      </c>
    </row>
    <row r="154">
      <c r="B154" s="5" t="str">
        <f>Crowdfunding!F966</f>
        <v>successful</v>
      </c>
      <c r="C154" s="56">
        <f>Crowdfunding!G966</f>
        <v>1073</v>
      </c>
      <c r="D154" s="5" t="str">
        <f>Crowdfunding!F340</f>
        <v>failed</v>
      </c>
      <c r="E154" s="56">
        <f>Crowdfunding!G340</f>
        <v>200</v>
      </c>
    </row>
    <row r="155">
      <c r="B155" s="5" t="str">
        <f>Crowdfunding!F708</f>
        <v>successful</v>
      </c>
      <c r="C155" s="56">
        <f>Crowdfunding!G708</f>
        <v>1071</v>
      </c>
      <c r="D155" s="5" t="str">
        <f>Crowdfunding!F325</f>
        <v>failed</v>
      </c>
      <c r="E155" s="56">
        <f>Crowdfunding!G325</f>
        <v>191</v>
      </c>
    </row>
    <row r="156">
      <c r="B156" s="5" t="str">
        <f>Crowdfunding!F712</f>
        <v>successful</v>
      </c>
      <c r="C156" s="56">
        <f>Crowdfunding!G712</f>
        <v>1071</v>
      </c>
      <c r="D156" s="5" t="str">
        <f>Crowdfunding!F326</f>
        <v>failed</v>
      </c>
      <c r="E156" s="56">
        <f>Crowdfunding!G326</f>
        <v>191</v>
      </c>
    </row>
    <row r="157">
      <c r="B157" s="5" t="str">
        <f>Crowdfunding!F523</f>
        <v>successful</v>
      </c>
      <c r="C157" s="56">
        <f>Crowdfunding!G523</f>
        <v>1052</v>
      </c>
      <c r="D157" s="5" t="str">
        <f>Crowdfunding!F316</f>
        <v>failed</v>
      </c>
      <c r="E157" s="56">
        <f>Crowdfunding!G316</f>
        <v>186</v>
      </c>
    </row>
    <row r="158">
      <c r="B158" s="5" t="str">
        <f>Crowdfunding!F651</f>
        <v>successful</v>
      </c>
      <c r="C158" s="56">
        <f>Crowdfunding!G651</f>
        <v>1022</v>
      </c>
      <c r="D158" s="5" t="str">
        <f>Crowdfunding!F188</f>
        <v>failed</v>
      </c>
      <c r="E158" s="56">
        <f>Crowdfunding!G188</f>
        <v>183</v>
      </c>
    </row>
    <row r="159">
      <c r="B159" s="5" t="str">
        <f>Crowdfunding!F721</f>
        <v>successful</v>
      </c>
      <c r="C159" s="56">
        <f>Crowdfunding!G721</f>
        <v>1015</v>
      </c>
      <c r="D159" s="5" t="str">
        <f>Crowdfunding!F363</f>
        <v>failed</v>
      </c>
      <c r="E159" s="56">
        <f>Crowdfunding!G363</f>
        <v>181</v>
      </c>
    </row>
    <row r="160">
      <c r="B160" s="5" t="str">
        <f>Crowdfunding!F761</f>
        <v>successful</v>
      </c>
      <c r="C160" s="56">
        <f>Crowdfunding!G761</f>
        <v>980</v>
      </c>
      <c r="D160" s="5" t="str">
        <f>Crowdfunding!F292</f>
        <v>failed</v>
      </c>
      <c r="E160" s="56">
        <f>Crowdfunding!G292</f>
        <v>180</v>
      </c>
    </row>
    <row r="161">
      <c r="B161" s="5" t="str">
        <f>Crowdfunding!F714</f>
        <v>successful</v>
      </c>
      <c r="C161" s="56">
        <f>Crowdfunding!G714</f>
        <v>943</v>
      </c>
      <c r="D161" s="5" t="str">
        <f>Crowdfunding!F402</f>
        <v>failed</v>
      </c>
      <c r="E161" s="56">
        <f>Crowdfunding!G402</f>
        <v>168</v>
      </c>
    </row>
    <row r="162">
      <c r="B162" s="5" t="str">
        <f>Crowdfunding!F884</f>
        <v>successful</v>
      </c>
      <c r="C162" s="56">
        <f>Crowdfunding!G884</f>
        <v>909</v>
      </c>
      <c r="D162" s="5" t="str">
        <f>Crowdfunding!F356</f>
        <v>failed</v>
      </c>
      <c r="E162" s="56">
        <f>Crowdfunding!G356</f>
        <v>162</v>
      </c>
    </row>
    <row r="163">
      <c r="B163" s="5" t="str">
        <f>Crowdfunding!F744</f>
        <v>successful</v>
      </c>
      <c r="C163" s="56">
        <f>Crowdfunding!G744</f>
        <v>903</v>
      </c>
      <c r="D163" s="5" t="str">
        <f>Crowdfunding!F178</f>
        <v>failed</v>
      </c>
      <c r="E163" s="56">
        <f>Crowdfunding!G178</f>
        <v>157</v>
      </c>
    </row>
    <row r="164">
      <c r="B164" s="5" t="str">
        <f>Crowdfunding!F550</f>
        <v>successful</v>
      </c>
      <c r="C164" s="56">
        <f>Crowdfunding!G550</f>
        <v>890</v>
      </c>
      <c r="D164" s="5" t="str">
        <f>Crowdfunding!F95</f>
        <v>failed</v>
      </c>
      <c r="E164" s="56">
        <f>Crowdfunding!G95</f>
        <v>156</v>
      </c>
    </row>
    <row r="165">
      <c r="B165" s="5" t="str">
        <f>Crowdfunding!F926</f>
        <v>successful</v>
      </c>
      <c r="C165" s="56">
        <f>Crowdfunding!G926</f>
        <v>820</v>
      </c>
      <c r="D165" s="5" t="str">
        <f>Crowdfunding!F232</f>
        <v>failed</v>
      </c>
      <c r="E165" s="56">
        <f>Crowdfunding!G232</f>
        <v>154</v>
      </c>
    </row>
    <row r="166">
      <c r="B166" s="5" t="str">
        <f>Crowdfunding!F753</f>
        <v>successful</v>
      </c>
      <c r="C166" s="56">
        <f>Crowdfunding!G753</f>
        <v>768</v>
      </c>
      <c r="D166" s="5" t="str">
        <f>Crowdfunding!F279</f>
        <v>failed</v>
      </c>
      <c r="E166" s="56">
        <f>Crowdfunding!G279</f>
        <v>151</v>
      </c>
    </row>
    <row r="167">
      <c r="B167" s="5" t="str">
        <f>Crowdfunding!F824</f>
        <v>successful</v>
      </c>
      <c r="C167" s="56">
        <f>Crowdfunding!G824</f>
        <v>762</v>
      </c>
      <c r="D167" s="5" t="str">
        <f>Crowdfunding!F286</f>
        <v>failed</v>
      </c>
      <c r="E167" s="56">
        <f>Crowdfunding!G286</f>
        <v>147</v>
      </c>
    </row>
    <row r="168">
      <c r="B168" s="5" t="str">
        <f>Crowdfunding!F631</f>
        <v>successful</v>
      </c>
      <c r="C168" s="56">
        <f>Crowdfunding!G631</f>
        <v>723</v>
      </c>
      <c r="D168" s="5" t="str">
        <f>Crowdfunding!F92</f>
        <v>failed</v>
      </c>
      <c r="E168" s="56">
        <f>Crowdfunding!G92</f>
        <v>143</v>
      </c>
    </row>
    <row r="169">
      <c r="B169" s="5" t="str">
        <f>Crowdfunding!F854</f>
        <v>successful</v>
      </c>
      <c r="C169" s="56">
        <f>Crowdfunding!G854</f>
        <v>676</v>
      </c>
      <c r="D169" s="5" t="str">
        <f>Crowdfunding!F296</f>
        <v>failed</v>
      </c>
      <c r="E169" s="56">
        <f>Crowdfunding!G296</f>
        <v>141</v>
      </c>
    </row>
    <row r="170">
      <c r="B170" s="5" t="str">
        <f>Crowdfunding!F866</f>
        <v>successful</v>
      </c>
      <c r="C170" s="56">
        <f>Crowdfunding!G866</f>
        <v>659</v>
      </c>
      <c r="D170" s="5" t="str">
        <f>Crowdfunding!F338</f>
        <v>failed</v>
      </c>
      <c r="E170" s="56">
        <f>Crowdfunding!G338</f>
        <v>137</v>
      </c>
    </row>
    <row r="171">
      <c r="B171" s="5" t="str">
        <f>Crowdfunding!F841</f>
        <v>successful</v>
      </c>
      <c r="C171" s="56">
        <f>Crowdfunding!G841</f>
        <v>645</v>
      </c>
      <c r="D171" s="5" t="str">
        <f>Crowdfunding!F141</f>
        <v>failed</v>
      </c>
      <c r="E171" s="56">
        <f>Crowdfunding!G141</f>
        <v>136</v>
      </c>
    </row>
    <row r="172">
      <c r="B172" s="5" t="str">
        <f>Crowdfunding!F940</f>
        <v>successful</v>
      </c>
      <c r="C172" s="56">
        <f>Crowdfunding!G940</f>
        <v>589</v>
      </c>
      <c r="D172" s="5" t="str">
        <f>Crowdfunding!F333</f>
        <v>failed</v>
      </c>
      <c r="E172" s="56">
        <f>Crowdfunding!G333</f>
        <v>133</v>
      </c>
    </row>
    <row r="173">
      <c r="B173" s="5" t="str">
        <f>Crowdfunding!F909</f>
        <v>successful</v>
      </c>
      <c r="C173" s="56">
        <f>Crowdfunding!G909</f>
        <v>555</v>
      </c>
      <c r="D173" s="5" t="str">
        <f>Crowdfunding!F348</f>
        <v>failed</v>
      </c>
      <c r="E173" s="56">
        <f>Crowdfunding!G348</f>
        <v>133</v>
      </c>
    </row>
    <row r="174">
      <c r="B174" s="5" t="str">
        <f>Crowdfunding!F635</f>
        <v>successful</v>
      </c>
      <c r="C174" s="56">
        <f>Crowdfunding!G635</f>
        <v>554</v>
      </c>
      <c r="D174" s="5" t="str">
        <f>Crowdfunding!F331</f>
        <v>failed</v>
      </c>
      <c r="E174" s="56">
        <f>Crowdfunding!G331</f>
        <v>132</v>
      </c>
    </row>
    <row r="175">
      <c r="B175" s="5" t="str">
        <f>Crowdfunding!F521</f>
        <v>successful</v>
      </c>
      <c r="C175" s="56">
        <f>Crowdfunding!G521</f>
        <v>546</v>
      </c>
      <c r="D175" s="5" t="str">
        <f>Crowdfunding!F99</f>
        <v>failed</v>
      </c>
      <c r="E175" s="56">
        <f>Crowdfunding!G99</f>
        <v>131</v>
      </c>
    </row>
    <row r="176">
      <c r="B176" s="5" t="str">
        <f>Crowdfunding!F629</f>
        <v>successful</v>
      </c>
      <c r="C176" s="56">
        <f>Crowdfunding!G629</f>
        <v>536</v>
      </c>
      <c r="D176" s="5" t="str">
        <f>Crowdfunding!F407</f>
        <v>failed</v>
      </c>
      <c r="E176" s="56">
        <f>Crowdfunding!G407</f>
        <v>130</v>
      </c>
    </row>
    <row r="177">
      <c r="B177" s="5" t="str">
        <f>Crowdfunding!F899</f>
        <v>successful</v>
      </c>
      <c r="C177" s="56">
        <f>Crowdfunding!G899</f>
        <v>533</v>
      </c>
      <c r="D177" s="5" t="str">
        <f>Crowdfunding!F202</f>
        <v>failed</v>
      </c>
      <c r="E177" s="56">
        <f>Crowdfunding!G202</f>
        <v>128</v>
      </c>
    </row>
    <row r="178">
      <c r="B178" s="5" t="str">
        <f>Crowdfunding!F527</f>
        <v>successful</v>
      </c>
      <c r="C178" s="56">
        <f>Crowdfunding!G527</f>
        <v>524</v>
      </c>
      <c r="D178" s="5" t="str">
        <f>Crowdfunding!F68</f>
        <v>failed</v>
      </c>
      <c r="E178" s="56">
        <f>Crowdfunding!G68</f>
        <v>127</v>
      </c>
    </row>
    <row r="179">
      <c r="B179" s="5" t="str">
        <f>Crowdfunding!F974</f>
        <v>successful</v>
      </c>
      <c r="C179" s="56">
        <f>Crowdfunding!G974</f>
        <v>498</v>
      </c>
      <c r="D179" s="5" t="str">
        <f>Crowdfunding!F218</f>
        <v>failed</v>
      </c>
      <c r="E179" s="56">
        <f>Crowdfunding!G218</f>
        <v>121</v>
      </c>
    </row>
    <row r="180">
      <c r="B180" s="5" t="str">
        <f>Crowdfunding!F454</f>
        <v>successful</v>
      </c>
      <c r="C180" s="56">
        <f>Crowdfunding!G454</f>
        <v>484</v>
      </c>
      <c r="D180" s="5" t="str">
        <f>Crowdfunding!F123</f>
        <v>failed</v>
      </c>
      <c r="E180" s="56">
        <f>Crowdfunding!G123</f>
        <v>120</v>
      </c>
    </row>
    <row r="181">
      <c r="B181" s="5" t="str">
        <f>Crowdfunding!F614</f>
        <v>successful</v>
      </c>
      <c r="C181" s="56">
        <f>Crowdfunding!G614</f>
        <v>480</v>
      </c>
      <c r="D181" s="5" t="str">
        <f>Crowdfunding!F160</f>
        <v>failed</v>
      </c>
      <c r="E181" s="56">
        <f>Crowdfunding!G160</f>
        <v>120</v>
      </c>
    </row>
    <row r="182">
      <c r="B182" s="5" t="str">
        <f>Crowdfunding!F831</f>
        <v>successful</v>
      </c>
      <c r="C182" s="56">
        <f>Crowdfunding!G831</f>
        <v>470</v>
      </c>
      <c r="D182" s="5" t="str">
        <f>Crowdfunding!F149</f>
        <v>failed</v>
      </c>
      <c r="E182" s="56">
        <f>Crowdfunding!G149</f>
        <v>118</v>
      </c>
    </row>
    <row r="183">
      <c r="B183" s="5" t="str">
        <f>Crowdfunding!F457</f>
        <v>successful</v>
      </c>
      <c r="C183" s="56">
        <f>Crowdfunding!G457</f>
        <v>462</v>
      </c>
      <c r="D183" s="5" t="str">
        <f>Crowdfunding!F311</f>
        <v>failed</v>
      </c>
      <c r="E183" s="56">
        <f>Crowdfunding!G311</f>
        <v>117</v>
      </c>
    </row>
    <row r="184">
      <c r="B184" s="5" t="str">
        <f>Crowdfunding!F702</f>
        <v>successful</v>
      </c>
      <c r="C184" s="56">
        <f>Crowdfunding!G702</f>
        <v>460</v>
      </c>
      <c r="D184" s="5" t="str">
        <f>Crowdfunding!F321</f>
        <v>failed</v>
      </c>
      <c r="E184" s="56">
        <f>Crowdfunding!G321</f>
        <v>115</v>
      </c>
    </row>
    <row r="185">
      <c r="B185" s="5" t="str">
        <f>Crowdfunding!F825</f>
        <v>successful</v>
      </c>
      <c r="C185" s="56">
        <f>Crowdfunding!G825</f>
        <v>454</v>
      </c>
      <c r="D185" s="5" t="str">
        <f>Crowdfunding!F377</f>
        <v>failed</v>
      </c>
      <c r="E185" s="56">
        <f>Crowdfunding!G377</f>
        <v>114</v>
      </c>
    </row>
    <row r="186">
      <c r="B186" s="5" t="str">
        <f>Crowdfunding!F919</f>
        <v>successful</v>
      </c>
      <c r="C186" s="56">
        <f>Crowdfunding!G919</f>
        <v>452</v>
      </c>
      <c r="D186" s="5" t="str">
        <f>Crowdfunding!F361</f>
        <v>failed</v>
      </c>
      <c r="E186" s="56">
        <f>Crowdfunding!G361</f>
        <v>113</v>
      </c>
    </row>
    <row r="187">
      <c r="B187" s="5" t="str">
        <f>Crowdfunding!F728</f>
        <v>successful</v>
      </c>
      <c r="C187" s="56">
        <f>Crowdfunding!G728</f>
        <v>432</v>
      </c>
      <c r="D187" s="5" t="str">
        <f>Crowdfunding!F263</f>
        <v>failed</v>
      </c>
      <c r="E187" s="56">
        <f>Crowdfunding!G263</f>
        <v>112</v>
      </c>
    </row>
    <row r="188">
      <c r="B188" s="5" t="str">
        <f>Crowdfunding!F751</f>
        <v>successful</v>
      </c>
      <c r="C188" s="56">
        <f>Crowdfunding!G751</f>
        <v>419</v>
      </c>
      <c r="D188" s="5" t="str">
        <f>Crowdfunding!F315</f>
        <v>failed</v>
      </c>
      <c r="E188" s="56">
        <f>Crowdfunding!G315</f>
        <v>112</v>
      </c>
    </row>
    <row r="189">
      <c r="B189" s="5" t="str">
        <f>Crowdfunding!F572</f>
        <v>successful</v>
      </c>
      <c r="C189" s="56">
        <f>Crowdfunding!G572</f>
        <v>411</v>
      </c>
      <c r="D189" s="5" t="str">
        <f>Crowdfunding!F176</f>
        <v>failed</v>
      </c>
      <c r="E189" s="56">
        <f>Crowdfunding!G176</f>
        <v>111</v>
      </c>
    </row>
    <row r="190">
      <c r="B190" s="5" t="str">
        <f>Crowdfunding!F650</f>
        <v>successful</v>
      </c>
      <c r="C190" s="56">
        <f>Crowdfunding!G650</f>
        <v>409</v>
      </c>
      <c r="D190" s="5" t="str">
        <f>Crowdfunding!F66</f>
        <v>failed</v>
      </c>
      <c r="E190" s="56">
        <f>Crowdfunding!G66</f>
        <v>108</v>
      </c>
    </row>
    <row r="191">
      <c r="B191" s="5" t="str">
        <f>Crowdfunding!F898</f>
        <v>successful</v>
      </c>
      <c r="C191" s="56">
        <f>Crowdfunding!G898</f>
        <v>397</v>
      </c>
      <c r="D191" s="5" t="str">
        <f>Crowdfunding!F128</f>
        <v>failed</v>
      </c>
      <c r="E191" s="56">
        <f>Crowdfunding!G128</f>
        <v>107</v>
      </c>
    </row>
    <row r="192">
      <c r="B192" s="5" t="str">
        <f>Crowdfunding!F574</f>
        <v>successful</v>
      </c>
      <c r="C192" s="56">
        <f>Crowdfunding!G574</f>
        <v>393</v>
      </c>
      <c r="D192" s="5" t="str">
        <f>Crowdfunding!F191</f>
        <v>failed</v>
      </c>
      <c r="E192" s="56">
        <f>Crowdfunding!G191</f>
        <v>106</v>
      </c>
    </row>
    <row r="193">
      <c r="B193" s="5" t="str">
        <f>Crowdfunding!F459</f>
        <v>successful</v>
      </c>
      <c r="C193" s="56">
        <f>Crowdfunding!G459</f>
        <v>381</v>
      </c>
      <c r="D193" s="5" t="str">
        <f>Crowdfunding!F208</f>
        <v>failed</v>
      </c>
      <c r="E193" s="56">
        <f>Crowdfunding!G208</f>
        <v>105</v>
      </c>
    </row>
    <row r="194">
      <c r="B194" s="5" t="str">
        <f>Crowdfunding!F636</f>
        <v>successful</v>
      </c>
      <c r="C194" s="56">
        <f>Crowdfunding!G636</f>
        <v>381</v>
      </c>
      <c r="D194" s="5" t="str">
        <f>Crowdfunding!F244</f>
        <v>failed</v>
      </c>
      <c r="E194" s="56">
        <f>Crowdfunding!G244</f>
        <v>105</v>
      </c>
    </row>
    <row r="195">
      <c r="B195" s="5" t="str">
        <f>Crowdfunding!F622</f>
        <v>successful</v>
      </c>
      <c r="C195" s="56">
        <f>Crowdfunding!G622</f>
        <v>375</v>
      </c>
      <c r="D195" s="5" t="str">
        <f>Crowdfunding!F278</f>
        <v>failed</v>
      </c>
      <c r="E195" s="56">
        <f>Crowdfunding!G278</f>
        <v>104</v>
      </c>
    </row>
    <row r="196">
      <c r="B196" s="5" t="str">
        <f>Crowdfunding!F861</f>
        <v>successful</v>
      </c>
      <c r="C196" s="56">
        <f>Crowdfunding!G861</f>
        <v>374</v>
      </c>
      <c r="D196" s="5" t="str">
        <f>Crowdfunding!F227</f>
        <v>failed</v>
      </c>
      <c r="E196" s="56">
        <f>Crowdfunding!G227</f>
        <v>102</v>
      </c>
    </row>
    <row r="197">
      <c r="B197" s="5" t="str">
        <f>Crowdfunding!F646</f>
        <v>successful</v>
      </c>
      <c r="C197" s="56">
        <f>Crowdfunding!G646</f>
        <v>369</v>
      </c>
      <c r="D197" s="5" t="str">
        <f>Crowdfunding!F317</f>
        <v>failed</v>
      </c>
      <c r="E197" s="56">
        <f>Crowdfunding!G317</f>
        <v>101</v>
      </c>
    </row>
    <row r="198">
      <c r="B198" s="5" t="str">
        <f>Crowdfunding!F742</f>
        <v>successful</v>
      </c>
      <c r="C198" s="56">
        <f>Crowdfunding!G742</f>
        <v>366</v>
      </c>
      <c r="D198" s="5" t="str">
        <f>Crowdfunding!F170</f>
        <v>failed</v>
      </c>
      <c r="E198" s="56">
        <f>Crowdfunding!G170</f>
        <v>100</v>
      </c>
    </row>
    <row r="199">
      <c r="B199" s="5" t="str">
        <f>Crowdfunding!F451</f>
        <v>successful</v>
      </c>
      <c r="C199" s="56">
        <f>Crowdfunding!G451</f>
        <v>363</v>
      </c>
      <c r="D199" s="5" t="str">
        <f>Crowdfunding!F404</f>
        <v>failed</v>
      </c>
      <c r="E199" s="56">
        <f>Crowdfunding!G404</f>
        <v>94</v>
      </c>
    </row>
    <row r="200">
      <c r="B200" s="5" t="str">
        <f>Crowdfunding!F754</f>
        <v>successful</v>
      </c>
      <c r="C200" s="56">
        <f>Crowdfunding!G754</f>
        <v>361</v>
      </c>
      <c r="D200" s="5" t="str">
        <f>Crowdfunding!F420</f>
        <v>failed</v>
      </c>
      <c r="E200" s="56">
        <f>Crowdfunding!G420</f>
        <v>94</v>
      </c>
    </row>
    <row r="201">
      <c r="B201" s="5" t="str">
        <f>Crowdfunding!F472</f>
        <v>successful</v>
      </c>
      <c r="C201" s="56">
        <f>Crowdfunding!G472</f>
        <v>340</v>
      </c>
      <c r="D201" s="5" t="str">
        <f>Crowdfunding!F157</f>
        <v>failed</v>
      </c>
      <c r="E201" s="56">
        <f>Crowdfunding!G157</f>
        <v>92</v>
      </c>
    </row>
    <row r="202">
      <c r="B202" s="5" t="str">
        <f>Crowdfunding!F697</f>
        <v>successful</v>
      </c>
      <c r="C202" s="56">
        <f>Crowdfunding!G697</f>
        <v>337</v>
      </c>
      <c r="D202" s="5" t="str">
        <f>Crowdfunding!F163</f>
        <v>failed</v>
      </c>
      <c r="E202" s="56">
        <f>Crowdfunding!G163</f>
        <v>92</v>
      </c>
    </row>
    <row r="203">
      <c r="B203" s="5" t="str">
        <f>Crowdfunding!F543</f>
        <v>successful</v>
      </c>
      <c r="C203" s="56">
        <f>Crowdfunding!G543</f>
        <v>336</v>
      </c>
      <c r="D203" s="5" t="str">
        <f>Crowdfunding!F373</f>
        <v>failed</v>
      </c>
      <c r="E203" s="56">
        <f>Crowdfunding!G373</f>
        <v>92</v>
      </c>
    </row>
    <row r="204">
      <c r="B204" s="5" t="str">
        <f>Crowdfunding!F456</f>
        <v>successful</v>
      </c>
      <c r="C204" s="56">
        <f>Crowdfunding!G456</f>
        <v>331</v>
      </c>
      <c r="D204" s="5" t="str">
        <f>Crowdfunding!F273</f>
        <v>failed</v>
      </c>
      <c r="E204" s="56">
        <f>Crowdfunding!G273</f>
        <v>91</v>
      </c>
    </row>
    <row r="205">
      <c r="B205" s="5" t="str">
        <f>Crowdfunding!F548</f>
        <v>successful</v>
      </c>
      <c r="C205" s="56">
        <f>Crowdfunding!G548</f>
        <v>330</v>
      </c>
      <c r="D205" s="5" t="str">
        <f>Crowdfunding!F313</f>
        <v>failed</v>
      </c>
      <c r="E205" s="56">
        <f>Crowdfunding!G313</f>
        <v>88</v>
      </c>
    </row>
    <row r="206">
      <c r="B206" s="5" t="str">
        <f>Crowdfunding!F777</f>
        <v>successful</v>
      </c>
      <c r="C206" s="56">
        <f>Crowdfunding!G777</f>
        <v>329</v>
      </c>
      <c r="D206" s="5" t="str">
        <f>Crowdfunding!F393</f>
        <v>failed</v>
      </c>
      <c r="E206" s="56">
        <f>Crowdfunding!G393</f>
        <v>87</v>
      </c>
    </row>
    <row r="207">
      <c r="B207" s="5" t="str">
        <f>Crowdfunding!F566</f>
        <v>successful</v>
      </c>
      <c r="C207" s="56">
        <f>Crowdfunding!G566</f>
        <v>323</v>
      </c>
      <c r="D207" s="5" t="str">
        <f>Crowdfunding!F87</f>
        <v>failed</v>
      </c>
      <c r="E207" s="56">
        <f>Crowdfunding!G87</f>
        <v>86</v>
      </c>
    </row>
    <row r="208">
      <c r="B208" s="5" t="str">
        <f>Crowdfunding!F489</f>
        <v>successful</v>
      </c>
      <c r="C208" s="56">
        <f>Crowdfunding!G489</f>
        <v>316</v>
      </c>
      <c r="D208" s="5" t="str">
        <f>Crowdfunding!F245</f>
        <v>failed</v>
      </c>
      <c r="E208" s="56">
        <f>Crowdfunding!G245</f>
        <v>86</v>
      </c>
    </row>
    <row r="209">
      <c r="B209" s="5" t="str">
        <f>Crowdfunding!F705</f>
        <v>successful</v>
      </c>
      <c r="C209" s="56">
        <f>Crowdfunding!G705</f>
        <v>307</v>
      </c>
      <c r="D209" s="5" t="str">
        <f>Crowdfunding!F397</f>
        <v>failed</v>
      </c>
      <c r="E209" s="56">
        <f>Crowdfunding!G397</f>
        <v>86</v>
      </c>
    </row>
    <row r="210">
      <c r="B210" s="5" t="str">
        <f>Crowdfunding!F886</f>
        <v>successful</v>
      </c>
      <c r="C210" s="56">
        <f>Crowdfunding!G886</f>
        <v>307</v>
      </c>
      <c r="D210" s="5" t="str">
        <f>Crowdfunding!F69</f>
        <v>failed</v>
      </c>
      <c r="E210" s="56">
        <f>Crowdfunding!G69</f>
        <v>84</v>
      </c>
    </row>
    <row r="211">
      <c r="B211" s="5" t="str">
        <f>Crowdfunding!F450</f>
        <v>successful</v>
      </c>
      <c r="C211" s="56">
        <f>Crowdfunding!G450</f>
        <v>303</v>
      </c>
      <c r="D211" s="5" t="str">
        <f>Crowdfunding!F118</f>
        <v>failed</v>
      </c>
      <c r="E211" s="56">
        <f>Crowdfunding!G118</f>
        <v>83</v>
      </c>
    </row>
    <row r="212">
      <c r="B212" s="5" t="str">
        <f>Crowdfunding!F515</f>
        <v>successful</v>
      </c>
      <c r="C212" s="56">
        <f>Crowdfunding!G515</f>
        <v>300</v>
      </c>
      <c r="D212" s="5" t="str">
        <f>Crowdfunding!F299</f>
        <v>failed</v>
      </c>
      <c r="E212" s="56">
        <f>Crowdfunding!G299</f>
        <v>83</v>
      </c>
    </row>
    <row r="213">
      <c r="B213" s="5" t="str">
        <f>Crowdfunding!F775</f>
        <v>successful</v>
      </c>
      <c r="C213" s="56">
        <f>Crowdfunding!G775</f>
        <v>300</v>
      </c>
      <c r="D213" s="5" t="str">
        <f>Crowdfunding!F240</f>
        <v>failed</v>
      </c>
      <c r="E213" s="56">
        <f>Crowdfunding!G240</f>
        <v>82</v>
      </c>
    </row>
    <row r="214">
      <c r="B214" s="5" t="str">
        <f>Crowdfunding!F449</f>
        <v>successful</v>
      </c>
      <c r="C214" s="56">
        <f>Crowdfunding!G449</f>
        <v>299</v>
      </c>
      <c r="D214" s="5" t="str">
        <f>Crowdfunding!F285</f>
        <v>failed</v>
      </c>
      <c r="E214" s="56">
        <f>Crowdfunding!G285</f>
        <v>80</v>
      </c>
    </row>
    <row r="215">
      <c r="B215" s="5" t="str">
        <f>Crowdfunding!F822</f>
        <v>successful</v>
      </c>
      <c r="C215" s="56">
        <f>Crowdfunding!G822</f>
        <v>297</v>
      </c>
      <c r="D215" s="5" t="str">
        <f>Crowdfunding!F365</f>
        <v>failed</v>
      </c>
      <c r="E215" s="56">
        <f>Crowdfunding!G365</f>
        <v>80</v>
      </c>
    </row>
    <row r="216">
      <c r="B216" s="5" t="str">
        <f>Crowdfunding!F914</f>
        <v>successful</v>
      </c>
      <c r="C216" s="56">
        <f>Crowdfunding!G914</f>
        <v>296</v>
      </c>
      <c r="D216" s="5" t="str">
        <f>Crowdfunding!F134</f>
        <v>failed</v>
      </c>
      <c r="E216" s="56">
        <f>Crowdfunding!G134</f>
        <v>79</v>
      </c>
    </row>
    <row r="217">
      <c r="B217" s="5" t="str">
        <f>Crowdfunding!F723</f>
        <v>successful</v>
      </c>
      <c r="C217" s="56">
        <f>Crowdfunding!G723</f>
        <v>295</v>
      </c>
      <c r="D217" s="5" t="str">
        <f>Crowdfunding!F260</f>
        <v>failed</v>
      </c>
      <c r="E217" s="56">
        <f>Crowdfunding!G260</f>
        <v>78</v>
      </c>
    </row>
    <row r="218">
      <c r="B218" s="5" t="str">
        <f>Crowdfunding!F618</f>
        <v>successful</v>
      </c>
      <c r="C218" s="56">
        <f>Crowdfunding!G618</f>
        <v>290</v>
      </c>
      <c r="D218" s="5" t="str">
        <f>Crowdfunding!F385</f>
        <v>failed</v>
      </c>
      <c r="E218" s="56">
        <f>Crowdfunding!G385</f>
        <v>78</v>
      </c>
    </row>
    <row r="219">
      <c r="B219" s="5" t="str">
        <f>Crowdfunding!F565</f>
        <v>successful</v>
      </c>
      <c r="C219" s="56">
        <f>Crowdfunding!G565</f>
        <v>288</v>
      </c>
      <c r="D219" s="5" t="str">
        <f>Crowdfunding!F75</f>
        <v>failed</v>
      </c>
      <c r="E219" s="56">
        <f>Crowdfunding!G75</f>
        <v>77</v>
      </c>
    </row>
    <row r="220">
      <c r="B220" s="5" t="str">
        <f>Crowdfunding!F583</f>
        <v>successful</v>
      </c>
      <c r="C220" s="56">
        <f>Crowdfunding!G583</f>
        <v>282</v>
      </c>
      <c r="D220" s="5" t="str">
        <f>Crowdfunding!F77</f>
        <v>failed</v>
      </c>
      <c r="E220" s="56">
        <f>Crowdfunding!G77</f>
        <v>77</v>
      </c>
    </row>
    <row r="221">
      <c r="B221" s="5" t="str">
        <f>Crowdfunding!F959</f>
        <v>successful</v>
      </c>
      <c r="C221" s="56">
        <f>Crowdfunding!G959</f>
        <v>280</v>
      </c>
      <c r="D221" s="5" t="str">
        <f>Crowdfunding!F220</f>
        <v>failed</v>
      </c>
      <c r="E221" s="56">
        <f>Crowdfunding!G220</f>
        <v>77</v>
      </c>
    </row>
    <row r="222">
      <c r="B222" s="5" t="str">
        <f>Crowdfunding!F529</f>
        <v>successful</v>
      </c>
      <c r="C222" s="56">
        <f>Crowdfunding!G529</f>
        <v>279</v>
      </c>
      <c r="D222" s="5" t="str">
        <f>Crowdfunding!F323</f>
        <v>failed</v>
      </c>
      <c r="E222" s="56">
        <f>Crowdfunding!G323</f>
        <v>76</v>
      </c>
    </row>
    <row r="223">
      <c r="B223" s="5" t="str">
        <f>Crowdfunding!F905</f>
        <v>successful</v>
      </c>
      <c r="C223" s="56">
        <f>Crowdfunding!G905</f>
        <v>275</v>
      </c>
      <c r="D223" s="5" t="str">
        <f>Crowdfunding!F214</f>
        <v>failed</v>
      </c>
      <c r="E223" s="56">
        <f>Crowdfunding!G214</f>
        <v>75</v>
      </c>
    </row>
    <row r="224">
      <c r="B224" s="5" t="str">
        <f>Crowdfunding!F916</f>
        <v>successful</v>
      </c>
      <c r="C224" s="56">
        <f>Crowdfunding!G916</f>
        <v>272</v>
      </c>
      <c r="D224" s="5" t="str">
        <f>Crowdfunding!F255</f>
        <v>failed</v>
      </c>
      <c r="E224" s="56">
        <f>Crowdfunding!G255</f>
        <v>75</v>
      </c>
    </row>
    <row r="225">
      <c r="B225" s="5" t="str">
        <f>Crowdfunding!F667</f>
        <v>successful</v>
      </c>
      <c r="C225" s="56">
        <f>Crowdfunding!G667</f>
        <v>270</v>
      </c>
      <c r="D225" s="5" t="str">
        <f>Crowdfunding!F358</f>
        <v>failed</v>
      </c>
      <c r="E225" s="56">
        <f>Crowdfunding!G358</f>
        <v>75</v>
      </c>
    </row>
    <row r="226">
      <c r="B226" s="5" t="str">
        <f>Crowdfunding!F620</f>
        <v>successful</v>
      </c>
      <c r="C226" s="56">
        <f>Crowdfunding!G620</f>
        <v>269</v>
      </c>
      <c r="D226" s="5" t="str">
        <f>Crowdfunding!F396</f>
        <v>failed</v>
      </c>
      <c r="E226" s="56">
        <f>Crowdfunding!G396</f>
        <v>75</v>
      </c>
    </row>
    <row r="227">
      <c r="B227" s="5" t="str">
        <f>Crowdfunding!F881</f>
        <v>successful</v>
      </c>
      <c r="C227" s="56">
        <f>Crowdfunding!G881</f>
        <v>268</v>
      </c>
      <c r="D227" s="5" t="str">
        <f>Crowdfunding!F113</f>
        <v>failed</v>
      </c>
      <c r="E227" s="56">
        <f>Crowdfunding!G113</f>
        <v>73</v>
      </c>
    </row>
    <row r="228">
      <c r="B228" s="5" t="str">
        <f>Crowdfunding!F802</f>
        <v>successful</v>
      </c>
      <c r="C228" s="56">
        <f>Crowdfunding!G802</f>
        <v>266</v>
      </c>
      <c r="D228" s="5" t="str">
        <f>Crowdfunding!F215</f>
        <v>failed</v>
      </c>
      <c r="E228" s="56">
        <f>Crowdfunding!G215</f>
        <v>73</v>
      </c>
    </row>
    <row r="229">
      <c r="B229" s="5" t="str">
        <f>Crowdfunding!F621</f>
        <v>successful</v>
      </c>
      <c r="C229" s="56">
        <f>Crowdfunding!G621</f>
        <v>264</v>
      </c>
      <c r="D229" s="5" t="str">
        <f>Crowdfunding!F369</f>
        <v>failed</v>
      </c>
      <c r="E229" s="56">
        <f>Crowdfunding!G369</f>
        <v>71</v>
      </c>
    </row>
    <row r="230">
      <c r="B230" s="5" t="str">
        <f>Crowdfunding!F517</f>
        <v>successful</v>
      </c>
      <c r="C230" s="56">
        <f>Crowdfunding!G517</f>
        <v>261</v>
      </c>
      <c r="D230" s="5" t="str">
        <f>Crowdfunding!F106</f>
        <v>failed</v>
      </c>
      <c r="E230" s="56">
        <f>Crowdfunding!G106</f>
        <v>70</v>
      </c>
    </row>
    <row r="231">
      <c r="B231" s="5" t="str">
        <f>Crowdfunding!F852</f>
        <v>successful</v>
      </c>
      <c r="C231" s="56">
        <f>Crowdfunding!G852</f>
        <v>261</v>
      </c>
      <c r="D231" s="5" t="str">
        <f>Crowdfunding!F126</f>
        <v>failed</v>
      </c>
      <c r="E231" s="56">
        <f>Crowdfunding!G126</f>
        <v>67</v>
      </c>
    </row>
    <row r="232">
      <c r="B232" s="5" t="str">
        <f>Crowdfunding!F494</f>
        <v>successful</v>
      </c>
      <c r="C232" s="56">
        <f>Crowdfunding!G494</f>
        <v>255</v>
      </c>
      <c r="D232" s="5" t="str">
        <f>Crowdfunding!F139</f>
        <v>failed</v>
      </c>
      <c r="E232" s="56">
        <f>Crowdfunding!G139</f>
        <v>67</v>
      </c>
    </row>
    <row r="233">
      <c r="B233" s="5" t="str">
        <f>Crowdfunding!F644</f>
        <v>successful</v>
      </c>
      <c r="C233" s="56">
        <f>Crowdfunding!G644</f>
        <v>254</v>
      </c>
      <c r="D233" s="5" t="str">
        <f>Crowdfunding!F146</f>
        <v>failed</v>
      </c>
      <c r="E233" s="56">
        <f>Crowdfunding!G146</f>
        <v>67</v>
      </c>
    </row>
    <row r="234">
      <c r="B234" s="5" t="str">
        <f>Crowdfunding!F510</f>
        <v>successful</v>
      </c>
      <c r="C234" s="56">
        <f>Crowdfunding!G510</f>
        <v>253</v>
      </c>
      <c r="D234" s="5" t="str">
        <f>Crowdfunding!F252</f>
        <v>failed</v>
      </c>
      <c r="E234" s="56">
        <f>Crowdfunding!G252</f>
        <v>67</v>
      </c>
    </row>
    <row r="235">
      <c r="B235" s="5" t="str">
        <f>Crowdfunding!F752</f>
        <v>successful</v>
      </c>
      <c r="C235" s="56">
        <f>Crowdfunding!G752</f>
        <v>252</v>
      </c>
      <c r="D235" s="5" t="str">
        <f>Crowdfunding!F367</f>
        <v>failed</v>
      </c>
      <c r="E235" s="56">
        <f>Crowdfunding!G367</f>
        <v>67</v>
      </c>
    </row>
    <row r="236">
      <c r="B236" s="5" t="str">
        <f>Crowdfunding!F611</f>
        <v>successful</v>
      </c>
      <c r="C236" s="56">
        <f>Crowdfunding!G611</f>
        <v>250</v>
      </c>
      <c r="D236" s="5" t="str">
        <f>Crowdfunding!F382</f>
        <v>failed</v>
      </c>
      <c r="E236" s="56">
        <f>Crowdfunding!G382</f>
        <v>67</v>
      </c>
    </row>
    <row r="237">
      <c r="B237" s="5" t="str">
        <f>Crowdfunding!F475</f>
        <v>successful</v>
      </c>
      <c r="C237" s="56">
        <f>Crowdfunding!G475</f>
        <v>249</v>
      </c>
      <c r="D237" s="5" t="str">
        <f>Crowdfunding!F384</f>
        <v>failed</v>
      </c>
      <c r="E237" s="56">
        <f>Crowdfunding!G384</f>
        <v>67</v>
      </c>
    </row>
    <row r="238">
      <c r="B238" s="5" t="str">
        <f>Crowdfunding!F710</f>
        <v>successful</v>
      </c>
      <c r="C238" s="56">
        <f>Crowdfunding!G710</f>
        <v>249</v>
      </c>
      <c r="D238" s="5" t="str">
        <f>Crowdfunding!F121</f>
        <v>failed</v>
      </c>
      <c r="E238" s="56">
        <f>Crowdfunding!G121</f>
        <v>65</v>
      </c>
    </row>
    <row r="239">
      <c r="B239" s="5" t="str">
        <f>Crowdfunding!F546</f>
        <v>successful</v>
      </c>
      <c r="C239" s="56">
        <f>Crowdfunding!G546</f>
        <v>247</v>
      </c>
      <c r="D239" s="5" t="str">
        <f>Crowdfunding!F164</f>
        <v>failed</v>
      </c>
      <c r="E239" s="56">
        <f>Crowdfunding!G164</f>
        <v>65</v>
      </c>
    </row>
    <row r="240">
      <c r="B240" s="5" t="str">
        <f>Crowdfunding!F834</f>
        <v>successful</v>
      </c>
      <c r="C240" s="56">
        <f>Crowdfunding!G834</f>
        <v>247</v>
      </c>
      <c r="D240" s="5" t="str">
        <f>Crowdfunding!F119</f>
        <v>failed</v>
      </c>
      <c r="E240" s="56">
        <f>Crowdfunding!G119</f>
        <v>64</v>
      </c>
    </row>
    <row r="241">
      <c r="B241" s="5" t="str">
        <f>Crowdfunding!F579</f>
        <v>successful</v>
      </c>
      <c r="C241" s="56">
        <f>Crowdfunding!G579</f>
        <v>246</v>
      </c>
      <c r="D241" s="5" t="str">
        <f>Crowdfunding!F137</f>
        <v>failed</v>
      </c>
      <c r="E241" s="56">
        <f>Crowdfunding!G137</f>
        <v>64</v>
      </c>
    </row>
    <row r="242">
      <c r="B242" s="5" t="str">
        <f>Crowdfunding!F594</f>
        <v>successful</v>
      </c>
      <c r="C242" s="56">
        <f>Crowdfunding!G594</f>
        <v>246</v>
      </c>
      <c r="D242" s="5" t="str">
        <f>Crowdfunding!F165</f>
        <v>failed</v>
      </c>
      <c r="E242" s="56">
        <f>Crowdfunding!G165</f>
        <v>64</v>
      </c>
    </row>
    <row r="243">
      <c r="B243" s="5" t="str">
        <f>Crowdfunding!F604</f>
        <v>successful</v>
      </c>
      <c r="C243" s="56">
        <f>Crowdfunding!G604</f>
        <v>245</v>
      </c>
      <c r="D243" s="5" t="str">
        <f>Crowdfunding!F190</f>
        <v>failed</v>
      </c>
      <c r="E243" s="56">
        <f>Crowdfunding!G190</f>
        <v>64</v>
      </c>
    </row>
    <row r="244">
      <c r="B244" s="5" t="str">
        <f>Crowdfunding!F764</f>
        <v>successful</v>
      </c>
      <c r="C244" s="56">
        <f>Crowdfunding!G764</f>
        <v>244</v>
      </c>
      <c r="D244" s="5" t="str">
        <f>Crowdfunding!F312</f>
        <v>failed</v>
      </c>
      <c r="E244" s="56">
        <f>Crowdfunding!G312</f>
        <v>63</v>
      </c>
    </row>
    <row r="245">
      <c r="B245" s="5" t="str">
        <f>Crowdfunding!F944</f>
        <v>successful</v>
      </c>
      <c r="C245" s="56">
        <f>Crowdfunding!G944</f>
        <v>244</v>
      </c>
      <c r="D245" s="5" t="str">
        <f>Crowdfunding!F390</f>
        <v>failed</v>
      </c>
      <c r="E245" s="56">
        <f>Crowdfunding!G390</f>
        <v>63</v>
      </c>
    </row>
    <row r="246">
      <c r="B246" s="5" t="str">
        <f>Crowdfunding!F746</f>
        <v>successful</v>
      </c>
      <c r="C246" s="56">
        <f>Crowdfunding!G746</f>
        <v>241</v>
      </c>
      <c r="D246" s="5" t="str">
        <f>Crowdfunding!F59</f>
        <v>failed</v>
      </c>
      <c r="E246" s="56">
        <f>Crowdfunding!G59</f>
        <v>62</v>
      </c>
    </row>
    <row r="247">
      <c r="B247" s="5" t="str">
        <f>Crowdfunding!F766</f>
        <v>successful</v>
      </c>
      <c r="C247" s="56">
        <f>Crowdfunding!G766</f>
        <v>239</v>
      </c>
      <c r="D247" s="5" t="str">
        <f>Crowdfunding!F234</f>
        <v>failed</v>
      </c>
      <c r="E247" s="56">
        <f>Crowdfunding!G234</f>
        <v>62</v>
      </c>
    </row>
    <row r="248">
      <c r="B248" s="5" t="str">
        <f>Crowdfunding!F555</f>
        <v>successful</v>
      </c>
      <c r="C248" s="56">
        <f>Crowdfunding!G555</f>
        <v>238</v>
      </c>
      <c r="D248" s="5" t="str">
        <f>Crowdfunding!F280</f>
        <v>failed</v>
      </c>
      <c r="E248" s="56">
        <f>Crowdfunding!G280</f>
        <v>60</v>
      </c>
    </row>
    <row r="249">
      <c r="B249" s="5" t="str">
        <f>Crowdfunding!F808</f>
        <v>successful</v>
      </c>
      <c r="C249" s="56">
        <f>Crowdfunding!G808</f>
        <v>238</v>
      </c>
      <c r="D249" s="5" t="str">
        <f>Crowdfunding!F185</f>
        <v>failed</v>
      </c>
      <c r="E249" s="56">
        <f>Crowdfunding!G185</f>
        <v>58</v>
      </c>
    </row>
    <row r="250">
      <c r="B250" s="5" t="str">
        <f>Crowdfunding!F851</f>
        <v>successful</v>
      </c>
      <c r="C250" s="56">
        <f>Crowdfunding!G851</f>
        <v>237</v>
      </c>
      <c r="D250" s="5" t="str">
        <f>Crowdfunding!F78</f>
        <v>failed</v>
      </c>
      <c r="E250" s="56">
        <f>Crowdfunding!G78</f>
        <v>57</v>
      </c>
    </row>
    <row r="251">
      <c r="B251" s="5" t="str">
        <f>Crowdfunding!F809</f>
        <v>successful</v>
      </c>
      <c r="C251" s="56">
        <f>Crowdfunding!G809</f>
        <v>236</v>
      </c>
      <c r="D251" s="5" t="str">
        <f>Crowdfunding!F81</f>
        <v>failed</v>
      </c>
      <c r="E251" s="56">
        <f>Crowdfunding!G81</f>
        <v>57</v>
      </c>
    </row>
    <row r="252">
      <c r="B252" s="5" t="str">
        <f>Crowdfunding!F936</f>
        <v>successful</v>
      </c>
      <c r="C252" s="56">
        <f>Crowdfunding!G936</f>
        <v>236</v>
      </c>
      <c r="D252" s="5" t="str">
        <f>Crowdfunding!F79</f>
        <v>failed</v>
      </c>
      <c r="E252" s="56">
        <f>Crowdfunding!G79</f>
        <v>56</v>
      </c>
    </row>
    <row r="253">
      <c r="B253" s="5" t="str">
        <f>Crowdfunding!F869</f>
        <v>successful</v>
      </c>
      <c r="C253" s="56">
        <f>Crowdfunding!G869</f>
        <v>235</v>
      </c>
      <c r="D253" s="5" t="str">
        <f>Crowdfunding!F394</f>
        <v>failed</v>
      </c>
      <c r="E253" s="56">
        <f>Crowdfunding!G394</f>
        <v>56</v>
      </c>
    </row>
    <row r="254">
      <c r="B254" s="5" t="str">
        <f>Crowdfunding!F662</f>
        <v>successful</v>
      </c>
      <c r="C254" s="56">
        <f>Crowdfunding!G662</f>
        <v>234</v>
      </c>
      <c r="D254" s="5" t="str">
        <f>Crowdfunding!F67</f>
        <v>failed</v>
      </c>
      <c r="E254" s="56">
        <f>Crowdfunding!G67</f>
        <v>55</v>
      </c>
    </row>
    <row r="255">
      <c r="B255" s="5" t="str">
        <f>Crowdfunding!F496</f>
        <v>successful</v>
      </c>
      <c r="C255" s="56">
        <f>Crowdfunding!G496</f>
        <v>233</v>
      </c>
      <c r="D255" s="5" t="str">
        <f>Crowdfunding!F193</f>
        <v>failed</v>
      </c>
      <c r="E255" s="56">
        <f>Crowdfunding!G193</f>
        <v>55</v>
      </c>
    </row>
    <row r="256">
      <c r="B256" s="5" t="str">
        <f>Crowdfunding!F696</f>
        <v>successful</v>
      </c>
      <c r="C256" s="56">
        <f>Crowdfunding!G696</f>
        <v>227</v>
      </c>
      <c r="D256" s="5" t="str">
        <f>Crowdfunding!F150</f>
        <v>failed</v>
      </c>
      <c r="E256" s="56">
        <f>Crowdfunding!G150</f>
        <v>54</v>
      </c>
    </row>
    <row r="257">
      <c r="B257" s="5" t="str">
        <f>Crowdfunding!F478</f>
        <v>successful</v>
      </c>
      <c r="C257" s="56">
        <f>Crowdfunding!G478</f>
        <v>226</v>
      </c>
      <c r="D257" s="5" t="str">
        <f>Crowdfunding!F94</f>
        <v>failed</v>
      </c>
      <c r="E257" s="56">
        <f>Crowdfunding!G94</f>
        <v>53</v>
      </c>
    </row>
    <row r="258">
      <c r="B258" s="5" t="str">
        <f>Crowdfunding!F679</f>
        <v>successful</v>
      </c>
      <c r="C258" s="56">
        <f>Crowdfunding!G679</f>
        <v>226</v>
      </c>
      <c r="D258" s="5" t="str">
        <f>Crowdfunding!F247</f>
        <v>failed</v>
      </c>
      <c r="E258" s="56">
        <f>Crowdfunding!G247</f>
        <v>52</v>
      </c>
    </row>
    <row r="259">
      <c r="B259" s="5" t="str">
        <f>Crowdfunding!F887</f>
        <v>successful</v>
      </c>
      <c r="C259" s="56">
        <f>Crowdfunding!G887</f>
        <v>225</v>
      </c>
      <c r="D259" s="5" t="str">
        <f>Crowdfunding!F189</f>
        <v>failed</v>
      </c>
      <c r="E259" s="56">
        <f>Crowdfunding!G189</f>
        <v>49</v>
      </c>
    </row>
    <row r="260">
      <c r="B260" s="5" t="str">
        <f>Crowdfunding!F883</f>
        <v>successful</v>
      </c>
      <c r="C260" s="56">
        <f>Crowdfunding!G883</f>
        <v>223</v>
      </c>
      <c r="D260" s="5" t="str">
        <f>Crowdfunding!F198</f>
        <v>failed</v>
      </c>
      <c r="E260" s="56">
        <f>Crowdfunding!G198</f>
        <v>49</v>
      </c>
    </row>
    <row r="261">
      <c r="B261" s="5" t="str">
        <f>Crowdfunding!F812</f>
        <v>successful</v>
      </c>
      <c r="C261" s="56">
        <f>Crowdfunding!G812</f>
        <v>222</v>
      </c>
      <c r="D261" s="5" t="str">
        <f>Crowdfunding!F166</f>
        <v>failed</v>
      </c>
      <c r="E261" s="56">
        <f>Crowdfunding!G166</f>
        <v>48</v>
      </c>
    </row>
    <row r="262">
      <c r="B262" s="5" t="str">
        <f>Crowdfunding!F917</f>
        <v>successful</v>
      </c>
      <c r="C262" s="56">
        <f>Crowdfunding!G917</f>
        <v>222</v>
      </c>
      <c r="D262" s="5" t="str">
        <f>Crowdfunding!F318</f>
        <v>failed</v>
      </c>
      <c r="E262" s="56">
        <f>Crowdfunding!G318</f>
        <v>47</v>
      </c>
    </row>
    <row r="263">
      <c r="B263" s="5" t="str">
        <f>Crowdfunding!F571</f>
        <v>successful</v>
      </c>
      <c r="C263" s="56">
        <f>Crowdfunding!G571</f>
        <v>221</v>
      </c>
      <c r="D263" s="5" t="str">
        <f>Crowdfunding!F168</f>
        <v>failed</v>
      </c>
      <c r="E263" s="56">
        <f>Crowdfunding!G168</f>
        <v>46</v>
      </c>
    </row>
    <row r="264">
      <c r="B264" s="5" t="str">
        <f>Crowdfunding!F689</f>
        <v>successful</v>
      </c>
      <c r="C264" s="56">
        <f>Crowdfunding!G689</f>
        <v>221</v>
      </c>
      <c r="D264" s="5" t="str">
        <f>Crowdfunding!F267</f>
        <v>failed</v>
      </c>
      <c r="E264" s="56">
        <f>Crowdfunding!G267</f>
        <v>45</v>
      </c>
    </row>
    <row r="265">
      <c r="B265" s="5" t="str">
        <f>Crowdfunding!F891</f>
        <v>successful</v>
      </c>
      <c r="C265" s="56">
        <f>Crowdfunding!G891</f>
        <v>220</v>
      </c>
      <c r="D265" s="5" t="str">
        <f>Crowdfunding!F291</f>
        <v>failed</v>
      </c>
      <c r="E265" s="56">
        <f>Crowdfunding!G291</f>
        <v>44</v>
      </c>
    </row>
    <row r="266">
      <c r="B266" s="5" t="str">
        <f>Crowdfunding!F963</f>
        <v>successful</v>
      </c>
      <c r="C266" s="56">
        <f>Crowdfunding!G963</f>
        <v>220</v>
      </c>
      <c r="D266" s="5" t="str">
        <f>Crowdfunding!F353</f>
        <v>failed</v>
      </c>
      <c r="E266" s="56">
        <f>Crowdfunding!G353</f>
        <v>44</v>
      </c>
    </row>
    <row r="267">
      <c r="B267" s="5" t="str">
        <f>Crowdfunding!F835</f>
        <v>successful</v>
      </c>
      <c r="C267" s="56">
        <f>Crowdfunding!G835</f>
        <v>219</v>
      </c>
      <c r="D267" s="5" t="str">
        <f>Crowdfunding!F231</f>
        <v>failed</v>
      </c>
      <c r="E267" s="56">
        <f>Crowdfunding!G231</f>
        <v>42</v>
      </c>
    </row>
    <row r="268">
      <c r="B268" s="5" t="str">
        <f>Crowdfunding!F564</f>
        <v>successful</v>
      </c>
      <c r="C268" s="56">
        <f>Crowdfunding!G564</f>
        <v>218</v>
      </c>
      <c r="D268" s="5" t="str">
        <f>Crowdfunding!F216</f>
        <v>failed</v>
      </c>
      <c r="E268" s="56">
        <f>Crowdfunding!G216</f>
        <v>41</v>
      </c>
    </row>
    <row r="269">
      <c r="B269" s="5" t="str">
        <f>Crowdfunding!F735</f>
        <v>successful</v>
      </c>
      <c r="C269" s="56">
        <f>Crowdfunding!G735</f>
        <v>218</v>
      </c>
      <c r="D269" s="5" t="str">
        <f>Crowdfunding!F370</f>
        <v>failed</v>
      </c>
      <c r="E269" s="56">
        <f>Crowdfunding!G370</f>
        <v>41</v>
      </c>
    </row>
    <row r="270">
      <c r="B270" s="5" t="str">
        <f>Crowdfunding!F706</f>
        <v>successful</v>
      </c>
      <c r="C270" s="56">
        <f>Crowdfunding!G706</f>
        <v>217</v>
      </c>
      <c r="D270" s="5" t="str">
        <f>Crowdfunding!F345</f>
        <v>failed</v>
      </c>
      <c r="E270" s="56">
        <f>Crowdfunding!G345</f>
        <v>40</v>
      </c>
    </row>
    <row r="271">
      <c r="B271" s="5" t="str">
        <f>Crowdfunding!F778</f>
        <v>successful</v>
      </c>
      <c r="C271" s="56">
        <f>Crowdfunding!G778</f>
        <v>216</v>
      </c>
      <c r="D271" s="5" t="str">
        <f>Crowdfunding!F347</f>
        <v>failed</v>
      </c>
      <c r="E271" s="56">
        <f>Crowdfunding!G347</f>
        <v>40</v>
      </c>
    </row>
    <row r="272">
      <c r="B272" s="5" t="str">
        <f>Crowdfunding!F780</f>
        <v>successful</v>
      </c>
      <c r="C272" s="56">
        <f>Crowdfunding!G780</f>
        <v>214</v>
      </c>
      <c r="D272" s="5" t="str">
        <f>Crowdfunding!F374</f>
        <v>failed</v>
      </c>
      <c r="E272" s="56">
        <f>Crowdfunding!G374</f>
        <v>40</v>
      </c>
    </row>
    <row r="273">
      <c r="B273" s="5" t="str">
        <f>Crowdfunding!F690</f>
        <v>successful</v>
      </c>
      <c r="C273" s="56">
        <f>Crowdfunding!G690</f>
        <v>211</v>
      </c>
      <c r="D273" s="5" t="str">
        <f>Crowdfunding!F287</f>
        <v>failed</v>
      </c>
      <c r="E273" s="56">
        <f>Crowdfunding!G287</f>
        <v>39</v>
      </c>
    </row>
    <row r="274">
      <c r="B274" s="5" t="str">
        <f>Crowdfunding!F818</f>
        <v>successful</v>
      </c>
      <c r="C274" s="56">
        <f>Crowdfunding!G818</f>
        <v>211</v>
      </c>
      <c r="D274" s="5" t="str">
        <f>Crowdfunding!F93</f>
        <v>failed</v>
      </c>
      <c r="E274" s="56">
        <f>Crowdfunding!G93</f>
        <v>38</v>
      </c>
    </row>
    <row r="275">
      <c r="B275" s="5" t="str">
        <f>Crowdfunding!F623</f>
        <v>successful</v>
      </c>
      <c r="C275" s="56">
        <f>Crowdfunding!G623</f>
        <v>210</v>
      </c>
      <c r="D275" s="5" t="str">
        <f>Crowdfunding!F111</f>
        <v>failed</v>
      </c>
      <c r="E275" s="56">
        <f>Crowdfunding!G111</f>
        <v>38</v>
      </c>
    </row>
    <row r="276">
      <c r="B276" s="5" t="str">
        <f>Crowdfunding!F773</f>
        <v>successful</v>
      </c>
      <c r="C276" s="56">
        <f>Crowdfunding!G773</f>
        <v>209</v>
      </c>
      <c r="D276" s="5" t="str">
        <f>Crowdfunding!F343</f>
        <v>failed</v>
      </c>
      <c r="E276" s="56">
        <f>Crowdfunding!G343</f>
        <v>38</v>
      </c>
    </row>
    <row r="277">
      <c r="B277" s="5" t="str">
        <f>Crowdfunding!F553</f>
        <v>successful</v>
      </c>
      <c r="C277" s="56">
        <f>Crowdfunding!G553</f>
        <v>207</v>
      </c>
      <c r="D277" s="5" t="str">
        <f>Crowdfunding!F192</f>
        <v>failed</v>
      </c>
      <c r="E277" s="56">
        <f>Crowdfunding!G192</f>
        <v>37</v>
      </c>
    </row>
    <row r="278">
      <c r="B278" s="5" t="str">
        <f>Crowdfunding!F999</f>
        <v>successful</v>
      </c>
      <c r="C278" s="56">
        <f>Crowdfunding!G999</f>
        <v>207</v>
      </c>
      <c r="D278" s="5" t="str">
        <f>Crowdfunding!F324</f>
        <v>failed</v>
      </c>
      <c r="E278" s="56">
        <f>Crowdfunding!G324</f>
        <v>37</v>
      </c>
    </row>
    <row r="279">
      <c r="B279" s="5" t="str">
        <f>Crowdfunding!F955</f>
        <v>successful</v>
      </c>
      <c r="C279" s="56">
        <f>Crowdfunding!G955</f>
        <v>206</v>
      </c>
      <c r="D279" s="5" t="str">
        <f>Crowdfunding!F391</f>
        <v>failed</v>
      </c>
      <c r="E279" s="56">
        <f>Crowdfunding!G391</f>
        <v>37</v>
      </c>
    </row>
    <row r="280">
      <c r="B280" s="5" t="str">
        <f>Crowdfunding!F987</f>
        <v>successful</v>
      </c>
      <c r="C280" s="56">
        <f>Crowdfunding!G987</f>
        <v>205</v>
      </c>
      <c r="D280" s="5" t="str">
        <f>Crowdfunding!F180</f>
        <v>failed</v>
      </c>
      <c r="E280" s="56">
        <f>Crowdfunding!G180</f>
        <v>36</v>
      </c>
    </row>
    <row r="281">
      <c r="B281" s="5" t="str">
        <f>Crowdfunding!F716</f>
        <v>successful</v>
      </c>
      <c r="C281" s="56">
        <f>Crowdfunding!G716</f>
        <v>203</v>
      </c>
      <c r="D281" s="5" t="str">
        <f>Crowdfunding!F117</f>
        <v>failed</v>
      </c>
      <c r="E281" s="56">
        <f>Crowdfunding!G117</f>
        <v>35</v>
      </c>
    </row>
    <row r="282">
      <c r="B282" s="5" t="str">
        <f>Crowdfunding!F718</f>
        <v>successful</v>
      </c>
      <c r="C282" s="56">
        <f>Crowdfunding!G718</f>
        <v>203</v>
      </c>
      <c r="D282" s="5" t="str">
        <f>Crowdfunding!F228</f>
        <v>failed</v>
      </c>
      <c r="E282" s="56">
        <f>Crowdfunding!G228</f>
        <v>35</v>
      </c>
    </row>
    <row r="283">
      <c r="B283" s="5" t="str">
        <f>Crowdfunding!F539</f>
        <v>successful</v>
      </c>
      <c r="C283" s="56">
        <f>Crowdfunding!G539</f>
        <v>202</v>
      </c>
      <c r="D283" s="5" t="str">
        <f>Crowdfunding!F248</f>
        <v>failed</v>
      </c>
      <c r="E283" s="56">
        <f>Crowdfunding!G248</f>
        <v>35</v>
      </c>
    </row>
    <row r="284">
      <c r="B284" s="5" t="str">
        <f>Crowdfunding!F655</f>
        <v>successful</v>
      </c>
      <c r="C284" s="56">
        <f>Crowdfunding!G655</f>
        <v>202</v>
      </c>
      <c r="D284" s="5" t="str">
        <f>Crowdfunding!F410</f>
        <v>failed</v>
      </c>
      <c r="E284" s="56">
        <f>Crowdfunding!G410</f>
        <v>34</v>
      </c>
    </row>
    <row r="285">
      <c r="B285" s="5" t="str">
        <f>Crowdfunding!F586</f>
        <v>successful</v>
      </c>
      <c r="C285" s="56">
        <f>Crowdfunding!G586</f>
        <v>201</v>
      </c>
      <c r="D285" s="5" t="str">
        <f>Crowdfunding!F70</f>
        <v>failed</v>
      </c>
      <c r="E285" s="56">
        <f>Crowdfunding!G70</f>
        <v>33</v>
      </c>
    </row>
    <row r="286">
      <c r="B286" s="5" t="str">
        <f>Crowdfunding!F658</f>
        <v>successful</v>
      </c>
      <c r="C286" s="56">
        <f>Crowdfunding!G658</f>
        <v>199</v>
      </c>
      <c r="D286" s="5" t="str">
        <f>Crowdfunding!F107</f>
        <v>failed</v>
      </c>
      <c r="E286" s="56">
        <f>Crowdfunding!G107</f>
        <v>33</v>
      </c>
    </row>
    <row r="287">
      <c r="B287" s="5" t="str">
        <f>Crowdfunding!F707</f>
        <v>successful</v>
      </c>
      <c r="C287" s="56">
        <f>Crowdfunding!G707</f>
        <v>199</v>
      </c>
      <c r="D287" s="5" t="str">
        <f>Crowdfunding!F207</f>
        <v>failed</v>
      </c>
      <c r="E287" s="56">
        <f>Crowdfunding!G207</f>
        <v>33</v>
      </c>
    </row>
    <row r="288">
      <c r="B288" s="5" t="str">
        <f>Crowdfunding!F1001</f>
        <v>successful</v>
      </c>
      <c r="C288" s="56">
        <f>Crowdfunding!G1001</f>
        <v>199</v>
      </c>
      <c r="D288" s="5" t="str">
        <f>Crowdfunding!F201</f>
        <v>failed</v>
      </c>
      <c r="E288" s="56">
        <f>Crowdfunding!G201</f>
        <v>32</v>
      </c>
    </row>
    <row r="289">
      <c r="B289" s="5" t="str">
        <f>Crowdfunding!F616</f>
        <v>successful</v>
      </c>
      <c r="C289" s="56">
        <f>Crowdfunding!G616</f>
        <v>198</v>
      </c>
      <c r="D289" s="5" t="str">
        <f>Crowdfunding!F332</f>
        <v>failed</v>
      </c>
      <c r="E289" s="56">
        <f>Crowdfunding!G332</f>
        <v>32</v>
      </c>
    </row>
    <row r="290">
      <c r="B290" s="5" t="str">
        <f>Crowdfunding!F900</f>
        <v>successful</v>
      </c>
      <c r="C290" s="56">
        <f>Crowdfunding!G900</f>
        <v>198</v>
      </c>
      <c r="D290" s="5" t="str">
        <f>Crowdfunding!F167</f>
        <v>failed</v>
      </c>
      <c r="E290" s="56">
        <f>Crowdfunding!G167</f>
        <v>31</v>
      </c>
    </row>
    <row r="291">
      <c r="B291" s="5" t="str">
        <f>Crowdfunding!F981</f>
        <v>successful</v>
      </c>
      <c r="C291" s="56">
        <f>Crowdfunding!G981</f>
        <v>198</v>
      </c>
      <c r="D291" s="5" t="str">
        <f>Crowdfunding!F223</f>
        <v>failed</v>
      </c>
      <c r="E291" s="56">
        <f>Crowdfunding!G223</f>
        <v>31</v>
      </c>
    </row>
    <row r="292">
      <c r="B292" s="5" t="str">
        <f>Crowdfunding!F685</f>
        <v>successful</v>
      </c>
      <c r="C292" s="56">
        <f>Crowdfunding!G685</f>
        <v>196</v>
      </c>
      <c r="D292" s="5" t="str">
        <f>Crowdfunding!F268</f>
        <v>failed</v>
      </c>
      <c r="E292" s="56">
        <f>Crowdfunding!G268</f>
        <v>31</v>
      </c>
    </row>
    <row r="293">
      <c r="B293" s="5" t="str">
        <f>Crowdfunding!F769</f>
        <v>successful</v>
      </c>
      <c r="C293" s="56">
        <f>Crowdfunding!G769</f>
        <v>195</v>
      </c>
      <c r="D293" s="5" t="str">
        <f>Crowdfunding!F359</f>
        <v>failed</v>
      </c>
      <c r="E293" s="56">
        <f>Crowdfunding!G359</f>
        <v>31</v>
      </c>
    </row>
    <row r="294">
      <c r="B294" s="5" t="str">
        <f>Crowdfunding!F842</f>
        <v>successful</v>
      </c>
      <c r="C294" s="56">
        <f>Crowdfunding!G842</f>
        <v>195</v>
      </c>
      <c r="D294" s="5" t="str">
        <f>Crowdfunding!F405</f>
        <v>failed</v>
      </c>
      <c r="E294" s="56">
        <f>Crowdfunding!G405</f>
        <v>31</v>
      </c>
    </row>
    <row r="295">
      <c r="B295" s="5" t="str">
        <f>Crowdfunding!F626</f>
        <v>successful</v>
      </c>
      <c r="C295" s="56">
        <f>Crowdfunding!G626</f>
        <v>194</v>
      </c>
      <c r="D295" s="5" t="str">
        <f>Crowdfunding!F151</f>
        <v>failed</v>
      </c>
      <c r="E295" s="56">
        <f>Crowdfunding!G151</f>
        <v>30</v>
      </c>
    </row>
    <row r="296">
      <c r="B296" s="5" t="str">
        <f>Crowdfunding!F772</f>
        <v>successful</v>
      </c>
      <c r="C296" s="56">
        <f>Crowdfunding!G772</f>
        <v>194</v>
      </c>
      <c r="D296" s="5" t="str">
        <f>Crowdfunding!F281</f>
        <v>failed</v>
      </c>
      <c r="E296" s="56">
        <f>Crowdfunding!G281</f>
        <v>30</v>
      </c>
    </row>
    <row r="297">
      <c r="B297" s="5" t="str">
        <f>Crowdfunding!F870</f>
        <v>successful</v>
      </c>
      <c r="C297" s="56">
        <f>Crowdfunding!G870</f>
        <v>194</v>
      </c>
      <c r="D297" s="5" t="str">
        <f>Crowdfunding!F179</f>
        <v>failed</v>
      </c>
      <c r="E297" s="56">
        <f>Crowdfunding!G179</f>
        <v>29</v>
      </c>
    </row>
    <row r="298">
      <c r="B298" s="5" t="str">
        <f>Crowdfunding!F945</f>
        <v>successful</v>
      </c>
      <c r="C298" s="56">
        <f>Crowdfunding!G945</f>
        <v>194</v>
      </c>
      <c r="D298" s="5" t="str">
        <f>Crowdfunding!F84</f>
        <v>failed</v>
      </c>
      <c r="E298" s="56">
        <f>Crowdfunding!G84</f>
        <v>27</v>
      </c>
    </row>
    <row r="299">
      <c r="B299" s="5" t="str">
        <f>Crowdfunding!F982</f>
        <v>successful</v>
      </c>
      <c r="C299" s="56">
        <f>Crowdfunding!G982</f>
        <v>193</v>
      </c>
      <c r="D299" s="5" t="str">
        <f>Crowdfunding!F395</f>
        <v>failed</v>
      </c>
      <c r="E299" s="56">
        <f>Crowdfunding!G395</f>
        <v>27</v>
      </c>
    </row>
    <row r="300">
      <c r="B300" s="5" t="str">
        <f>Crowdfunding!F692</f>
        <v>successful</v>
      </c>
      <c r="C300" s="56">
        <f>Crowdfunding!G692</f>
        <v>192</v>
      </c>
      <c r="D300" s="5" t="str">
        <f>Crowdfunding!F88</f>
        <v>failed</v>
      </c>
      <c r="E300" s="56">
        <f>Crowdfunding!G88</f>
        <v>26</v>
      </c>
    </row>
    <row r="301">
      <c r="B301" s="5" t="str">
        <f>Crowdfunding!F953</f>
        <v>successful</v>
      </c>
      <c r="C301" s="56">
        <f>Crowdfunding!G953</f>
        <v>192</v>
      </c>
      <c r="D301" s="5" t="str">
        <f>Crowdfunding!F261</f>
        <v>failed</v>
      </c>
      <c r="E301" s="56">
        <f>Crowdfunding!G261</f>
        <v>26</v>
      </c>
    </row>
    <row r="302">
      <c r="B302" s="5" t="str">
        <f>Crowdfunding!F610</f>
        <v>successful</v>
      </c>
      <c r="C302" s="56">
        <f>Crowdfunding!G610</f>
        <v>191</v>
      </c>
      <c r="D302" s="5" t="str">
        <f>Crowdfunding!F274</f>
        <v>failed</v>
      </c>
      <c r="E302" s="56">
        <f>Crowdfunding!G274</f>
        <v>26</v>
      </c>
    </row>
    <row r="303">
      <c r="B303" s="5" t="str">
        <f>Crowdfunding!F726</f>
        <v>successful</v>
      </c>
      <c r="C303" s="56">
        <f>Crowdfunding!G726</f>
        <v>191</v>
      </c>
      <c r="D303" s="5" t="str">
        <f>Crowdfunding!F145</f>
        <v>failed</v>
      </c>
      <c r="E303" s="56">
        <f>Crowdfunding!G145</f>
        <v>25</v>
      </c>
    </row>
    <row r="304">
      <c r="B304" s="5" t="str">
        <f>Crowdfunding!F937</f>
        <v>successful</v>
      </c>
      <c r="C304" s="56">
        <f>Crowdfunding!G937</f>
        <v>191</v>
      </c>
      <c r="D304" s="5" t="str">
        <f>Crowdfunding!F211</f>
        <v>failed</v>
      </c>
      <c r="E304" s="56">
        <f>Crowdfunding!G211</f>
        <v>25</v>
      </c>
    </row>
    <row r="305">
      <c r="B305" s="5" t="str">
        <f>Crowdfunding!F890</f>
        <v>successful</v>
      </c>
      <c r="C305" s="56">
        <f>Crowdfunding!G890</f>
        <v>190</v>
      </c>
      <c r="D305" s="5" t="str">
        <f>Crowdfunding!F71</f>
        <v>failed</v>
      </c>
      <c r="E305" s="56">
        <f>Crowdfunding!G71</f>
        <v>24</v>
      </c>
    </row>
    <row r="306">
      <c r="B306" s="5" t="str">
        <f>Crowdfunding!F893</f>
        <v>successful</v>
      </c>
      <c r="C306" s="56">
        <f>Crowdfunding!G893</f>
        <v>190</v>
      </c>
      <c r="D306" s="5" t="str">
        <f>Crowdfunding!F289</f>
        <v>failed</v>
      </c>
      <c r="E306" s="56">
        <f>Crowdfunding!G289</f>
        <v>24</v>
      </c>
    </row>
    <row r="307">
      <c r="B307" s="5" t="str">
        <f>Crowdfunding!F492</f>
        <v>successful</v>
      </c>
      <c r="C307" s="56">
        <f>Crowdfunding!G492</f>
        <v>189</v>
      </c>
      <c r="D307" s="5" t="str">
        <f>Crowdfunding!F302</f>
        <v>failed</v>
      </c>
      <c r="E307" s="56">
        <f>Crowdfunding!G302</f>
        <v>24</v>
      </c>
    </row>
    <row r="308">
      <c r="B308" s="5" t="str">
        <f>Crowdfunding!F958</f>
        <v>successful</v>
      </c>
      <c r="C308" s="56">
        <f>Crowdfunding!G958</f>
        <v>189</v>
      </c>
      <c r="D308" s="5" t="str">
        <f>Crowdfunding!F109</f>
        <v>failed</v>
      </c>
      <c r="E308" s="56">
        <f>Crowdfunding!G109</f>
        <v>23</v>
      </c>
    </row>
    <row r="309">
      <c r="B309" s="5" t="str">
        <f>Crowdfunding!F908</f>
        <v>successful</v>
      </c>
      <c r="C309" s="56">
        <f>Crowdfunding!G908</f>
        <v>187</v>
      </c>
      <c r="D309" s="5" t="str">
        <f>Crowdfunding!F131</f>
        <v>failed</v>
      </c>
      <c r="E309" s="56">
        <f>Crowdfunding!G131</f>
        <v>22</v>
      </c>
    </row>
    <row r="310">
      <c r="B310" s="5" t="str">
        <f>Crowdfunding!F554</f>
        <v>successful</v>
      </c>
      <c r="C310" s="56">
        <f>Crowdfunding!G554</f>
        <v>186</v>
      </c>
      <c r="D310" s="5" t="str">
        <f>Crowdfunding!F74</f>
        <v>failed</v>
      </c>
      <c r="E310" s="56">
        <f>Crowdfunding!G74</f>
        <v>21</v>
      </c>
    </row>
    <row r="311">
      <c r="B311" s="5" t="str">
        <f>Crowdfunding!F556</f>
        <v>successful</v>
      </c>
      <c r="C311" s="56">
        <f>Crowdfunding!G556</f>
        <v>186</v>
      </c>
      <c r="D311" s="5" t="str">
        <f>Crowdfunding!F124</f>
        <v>failed</v>
      </c>
      <c r="E311" s="56">
        <f>Crowdfunding!G124</f>
        <v>21</v>
      </c>
    </row>
    <row r="312">
      <c r="B312" s="5" t="str">
        <f>Crowdfunding!F637</f>
        <v>successful</v>
      </c>
      <c r="C312" s="56">
        <f>Crowdfunding!G637</f>
        <v>186</v>
      </c>
      <c r="D312" s="5" t="str">
        <f>Crowdfunding!F204</f>
        <v>failed</v>
      </c>
      <c r="E312" s="56">
        <f>Crowdfunding!G204</f>
        <v>21</v>
      </c>
    </row>
    <row r="313">
      <c r="B313" s="5" t="str">
        <f>Crowdfunding!F862</f>
        <v>successful</v>
      </c>
      <c r="C313" s="56">
        <f>Crowdfunding!G862</f>
        <v>186</v>
      </c>
      <c r="D313" s="5" t="str">
        <f>Crowdfunding!F116</f>
        <v>failed</v>
      </c>
      <c r="E313" s="56">
        <f>Crowdfunding!G116</f>
        <v>19</v>
      </c>
    </row>
    <row r="314">
      <c r="B314" s="5" t="str">
        <f>Crowdfunding!F876</f>
        <v>successful</v>
      </c>
      <c r="C314" s="56">
        <f>Crowdfunding!G876</f>
        <v>186</v>
      </c>
      <c r="D314" s="5" t="str">
        <f>Crowdfunding!F182</f>
        <v>failed</v>
      </c>
      <c r="E314" s="56">
        <f>Crowdfunding!G182</f>
        <v>19</v>
      </c>
    </row>
    <row r="315">
      <c r="B315" s="5" t="str">
        <f>Crowdfunding!F504</f>
        <v>successful</v>
      </c>
      <c r="C315" s="56">
        <f>Crowdfunding!G504</f>
        <v>185</v>
      </c>
      <c r="D315" s="5" t="str">
        <f>Crowdfunding!F307</f>
        <v>failed</v>
      </c>
      <c r="E315" s="56">
        <f>Crowdfunding!G307</f>
        <v>19</v>
      </c>
    </row>
    <row r="316">
      <c r="B316" s="5" t="str">
        <f>Crowdfunding!F613</f>
        <v>successful</v>
      </c>
      <c r="C316" s="56">
        <f>Crowdfunding!G613</f>
        <v>184</v>
      </c>
      <c r="D316" s="5" t="str">
        <f>Crowdfunding!F120</f>
        <v>failed</v>
      </c>
      <c r="E316" s="56">
        <f>Crowdfunding!G120</f>
        <v>18</v>
      </c>
    </row>
    <row r="317">
      <c r="B317" s="5" t="str">
        <f>Crowdfunding!F513</f>
        <v>successful</v>
      </c>
      <c r="C317" s="56">
        <f>Crowdfunding!G513</f>
        <v>183</v>
      </c>
      <c r="D317" s="5" t="str">
        <f>Crowdfunding!F143</f>
        <v>failed</v>
      </c>
      <c r="E317" s="56">
        <f>Crowdfunding!G143</f>
        <v>18</v>
      </c>
    </row>
    <row r="318">
      <c r="B318" s="5" t="str">
        <f>Crowdfunding!F570</f>
        <v>successful</v>
      </c>
      <c r="C318" s="56">
        <f>Crowdfunding!G570</f>
        <v>183</v>
      </c>
      <c r="D318" s="5" t="str">
        <f>Crowdfunding!F210</f>
        <v>failed</v>
      </c>
      <c r="E318" s="56">
        <f>Crowdfunding!G210</f>
        <v>17</v>
      </c>
    </row>
    <row r="319">
      <c r="B319" s="5" t="str">
        <f>Crowdfunding!F985</f>
        <v>successful</v>
      </c>
      <c r="C319" s="56">
        <f>Crowdfunding!G985</f>
        <v>182</v>
      </c>
      <c r="D319" s="5" t="str">
        <f>Crowdfunding!F277</f>
        <v>failed</v>
      </c>
      <c r="E319" s="56">
        <f>Crowdfunding!G277</f>
        <v>17</v>
      </c>
    </row>
    <row r="320">
      <c r="B320" s="5" t="str">
        <f>Crowdfunding!F498</f>
        <v>successful</v>
      </c>
      <c r="C320" s="56">
        <f>Crowdfunding!G498</f>
        <v>181</v>
      </c>
      <c r="D320" s="5" t="str">
        <f>Crowdfunding!F360</f>
        <v>failed</v>
      </c>
      <c r="E320" s="56">
        <f>Crowdfunding!G360</f>
        <v>17</v>
      </c>
    </row>
    <row r="321">
      <c r="B321" s="5" t="str">
        <f>Crowdfunding!F819</f>
        <v>successful</v>
      </c>
      <c r="C321" s="56">
        <f>Crowdfunding!G819</f>
        <v>181</v>
      </c>
      <c r="D321" s="5" t="str">
        <f>Crowdfunding!F86</f>
        <v>failed</v>
      </c>
      <c r="E321" s="56">
        <f>Crowdfunding!G86</f>
        <v>16</v>
      </c>
    </row>
    <row r="322">
      <c r="B322" s="5" t="str">
        <f>Crowdfunding!F481</f>
        <v>successful</v>
      </c>
      <c r="C322" s="56">
        <f>Crowdfunding!G481</f>
        <v>180</v>
      </c>
      <c r="D322" s="5" t="str">
        <f>Crowdfunding!F159</f>
        <v>failed</v>
      </c>
      <c r="E322" s="56">
        <f>Crowdfunding!G159</f>
        <v>16</v>
      </c>
    </row>
    <row r="323">
      <c r="B323" s="5" t="str">
        <f>Crowdfunding!F500</f>
        <v>successful</v>
      </c>
      <c r="C323" s="56">
        <f>Crowdfunding!G500</f>
        <v>180</v>
      </c>
      <c r="D323" s="5" t="str">
        <f>Crowdfunding!F320</f>
        <v>failed</v>
      </c>
      <c r="E323" s="56">
        <f>Crowdfunding!G320</f>
        <v>16</v>
      </c>
    </row>
    <row r="324">
      <c r="B324" s="5" t="str">
        <f>Crowdfunding!F518</f>
        <v>successful</v>
      </c>
      <c r="C324" s="56">
        <f>Crowdfunding!G518</f>
        <v>180</v>
      </c>
      <c r="D324" s="5" t="str">
        <f>Crowdfunding!F415</f>
        <v>failed</v>
      </c>
      <c r="E324" s="56">
        <f>Crowdfunding!G415</f>
        <v>16</v>
      </c>
    </row>
    <row r="325">
      <c r="B325" s="5" t="str">
        <f>Crowdfunding!F641</f>
        <v>successful</v>
      </c>
      <c r="C325" s="56">
        <f>Crowdfunding!G641</f>
        <v>180</v>
      </c>
      <c r="D325" s="5" t="str">
        <f>Crowdfunding!F100</f>
        <v>failed</v>
      </c>
      <c r="E325" s="56">
        <f>Crowdfunding!G100</f>
        <v>15</v>
      </c>
    </row>
    <row r="326">
      <c r="B326" s="5" t="str">
        <f>Crowdfunding!F856</f>
        <v>successful</v>
      </c>
      <c r="C326" s="56">
        <f>Crowdfunding!G856</f>
        <v>179</v>
      </c>
      <c r="D326" s="5" t="str">
        <f>Crowdfunding!F136</f>
        <v>failed</v>
      </c>
      <c r="E326" s="56">
        <f>Crowdfunding!G136</f>
        <v>15</v>
      </c>
    </row>
    <row r="327">
      <c r="B327" s="5" t="str">
        <f>Crowdfunding!F717</f>
        <v>successful</v>
      </c>
      <c r="C327" s="56">
        <f>Crowdfunding!G717</f>
        <v>176</v>
      </c>
      <c r="D327" s="5" t="str">
        <f>Crowdfunding!F184</f>
        <v>failed</v>
      </c>
      <c r="E327" s="56">
        <f>Crowdfunding!G184</f>
        <v>15</v>
      </c>
    </row>
    <row r="328">
      <c r="B328" s="5" t="str">
        <f>Crowdfunding!F502</f>
        <v>successful</v>
      </c>
      <c r="C328" s="56">
        <f>Crowdfunding!G502</f>
        <v>175</v>
      </c>
      <c r="D328" s="5" t="str">
        <f>Crowdfunding!F196</f>
        <v>failed</v>
      </c>
      <c r="E328" s="56">
        <f>Crowdfunding!G196</f>
        <v>15</v>
      </c>
    </row>
    <row r="329">
      <c r="B329" s="5" t="str">
        <f>Crowdfunding!F858</f>
        <v>successful</v>
      </c>
      <c r="C329" s="56">
        <f>Crowdfunding!G858</f>
        <v>174</v>
      </c>
      <c r="D329" s="5" t="str">
        <f>Crowdfunding!F213</f>
        <v>failed</v>
      </c>
      <c r="E329" s="56">
        <f>Crowdfunding!G213</f>
        <v>15</v>
      </c>
    </row>
    <row r="330">
      <c r="B330" s="5" t="str">
        <f>Crowdfunding!F910</f>
        <v>successful</v>
      </c>
      <c r="C330" s="56">
        <f>Crowdfunding!G910</f>
        <v>174</v>
      </c>
      <c r="D330" s="5" t="str">
        <f>Crowdfunding!F250</f>
        <v>failed</v>
      </c>
      <c r="E330" s="56">
        <f>Crowdfunding!G250</f>
        <v>15</v>
      </c>
    </row>
    <row r="331">
      <c r="B331" s="5" t="str">
        <f>Crowdfunding!F593</f>
        <v>successful</v>
      </c>
      <c r="C331" s="56">
        <f>Crowdfunding!G593</f>
        <v>173</v>
      </c>
      <c r="D331" s="5" t="str">
        <f>Crowdfunding!F133</f>
        <v>failed</v>
      </c>
      <c r="E331" s="56">
        <f>Crowdfunding!G133</f>
        <v>14</v>
      </c>
    </row>
    <row r="332">
      <c r="B332" s="5" t="str">
        <f>Crowdfunding!F979</f>
        <v>successful</v>
      </c>
      <c r="C332" s="56">
        <f>Crowdfunding!G979</f>
        <v>172</v>
      </c>
      <c r="D332" s="5" t="str">
        <f>Crowdfunding!F197</f>
        <v>failed</v>
      </c>
      <c r="E332" s="56">
        <f>Crowdfunding!G197</f>
        <v>14</v>
      </c>
    </row>
    <row r="333">
      <c r="B333" s="5" t="str">
        <f>Crowdfunding!F533</f>
        <v>successful</v>
      </c>
      <c r="C333" s="56">
        <f>Crowdfunding!G533</f>
        <v>170</v>
      </c>
      <c r="D333" s="5" t="str">
        <f>Crowdfunding!F226</f>
        <v>failed</v>
      </c>
      <c r="E333" s="56">
        <f>Crowdfunding!G226</f>
        <v>13</v>
      </c>
    </row>
    <row r="334">
      <c r="B334" s="5" t="str">
        <f>Crowdfunding!F661</f>
        <v>successful</v>
      </c>
      <c r="C334" s="56">
        <f>Crowdfunding!G661</f>
        <v>170</v>
      </c>
      <c r="D334" s="5" t="str">
        <f>Crowdfunding!F258</f>
        <v>failed</v>
      </c>
      <c r="E334" s="56">
        <f>Crowdfunding!G258</f>
        <v>13</v>
      </c>
    </row>
    <row r="335">
      <c r="B335" s="5" t="str">
        <f>Crowdfunding!F946</f>
        <v>successful</v>
      </c>
      <c r="C335" s="56">
        <f>Crowdfunding!G946</f>
        <v>170</v>
      </c>
      <c r="D335" s="5" t="str">
        <f>Crowdfunding!F60</f>
        <v>failed</v>
      </c>
      <c r="E335" s="56">
        <f>Crowdfunding!G60</f>
        <v>12</v>
      </c>
    </row>
    <row r="336">
      <c r="B336" s="5" t="str">
        <f>Crowdfunding!F732</f>
        <v>successful</v>
      </c>
      <c r="C336" s="56">
        <f>Crowdfunding!G732</f>
        <v>169</v>
      </c>
      <c r="D336" s="5" t="str">
        <f>Crowdfunding!F237</f>
        <v>failed</v>
      </c>
      <c r="E336" s="56">
        <f>Crowdfunding!G237</f>
        <v>12</v>
      </c>
    </row>
    <row r="337">
      <c r="B337" s="5" t="str">
        <f>Crowdfunding!F439</f>
        <v>successful</v>
      </c>
      <c r="C337" s="56">
        <f>Crowdfunding!G439</f>
        <v>168</v>
      </c>
      <c r="D337" s="5" t="str">
        <f>Crowdfunding!F125</f>
        <v>failed</v>
      </c>
      <c r="E337" s="56">
        <f>Crowdfunding!G125</f>
        <v>10</v>
      </c>
    </row>
    <row r="338">
      <c r="B338" s="5" t="str">
        <f>Crowdfunding!F508</f>
        <v>successful</v>
      </c>
      <c r="C338" s="56">
        <f>Crowdfunding!G508</f>
        <v>168</v>
      </c>
      <c r="D338" s="5" t="str">
        <f>Crowdfunding!F181</f>
        <v>failed</v>
      </c>
      <c r="E338" s="56">
        <f>Crowdfunding!G181</f>
        <v>10</v>
      </c>
    </row>
    <row r="339">
      <c r="B339" s="5" t="str">
        <f>Crowdfunding!F597</f>
        <v>successful</v>
      </c>
      <c r="C339" s="56">
        <f>Crowdfunding!G597</f>
        <v>166</v>
      </c>
      <c r="D339" s="5" t="str">
        <f>Crowdfunding!F254</f>
        <v>failed</v>
      </c>
      <c r="E339" s="56">
        <f>Crowdfunding!G254</f>
        <v>10</v>
      </c>
    </row>
    <row r="340">
      <c r="B340" s="5" t="str">
        <f>Crowdfunding!F619</f>
        <v>successful</v>
      </c>
      <c r="C340" s="56">
        <f>Crowdfunding!G619</f>
        <v>165</v>
      </c>
      <c r="D340" s="5" t="str">
        <f>Crowdfunding!F337</f>
        <v>failed</v>
      </c>
      <c r="E340" s="56">
        <f>Crowdfunding!G337</f>
        <v>10</v>
      </c>
    </row>
    <row r="341">
      <c r="B341" s="5" t="str">
        <f>Crowdfunding!F892</f>
        <v>successful</v>
      </c>
      <c r="C341" s="56">
        <f>Crowdfunding!G892</f>
        <v>165</v>
      </c>
      <c r="D341" s="5" t="str">
        <f>Crowdfunding!F271</f>
        <v>failed</v>
      </c>
      <c r="E341" s="56">
        <f>Crowdfunding!G271</f>
        <v>9</v>
      </c>
    </row>
    <row r="342">
      <c r="B342" s="5" t="str">
        <f>Crowdfunding!F934</f>
        <v>successful</v>
      </c>
      <c r="C342" s="56">
        <f>Crowdfunding!G934</f>
        <v>165</v>
      </c>
      <c r="D342" s="5" t="str">
        <f>Crowdfunding!F341</f>
        <v>failed</v>
      </c>
      <c r="E342" s="56">
        <f>Crowdfunding!G341</f>
        <v>9</v>
      </c>
    </row>
    <row r="343">
      <c r="B343" s="5" t="str">
        <f>Crowdfunding!F961</f>
        <v>successful</v>
      </c>
      <c r="C343" s="56">
        <f>Crowdfunding!G961</f>
        <v>165</v>
      </c>
      <c r="D343" s="5" t="str">
        <f>Crowdfunding!F147</f>
        <v>failed</v>
      </c>
      <c r="E343" s="56">
        <f>Crowdfunding!G147</f>
        <v>7</v>
      </c>
    </row>
    <row r="344">
      <c r="B344" s="5" t="str">
        <f>Crowdfunding!F473</f>
        <v>successful</v>
      </c>
      <c r="C344" s="56">
        <f>Crowdfunding!G473</f>
        <v>164</v>
      </c>
      <c r="D344" s="5" t="str">
        <f>Crowdfunding!F301</f>
        <v>failed</v>
      </c>
      <c r="E344" s="56">
        <f>Crowdfunding!G301</f>
        <v>7</v>
      </c>
    </row>
    <row r="345">
      <c r="B345" s="5" t="str">
        <f>Crowdfunding!F653</f>
        <v>successful</v>
      </c>
      <c r="C345" s="56">
        <f>Crowdfunding!G653</f>
        <v>164</v>
      </c>
      <c r="D345" s="5" t="str">
        <f>Crowdfunding!F161</f>
        <v>failed</v>
      </c>
      <c r="E345" s="56">
        <f>Crowdfunding!G161</f>
        <v>6</v>
      </c>
    </row>
    <row r="346">
      <c r="B346" s="5" t="str">
        <f>Crowdfunding!F725</f>
        <v>successful</v>
      </c>
      <c r="C346" s="56">
        <f>Crowdfunding!G725</f>
        <v>164</v>
      </c>
      <c r="D346" s="5" t="str">
        <f>Crowdfunding!F152</f>
        <v>failed</v>
      </c>
      <c r="E346" s="56">
        <f>Crowdfunding!G152</f>
        <v>5</v>
      </c>
    </row>
    <row r="347">
      <c r="B347" s="5" t="str">
        <f>Crowdfunding!F731</f>
        <v>successful</v>
      </c>
      <c r="C347" s="56">
        <f>Crowdfunding!G731</f>
        <v>164</v>
      </c>
      <c r="D347" s="5" t="str">
        <f>Crowdfunding!F275</f>
        <v>failed</v>
      </c>
      <c r="E347" s="56">
        <f>Crowdfunding!G275</f>
        <v>5</v>
      </c>
    </row>
    <row r="348">
      <c r="B348" s="5" t="str">
        <f>Crowdfunding!F739</f>
        <v>successful</v>
      </c>
      <c r="C348" s="56">
        <f>Crowdfunding!G739</f>
        <v>164</v>
      </c>
      <c r="D348" s="5" t="str">
        <f>Crowdfunding!F85</f>
        <v>failed</v>
      </c>
      <c r="E348" s="56">
        <f>Crowdfunding!G85</f>
        <v>1</v>
      </c>
    </row>
    <row r="349">
      <c r="B349" s="5" t="str">
        <f>Crowdfunding!F921</f>
        <v>successful</v>
      </c>
      <c r="C349" s="56">
        <f>Crowdfunding!G921</f>
        <v>163</v>
      </c>
      <c r="D349" s="5" t="str">
        <f>Crowdfunding!F98</f>
        <v>failed</v>
      </c>
      <c r="E349" s="56">
        <f>Crowdfunding!G98</f>
        <v>1</v>
      </c>
    </row>
    <row r="350">
      <c r="B350" s="5" t="str">
        <f>Crowdfunding!F992</f>
        <v>successful</v>
      </c>
      <c r="C350" s="56">
        <f>Crowdfunding!G992</f>
        <v>163</v>
      </c>
      <c r="D350" s="5" t="str">
        <f>Crowdfunding!F101</f>
        <v>failed</v>
      </c>
      <c r="E350" s="56">
        <f>Crowdfunding!G101</f>
        <v>1</v>
      </c>
    </row>
    <row r="351">
      <c r="B351" s="5" t="str">
        <f>Crowdfunding!F929</f>
        <v>successful</v>
      </c>
      <c r="C351" s="56">
        <f>Crowdfunding!G929</f>
        <v>161</v>
      </c>
      <c r="D351" s="5" t="str">
        <f>Crowdfunding!F144</f>
        <v>failed</v>
      </c>
      <c r="E351" s="56">
        <f>Crowdfunding!G144</f>
        <v>1</v>
      </c>
    </row>
    <row r="352">
      <c r="B352" s="5" t="str">
        <f>Crowdfunding!F668</f>
        <v>successful</v>
      </c>
      <c r="C352" s="56">
        <f>Crowdfunding!G668</f>
        <v>160</v>
      </c>
      <c r="D352" s="5" t="str">
        <f>Crowdfunding!F229</f>
        <v>failed</v>
      </c>
      <c r="E352" s="56">
        <f>Crowdfunding!G229</f>
        <v>1</v>
      </c>
    </row>
    <row r="353">
      <c r="B353" s="5" t="str">
        <f>Crowdfunding!F871</f>
        <v>successful</v>
      </c>
      <c r="C353" s="56">
        <f>Crowdfunding!G871</f>
        <v>160</v>
      </c>
      <c r="D353" s="5" t="str">
        <f>Crowdfunding!F233</f>
        <v>failed</v>
      </c>
      <c r="E353" s="56">
        <f>Crowdfunding!G233</f>
        <v>1</v>
      </c>
    </row>
    <row r="354">
      <c r="B354" s="5" t="str">
        <f>Crowdfunding!F532</f>
        <v>successful</v>
      </c>
      <c r="C354" s="56">
        <f>Crowdfunding!G532</f>
        <v>159</v>
      </c>
      <c r="D354" s="5" t="str">
        <f>Crowdfunding!F259</f>
        <v>failed</v>
      </c>
      <c r="E354" s="56">
        <f>Crowdfunding!G259</f>
        <v>1</v>
      </c>
    </row>
    <row r="355">
      <c r="B355" s="5" t="str">
        <f>Crowdfunding!F713</f>
        <v>successful</v>
      </c>
      <c r="C355" s="56">
        <f>Crowdfunding!G713</f>
        <v>159</v>
      </c>
      <c r="D355" s="5" t="str">
        <f>Crowdfunding!F262</f>
        <v>failed</v>
      </c>
      <c r="E355" s="56">
        <f>Crowdfunding!G262</f>
        <v>1</v>
      </c>
    </row>
    <row r="356">
      <c r="B356" s="5" t="str">
        <f>Crowdfunding!F911</f>
        <v>successful</v>
      </c>
      <c r="C356" s="56">
        <f>Crowdfunding!G911</f>
        <v>159</v>
      </c>
      <c r="D356" s="5" t="str">
        <f>Crowdfunding!F294</f>
        <v>failed</v>
      </c>
      <c r="E356" s="56">
        <f>Crowdfunding!G294</f>
        <v>1</v>
      </c>
    </row>
    <row r="357">
      <c r="B357" s="5" t="str">
        <f>Crowdfunding!F755</f>
        <v>successful</v>
      </c>
      <c r="C357" s="56">
        <f>Crowdfunding!G755</f>
        <v>158</v>
      </c>
      <c r="D357" s="5" t="str">
        <f>Crowdfunding!F297</f>
        <v>failed</v>
      </c>
      <c r="E357" s="56">
        <f>Crowdfunding!G297</f>
        <v>1</v>
      </c>
    </row>
    <row r="358">
      <c r="B358" s="5" t="str">
        <f>Crowdfunding!F874</f>
        <v>successful</v>
      </c>
      <c r="C358" s="56">
        <f>Crowdfunding!G874</f>
        <v>158</v>
      </c>
      <c r="D358" s="5" t="str">
        <f>Crowdfunding!F298</f>
        <v>failed</v>
      </c>
      <c r="E358" s="56">
        <f>Crowdfunding!G298</f>
        <v>1</v>
      </c>
    </row>
    <row r="359">
      <c r="B359" s="5" t="str">
        <f>Crowdfunding!F507</f>
        <v>successful</v>
      </c>
      <c r="C359" s="56">
        <f>Crowdfunding!G507</f>
        <v>157</v>
      </c>
      <c r="D359" s="5" t="str">
        <f>Crowdfunding!F352</f>
        <v>failed</v>
      </c>
      <c r="E359" s="56">
        <f>Crowdfunding!G352</f>
        <v>1</v>
      </c>
    </row>
    <row r="360">
      <c r="B360" s="5" t="str">
        <f>Crowdfunding!F596</f>
        <v>successful</v>
      </c>
      <c r="C360" s="56">
        <f>Crowdfunding!G596</f>
        <v>157</v>
      </c>
      <c r="D360" s="5" t="str">
        <f>Crowdfunding!F354</f>
        <v>failed</v>
      </c>
      <c r="E360" s="56">
        <f>Crowdfunding!G354</f>
        <v>1</v>
      </c>
    </row>
    <row r="361">
      <c r="B361" s="5" t="str">
        <f>Crowdfunding!F759</f>
        <v>successful</v>
      </c>
      <c r="C361" s="56">
        <f>Crowdfunding!G759</f>
        <v>157</v>
      </c>
      <c r="D361" s="5" t="str">
        <f>Crowdfunding!F406</f>
        <v>failed</v>
      </c>
      <c r="E361" s="56">
        <f>Crowdfunding!G406</f>
        <v>1</v>
      </c>
    </row>
    <row r="362">
      <c r="B362" s="5" t="str">
        <f>Crowdfunding!F785</f>
        <v>successful</v>
      </c>
      <c r="C362" s="56">
        <f>Crowdfunding!G785</f>
        <v>157</v>
      </c>
      <c r="D362" s="5" t="str">
        <f>Crowdfunding!F417</f>
        <v>failed</v>
      </c>
      <c r="E362" s="56">
        <f>Crowdfunding!G417</f>
        <v>1</v>
      </c>
    </row>
    <row r="363">
      <c r="B363" s="5" t="str">
        <f>Crowdfunding!F816</f>
        <v>successful</v>
      </c>
      <c r="C363" s="56">
        <f>Crowdfunding!G816</f>
        <v>157</v>
      </c>
      <c r="D363" s="5" t="str">
        <f>Crowdfunding!F421</f>
        <v>failed</v>
      </c>
      <c r="E363" s="56">
        <f>Crowdfunding!G421</f>
        <v>1</v>
      </c>
    </row>
    <row r="364">
      <c r="B364" s="5" t="str">
        <f>Crowdfunding!F727</f>
        <v>successful</v>
      </c>
      <c r="C364" s="56">
        <f>Crowdfunding!G727</f>
        <v>156</v>
      </c>
      <c r="D364" s="5" t="str">
        <f>Crowdfunding!F422</f>
        <v>failed</v>
      </c>
      <c r="E364" s="56">
        <f>Crowdfunding!G422</f>
        <v>1</v>
      </c>
    </row>
    <row r="365">
      <c r="B365" s="5" t="str">
        <f>Crowdfunding!F863</f>
        <v>successful</v>
      </c>
      <c r="C365" s="56">
        <f>Crowdfunding!G863</f>
        <v>156</v>
      </c>
      <c r="D365" s="5" t="str">
        <f>Crowdfunding!F205</f>
        <v>failed</v>
      </c>
      <c r="E365" s="56">
        <f>Crowdfunding!G205</f>
        <v>0</v>
      </c>
    </row>
    <row r="366">
      <c r="B366" s="5" t="str">
        <f>Crowdfunding!F675</f>
        <v>successful</v>
      </c>
      <c r="C366" s="56">
        <f>Crowdfunding!G675</f>
        <v>155</v>
      </c>
      <c r="D366" s="5" t="str">
        <f>Crowdfunding!F305</f>
        <v>failed</v>
      </c>
      <c r="E366" s="56">
        <f>Crowdfunding!G305</f>
        <v>0</v>
      </c>
    </row>
    <row r="367">
      <c r="B367" s="5" t="str">
        <f>Crowdfunding!F709</f>
        <v>successful</v>
      </c>
      <c r="C367" s="56">
        <f>Crowdfunding!G709</f>
        <v>155</v>
      </c>
    </row>
    <row r="368">
      <c r="B368" s="5" t="str">
        <f>Crowdfunding!F715</f>
        <v>successful</v>
      </c>
      <c r="C368" s="56">
        <f>Crowdfunding!G715</f>
        <v>155</v>
      </c>
    </row>
    <row r="369">
      <c r="B369" s="5" t="str">
        <f>Crowdfunding!F931</f>
        <v>successful</v>
      </c>
      <c r="C369" s="56">
        <f>Crowdfunding!G931</f>
        <v>155</v>
      </c>
    </row>
    <row r="370">
      <c r="B370" s="5" t="str">
        <f>Crowdfunding!F657</f>
        <v>successful</v>
      </c>
      <c r="C370" s="56">
        <f>Crowdfunding!G657</f>
        <v>154</v>
      </c>
    </row>
    <row r="371">
      <c r="B371" s="5" t="str">
        <f>Crowdfunding!F768</f>
        <v>successful</v>
      </c>
      <c r="C371" s="56">
        <f>Crowdfunding!G768</f>
        <v>154</v>
      </c>
    </row>
    <row r="372">
      <c r="B372" s="5" t="str">
        <f>Crowdfunding!F840</f>
        <v>successful</v>
      </c>
      <c r="C372" s="56">
        <f>Crowdfunding!G840</f>
        <v>154</v>
      </c>
    </row>
    <row r="373">
      <c r="B373" s="5" t="str">
        <f>Crowdfunding!F977</f>
        <v>successful</v>
      </c>
      <c r="C373" s="56">
        <f>Crowdfunding!G977</f>
        <v>154</v>
      </c>
    </row>
    <row r="374">
      <c r="B374" s="5" t="str">
        <f>Crowdfunding!F648</f>
        <v>successful</v>
      </c>
      <c r="C374" s="56">
        <f>Crowdfunding!G648</f>
        <v>150</v>
      </c>
    </row>
    <row r="375">
      <c r="B375" s="5" t="str">
        <f>Crowdfunding!F799</f>
        <v>successful</v>
      </c>
      <c r="C375" s="56">
        <f>Crowdfunding!G799</f>
        <v>150</v>
      </c>
    </row>
    <row r="376">
      <c r="B376" s="5" t="str">
        <f>Crowdfunding!F590</f>
        <v>successful</v>
      </c>
      <c r="C376" s="56">
        <f>Crowdfunding!G590</f>
        <v>149</v>
      </c>
    </row>
    <row r="377">
      <c r="B377" s="5" t="str">
        <f>Crowdfunding!F782</f>
        <v>successful</v>
      </c>
      <c r="C377" s="56">
        <f>Crowdfunding!G782</f>
        <v>149</v>
      </c>
    </row>
    <row r="378">
      <c r="B378" s="5" t="str">
        <f>Crowdfunding!F730</f>
        <v>successful</v>
      </c>
      <c r="C378" s="56">
        <f>Crowdfunding!G730</f>
        <v>148</v>
      </c>
    </row>
    <row r="379">
      <c r="B379" s="5" t="str">
        <f>Crowdfunding!F922</f>
        <v>successful</v>
      </c>
      <c r="C379" s="56">
        <f>Crowdfunding!G922</f>
        <v>148</v>
      </c>
    </row>
    <row r="380">
      <c r="B380" s="5" t="str">
        <f>Crowdfunding!F458</f>
        <v>successful</v>
      </c>
      <c r="C380" s="56">
        <f>Crowdfunding!G458</f>
        <v>147</v>
      </c>
    </row>
    <row r="381">
      <c r="B381" s="5" t="str">
        <f>Crowdfunding!F520</f>
        <v>successful</v>
      </c>
      <c r="C381" s="56">
        <f>Crowdfunding!G520</f>
        <v>147</v>
      </c>
    </row>
    <row r="382">
      <c r="B382" s="5" t="str">
        <f>Crowdfunding!F681</f>
        <v>successful</v>
      </c>
      <c r="C382" s="56">
        <f>Crowdfunding!G681</f>
        <v>147</v>
      </c>
    </row>
    <row r="383">
      <c r="B383" s="5" t="str">
        <f>Crowdfunding!F823</f>
        <v>successful</v>
      </c>
      <c r="C383" s="56">
        <f>Crowdfunding!G823</f>
        <v>146</v>
      </c>
    </row>
    <row r="384">
      <c r="B384" s="5" t="str">
        <f>Crowdfunding!F440</f>
        <v>successful</v>
      </c>
      <c r="C384" s="56">
        <f>Crowdfunding!G440</f>
        <v>144</v>
      </c>
    </row>
    <row r="385">
      <c r="B385" s="5" t="str">
        <f>Crowdfunding!F444</f>
        <v>successful</v>
      </c>
      <c r="C385" s="56">
        <f>Crowdfunding!G444</f>
        <v>144</v>
      </c>
    </row>
    <row r="386">
      <c r="B386" s="5" t="str">
        <f>Crowdfunding!F670</f>
        <v>successful</v>
      </c>
      <c r="C386" s="56">
        <f>Crowdfunding!G670</f>
        <v>144</v>
      </c>
    </row>
    <row r="387">
      <c r="B387" s="5" t="str">
        <f>Crowdfunding!F787</f>
        <v>successful</v>
      </c>
      <c r="C387" s="56">
        <f>Crowdfunding!G787</f>
        <v>144</v>
      </c>
    </row>
    <row r="388">
      <c r="B388" s="5" t="str">
        <f>Crowdfunding!F585</f>
        <v>successful</v>
      </c>
      <c r="C388" s="56">
        <f>Crowdfunding!G585</f>
        <v>143</v>
      </c>
    </row>
    <row r="389">
      <c r="B389" s="5" t="str">
        <f>Crowdfunding!F464</f>
        <v>successful</v>
      </c>
      <c r="C389" s="56">
        <f>Crowdfunding!G464</f>
        <v>142</v>
      </c>
    </row>
    <row r="390">
      <c r="B390" s="5" t="str">
        <f>Crowdfunding!F491</f>
        <v>successful</v>
      </c>
      <c r="C390" s="56">
        <f>Crowdfunding!G491</f>
        <v>142</v>
      </c>
    </row>
    <row r="391">
      <c r="B391" s="5" t="str">
        <f>Crowdfunding!F649</f>
        <v>successful</v>
      </c>
      <c r="C391" s="56">
        <f>Crowdfunding!G649</f>
        <v>142</v>
      </c>
    </row>
    <row r="392">
      <c r="B392" s="5" t="str">
        <f>Crowdfunding!F737</f>
        <v>successful</v>
      </c>
      <c r="C392" s="56">
        <f>Crowdfunding!G737</f>
        <v>142</v>
      </c>
    </row>
    <row r="393">
      <c r="B393" s="5" t="str">
        <f>Crowdfunding!F525</f>
        <v>successful</v>
      </c>
      <c r="C393" s="56">
        <f>Crowdfunding!G525</f>
        <v>140</v>
      </c>
    </row>
    <row r="394">
      <c r="B394" s="5" t="str">
        <f>Crowdfunding!F935</f>
        <v>successful</v>
      </c>
      <c r="C394" s="56">
        <f>Crowdfunding!G935</f>
        <v>140</v>
      </c>
    </row>
    <row r="395">
      <c r="B395" s="5" t="str">
        <f>Crowdfunding!F960</f>
        <v>successful</v>
      </c>
      <c r="C395" s="56">
        <f>Crowdfunding!G960</f>
        <v>140</v>
      </c>
    </row>
    <row r="396">
      <c r="B396" s="5" t="str">
        <f>Crowdfunding!F684</f>
        <v>successful</v>
      </c>
      <c r="C396" s="56">
        <f>Crowdfunding!G684</f>
        <v>139</v>
      </c>
    </row>
    <row r="397">
      <c r="B397" s="5" t="str">
        <f>Crowdfunding!F888</f>
        <v>successful</v>
      </c>
      <c r="C397" s="56">
        <f>Crowdfunding!G888</f>
        <v>139</v>
      </c>
    </row>
    <row r="398">
      <c r="B398" s="5" t="str">
        <f>Crowdfunding!F745</f>
        <v>successful</v>
      </c>
      <c r="C398" s="56">
        <f>Crowdfunding!G745</f>
        <v>138</v>
      </c>
    </row>
    <row r="399">
      <c r="B399" s="5" t="str">
        <f>Crowdfunding!F797</f>
        <v>successful</v>
      </c>
      <c r="C399" s="56">
        <f>Crowdfunding!G797</f>
        <v>138</v>
      </c>
    </row>
    <row r="400">
      <c r="B400" s="5" t="str">
        <f>Crowdfunding!F844</f>
        <v>successful</v>
      </c>
      <c r="C400" s="56">
        <f>Crowdfunding!G844</f>
        <v>138</v>
      </c>
    </row>
    <row r="401">
      <c r="B401" s="5" t="str">
        <f>Crowdfunding!F609</f>
        <v>successful</v>
      </c>
      <c r="C401" s="56">
        <f>Crowdfunding!G609</f>
        <v>137</v>
      </c>
    </row>
    <row r="402">
      <c r="B402" s="5" t="str">
        <f>Crowdfunding!F984</f>
        <v>successful</v>
      </c>
      <c r="C402" s="56">
        <f>Crowdfunding!G984</f>
        <v>137</v>
      </c>
    </row>
    <row r="403">
      <c r="B403" s="5" t="str">
        <f>Crowdfunding!F993</f>
        <v>successful</v>
      </c>
      <c r="C403" s="56">
        <f>Crowdfunding!G993</f>
        <v>136</v>
      </c>
    </row>
    <row r="404">
      <c r="B404" s="5" t="str">
        <f>Crowdfunding!F467</f>
        <v>successful</v>
      </c>
      <c r="C404" s="56">
        <f>Crowdfunding!G467</f>
        <v>135</v>
      </c>
    </row>
    <row r="405">
      <c r="B405" s="5" t="str">
        <f>Crowdfunding!F683</f>
        <v>successful</v>
      </c>
      <c r="C405" s="56">
        <f>Crowdfunding!G683</f>
        <v>135</v>
      </c>
    </row>
    <row r="406">
      <c r="B406" s="5" t="str">
        <f>Crowdfunding!F781</f>
        <v>successful</v>
      </c>
      <c r="C406" s="56">
        <f>Crowdfunding!G781</f>
        <v>135</v>
      </c>
    </row>
    <row r="407">
      <c r="B407" s="5" t="str">
        <f>Crowdfunding!F552</f>
        <v>successful</v>
      </c>
      <c r="C407" s="56">
        <f>Crowdfunding!G552</f>
        <v>134</v>
      </c>
    </row>
    <row r="408">
      <c r="B408" s="5" t="str">
        <f>Crowdfunding!F794</f>
        <v>successful</v>
      </c>
      <c r="C408" s="56">
        <f>Crowdfunding!G794</f>
        <v>134</v>
      </c>
    </row>
    <row r="409">
      <c r="B409" s="5" t="str">
        <f>Crowdfunding!F954</f>
        <v>successful</v>
      </c>
      <c r="C409" s="56">
        <f>Crowdfunding!G954</f>
        <v>134</v>
      </c>
    </row>
    <row r="410">
      <c r="B410" s="5" t="str">
        <f>Crowdfunding!F487</f>
        <v>successful</v>
      </c>
      <c r="C410" s="56">
        <f>Crowdfunding!G487</f>
        <v>133</v>
      </c>
    </row>
    <row r="411">
      <c r="B411" s="5" t="str">
        <f>Crowdfunding!F639</f>
        <v>successful</v>
      </c>
      <c r="C411" s="56">
        <f>Crowdfunding!G639</f>
        <v>133</v>
      </c>
    </row>
    <row r="412">
      <c r="B412" s="5" t="str">
        <f>Crowdfunding!F790</f>
        <v>successful</v>
      </c>
      <c r="C412" s="56">
        <f>Crowdfunding!G790</f>
        <v>133</v>
      </c>
    </row>
    <row r="413">
      <c r="B413" s="5" t="str">
        <f>Crowdfunding!F537</f>
        <v>successful</v>
      </c>
      <c r="C413" s="56">
        <f>Crowdfunding!G537</f>
        <v>132</v>
      </c>
    </row>
    <row r="414">
      <c r="B414" s="5" t="str">
        <f>Crowdfunding!F545</f>
        <v>successful</v>
      </c>
      <c r="C414" s="56">
        <f>Crowdfunding!G545</f>
        <v>132</v>
      </c>
    </row>
    <row r="415">
      <c r="B415" s="5" t="str">
        <f>Crowdfunding!F699</f>
        <v>successful</v>
      </c>
      <c r="C415" s="56">
        <f>Crowdfunding!G699</f>
        <v>132</v>
      </c>
    </row>
    <row r="416">
      <c r="B416" s="5" t="str">
        <f>Crowdfunding!F526</f>
        <v>successful</v>
      </c>
      <c r="C416" s="56">
        <f>Crowdfunding!G526</f>
        <v>131</v>
      </c>
    </row>
    <row r="417">
      <c r="B417" s="5" t="str">
        <f>Crowdfunding!F541</f>
        <v>successful</v>
      </c>
      <c r="C417" s="56">
        <f>Crowdfunding!G541</f>
        <v>131</v>
      </c>
    </row>
    <row r="418">
      <c r="B418" s="5" t="str">
        <f>Crowdfunding!F584</f>
        <v>successful</v>
      </c>
      <c r="C418" s="56">
        <f>Crowdfunding!G584</f>
        <v>131</v>
      </c>
    </row>
    <row r="419">
      <c r="B419" s="5" t="str">
        <f>Crowdfunding!F765</f>
        <v>successful</v>
      </c>
      <c r="C419" s="56">
        <f>Crowdfunding!G765</f>
        <v>131</v>
      </c>
    </row>
    <row r="420">
      <c r="B420" s="5" t="str">
        <f>Crowdfunding!F885</f>
        <v>successful</v>
      </c>
      <c r="C420" s="56">
        <f>Crowdfunding!G885</f>
        <v>131</v>
      </c>
    </row>
    <row r="421">
      <c r="B421" s="5" t="str">
        <f>Crowdfunding!F948</f>
        <v>successful</v>
      </c>
      <c r="C421" s="56">
        <f>Crowdfunding!G948</f>
        <v>130</v>
      </c>
    </row>
    <row r="422">
      <c r="B422" s="5" t="str">
        <f>Crowdfunding!F983</f>
        <v>successful</v>
      </c>
      <c r="C422" s="56">
        <f>Crowdfunding!G983</f>
        <v>130</v>
      </c>
    </row>
    <row r="423">
      <c r="B423" s="5" t="str">
        <f>Crowdfunding!F469</f>
        <v>successful</v>
      </c>
      <c r="C423" s="56">
        <f>Crowdfunding!G469</f>
        <v>129</v>
      </c>
    </row>
    <row r="424">
      <c r="B424" s="5" t="str">
        <f>Crowdfunding!F505</f>
        <v>successful</v>
      </c>
      <c r="C424" s="56">
        <f>Crowdfunding!G505</f>
        <v>129</v>
      </c>
    </row>
    <row r="425">
      <c r="B425" s="5" t="str">
        <f>Crowdfunding!F605</f>
        <v>successful</v>
      </c>
      <c r="C425" s="56">
        <f>Crowdfunding!G605</f>
        <v>128</v>
      </c>
    </row>
    <row r="426">
      <c r="B426" s="5" t="str">
        <f>Crowdfunding!F654</f>
        <v>successful</v>
      </c>
      <c r="C426" s="56">
        <f>Crowdfunding!G654</f>
        <v>128</v>
      </c>
    </row>
    <row r="427">
      <c r="B427" s="5" t="str">
        <f>Crowdfunding!F474</f>
        <v>successful</v>
      </c>
      <c r="C427" s="56">
        <f>Crowdfunding!G474</f>
        <v>127</v>
      </c>
    </row>
    <row r="428">
      <c r="B428" s="5" t="str">
        <f>Crowdfunding!F587</f>
        <v>successful</v>
      </c>
      <c r="C428" s="56">
        <f>Crowdfunding!G587</f>
        <v>127</v>
      </c>
    </row>
    <row r="429">
      <c r="B429" s="5" t="str">
        <f>Crowdfunding!F480</f>
        <v>successful</v>
      </c>
      <c r="C429" s="56">
        <f>Crowdfunding!G480</f>
        <v>126</v>
      </c>
    </row>
    <row r="430">
      <c r="B430" s="5" t="str">
        <f>Crowdfunding!F560</f>
        <v>successful</v>
      </c>
      <c r="C430" s="56">
        <f>Crowdfunding!G560</f>
        <v>126</v>
      </c>
    </row>
    <row r="431">
      <c r="B431" s="5" t="str">
        <f>Crowdfunding!F673</f>
        <v>successful</v>
      </c>
      <c r="C431" s="56">
        <f>Crowdfunding!G673</f>
        <v>126</v>
      </c>
    </row>
    <row r="432">
      <c r="B432" s="5" t="str">
        <f>Crowdfunding!F691</f>
        <v>successful</v>
      </c>
      <c r="C432" s="56">
        <f>Crowdfunding!G691</f>
        <v>126</v>
      </c>
    </row>
    <row r="433">
      <c r="B433" s="5" t="str">
        <f>Crowdfunding!F806</f>
        <v>successful</v>
      </c>
      <c r="C433" s="56">
        <f>Crowdfunding!G806</f>
        <v>126</v>
      </c>
    </row>
    <row r="434">
      <c r="B434" s="5" t="str">
        <f>Crowdfunding!F534</f>
        <v>successful</v>
      </c>
      <c r="C434" s="56">
        <f>Crowdfunding!G534</f>
        <v>125</v>
      </c>
    </row>
    <row r="435">
      <c r="B435" s="5" t="str">
        <f>Crowdfunding!F544</f>
        <v>successful</v>
      </c>
      <c r="C435" s="56">
        <f>Crowdfunding!G544</f>
        <v>123</v>
      </c>
    </row>
    <row r="436">
      <c r="B436" s="5" t="str">
        <f>Crowdfunding!F807</f>
        <v>successful</v>
      </c>
      <c r="C436" s="56">
        <f>Crowdfunding!G807</f>
        <v>123</v>
      </c>
    </row>
    <row r="437">
      <c r="B437" s="5" t="str">
        <f>Crowdfunding!F868</f>
        <v>successful</v>
      </c>
      <c r="C437" s="56">
        <f>Crowdfunding!G868</f>
        <v>123</v>
      </c>
    </row>
    <row r="438">
      <c r="B438" s="5" t="str">
        <f>Crowdfunding!F786</f>
        <v>successful</v>
      </c>
      <c r="C438" s="56">
        <f>Crowdfunding!G786</f>
        <v>122</v>
      </c>
    </row>
    <row r="439">
      <c r="B439" s="5" t="str">
        <f>Crowdfunding!F839</f>
        <v>successful</v>
      </c>
      <c r="C439" s="56">
        <f>Crowdfunding!G839</f>
        <v>122</v>
      </c>
    </row>
    <row r="440">
      <c r="B440" s="5" t="str">
        <f>Crowdfunding!F907</f>
        <v>successful</v>
      </c>
      <c r="C440" s="56">
        <f>Crowdfunding!G907</f>
        <v>122</v>
      </c>
    </row>
    <row r="441">
      <c r="B441" s="5" t="str">
        <f>Crowdfunding!F1000</f>
        <v>successful</v>
      </c>
      <c r="C441" s="56">
        <f>Crowdfunding!G1000</f>
        <v>122</v>
      </c>
    </row>
    <row r="442">
      <c r="B442" s="5" t="str">
        <f>Crowdfunding!F741</f>
        <v>successful</v>
      </c>
      <c r="C442" s="56">
        <f>Crowdfunding!G741</f>
        <v>121</v>
      </c>
    </row>
    <row r="443">
      <c r="B443" s="5" t="str">
        <f>Crowdfunding!F867</f>
        <v>successful</v>
      </c>
      <c r="C443" s="56">
        <f>Crowdfunding!G867</f>
        <v>121</v>
      </c>
    </row>
    <row r="444">
      <c r="B444" s="5" t="str">
        <f>Crowdfunding!F933</f>
        <v>successful</v>
      </c>
      <c r="C444" s="56">
        <f>Crowdfunding!G933</f>
        <v>121</v>
      </c>
    </row>
    <row r="445">
      <c r="B445" s="5" t="str">
        <f>Crowdfunding!F821</f>
        <v>successful</v>
      </c>
      <c r="C445" s="56">
        <f>Crowdfunding!G821</f>
        <v>119</v>
      </c>
    </row>
    <row r="446">
      <c r="B446" s="5" t="str">
        <f>Crowdfunding!F501</f>
        <v>successful</v>
      </c>
      <c r="C446" s="56">
        <f>Crowdfunding!G501</f>
        <v>117</v>
      </c>
    </row>
    <row r="447">
      <c r="B447" s="5" t="str">
        <f>Crowdfunding!F878</f>
        <v>successful</v>
      </c>
      <c r="C447" s="56">
        <f>Crowdfunding!G878</f>
        <v>117</v>
      </c>
    </row>
    <row r="448">
      <c r="B448" s="5" t="str">
        <f>Crowdfunding!F482</f>
        <v>successful</v>
      </c>
      <c r="C448" s="56">
        <f>Crowdfunding!G482</f>
        <v>116</v>
      </c>
    </row>
    <row r="449">
      <c r="B449" s="5" t="str">
        <f>Crowdfunding!F656</f>
        <v>successful</v>
      </c>
      <c r="C449" s="56">
        <f>Crowdfunding!G656</f>
        <v>116</v>
      </c>
    </row>
    <row r="450">
      <c r="B450" s="5" t="str">
        <f>Crowdfunding!F676</f>
        <v>successful</v>
      </c>
      <c r="C450" s="56">
        <f>Crowdfunding!G676</f>
        <v>115</v>
      </c>
    </row>
    <row r="451">
      <c r="B451" s="5" t="str">
        <f>Crowdfunding!F748</f>
        <v>successful</v>
      </c>
      <c r="C451" s="56">
        <f>Crowdfunding!G748</f>
        <v>114</v>
      </c>
    </row>
    <row r="452">
      <c r="B452" s="5" t="str">
        <f>Crowdfunding!F923</f>
        <v>successful</v>
      </c>
      <c r="C452" s="56">
        <f>Crowdfunding!G923</f>
        <v>114</v>
      </c>
    </row>
    <row r="453">
      <c r="B453" s="5" t="str">
        <f>Crowdfunding!F943</f>
        <v>successful</v>
      </c>
      <c r="C453" s="56">
        <f>Crowdfunding!G943</f>
        <v>114</v>
      </c>
    </row>
    <row r="454">
      <c r="B454" s="5" t="str">
        <f>Crowdfunding!F704</f>
        <v>successful</v>
      </c>
      <c r="C454" s="56">
        <f>Crowdfunding!G704</f>
        <v>113</v>
      </c>
    </row>
    <row r="455">
      <c r="B455" s="5" t="str">
        <f>Crowdfunding!F720</f>
        <v>successful</v>
      </c>
      <c r="C455" s="56">
        <f>Crowdfunding!G720</f>
        <v>113</v>
      </c>
    </row>
    <row r="456">
      <c r="B456" s="5" t="str">
        <f>Crowdfunding!F632</f>
        <v>successful</v>
      </c>
      <c r="C456" s="56">
        <f>Crowdfunding!G632</f>
        <v>112</v>
      </c>
    </row>
    <row r="457">
      <c r="B457" s="5" t="str">
        <f>Crowdfunding!F975</f>
        <v>successful</v>
      </c>
      <c r="C457" s="56">
        <f>Crowdfunding!G975</f>
        <v>112</v>
      </c>
    </row>
    <row r="458">
      <c r="B458" s="5" t="str">
        <f>Crowdfunding!F989</f>
        <v>successful</v>
      </c>
      <c r="C458" s="56">
        <f>Crowdfunding!G989</f>
        <v>112</v>
      </c>
    </row>
    <row r="459">
      <c r="B459" s="5" t="str">
        <f>Crowdfunding!F857</f>
        <v>successful</v>
      </c>
      <c r="C459" s="56">
        <f>Crowdfunding!G857</f>
        <v>111</v>
      </c>
    </row>
    <row r="460">
      <c r="B460" s="5" t="str">
        <f>Crowdfunding!F563</f>
        <v>successful</v>
      </c>
      <c r="C460" s="56">
        <f>Crowdfunding!G563</f>
        <v>110</v>
      </c>
    </row>
    <row r="461">
      <c r="B461" s="5" t="str">
        <f>Crowdfunding!F567</f>
        <v>successful</v>
      </c>
      <c r="C461" s="56">
        <f>Crowdfunding!G567</f>
        <v>110</v>
      </c>
    </row>
    <row r="462">
      <c r="B462" s="5" t="str">
        <f>Crowdfunding!F677</f>
        <v>successful</v>
      </c>
      <c r="C462" s="56">
        <f>Crowdfunding!G677</f>
        <v>110</v>
      </c>
    </row>
    <row r="463">
      <c r="B463" s="5" t="str">
        <f>Crowdfunding!F972</f>
        <v>successful</v>
      </c>
      <c r="C463" s="56">
        <f>Crowdfunding!G972</f>
        <v>110</v>
      </c>
    </row>
    <row r="464">
      <c r="B464" s="5" t="str">
        <f>Crowdfunding!F455</f>
        <v>successful</v>
      </c>
      <c r="C464" s="56">
        <f>Crowdfunding!G455</f>
        <v>107</v>
      </c>
    </row>
    <row r="465">
      <c r="B465" s="5" t="str">
        <f>Crowdfunding!F595</f>
        <v>successful</v>
      </c>
      <c r="C465" s="56">
        <f>Crowdfunding!G595</f>
        <v>107</v>
      </c>
    </row>
    <row r="466">
      <c r="B466" s="5" t="str">
        <f>Crowdfunding!F688</f>
        <v>successful</v>
      </c>
      <c r="C466" s="56">
        <f>Crowdfunding!G688</f>
        <v>107</v>
      </c>
    </row>
    <row r="467">
      <c r="B467" s="5" t="str">
        <f>Crowdfunding!F901</f>
        <v>successful</v>
      </c>
      <c r="C467" s="56">
        <f>Crowdfunding!G901</f>
        <v>107</v>
      </c>
    </row>
    <row r="468">
      <c r="B468" s="5" t="str">
        <f>Crowdfunding!F925</f>
        <v>successful</v>
      </c>
      <c r="C468" s="56">
        <f>Crowdfunding!G925</f>
        <v>107</v>
      </c>
    </row>
    <row r="469">
      <c r="B469" s="5" t="str">
        <f>Crowdfunding!F437</f>
        <v>successful</v>
      </c>
      <c r="C469" s="56">
        <f>Crowdfunding!G437</f>
        <v>106</v>
      </c>
    </row>
    <row r="470">
      <c r="B470" s="5" t="str">
        <f>Crowdfunding!F535</f>
        <v>successful</v>
      </c>
      <c r="C470" s="56">
        <f>Crowdfunding!G535</f>
        <v>106</v>
      </c>
    </row>
    <row r="471">
      <c r="B471" s="5" t="str">
        <f>Crowdfunding!F674</f>
        <v>successful</v>
      </c>
      <c r="C471" s="56">
        <f>Crowdfunding!G674</f>
        <v>105</v>
      </c>
    </row>
    <row r="472">
      <c r="B472" s="5" t="str">
        <f>Crowdfunding!F647</f>
        <v>successful</v>
      </c>
      <c r="C472" s="56">
        <f>Crowdfunding!G647</f>
        <v>103</v>
      </c>
    </row>
    <row r="473">
      <c r="B473" s="5" t="str">
        <f>Crowdfunding!F798</f>
        <v>successful</v>
      </c>
      <c r="C473" s="56">
        <f>Crowdfunding!G798</f>
        <v>103</v>
      </c>
    </row>
    <row r="474">
      <c r="B474" s="5" t="str">
        <f>Crowdfunding!F477</f>
        <v>successful</v>
      </c>
      <c r="C474" s="56">
        <f>Crowdfunding!G477</f>
        <v>102</v>
      </c>
    </row>
    <row r="475">
      <c r="B475" s="5" t="str">
        <f>Crowdfunding!F969</f>
        <v>successful</v>
      </c>
      <c r="C475" s="56">
        <f>Crowdfunding!G969</f>
        <v>102</v>
      </c>
    </row>
    <row r="476">
      <c r="B476" s="5" t="str">
        <f>Crowdfunding!F441</f>
        <v>successful</v>
      </c>
      <c r="C476" s="56">
        <f>Crowdfunding!G441</f>
        <v>101</v>
      </c>
    </row>
    <row r="477">
      <c r="B477" s="5" t="str">
        <f>Crowdfunding!F941</f>
        <v>successful</v>
      </c>
      <c r="C477" s="56">
        <f>Crowdfunding!G941</f>
        <v>101</v>
      </c>
    </row>
    <row r="478">
      <c r="B478" s="5" t="str">
        <f>Crowdfunding!F792</f>
        <v>successful</v>
      </c>
      <c r="C478" s="56">
        <f>Crowdfunding!G792</f>
        <v>100</v>
      </c>
    </row>
    <row r="479">
      <c r="B479" s="5" t="str">
        <f>Crowdfunding!F845</f>
        <v>successful</v>
      </c>
      <c r="C479" s="56">
        <f>Crowdfunding!G845</f>
        <v>100</v>
      </c>
    </row>
    <row r="480">
      <c r="B480" s="5" t="str">
        <f>Crowdfunding!F486</f>
        <v>successful</v>
      </c>
      <c r="C480" s="56">
        <f>Crowdfunding!G486</f>
        <v>98</v>
      </c>
    </row>
    <row r="481">
      <c r="B481" s="5" t="str">
        <f>Crowdfunding!F659</f>
        <v>successful</v>
      </c>
      <c r="C481" s="56">
        <f>Crowdfunding!G659</f>
        <v>98</v>
      </c>
    </row>
    <row r="482">
      <c r="B482" s="5" t="str">
        <f>Crowdfunding!F568</f>
        <v>successful</v>
      </c>
      <c r="C482" s="56">
        <f>Crowdfunding!G568</f>
        <v>97</v>
      </c>
    </row>
    <row r="483">
      <c r="B483" s="5" t="str">
        <f>Crowdfunding!F538</f>
        <v>successful</v>
      </c>
      <c r="C483" s="56">
        <f>Crowdfunding!G538</f>
        <v>96</v>
      </c>
    </row>
    <row r="484">
      <c r="B484" s="5" t="str">
        <f>Crowdfunding!F957</f>
        <v>successful</v>
      </c>
      <c r="C484" s="56">
        <f>Crowdfunding!G957</f>
        <v>96</v>
      </c>
    </row>
    <row r="485">
      <c r="B485" s="5" t="str">
        <f>Crowdfunding!F988</f>
        <v>successful</v>
      </c>
      <c r="C485" s="56">
        <f>Crowdfunding!G988</f>
        <v>96</v>
      </c>
    </row>
    <row r="486">
      <c r="B486" s="5" t="str">
        <f>Crowdfunding!F830</f>
        <v>successful</v>
      </c>
      <c r="C486" s="56">
        <f>Crowdfunding!G830</f>
        <v>95</v>
      </c>
    </row>
    <row r="487">
      <c r="B487" s="5" t="str">
        <f>Crowdfunding!F470</f>
        <v>successful</v>
      </c>
      <c r="C487" s="56">
        <f>Crowdfunding!G470</f>
        <v>94</v>
      </c>
    </row>
    <row r="488">
      <c r="B488" s="5" t="str">
        <f>Crowdfunding!F536</f>
        <v>successful</v>
      </c>
      <c r="C488" s="56">
        <f>Crowdfunding!G536</f>
        <v>94</v>
      </c>
    </row>
    <row r="489">
      <c r="B489" s="5" t="str">
        <f>Crowdfunding!F602</f>
        <v>successful</v>
      </c>
      <c r="C489" s="56">
        <f>Crowdfunding!G602</f>
        <v>94</v>
      </c>
    </row>
    <row r="490">
      <c r="B490" s="5" t="str">
        <f>Crowdfunding!F438</f>
        <v>successful</v>
      </c>
      <c r="C490" s="56">
        <f>Crowdfunding!G438</f>
        <v>93</v>
      </c>
    </row>
    <row r="491">
      <c r="B491" s="5" t="str">
        <f>Crowdfunding!F640</f>
        <v>successful</v>
      </c>
      <c r="C491" s="56">
        <f>Crowdfunding!G640</f>
        <v>92</v>
      </c>
    </row>
    <row r="492">
      <c r="B492" s="5" t="str">
        <f>Crowdfunding!F652</f>
        <v>successful</v>
      </c>
      <c r="C492" s="56">
        <f>Crowdfunding!G652</f>
        <v>92</v>
      </c>
    </row>
    <row r="493">
      <c r="B493" s="5" t="str">
        <f>Crowdfunding!F698</f>
        <v>successful</v>
      </c>
      <c r="C493" s="56">
        <f>Crowdfunding!G698</f>
        <v>92</v>
      </c>
    </row>
    <row r="494">
      <c r="B494" s="5" t="str">
        <f>Crowdfunding!F833</f>
        <v>successful</v>
      </c>
      <c r="C494" s="56">
        <f>Crowdfunding!G833</f>
        <v>92</v>
      </c>
    </row>
    <row r="495">
      <c r="B495" s="5" t="str">
        <f>Crowdfunding!F971</f>
        <v>successful</v>
      </c>
      <c r="C495" s="56">
        <f>Crowdfunding!G971</f>
        <v>92</v>
      </c>
    </row>
    <row r="496">
      <c r="B496" s="5" t="str">
        <f>Crowdfunding!F846</f>
        <v>successful</v>
      </c>
      <c r="C496" s="56">
        <f>Crowdfunding!G846</f>
        <v>91</v>
      </c>
    </row>
    <row r="497">
      <c r="B497" s="5" t="str">
        <f>Crowdfunding!F561</f>
        <v>successful</v>
      </c>
      <c r="C497" s="56">
        <f>Crowdfunding!G561</f>
        <v>89</v>
      </c>
    </row>
    <row r="498">
      <c r="B498" s="5" t="str">
        <f>Crowdfunding!F996</f>
        <v>successful</v>
      </c>
      <c r="C498" s="56">
        <f>Crowdfunding!G996</f>
        <v>89</v>
      </c>
    </row>
    <row r="499">
      <c r="B499" s="5" t="str">
        <f>Crowdfunding!F519</f>
        <v>successful</v>
      </c>
      <c r="C499" s="56">
        <f>Crowdfunding!G519</f>
        <v>88</v>
      </c>
    </row>
    <row r="500">
      <c r="B500" s="5" t="str">
        <f>Crowdfunding!F581</f>
        <v>successful</v>
      </c>
      <c r="C500" s="56">
        <f>Crowdfunding!G581</f>
        <v>88</v>
      </c>
    </row>
    <row r="501">
      <c r="B501" s="5" t="str">
        <f>Crowdfunding!F625</f>
        <v>successful</v>
      </c>
      <c r="C501" s="56">
        <f>Crowdfunding!G625</f>
        <v>88</v>
      </c>
    </row>
    <row r="502">
      <c r="B502" s="5" t="str">
        <f>Crowdfunding!F638</f>
        <v>successful</v>
      </c>
      <c r="C502" s="56">
        <f>Crowdfunding!G638</f>
        <v>88</v>
      </c>
    </row>
    <row r="503">
      <c r="B503" s="5" t="str">
        <f>Crowdfunding!F495</f>
        <v>successful</v>
      </c>
      <c r="C503" s="56">
        <f>Crowdfunding!G495</f>
        <v>87</v>
      </c>
    </row>
    <row r="504">
      <c r="B504" s="5" t="str">
        <f>Crowdfunding!F912</f>
        <v>successful</v>
      </c>
      <c r="C504" s="56">
        <f>Crowdfunding!G912</f>
        <v>87</v>
      </c>
    </row>
    <row r="505">
      <c r="B505" s="5" t="str">
        <f>Crowdfunding!F995</f>
        <v>successful</v>
      </c>
      <c r="C505" s="56">
        <f>Crowdfunding!G995</f>
        <v>87</v>
      </c>
    </row>
    <row r="506">
      <c r="B506" s="5" t="str">
        <f>Crowdfunding!F488</f>
        <v>successful</v>
      </c>
      <c r="C506" s="56">
        <f>Crowdfunding!G488</f>
        <v>86</v>
      </c>
    </row>
    <row r="507">
      <c r="B507" s="5" t="str">
        <f>Crowdfunding!F547</f>
        <v>successful</v>
      </c>
      <c r="C507" s="56">
        <f>Crowdfunding!G547</f>
        <v>86</v>
      </c>
    </row>
    <row r="508">
      <c r="B508" s="5" t="str">
        <f>Crowdfunding!F680</f>
        <v>successful</v>
      </c>
      <c r="C508" s="56">
        <f>Crowdfunding!G680</f>
        <v>86</v>
      </c>
    </row>
    <row r="509">
      <c r="B509" s="5" t="str">
        <f>Crowdfunding!F511</f>
        <v>successful</v>
      </c>
      <c r="C509" s="56">
        <f>Crowdfunding!G511</f>
        <v>85</v>
      </c>
    </row>
    <row r="510">
      <c r="B510" s="5" t="str">
        <f>Crowdfunding!F665</f>
        <v>successful</v>
      </c>
      <c r="C510" s="56">
        <f>Crowdfunding!G665</f>
        <v>85</v>
      </c>
    </row>
    <row r="511">
      <c r="B511" s="5" t="str">
        <f>Crowdfunding!F666</f>
        <v>successful</v>
      </c>
      <c r="C511" s="56">
        <f>Crowdfunding!G666</f>
        <v>85</v>
      </c>
    </row>
    <row r="512">
      <c r="B512" s="5" t="str">
        <f>Crowdfunding!F724</f>
        <v>successful</v>
      </c>
      <c r="C512" s="56">
        <f>Crowdfunding!G724</f>
        <v>85</v>
      </c>
    </row>
    <row r="513">
      <c r="B513" s="5" t="str">
        <f>Crowdfunding!F913</f>
        <v>successful</v>
      </c>
      <c r="C513" s="56">
        <f>Crowdfunding!G913</f>
        <v>85</v>
      </c>
    </row>
    <row r="514">
      <c r="B514" s="5" t="str">
        <f>Crowdfunding!F962</f>
        <v>successful</v>
      </c>
      <c r="C514" s="56">
        <f>Crowdfunding!G962</f>
        <v>85</v>
      </c>
    </row>
    <row r="515">
      <c r="B515" s="5" t="str">
        <f>Crowdfunding!F678</f>
        <v>successful</v>
      </c>
      <c r="C515" s="56">
        <f>Crowdfunding!G678</f>
        <v>84</v>
      </c>
    </row>
    <row r="516">
      <c r="B516" s="5" t="str">
        <f>Crowdfunding!F820</f>
        <v>successful</v>
      </c>
      <c r="C516" s="56">
        <f>Crowdfunding!G820</f>
        <v>84</v>
      </c>
    </row>
    <row r="517">
      <c r="B517" s="5" t="str">
        <f>Crowdfunding!F877</f>
        <v>successful</v>
      </c>
      <c r="C517" s="56">
        <f>Crowdfunding!G877</f>
        <v>83</v>
      </c>
    </row>
    <row r="518">
      <c r="B518" s="5" t="str">
        <f>Crowdfunding!F967</f>
        <v>successful</v>
      </c>
      <c r="C518" s="56">
        <f>Crowdfunding!G967</f>
        <v>83</v>
      </c>
    </row>
    <row r="519">
      <c r="B519" s="5" t="str">
        <f>Crowdfunding!F607</f>
        <v>successful</v>
      </c>
      <c r="C519" s="56">
        <f>Crowdfunding!G607</f>
        <v>82</v>
      </c>
    </row>
    <row r="520">
      <c r="B520" s="5" t="str">
        <f>Crowdfunding!F924</f>
        <v>successful</v>
      </c>
      <c r="C520" s="56">
        <f>Crowdfunding!G924</f>
        <v>82</v>
      </c>
    </row>
    <row r="521">
      <c r="B521" s="5" t="str">
        <f>Crowdfunding!F522</f>
        <v>successful</v>
      </c>
      <c r="C521" s="56">
        <f>Crowdfunding!G522</f>
        <v>81</v>
      </c>
    </row>
    <row r="522">
      <c r="B522" s="5" t="str">
        <f>Crowdfunding!F514</f>
        <v>successful</v>
      </c>
      <c r="C522" s="56">
        <f>Crowdfunding!G514</f>
        <v>80</v>
      </c>
    </row>
    <row r="523">
      <c r="B523" s="5" t="str">
        <f>Crowdfunding!F540</f>
        <v>successful</v>
      </c>
      <c r="C523" s="56">
        <f>Crowdfunding!G540</f>
        <v>80</v>
      </c>
    </row>
    <row r="524">
      <c r="B524" s="5" t="str">
        <f>Crowdfunding!F559</f>
        <v>successful</v>
      </c>
      <c r="C524" s="56">
        <f>Crowdfunding!G559</f>
        <v>80</v>
      </c>
    </row>
    <row r="525">
      <c r="B525" s="5" t="str">
        <f>Crowdfunding!F729</f>
        <v>successful</v>
      </c>
      <c r="C525" s="56">
        <f>Crowdfunding!G729</f>
        <v>80</v>
      </c>
    </row>
    <row r="526">
      <c r="B526" s="5" t="str">
        <f>Crowdfunding!F811</f>
        <v>successful</v>
      </c>
      <c r="C526" s="56">
        <f>Crowdfunding!G811</f>
        <v>80</v>
      </c>
    </row>
    <row r="527">
      <c r="B527" s="5" t="str">
        <f>Crowdfunding!F847</f>
        <v>successful</v>
      </c>
      <c r="C527" s="56">
        <f>Crowdfunding!G847</f>
        <v>80</v>
      </c>
    </row>
    <row r="528">
      <c r="B528" s="5" t="str">
        <f>Crowdfunding!F612</f>
        <v>successful</v>
      </c>
      <c r="C528" s="56">
        <f>Crowdfunding!G612</f>
        <v>78</v>
      </c>
    </row>
    <row r="529">
      <c r="B529" s="5" t="str">
        <f>Crowdfunding!F660</f>
        <v>successful</v>
      </c>
      <c r="C529" s="56">
        <f>Crowdfunding!G660</f>
        <v>78</v>
      </c>
    </row>
    <row r="530">
      <c r="B530" s="5" t="str">
        <f>Crowdfunding!F442</f>
        <v>successful</v>
      </c>
      <c r="C530" s="56">
        <f>Crowdfunding!G442</f>
        <v>76</v>
      </c>
    </row>
    <row r="531">
      <c r="B531" s="5" t="str">
        <f>Crowdfunding!F882</f>
        <v>successful</v>
      </c>
      <c r="C531" s="56">
        <f>Crowdfunding!G882</f>
        <v>76</v>
      </c>
    </row>
    <row r="532">
      <c r="B532" s="5" t="str">
        <f>Crowdfunding!F671</f>
        <v>successful</v>
      </c>
      <c r="C532" s="56">
        <f>Crowdfunding!G671</f>
        <v>72</v>
      </c>
    </row>
    <row r="533">
      <c r="B533" s="5" t="str">
        <f>Crowdfunding!F906</f>
        <v>successful</v>
      </c>
      <c r="C533" s="56">
        <f>Crowdfunding!G906</f>
        <v>71</v>
      </c>
    </row>
    <row r="534">
      <c r="B534" s="5" t="str">
        <f>Crowdfunding!F973</f>
        <v>successful</v>
      </c>
      <c r="C534" s="56">
        <f>Crowdfunding!G973</f>
        <v>70</v>
      </c>
    </row>
    <row r="535">
      <c r="B535" s="5" t="str">
        <f>Crowdfunding!F497</f>
        <v>successful</v>
      </c>
      <c r="C535" s="56">
        <f>Crowdfunding!G497</f>
        <v>69</v>
      </c>
    </row>
    <row r="536">
      <c r="B536" s="5" t="str">
        <f>Crowdfunding!F803</f>
        <v>successful</v>
      </c>
      <c r="C536" s="56">
        <f>Crowdfunding!G803</f>
        <v>69</v>
      </c>
    </row>
    <row r="537">
      <c r="B537" s="5" t="str">
        <f>Crowdfunding!F859</f>
        <v>successful</v>
      </c>
      <c r="C537" s="56">
        <f>Crowdfunding!G859</f>
        <v>68</v>
      </c>
    </row>
    <row r="538">
      <c r="B538" s="5" t="str">
        <f>Crowdfunding!F791</f>
        <v>successful</v>
      </c>
      <c r="C538" s="56">
        <f>Crowdfunding!G791</f>
        <v>67</v>
      </c>
    </row>
    <row r="539">
      <c r="B539" s="5" t="str">
        <f>Crowdfunding!F490</f>
        <v>successful</v>
      </c>
      <c r="C539" s="56">
        <f>Crowdfunding!G490</f>
        <v>65</v>
      </c>
    </row>
    <row r="540">
      <c r="B540" s="5" t="str">
        <f>Crowdfunding!F582</f>
        <v>successful</v>
      </c>
      <c r="C540" s="56">
        <f>Crowdfunding!G582</f>
        <v>65</v>
      </c>
    </row>
    <row r="541">
      <c r="B541" s="5" t="str">
        <f>Crowdfunding!F465</f>
        <v>successful</v>
      </c>
      <c r="C541" s="56">
        <f>Crowdfunding!G465</f>
        <v>64</v>
      </c>
    </row>
    <row r="542">
      <c r="B542" s="5" t="str">
        <f>Crowdfunding!F920</f>
        <v>successful</v>
      </c>
      <c r="C542" s="56">
        <f>Crowdfunding!G920</f>
        <v>62</v>
      </c>
    </row>
    <row r="543">
      <c r="B543" s="5" t="str">
        <f>Crowdfunding!F804</f>
        <v>successful</v>
      </c>
      <c r="C543" s="56">
        <f>Crowdfunding!G804</f>
        <v>59</v>
      </c>
    </row>
    <row r="544">
      <c r="B544" s="5" t="str">
        <f>Crowdfunding!F815</f>
        <v>successful</v>
      </c>
      <c r="C544" s="56">
        <f>Crowdfunding!G815</f>
        <v>56</v>
      </c>
    </row>
    <row r="545">
      <c r="B545" s="5" t="str">
        <f>Crowdfunding!F770</f>
        <v>successful</v>
      </c>
      <c r="C545" s="56">
        <f>Crowdfunding!G770</f>
        <v>55</v>
      </c>
    </row>
    <row r="546">
      <c r="B546" s="5" t="str">
        <f>Crowdfunding!F701</f>
        <v>successful</v>
      </c>
      <c r="C546" s="56">
        <f>Crowdfunding!G701</f>
        <v>54</v>
      </c>
    </row>
    <row r="547">
      <c r="B547" s="5" t="str">
        <f>Crowdfunding!F624</f>
        <v>successful</v>
      </c>
      <c r="C547" s="56">
        <f>Crowdfunding!G624</f>
        <v>53</v>
      </c>
    </row>
    <row r="548">
      <c r="B548" s="5" t="str">
        <f>Crowdfunding!F763</f>
        <v>successful</v>
      </c>
      <c r="C548" s="56">
        <f>Crowdfunding!G763</f>
        <v>53</v>
      </c>
    </row>
    <row r="549">
      <c r="B549" s="5" t="str">
        <f>Crowdfunding!F980</f>
        <v>successful</v>
      </c>
      <c r="C549" s="56">
        <f>Crowdfunding!G980</f>
        <v>52</v>
      </c>
    </row>
    <row r="550">
      <c r="B550" s="5" t="str">
        <f>Crowdfunding!F810</f>
        <v>successful</v>
      </c>
      <c r="C550" s="56">
        <f>Crowdfunding!G810</f>
        <v>50</v>
      </c>
    </row>
    <row r="551">
      <c r="B551" s="5" t="str">
        <f>Crowdfunding!F956</f>
        <v>successful</v>
      </c>
      <c r="C551" s="56">
        <f>Crowdfunding!G956</f>
        <v>50</v>
      </c>
    </row>
    <row r="552">
      <c r="B552" s="5" t="str">
        <f>Crowdfunding!F964</f>
        <v>successful</v>
      </c>
      <c r="C552" s="56">
        <f>Crowdfunding!G964</f>
        <v>50</v>
      </c>
    </row>
    <row r="553">
      <c r="B553" s="5" t="str">
        <f>Crowdfunding!F530</f>
        <v>successful</v>
      </c>
      <c r="C553" s="56">
        <f>Crowdfunding!G530</f>
        <v>48</v>
      </c>
    </row>
    <row r="554">
      <c r="B554" s="5" t="str">
        <f>Crowdfunding!F687</f>
        <v>successful</v>
      </c>
      <c r="C554" s="56">
        <f>Crowdfunding!G687</f>
        <v>48</v>
      </c>
    </row>
    <row r="555">
      <c r="B555" s="5" t="str">
        <f>Crowdfunding!F850</f>
        <v>successful</v>
      </c>
      <c r="C555" s="56">
        <f>Crowdfunding!G850</f>
        <v>48</v>
      </c>
    </row>
    <row r="556">
      <c r="B556" s="5" t="str">
        <f>Crowdfunding!F452</f>
        <v>successful</v>
      </c>
      <c r="C556" s="56">
        <f>Crowdfunding!G452</f>
        <v>43</v>
      </c>
    </row>
    <row r="557">
      <c r="B557" s="5" t="str">
        <f>Crowdfunding!F524</f>
        <v>successful</v>
      </c>
      <c r="C557" s="56">
        <f>Crowdfunding!G524</f>
        <v>43</v>
      </c>
    </row>
    <row r="558">
      <c r="B558" s="5" t="str">
        <f>Crowdfunding!F828</f>
        <v>successful</v>
      </c>
      <c r="C558" s="56">
        <f>Crowdfunding!G828</f>
        <v>42</v>
      </c>
    </row>
    <row r="559">
      <c r="B559" s="5" t="str">
        <f>Crowdfunding!F682</f>
        <v>successful</v>
      </c>
      <c r="C559" s="56">
        <f>Crowdfunding!G682</f>
        <v>41</v>
      </c>
    </row>
    <row r="560">
      <c r="B560" s="5" t="str">
        <f>Crowdfunding!F693</f>
        <v>successful</v>
      </c>
      <c r="C560" s="56">
        <f>Crowdfunding!G693</f>
        <v>41</v>
      </c>
    </row>
    <row r="561">
      <c r="B561" s="5" t="str">
        <f>Crowdfunding!F970</f>
        <v>successful</v>
      </c>
      <c r="C561" s="56">
        <f>Crowdfunding!G970</f>
        <v>40</v>
      </c>
    </row>
    <row r="562">
      <c r="B562" s="5" t="str">
        <f>Crowdfunding!F813</f>
        <v>successful</v>
      </c>
      <c r="C562" s="56">
        <f>Crowdfunding!G813</f>
        <v>34</v>
      </c>
    </row>
    <row r="563">
      <c r="B563" s="5" t="str">
        <f>Crowdfunding!F476</f>
        <v>successful</v>
      </c>
      <c r="C563" s="56">
        <f>Crowdfunding!G476</f>
        <v>32</v>
      </c>
    </row>
    <row r="564">
      <c r="B564" s="5" t="str">
        <f>Crowdfunding!F827</f>
        <v>successful</v>
      </c>
      <c r="C564" s="56">
        <f>Crowdfunding!G827</f>
        <v>32</v>
      </c>
    </row>
    <row r="565">
      <c r="B565" s="5" t="str">
        <f>Crowdfunding!F453</f>
        <v>successful</v>
      </c>
      <c r="C565" s="56">
        <f>Crowdfunding!G453</f>
        <v>27</v>
      </c>
    </row>
    <row r="566">
      <c r="B566" s="5" t="str">
        <f>Crowdfunding!F589</f>
        <v>successful</v>
      </c>
      <c r="C566" s="56">
        <f>Crowdfunding!G589</f>
        <v>26</v>
      </c>
    </row>
    <row r="567">
      <c r="B567" s="5" t="str">
        <f>Crowdfunding!F930</f>
        <v>successful</v>
      </c>
      <c r="C567" s="56">
        <f>Crowdfunding!G930</f>
        <v>16</v>
      </c>
    </row>
    <row r="568">
      <c r="B568" s="5" t="str">
        <f>Crowdfunding!F1002</f>
        <v/>
      </c>
    </row>
    <row r="569">
      <c r="B569" s="5" t="str">
        <f>Crowdfunding!F1003</f>
        <v/>
      </c>
    </row>
    <row r="570">
      <c r="B570" s="5" t="str">
        <f>Crowdfunding!F1004</f>
        <v/>
      </c>
    </row>
    <row r="571">
      <c r="B571" s="5" t="str">
        <f>Crowdfunding!F1005</f>
        <v/>
      </c>
    </row>
    <row r="572">
      <c r="B572" s="5" t="str">
        <f>Crowdfunding!F1006</f>
        <v/>
      </c>
    </row>
    <row r="573">
      <c r="B573" s="5" t="str">
        <f>Crowdfunding!F1007</f>
        <v/>
      </c>
    </row>
    <row r="574">
      <c r="B574" s="5" t="str">
        <f>Crowdfunding!F1008</f>
        <v/>
      </c>
    </row>
    <row r="575">
      <c r="B575" s="5" t="str">
        <f>Crowdfunding!F1009</f>
        <v/>
      </c>
    </row>
    <row r="576">
      <c r="B576" s="5" t="str">
        <f>Crowdfunding!F1010</f>
        <v/>
      </c>
    </row>
    <row r="577">
      <c r="B577" s="5" t="str">
        <f>Crowdfunding!F1011</f>
        <v/>
      </c>
    </row>
    <row r="578">
      <c r="B578" s="5" t="str">
        <f>Crowdfunding!F1012</f>
        <v/>
      </c>
    </row>
    <row r="579">
      <c r="B579" s="5" t="str">
        <f>Crowdfunding!F1013</f>
        <v/>
      </c>
    </row>
    <row r="580">
      <c r="B580" s="5" t="str">
        <f>Crowdfunding!F1014</f>
        <v/>
      </c>
    </row>
  </sheetData>
  <autoFilter ref="$D$2:$E$366">
    <sortState ref="D2:E366">
      <sortCondition descending="1" ref="E2:E366"/>
    </sortState>
  </autoFilter>
  <conditionalFormatting sqref="B3:B580">
    <cfRule type="containsText" dxfId="6" priority="1" operator="containsText" text="successful">
      <formula>NOT(ISERROR(SEARCH(("successful"),(B3))))</formula>
    </cfRule>
  </conditionalFormatting>
  <conditionalFormatting sqref="D3:D366">
    <cfRule type="containsText" dxfId="0" priority="2" operator="containsText" text="failed">
      <formula>NOT(ISERROR(SEARCH(("failed"),(D3))))</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2021-09-29T18:52:28Z</dcterms:created>
  <dc:creator>Dominica Corless</dc:creator>
</cp:coreProperties>
</file>