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Finance de marché\"/>
    </mc:Choice>
  </mc:AlternateContent>
  <xr:revisionPtr revIDLastSave="0" documentId="13_ncr:1_{B474DF76-0FED-4E17-B644-E1DBC2EEB321}" xr6:coauthVersionLast="47" xr6:coauthVersionMax="47" xr10:uidLastSave="{00000000-0000-0000-0000-000000000000}"/>
  <bookViews>
    <workbookView xWindow="-120" yWindow="-120" windowWidth="24240" windowHeight="13290" xr2:uid="{3A3344D0-0FCC-4A0A-BB0A-91D07972508C}"/>
  </bookViews>
  <sheets>
    <sheet name="Impo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K1" i="2"/>
  <c r="L1" i="2" s="1"/>
  <c r="H2" i="2"/>
  <c r="K2" i="2"/>
  <c r="G2" i="2" s="1"/>
  <c r="G5" i="2" s="1"/>
  <c r="D3" i="2"/>
  <c r="E3" i="2"/>
  <c r="A5" i="2"/>
  <c r="I2" i="2" s="1"/>
  <c r="D5" i="2"/>
  <c r="E5" i="2"/>
  <c r="F5" i="2"/>
  <c r="F3" i="2" s="1"/>
  <c r="H5" i="2"/>
  <c r="D6" i="2"/>
  <c r="E6" i="2"/>
  <c r="H6" i="2"/>
  <c r="C8" i="2"/>
  <c r="D8" i="2"/>
  <c r="J7" i="2" s="1"/>
  <c r="K7" i="2" s="1"/>
  <c r="E8" i="2"/>
  <c r="G8" i="2"/>
  <c r="J8" i="2"/>
  <c r="K8" i="2"/>
  <c r="L8" i="2" s="1"/>
  <c r="F9" i="2"/>
  <c r="J9" i="2"/>
  <c r="K9" i="2"/>
  <c r="E11" i="2"/>
  <c r="E14" i="2" s="1"/>
  <c r="F11" i="2"/>
  <c r="E12" i="2"/>
  <c r="G13" i="2"/>
  <c r="L13" i="2"/>
  <c r="M13" i="2"/>
  <c r="G14" i="2"/>
  <c r="L14" i="2"/>
  <c r="J14" i="2" s="1"/>
  <c r="J16" i="2"/>
  <c r="G18" i="2"/>
  <c r="C22" i="2"/>
  <c r="E22" i="2"/>
  <c r="F22" i="2"/>
  <c r="J15" i="2" l="1"/>
  <c r="L9" i="2"/>
  <c r="I13" i="2"/>
  <c r="I14" i="2" s="1"/>
  <c r="G3" i="2"/>
  <c r="G6" i="2" s="1"/>
  <c r="N1" i="2"/>
  <c r="M1" i="2" s="1"/>
  <c r="G20" i="2"/>
  <c r="M14" i="2"/>
  <c r="M15" i="2" s="1"/>
  <c r="F13" i="2"/>
  <c r="F14" i="2" s="1"/>
  <c r="E13" i="2"/>
  <c r="J12" i="2" s="1"/>
  <c r="J11" i="2"/>
  <c r="F2" i="2"/>
  <c r="A6" i="2"/>
  <c r="F6" i="2" l="1"/>
  <c r="I6" i="2"/>
  <c r="G21" i="2"/>
  <c r="C5" i="2"/>
  <c r="C6" i="2" s="1"/>
  <c r="B8" i="2" s="1"/>
  <c r="J13" i="2"/>
  <c r="M12" i="2" s="1"/>
  <c r="K6" i="2"/>
  <c r="K4" i="2" s="1"/>
  <c r="L4" i="2" s="1"/>
  <c r="M4" i="2" s="1"/>
</calcChain>
</file>

<file path=xl/sharedStrings.xml><?xml version="1.0" encoding="utf-8"?>
<sst xmlns="http://schemas.openxmlformats.org/spreadsheetml/2006/main" count="76" uniqueCount="55">
  <si>
    <t>Currency</t>
  </si>
  <si>
    <t>USD</t>
  </si>
  <si>
    <t>Spot Date</t>
  </si>
  <si>
    <t xml:space="preserve"> </t>
  </si>
  <si>
    <t>Forward Date</t>
  </si>
  <si>
    <t>mois</t>
  </si>
  <si>
    <t>Dimanche</t>
  </si>
  <si>
    <t>Bid</t>
  </si>
  <si>
    <t>Ask</t>
  </si>
  <si>
    <t>-</t>
  </si>
  <si>
    <t>Lundi</t>
  </si>
  <si>
    <t>EUR/USD</t>
  </si>
  <si>
    <t>EUR</t>
  </si>
  <si>
    <t>Outright</t>
  </si>
  <si>
    <t>Swap</t>
  </si>
  <si>
    <t>+</t>
  </si>
  <si>
    <t>Mardi</t>
  </si>
  <si>
    <t>Mercredi</t>
  </si>
  <si>
    <t>Jeudi</t>
  </si>
  <si>
    <t>Hedging</t>
  </si>
  <si>
    <t>Vendredi</t>
  </si>
  <si>
    <t>Open position</t>
  </si>
  <si>
    <t>Samedi</t>
  </si>
  <si>
    <t>Forward</t>
  </si>
  <si>
    <t>Put EUR</t>
  </si>
  <si>
    <t>Call USD</t>
  </si>
  <si>
    <t>Hypothèse</t>
  </si>
  <si>
    <t>Prime</t>
  </si>
  <si>
    <t>Option Put EUR</t>
  </si>
  <si>
    <t>ITM</t>
  </si>
  <si>
    <t>Strategy Call EUR Synt</t>
  </si>
  <si>
    <t>OTM</t>
  </si>
  <si>
    <t>ASK</t>
  </si>
  <si>
    <t>BID</t>
  </si>
  <si>
    <t>Expiration</t>
  </si>
  <si>
    <t>Prime Option</t>
  </si>
  <si>
    <t>Hypothèse 1</t>
  </si>
  <si>
    <t>Hypothèse 2</t>
  </si>
  <si>
    <t>Jours Exacts</t>
  </si>
  <si>
    <t>J+2</t>
  </si>
  <si>
    <t>J+N</t>
  </si>
  <si>
    <t>Dates</t>
  </si>
  <si>
    <t>D</t>
  </si>
  <si>
    <t>Breakeven</t>
  </si>
  <si>
    <t>Abandon</t>
  </si>
  <si>
    <t>Exercice</t>
  </si>
  <si>
    <t>Strike</t>
  </si>
  <si>
    <t>Option</t>
  </si>
  <si>
    <t>Buy</t>
  </si>
  <si>
    <t>Depo EUR</t>
  </si>
  <si>
    <t>Depo USD</t>
  </si>
  <si>
    <t>Spot</t>
  </si>
  <si>
    <t>Import</t>
  </si>
  <si>
    <t>Amount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</si>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</sst>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000"/>
    <numFmt numFmtId="166" formatCode="_-* #,##0.0000\ _€_-;\-* #,##0.0000\ _€_-;_-* &quot;-&quot;??\ _€_-;_-@_-"/>
    <numFmt numFmtId="167" formatCode="0.0000%"/>
    <numFmt numFmtId="168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color theme="3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/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0" borderId="0" xfId="1" applyFont="1"/>
    <xf numFmtId="166" fontId="2" fillId="0" borderId="0" xfId="1" applyNumberFormat="1" applyFont="1" applyAlignment="1">
      <alignment horizontal="center"/>
    </xf>
    <xf numFmtId="164" fontId="2" fillId="0" borderId="0" xfId="2" applyFont="1"/>
    <xf numFmtId="164" fontId="3" fillId="0" borderId="0" xfId="2" applyFont="1" applyAlignment="1"/>
    <xf numFmtId="164" fontId="3" fillId="0" borderId="0" xfId="2" applyFont="1" applyAlignment="1">
      <alignment horizontal="center"/>
    </xf>
    <xf numFmtId="165" fontId="1" fillId="0" borderId="0" xfId="1" applyNumberFormat="1" applyAlignment="1">
      <alignment horizontal="center"/>
    </xf>
    <xf numFmtId="10" fontId="3" fillId="0" borderId="0" xfId="3" applyNumberFormat="1" applyFont="1" applyAlignment="1">
      <alignment horizontal="center"/>
    </xf>
    <xf numFmtId="10" fontId="0" fillId="0" borderId="0" xfId="3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164" fontId="0" fillId="0" borderId="0" xfId="2" applyFont="1" applyAlignment="1">
      <alignment horizontal="center"/>
    </xf>
    <xf numFmtId="166" fontId="3" fillId="0" borderId="0" xfId="1" applyNumberFormat="1" applyFont="1" applyAlignment="1">
      <alignment horizontal="center"/>
    </xf>
    <xf numFmtId="14" fontId="1" fillId="4" borderId="8" xfId="1" applyNumberForma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14" fontId="7" fillId="4" borderId="7" xfId="2" applyNumberFormat="1" applyFont="1" applyFill="1" applyBorder="1" applyAlignment="1">
      <alignment horizontal="center"/>
    </xf>
    <xf numFmtId="0" fontId="7" fillId="4" borderId="9" xfId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8" fontId="7" fillId="4" borderId="6" xfId="2" applyNumberFormat="1" applyFont="1" applyFill="1" applyBorder="1" applyAlignment="1">
      <alignment horizontal="center"/>
    </xf>
    <xf numFmtId="14" fontId="7" fillId="4" borderId="0" xfId="1" applyNumberFormat="1" applyFont="1" applyFill="1" applyAlignment="1">
      <alignment horizontal="center"/>
    </xf>
    <xf numFmtId="0" fontId="7" fillId="4" borderId="0" xfId="1" applyFont="1" applyFill="1" applyAlignment="1">
      <alignment horizontal="center"/>
    </xf>
    <xf numFmtId="166" fontId="7" fillId="4" borderId="0" xfId="2" applyNumberFormat="1" applyFont="1" applyFill="1" applyBorder="1" applyAlignment="1">
      <alignment horizontal="center"/>
    </xf>
    <xf numFmtId="0" fontId="7" fillId="4" borderId="10" xfId="1" applyFont="1" applyFill="1" applyBorder="1" applyAlignment="1">
      <alignment horizontal="center"/>
    </xf>
    <xf numFmtId="14" fontId="1" fillId="0" borderId="0" xfId="1" applyNumberFormat="1" applyAlignment="1">
      <alignment horizontal="center"/>
    </xf>
    <xf numFmtId="168" fontId="7" fillId="4" borderId="6" xfId="2" applyNumberFormat="1" applyFont="1" applyFill="1" applyBorder="1" applyAlignment="1"/>
    <xf numFmtId="165" fontId="7" fillId="4" borderId="0" xfId="1" applyNumberFormat="1" applyFont="1" applyFill="1" applyAlignment="1">
      <alignment horizontal="center"/>
    </xf>
    <xf numFmtId="167" fontId="7" fillId="4" borderId="0" xfId="3" applyNumberFormat="1" applyFont="1" applyFill="1" applyBorder="1" applyAlignment="1">
      <alignment horizontal="center"/>
    </xf>
    <xf numFmtId="0" fontId="7" fillId="4" borderId="6" xfId="1" applyFont="1" applyFill="1" applyBorder="1" applyAlignment="1">
      <alignment horizontal="center"/>
    </xf>
    <xf numFmtId="164" fontId="2" fillId="2" borderId="0" xfId="1" applyNumberFormat="1" applyFont="1" applyFill="1"/>
    <xf numFmtId="0" fontId="3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5" fontId="1" fillId="2" borderId="0" xfId="1" applyNumberFormat="1" applyFill="1" applyAlignment="1">
      <alignment horizontal="center"/>
    </xf>
    <xf numFmtId="14" fontId="7" fillId="4" borderId="6" xfId="1" applyNumberFormat="1" applyFont="1" applyFill="1" applyBorder="1" applyAlignment="1">
      <alignment horizontal="center"/>
    </xf>
    <xf numFmtId="166" fontId="4" fillId="2" borderId="3" xfId="1" quotePrefix="1" applyNumberFormat="1" applyFont="1" applyFill="1" applyBorder="1" applyAlignment="1">
      <alignment horizontal="center"/>
    </xf>
    <xf numFmtId="165" fontId="7" fillId="4" borderId="5" xfId="1" applyNumberFormat="1" applyFont="1" applyFill="1" applyBorder="1" applyAlignment="1">
      <alignment horizontal="center"/>
    </xf>
    <xf numFmtId="165" fontId="7" fillId="4" borderId="4" xfId="1" applyNumberFormat="1" applyFont="1" applyFill="1" applyBorder="1" applyAlignment="1">
      <alignment horizontal="center"/>
    </xf>
    <xf numFmtId="0" fontId="7" fillId="4" borderId="4" xfId="1" applyFont="1" applyFill="1" applyBorder="1" applyAlignment="1">
      <alignment horizontal="center"/>
    </xf>
    <xf numFmtId="0" fontId="7" fillId="4" borderId="11" xfId="1" applyFont="1" applyFill="1" applyBorder="1" applyAlignment="1">
      <alignment horizontal="center"/>
    </xf>
    <xf numFmtId="164" fontId="2" fillId="3" borderId="0" xfId="1" applyNumberFormat="1" applyFont="1" applyFill="1"/>
    <xf numFmtId="0" fontId="3" fillId="3" borderId="0" xfId="1" applyFont="1" applyFill="1" applyAlignment="1">
      <alignment horizontal="center"/>
    </xf>
    <xf numFmtId="166" fontId="4" fillId="2" borderId="1" xfId="2" applyNumberFormat="1" applyFont="1" applyFill="1" applyBorder="1" applyAlignment="1">
      <alignment horizontal="center"/>
    </xf>
    <xf numFmtId="164" fontId="2" fillId="3" borderId="0" xfId="2" applyFont="1" applyFill="1"/>
    <xf numFmtId="165" fontId="3" fillId="3" borderId="0" xfId="1" applyNumberFormat="1" applyFont="1" applyFill="1" applyAlignment="1">
      <alignment horizontal="center"/>
    </xf>
    <xf numFmtId="164" fontId="3" fillId="2" borderId="0" xfId="2" applyFont="1" applyFill="1" applyAlignment="1"/>
    <xf numFmtId="164" fontId="1" fillId="2" borderId="0" xfId="1" applyNumberForma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4" fontId="3" fillId="2" borderId="0" xfId="2" applyFont="1" applyFill="1" applyAlignment="1">
      <alignment horizontal="center"/>
    </xf>
    <xf numFmtId="166" fontId="4" fillId="2" borderId="3" xfId="2" applyNumberFormat="1" applyFont="1" applyFill="1" applyBorder="1" applyAlignment="1">
      <alignment horizontal="center"/>
    </xf>
    <xf numFmtId="0" fontId="1" fillId="2" borderId="0" xfId="1" applyFill="1"/>
    <xf numFmtId="0" fontId="4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0" xfId="2" applyFont="1" applyFill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4" fillId="2" borderId="3" xfId="1" applyFont="1" applyFill="1" applyBorder="1" applyAlignment="1">
      <alignment horizontal="center"/>
    </xf>
    <xf numFmtId="165" fontId="4" fillId="2" borderId="2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10" fontId="3" fillId="2" borderId="0" xfId="1" applyNumberFormat="1" applyFont="1" applyFill="1" applyAlignment="1">
      <alignment horizontal="center"/>
    </xf>
    <xf numFmtId="10" fontId="4" fillId="2" borderId="0" xfId="3" applyNumberFormat="1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0" fontId="1" fillId="0" borderId="0" xfId="1" quotePrefix="1"/>
    <xf numFmtId="166" fontId="3" fillId="2" borderId="0" xfId="1" applyNumberFormat="1" applyFont="1" applyFill="1" applyAlignment="1">
      <alignment horizontal="center"/>
    </xf>
    <xf numFmtId="164" fontId="1" fillId="2" borderId="0" xfId="2" applyFont="1" applyFill="1" applyAlignment="1">
      <alignment horizontal="center"/>
    </xf>
    <xf numFmtId="164" fontId="3" fillId="2" borderId="0" xfId="1" applyNumberFormat="1" applyFont="1" applyFill="1" applyAlignment="1">
      <alignment horizontal="center"/>
    </xf>
    <xf numFmtId="14" fontId="1" fillId="2" borderId="0" xfId="1" applyNumberFormat="1" applyFill="1" applyAlignment="1">
      <alignment horizontal="center"/>
    </xf>
    <xf numFmtId="164" fontId="2" fillId="2" borderId="0" xfId="2" applyFont="1" applyFill="1" applyAlignment="1">
      <alignment horizontal="center"/>
    </xf>
  </cellXfs>
  <cellStyles count="4">
    <cellStyle name="Milliers 2" xfId="2" xr:uid="{FDAD8198-0D7F-4BB2-9801-3449179E41C7}"/>
    <cellStyle name="Normal" xfId="0" builtinId="0"/>
    <cellStyle name="Normal 2" xfId="1" xr:uid="{99071933-7993-4C34-BC89-453CD222B9AB}"/>
    <cellStyle name="Pourcentage 2" xfId="3" xr:uid="{06C3CE7D-B6D0-4198-AB15-6382760A14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E6DB-79B0-44E7-97BB-9E120932BFDC}">
  <sheetPr>
    <pageSetUpPr fitToPage="1"/>
  </sheetPr>
  <dimension ref="A1:Q43"/>
  <sheetViews>
    <sheetView tabSelected="1" zoomScaleNormal="100" workbookViewId="0">
      <selection activeCell="C23" sqref="C23"/>
    </sheetView>
  </sheetViews>
  <sheetFormatPr baseColWidth="10" defaultColWidth="9.140625" defaultRowHeight="12.75" x14ac:dyDescent="0.2"/>
  <cols>
    <col min="1" max="1" width="11.42578125" style="1" customWidth="1"/>
    <col min="2" max="2" width="13.85546875" style="1" bestFit="1" customWidth="1"/>
    <col min="3" max="3" width="21.85546875" style="1" customWidth="1"/>
    <col min="4" max="4" width="13" style="1" bestFit="1" customWidth="1"/>
    <col min="5" max="5" width="11.42578125" style="1" customWidth="1"/>
    <col min="6" max="6" width="14.42578125" style="1" bestFit="1" customWidth="1"/>
    <col min="7" max="7" width="15.42578125" style="1" bestFit="1" customWidth="1"/>
    <col min="8" max="8" width="11.42578125" style="1" customWidth="1"/>
    <col min="9" max="9" width="11.5703125" style="1" customWidth="1"/>
    <col min="10" max="10" width="15.42578125" style="1" bestFit="1" customWidth="1"/>
    <col min="11" max="11" width="16" style="1" bestFit="1" customWidth="1"/>
    <col min="12" max="12" width="15.42578125" style="1" customWidth="1"/>
    <col min="13" max="13" width="15.42578125" style="1" bestFit="1" customWidth="1"/>
    <col min="14" max="256" width="11.42578125" style="1" customWidth="1"/>
    <col min="257" max="16384" width="9.140625" style="1"/>
  </cols>
  <sheetData>
    <row r="1" spans="1:17" ht="15" x14ac:dyDescent="0.35">
      <c r="A1" s="36" t="s">
        <v>54</v>
      </c>
      <c r="B1" s="36" t="s">
        <v>53</v>
      </c>
      <c r="C1" s="75">
        <v>-15000000</v>
      </c>
      <c r="D1" s="36" t="s">
        <v>0</v>
      </c>
      <c r="E1" s="36" t="s">
        <v>1</v>
      </c>
      <c r="F1" s="36" t="s">
        <v>2</v>
      </c>
      <c r="G1" s="74">
        <f>+E21</f>
        <v>44124</v>
      </c>
      <c r="H1" s="36" t="s">
        <v>3</v>
      </c>
      <c r="I1" s="36"/>
      <c r="J1" s="36" t="s">
        <v>4</v>
      </c>
      <c r="K1" s="74">
        <f>+F21</f>
        <v>44397</v>
      </c>
      <c r="L1" s="35">
        <f>+K1-G1</f>
        <v>273</v>
      </c>
      <c r="M1" s="36" t="str">
        <f>+N1&amp;H1&amp;O1</f>
        <v>9 mois</v>
      </c>
      <c r="N1" s="1">
        <f>INT(+L1/30)</f>
        <v>9</v>
      </c>
      <c r="O1" s="1" t="s">
        <v>5</v>
      </c>
      <c r="P1" s="1">
        <v>1</v>
      </c>
      <c r="Q1" s="1" t="s">
        <v>6</v>
      </c>
    </row>
    <row r="2" spans="1:17" x14ac:dyDescent="0.2">
      <c r="A2" s="36" t="s">
        <v>52</v>
      </c>
      <c r="B2" s="74">
        <v>43804</v>
      </c>
      <c r="C2" s="36"/>
      <c r="D2" s="35" t="s">
        <v>7</v>
      </c>
      <c r="E2" s="36" t="s">
        <v>8</v>
      </c>
      <c r="F2" s="35" t="str">
        <f>+A5&amp;H1&amp;E1</f>
        <v>Prêt USD</v>
      </c>
      <c r="G2" s="53">
        <f>-K2/(1+(I2*L1/360))</f>
        <v>-14903931.739992632</v>
      </c>
      <c r="H2" s="35" t="str">
        <f>+E1</f>
        <v>USD</v>
      </c>
      <c r="I2" s="67">
        <f>IF(A5="Emprunt",E5,D5)</f>
        <v>8.5000000000000006E-3</v>
      </c>
      <c r="J2" s="35"/>
      <c r="K2" s="73">
        <f>-C1</f>
        <v>15000000</v>
      </c>
      <c r="L2" s="35" t="s">
        <v>1</v>
      </c>
      <c r="M2" s="55"/>
      <c r="N2" s="70" t="s">
        <v>9</v>
      </c>
      <c r="P2" s="1">
        <v>2</v>
      </c>
      <c r="Q2" s="1" t="s">
        <v>10</v>
      </c>
    </row>
    <row r="3" spans="1:17" x14ac:dyDescent="0.2">
      <c r="A3" s="36"/>
      <c r="B3" s="35" t="s">
        <v>51</v>
      </c>
      <c r="C3" s="35" t="s">
        <v>11</v>
      </c>
      <c r="D3" s="66">
        <f>+B17</f>
        <v>1.1745000000000001</v>
      </c>
      <c r="E3" s="65">
        <f>+C17</f>
        <v>1.175</v>
      </c>
      <c r="F3" s="36" t="str">
        <f>IF(F5="Vente","Achat","Vente")</f>
        <v>Vente</v>
      </c>
      <c r="G3" s="72">
        <f>IF(F3="Achat",-G5/E3,-G5/D3)</f>
        <v>-12689597.054059286</v>
      </c>
      <c r="H3" s="36" t="s">
        <v>12</v>
      </c>
      <c r="I3" s="36"/>
      <c r="J3" s="36"/>
      <c r="K3" s="35" t="s">
        <v>13</v>
      </c>
      <c r="L3" s="35" t="s">
        <v>14</v>
      </c>
      <c r="M3" s="55"/>
      <c r="N3" s="70" t="s">
        <v>15</v>
      </c>
      <c r="P3" s="1">
        <v>3</v>
      </c>
      <c r="Q3" s="1" t="s">
        <v>16</v>
      </c>
    </row>
    <row r="4" spans="1:17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71">
        <f>+K2/-K6</f>
        <v>1.1811749069455661</v>
      </c>
      <c r="L4" s="71">
        <f>+K4-D3</f>
        <v>6.6749069455660504E-3</v>
      </c>
      <c r="M4" s="55" t="str">
        <f>IF(L4&gt;0,"Report","Déport")</f>
        <v>Report</v>
      </c>
      <c r="N4" s="70" t="s">
        <v>3</v>
      </c>
      <c r="P4" s="1">
        <v>4</v>
      </c>
      <c r="Q4" s="1" t="s">
        <v>17</v>
      </c>
    </row>
    <row r="5" spans="1:17" x14ac:dyDescent="0.2">
      <c r="A5" s="36" t="str">
        <f>IF(A2="Export","Emprunt","Prêt")</f>
        <v>Prêt</v>
      </c>
      <c r="B5" s="35" t="s">
        <v>50</v>
      </c>
      <c r="C5" s="35" t="str">
        <f>+M1</f>
        <v>9 mois</v>
      </c>
      <c r="D5" s="68">
        <f>+B19</f>
        <v>8.5000000000000006E-3</v>
      </c>
      <c r="E5" s="69">
        <f>+C19</f>
        <v>8.9999999999999993E-3</v>
      </c>
      <c r="F5" s="36" t="str">
        <f>IF(A5="Emprunt","Vente","Achat")</f>
        <v>Achat</v>
      </c>
      <c r="G5" s="51">
        <f>-G2</f>
        <v>14903931.739992632</v>
      </c>
      <c r="H5" s="36" t="str">
        <f>+H2</f>
        <v>USD</v>
      </c>
      <c r="I5" s="36"/>
      <c r="J5" s="36"/>
      <c r="K5" s="36"/>
      <c r="L5" s="36"/>
      <c r="M5" s="55"/>
      <c r="P5" s="1">
        <v>5</v>
      </c>
      <c r="Q5" s="1" t="s">
        <v>18</v>
      </c>
    </row>
    <row r="6" spans="1:17" x14ac:dyDescent="0.2">
      <c r="A6" s="36" t="str">
        <f>IF(A5="Emprunt","Prêt","Emprunt")</f>
        <v>Emprunt</v>
      </c>
      <c r="B6" s="35" t="s">
        <v>49</v>
      </c>
      <c r="C6" s="35" t="str">
        <f>+C5</f>
        <v>9 mois</v>
      </c>
      <c r="D6" s="69">
        <f>+B18</f>
        <v>5.0000000000000001E-4</v>
      </c>
      <c r="E6" s="68">
        <f>+C18</f>
        <v>1E-3</v>
      </c>
      <c r="F6" s="35" t="str">
        <f>+A6&amp;H1&amp;H3</f>
        <v>Emprunt EUR</v>
      </c>
      <c r="G6" s="53">
        <f>-G3</f>
        <v>12689597.054059286</v>
      </c>
      <c r="H6" s="35" t="str">
        <f>+H3</f>
        <v>EUR</v>
      </c>
      <c r="I6" s="67">
        <f>IF(A6="Prêt",D6,E6)</f>
        <v>1E-3</v>
      </c>
      <c r="J6" s="35"/>
      <c r="K6" s="53">
        <f>-G6*(1+(I6*L1/360))</f>
        <v>-12699219.998491948</v>
      </c>
      <c r="L6" s="62" t="s">
        <v>19</v>
      </c>
      <c r="M6" s="55"/>
      <c r="P6" s="1">
        <v>6</v>
      </c>
      <c r="Q6" s="1" t="s">
        <v>20</v>
      </c>
    </row>
    <row r="7" spans="1:17" ht="13.5" thickBot="1" x14ac:dyDescent="0.25">
      <c r="A7" s="36"/>
      <c r="B7" s="36"/>
      <c r="C7" s="36"/>
      <c r="D7" s="36"/>
      <c r="E7" s="36"/>
      <c r="F7" s="36"/>
      <c r="G7" s="36"/>
      <c r="H7" s="36"/>
      <c r="I7" s="62" t="s">
        <v>11</v>
      </c>
      <c r="J7" s="61">
        <f>+D3+D8</f>
        <v>1.1820000000000002</v>
      </c>
      <c r="K7" s="60">
        <f>C1/J7</f>
        <v>-12690355.329949237</v>
      </c>
      <c r="L7" s="59"/>
      <c r="M7" s="55" t="s">
        <v>21</v>
      </c>
      <c r="P7" s="1">
        <v>7</v>
      </c>
      <c r="Q7" s="1" t="s">
        <v>22</v>
      </c>
    </row>
    <row r="8" spans="1:17" ht="13.5" thickBot="1" x14ac:dyDescent="0.25">
      <c r="A8" s="36" t="s">
        <v>14</v>
      </c>
      <c r="B8" s="35" t="str">
        <f>+A8&amp;H1&amp;C6</f>
        <v>Swap 9 mois</v>
      </c>
      <c r="C8" s="35" t="str">
        <f>+C3</f>
        <v>EUR/USD</v>
      </c>
      <c r="D8" s="66">
        <f>+B21</f>
        <v>7.4999999999999997E-3</v>
      </c>
      <c r="E8" s="65">
        <f>+C21</f>
        <v>8.0000000000000002E-3</v>
      </c>
      <c r="F8" s="57" t="s">
        <v>23</v>
      </c>
      <c r="G8" s="64">
        <f>+D3+D8</f>
        <v>1.1820000000000002</v>
      </c>
      <c r="H8" s="36"/>
      <c r="I8" s="62" t="s">
        <v>11</v>
      </c>
      <c r="J8" s="61">
        <f>+E19</f>
        <v>1.25</v>
      </c>
      <c r="K8" s="60">
        <f>+C1/J8</f>
        <v>-12000000</v>
      </c>
      <c r="L8" s="59">
        <f>+K8-K7</f>
        <v>690355.32994923741</v>
      </c>
      <c r="M8" s="55" t="s">
        <v>21</v>
      </c>
    </row>
    <row r="9" spans="1:17" ht="13.5" thickBot="1" x14ac:dyDescent="0.25">
      <c r="A9" s="36"/>
      <c r="B9" s="36"/>
      <c r="C9" s="36"/>
      <c r="D9" s="36"/>
      <c r="E9" s="36"/>
      <c r="F9" s="63" t="str">
        <f>+F11</f>
        <v>1.1745 + 0.0075</v>
      </c>
      <c r="G9" s="36"/>
      <c r="H9" s="36"/>
      <c r="I9" s="62" t="s">
        <v>11</v>
      </c>
      <c r="J9" s="61">
        <f>+E18</f>
        <v>1.1000000000000001</v>
      </c>
      <c r="K9" s="60">
        <f>+C1/J9</f>
        <v>-13636363.636363635</v>
      </c>
      <c r="L9" s="59">
        <f>+K9-K7</f>
        <v>-946008.30641439743</v>
      </c>
      <c r="M9" s="55" t="s">
        <v>21</v>
      </c>
    </row>
    <row r="10" spans="1:17" ht="13.5" thickBot="1" x14ac:dyDescent="0.25">
      <c r="A10" s="36" t="s">
        <v>48</v>
      </c>
      <c r="B10" s="35" t="s">
        <v>47</v>
      </c>
      <c r="C10" s="35" t="s">
        <v>24</v>
      </c>
      <c r="D10" s="35" t="s">
        <v>25</v>
      </c>
      <c r="E10" s="36"/>
      <c r="F10" s="36"/>
      <c r="G10" s="36"/>
      <c r="H10" s="36"/>
      <c r="I10" s="36"/>
      <c r="J10" s="36"/>
      <c r="K10" s="36"/>
      <c r="L10" s="36"/>
      <c r="M10" s="55"/>
    </row>
    <row r="11" spans="1:17" ht="13.5" thickBot="1" x14ac:dyDescent="0.25">
      <c r="A11" s="36"/>
      <c r="B11" s="35" t="s">
        <v>46</v>
      </c>
      <c r="C11" s="35"/>
      <c r="D11" s="52"/>
      <c r="E11" s="52">
        <f>+D3+D8</f>
        <v>1.1820000000000002</v>
      </c>
      <c r="F11" s="58" t="str">
        <f>+D3&amp;N4&amp;N3&amp;N4&amp;B21</f>
        <v>1.1745 + 0.0075</v>
      </c>
      <c r="G11" s="36"/>
      <c r="H11" s="36"/>
      <c r="I11" s="36"/>
      <c r="J11" s="57" t="str">
        <f>+E11&amp;N4&amp;N2&amp;N4&amp;F17</f>
        <v>1.182 - 0.0305</v>
      </c>
      <c r="K11" s="36"/>
      <c r="L11" s="56" t="s">
        <v>26</v>
      </c>
      <c r="M11" s="55"/>
    </row>
    <row r="12" spans="1:17" ht="15.75" thickBot="1" x14ac:dyDescent="0.4">
      <c r="A12" s="36"/>
      <c r="B12" s="35" t="s">
        <v>27</v>
      </c>
      <c r="C12" s="36"/>
      <c r="D12" s="38"/>
      <c r="E12" s="52">
        <f>-F17</f>
        <v>-3.0499999999999999E-2</v>
      </c>
      <c r="F12" s="36"/>
      <c r="G12" s="36"/>
      <c r="H12" s="36"/>
      <c r="I12" s="36"/>
      <c r="J12" s="54">
        <f>+E13</f>
        <v>1.1515000000000002</v>
      </c>
      <c r="K12" s="36"/>
      <c r="L12" s="46" t="s">
        <v>27</v>
      </c>
      <c r="M12" s="45">
        <f>+J13-M13</f>
        <v>-336131.86067168973</v>
      </c>
    </row>
    <row r="13" spans="1:17" ht="15" x14ac:dyDescent="0.35">
      <c r="A13" s="36" t="s">
        <v>45</v>
      </c>
      <c r="B13" s="35" t="s">
        <v>43</v>
      </c>
      <c r="C13" s="35" t="s">
        <v>28</v>
      </c>
      <c r="D13" s="52" t="s">
        <v>29</v>
      </c>
      <c r="E13" s="52">
        <f>+E11+E12</f>
        <v>1.1515000000000002</v>
      </c>
      <c r="F13" s="36" t="str">
        <f>+F5</f>
        <v>Achat</v>
      </c>
      <c r="G13" s="51">
        <f>-C1</f>
        <v>15000000</v>
      </c>
      <c r="H13" s="36" t="s">
        <v>1</v>
      </c>
      <c r="I13" s="35" t="str">
        <f>+F3</f>
        <v>Vente</v>
      </c>
      <c r="J13" s="53">
        <f>-G13/E13</f>
        <v>-13026487.190620927</v>
      </c>
      <c r="K13" s="35" t="s">
        <v>12</v>
      </c>
      <c r="L13" s="49">
        <f>+E18</f>
        <v>1.1000000000000001</v>
      </c>
      <c r="M13" s="48">
        <f>-G13/E11</f>
        <v>-12690355.329949237</v>
      </c>
    </row>
    <row r="14" spans="1:17" ht="15.75" thickBot="1" x14ac:dyDescent="0.4">
      <c r="A14" s="36" t="s">
        <v>44</v>
      </c>
      <c r="B14" s="35" t="s">
        <v>43</v>
      </c>
      <c r="C14" s="35" t="s">
        <v>30</v>
      </c>
      <c r="D14" s="52" t="s">
        <v>31</v>
      </c>
      <c r="E14" s="52">
        <f>+E11-E12</f>
        <v>1.2125000000000001</v>
      </c>
      <c r="F14" s="36" t="str">
        <f>+F13</f>
        <v>Achat</v>
      </c>
      <c r="G14" s="51">
        <f>-C1</f>
        <v>15000000</v>
      </c>
      <c r="H14" s="36" t="s">
        <v>1</v>
      </c>
      <c r="I14" s="35" t="str">
        <f>+I13</f>
        <v>Vente</v>
      </c>
      <c r="J14" s="50">
        <f>-G14/(L14+E12)</f>
        <v>-12300123.001230013</v>
      </c>
      <c r="K14" s="35" t="s">
        <v>12</v>
      </c>
      <c r="L14" s="49">
        <f>+E19</f>
        <v>1.25</v>
      </c>
      <c r="M14" s="48">
        <f>-G14/L14</f>
        <v>-12000000</v>
      </c>
    </row>
    <row r="15" spans="1:17" ht="15.75" thickBot="1" x14ac:dyDescent="0.4">
      <c r="A15" s="36"/>
      <c r="B15" s="36"/>
      <c r="C15" s="36"/>
      <c r="D15" s="36"/>
      <c r="E15" s="36"/>
      <c r="F15" s="36"/>
      <c r="G15" s="36"/>
      <c r="H15" s="36"/>
      <c r="I15" s="36"/>
      <c r="J15" s="47">
        <f>+G14/-J14</f>
        <v>1.2195</v>
      </c>
      <c r="K15" s="36"/>
      <c r="L15" s="46" t="s">
        <v>27</v>
      </c>
      <c r="M15" s="45">
        <f>+J14-M14</f>
        <v>-300123.00123001263</v>
      </c>
    </row>
    <row r="16" spans="1:17" ht="15.75" thickBot="1" x14ac:dyDescent="0.4">
      <c r="A16" s="44"/>
      <c r="B16" s="42" t="s">
        <v>33</v>
      </c>
      <c r="C16" s="42" t="s">
        <v>32</v>
      </c>
      <c r="D16" s="43"/>
      <c r="E16" s="42" t="s">
        <v>33</v>
      </c>
      <c r="F16" s="42" t="s">
        <v>32</v>
      </c>
      <c r="G16" s="41" t="s">
        <v>34</v>
      </c>
      <c r="H16" s="36"/>
      <c r="I16" s="36"/>
      <c r="J16" s="40" t="str">
        <f>+L14&amp;N4&amp;N2&amp;N4&amp;F17</f>
        <v>1.25 - 0.0305</v>
      </c>
      <c r="K16" s="36"/>
      <c r="L16" s="35"/>
      <c r="M16" s="34"/>
    </row>
    <row r="17" spans="1:13" ht="15" x14ac:dyDescent="0.35">
      <c r="A17" s="28" t="s">
        <v>11</v>
      </c>
      <c r="B17" s="31">
        <v>1.1745000000000001</v>
      </c>
      <c r="C17" s="31">
        <v>1.175</v>
      </c>
      <c r="D17" s="26" t="s">
        <v>35</v>
      </c>
      <c r="E17" s="31">
        <v>0.03</v>
      </c>
      <c r="F17" s="31">
        <v>3.0499999999999999E-2</v>
      </c>
      <c r="G17" s="39">
        <v>44393</v>
      </c>
      <c r="H17" s="38"/>
      <c r="I17" s="36"/>
      <c r="J17" s="37"/>
      <c r="K17" s="36"/>
      <c r="L17" s="35"/>
      <c r="M17" s="34"/>
    </row>
    <row r="18" spans="1:13" ht="15" x14ac:dyDescent="0.35">
      <c r="A18" s="28" t="s">
        <v>12</v>
      </c>
      <c r="B18" s="32">
        <v>5.0000000000000001E-4</v>
      </c>
      <c r="C18" s="32">
        <v>1E-3</v>
      </c>
      <c r="D18" s="26" t="s">
        <v>36</v>
      </c>
      <c r="E18" s="31">
        <v>1.1000000000000001</v>
      </c>
      <c r="F18" s="26"/>
      <c r="G18" s="33" t="str">
        <f>VLOOKUP(WEEKDAY(G17,1),$P$1:$Q$7,2)</f>
        <v>Vendredi</v>
      </c>
      <c r="H18" s="36"/>
      <c r="I18" s="36"/>
      <c r="J18" s="36"/>
      <c r="K18" s="36"/>
      <c r="L18" s="35"/>
      <c r="M18" s="34"/>
    </row>
    <row r="19" spans="1:13" x14ac:dyDescent="0.2">
      <c r="A19" s="28" t="s">
        <v>1</v>
      </c>
      <c r="B19" s="32">
        <v>8.5000000000000006E-3</v>
      </c>
      <c r="C19" s="32">
        <v>8.9999999999999993E-3</v>
      </c>
      <c r="D19" s="26" t="s">
        <v>37</v>
      </c>
      <c r="E19" s="31">
        <v>1.25</v>
      </c>
      <c r="F19" s="26"/>
      <c r="G19" s="33" t="s">
        <v>38</v>
      </c>
      <c r="H19" s="2"/>
      <c r="I19" s="2"/>
      <c r="J19" s="2"/>
      <c r="K19" s="2"/>
      <c r="L19" s="2"/>
    </row>
    <row r="20" spans="1:13" x14ac:dyDescent="0.2">
      <c r="A20" s="28"/>
      <c r="B20" s="32"/>
      <c r="C20" s="32"/>
      <c r="D20" s="26"/>
      <c r="E20" s="31" t="s">
        <v>39</v>
      </c>
      <c r="F20" s="26" t="s">
        <v>40</v>
      </c>
      <c r="G20" s="30">
        <f>+L1</f>
        <v>273</v>
      </c>
      <c r="H20" s="2"/>
      <c r="I20" s="2"/>
      <c r="J20" s="2"/>
      <c r="K20" s="29"/>
      <c r="L20" s="2"/>
      <c r="M20" s="2"/>
    </row>
    <row r="21" spans="1:13" x14ac:dyDescent="0.2">
      <c r="A21" s="28" t="s">
        <v>14</v>
      </c>
      <c r="B21" s="27">
        <v>7.4999999999999997E-3</v>
      </c>
      <c r="C21" s="27">
        <v>8.0000000000000002E-3</v>
      </c>
      <c r="D21" s="26" t="s">
        <v>41</v>
      </c>
      <c r="E21" s="25">
        <v>44124</v>
      </c>
      <c r="F21" s="25">
        <v>44397</v>
      </c>
      <c r="G21" s="24" t="str">
        <f>+M1</f>
        <v>9 mois</v>
      </c>
      <c r="H21" s="4"/>
      <c r="I21" s="15"/>
      <c r="J21" s="4"/>
      <c r="K21" s="23"/>
      <c r="L21" s="4"/>
    </row>
    <row r="22" spans="1:13" ht="13.5" thickBot="1" x14ac:dyDescent="0.25">
      <c r="A22" s="22" t="s">
        <v>42</v>
      </c>
      <c r="B22" s="21">
        <v>44120</v>
      </c>
      <c r="C22" s="19" t="str">
        <f>VLOOKUP(WEEKDAY(B22,1),$P$1:$Q$7,2)</f>
        <v>Vendredi</v>
      </c>
      <c r="D22" s="20"/>
      <c r="E22" s="19" t="str">
        <f>VLOOKUP(WEEKDAY(E21,1),$P$1:$Q$7,2)</f>
        <v>Mardi</v>
      </c>
      <c r="F22" s="19" t="str">
        <f>VLOOKUP(WEEKDAY(F21,1),$P$1:$Q$7,2)</f>
        <v>Mardi</v>
      </c>
      <c r="G22" s="18"/>
      <c r="H22" s="2"/>
      <c r="I22" s="2"/>
      <c r="J22" s="2"/>
      <c r="K22" s="2"/>
      <c r="L22" s="2"/>
    </row>
    <row r="23" spans="1:13" x14ac:dyDescent="0.2">
      <c r="A23" s="2"/>
      <c r="C23" s="2"/>
      <c r="D23" s="2"/>
      <c r="E23" s="2"/>
      <c r="F23" s="2"/>
      <c r="G23" s="11"/>
      <c r="H23" s="2"/>
      <c r="I23" s="2"/>
      <c r="J23" s="2"/>
      <c r="K23" s="4"/>
      <c r="L23" s="4"/>
    </row>
    <row r="24" spans="1:13" x14ac:dyDescent="0.2">
      <c r="B24" s="2"/>
      <c r="C24" s="2"/>
      <c r="D24" s="4"/>
      <c r="E24" s="2"/>
      <c r="F24" s="2"/>
      <c r="G24" s="2"/>
      <c r="H24" s="2"/>
      <c r="I24" s="2"/>
      <c r="J24" s="2"/>
      <c r="K24" s="17"/>
      <c r="L24" s="17"/>
    </row>
    <row r="25" spans="1:13" ht="15" x14ac:dyDescent="0.25">
      <c r="B25" s="4"/>
      <c r="C25" s="4"/>
      <c r="D25" s="4"/>
      <c r="E25" s="2"/>
      <c r="F25" s="2"/>
      <c r="G25" s="16"/>
      <c r="H25" s="2"/>
      <c r="I25" s="2"/>
      <c r="J25" s="2"/>
      <c r="K25" s="2"/>
      <c r="L25" s="2"/>
    </row>
    <row r="26" spans="1:13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3" ht="15" x14ac:dyDescent="0.25">
      <c r="B27" s="4"/>
      <c r="C27" s="4"/>
      <c r="D27" s="13"/>
      <c r="E27" s="14"/>
      <c r="F27" s="2"/>
      <c r="G27" s="5"/>
      <c r="H27" s="4"/>
      <c r="I27" s="15"/>
      <c r="J27" s="4"/>
      <c r="K27" s="11"/>
      <c r="L27" s="2"/>
    </row>
    <row r="28" spans="1:13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3" ht="15" x14ac:dyDescent="0.25">
      <c r="B29" s="4"/>
      <c r="C29" s="4"/>
      <c r="D29" s="14"/>
      <c r="E29" s="13"/>
      <c r="F29" s="4"/>
      <c r="G29" s="11"/>
      <c r="H29" s="2"/>
      <c r="I29" s="2"/>
      <c r="J29" s="2"/>
      <c r="K29" s="2"/>
      <c r="L29" s="2"/>
    </row>
    <row r="30" spans="1:13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3" x14ac:dyDescent="0.2">
      <c r="B31" s="4"/>
      <c r="C31" s="4"/>
      <c r="D31" s="6"/>
      <c r="E31" s="12"/>
      <c r="F31" s="2"/>
      <c r="G31" s="2"/>
      <c r="H31" s="2"/>
      <c r="I31" s="2"/>
      <c r="J31" s="2"/>
      <c r="K31" s="2"/>
      <c r="L31" s="2"/>
    </row>
    <row r="32" spans="1:13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3" x14ac:dyDescent="0.2"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</row>
    <row r="34" spans="2:13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4"/>
    </row>
    <row r="35" spans="2:13" ht="15" x14ac:dyDescent="0.35">
      <c r="B35" s="4"/>
      <c r="C35" s="4"/>
      <c r="D35" s="6"/>
      <c r="E35" s="6"/>
      <c r="F35" s="2"/>
      <c r="G35" s="2"/>
      <c r="H35" s="2"/>
      <c r="I35" s="2"/>
      <c r="J35" s="2"/>
      <c r="K35" s="2"/>
      <c r="L35" s="4"/>
      <c r="M35" s="3"/>
    </row>
    <row r="36" spans="2:13" ht="15" x14ac:dyDescent="0.35">
      <c r="B36" s="2"/>
      <c r="C36" s="2"/>
      <c r="D36" s="2"/>
      <c r="E36" s="2"/>
      <c r="F36" s="2"/>
      <c r="G36" s="2"/>
      <c r="H36" s="2"/>
      <c r="I36" s="2"/>
      <c r="J36" s="8"/>
      <c r="K36" s="2"/>
      <c r="L36" s="2"/>
      <c r="M36" s="7"/>
    </row>
    <row r="37" spans="2:13" ht="15" x14ac:dyDescent="0.35">
      <c r="B37" s="4"/>
      <c r="C37" s="2"/>
      <c r="D37" s="2"/>
      <c r="E37" s="4"/>
      <c r="F37" s="2"/>
      <c r="G37" s="2"/>
      <c r="H37" s="2"/>
      <c r="I37" s="4"/>
      <c r="J37" s="11"/>
      <c r="K37" s="4"/>
      <c r="L37" s="4"/>
      <c r="M37" s="9"/>
    </row>
    <row r="38" spans="2:13" ht="15" x14ac:dyDescent="0.35">
      <c r="B38" s="2"/>
      <c r="C38" s="2"/>
      <c r="D38" s="2"/>
      <c r="E38" s="2"/>
      <c r="F38" s="2"/>
      <c r="G38" s="2"/>
      <c r="H38" s="2"/>
      <c r="I38" s="4"/>
      <c r="J38" s="4"/>
      <c r="K38" s="4"/>
      <c r="L38" s="4"/>
      <c r="M38" s="7"/>
    </row>
    <row r="39" spans="2:13" ht="15" x14ac:dyDescent="0.35">
      <c r="B39" s="4"/>
      <c r="C39" s="4"/>
      <c r="D39" s="6"/>
      <c r="E39" s="6"/>
      <c r="F39" s="2"/>
      <c r="G39" s="5"/>
      <c r="H39" s="2"/>
      <c r="I39" s="4"/>
      <c r="J39" s="10"/>
      <c r="K39" s="4"/>
      <c r="L39" s="4"/>
      <c r="M39" s="9"/>
    </row>
    <row r="40" spans="2:13" ht="15" x14ac:dyDescent="0.35">
      <c r="B40" s="2"/>
      <c r="C40" s="2"/>
      <c r="D40" s="2"/>
      <c r="E40" s="2"/>
      <c r="F40" s="2"/>
      <c r="G40" s="2"/>
      <c r="H40" s="2"/>
      <c r="I40" s="2"/>
      <c r="J40" s="8"/>
      <c r="K40" s="2"/>
      <c r="L40" s="2"/>
      <c r="M40" s="7"/>
    </row>
    <row r="41" spans="2:13" ht="15" x14ac:dyDescent="0.35">
      <c r="B41" s="4"/>
      <c r="C41" s="4"/>
      <c r="D41" s="6"/>
      <c r="E41" s="6"/>
      <c r="F41" s="2"/>
      <c r="G41" s="5"/>
      <c r="H41" s="2"/>
      <c r="I41" s="2"/>
      <c r="J41" s="2"/>
      <c r="K41" s="2"/>
      <c r="L41" s="4"/>
      <c r="M41" s="3"/>
    </row>
    <row r="42" spans="2:13" ht="15" x14ac:dyDescent="0.35">
      <c r="B42" s="2"/>
      <c r="C42" s="2"/>
      <c r="D42" s="2"/>
      <c r="E42" s="2"/>
      <c r="F42" s="2"/>
      <c r="G42" s="2"/>
      <c r="L42" s="4"/>
      <c r="M42" s="3"/>
    </row>
    <row r="43" spans="2:13" x14ac:dyDescent="0.2">
      <c r="B43" s="2"/>
      <c r="C43" s="2"/>
      <c r="D43" s="2"/>
      <c r="E43" s="2"/>
      <c r="F43" s="2"/>
      <c r="G43" s="2"/>
    </row>
  </sheetData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2021-12-19T09:11:58Z</dcterms:created>
  <dcterms:modified xsi:type="dcterms:W3CDTF">2021-12-19T09:17:05Z</dcterms:modified>
</cp:coreProperties>
</file>