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AMUNDI_IS\GESTION_RECHERCHE\Transverse\Equipe\Laurent_G\laurent recherche\les cours\cours IMAFA-PFE\cours octobre 2019\02. corrigés\"/>
    </mc:Choice>
  </mc:AlternateContent>
  <bookViews>
    <workbookView xWindow="120" yWindow="60" windowWidth="24915" windowHeight="12840"/>
  </bookViews>
  <sheets>
    <sheet name="Calcul" sheetId="2" r:id="rId1"/>
  </sheets>
  <definedNames>
    <definedName name="solver_adj" localSheetId="0" hidden="1">Calcul!$G$4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Calcul!$J$4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114.661</definedName>
    <definedName name="solver_ver" localSheetId="0" hidden="1">3</definedName>
  </definedNames>
  <calcPr calcId="162913" calcOnSave="0"/>
</workbook>
</file>

<file path=xl/calcChain.xml><?xml version="1.0" encoding="utf-8"?>
<calcChain xmlns="http://schemas.openxmlformats.org/spreadsheetml/2006/main">
  <c r="L15" i="2" l="1"/>
  <c r="L8" i="2"/>
  <c r="L9" i="2"/>
  <c r="L10" i="2"/>
  <c r="L11" i="2"/>
  <c r="L12" i="2"/>
  <c r="L13" i="2"/>
  <c r="L7" i="2"/>
  <c r="H8" i="2"/>
  <c r="H9" i="2"/>
  <c r="H10" i="2"/>
  <c r="H11" i="2"/>
  <c r="H12" i="2"/>
  <c r="H13" i="2"/>
  <c r="H7" i="2"/>
  <c r="C17" i="2"/>
  <c r="C18" i="2" s="1"/>
  <c r="I13" i="2"/>
  <c r="I8" i="2"/>
  <c r="I9" i="2"/>
  <c r="I10" i="2"/>
  <c r="I11" i="2"/>
  <c r="I12" i="2"/>
  <c r="I7" i="2"/>
  <c r="M7" i="2" l="1"/>
  <c r="J7" i="2"/>
  <c r="M13" i="2"/>
  <c r="M11" i="2"/>
  <c r="M10" i="2"/>
  <c r="M9" i="2"/>
  <c r="M8" i="2"/>
  <c r="M12" i="2"/>
  <c r="J10" i="2"/>
  <c r="J9" i="2"/>
  <c r="J8" i="2"/>
  <c r="J12" i="2"/>
  <c r="J13" i="2"/>
  <c r="J11" i="2"/>
  <c r="M4" i="2" l="1"/>
  <c r="J4" i="2"/>
  <c r="L17" i="2" l="1"/>
</calcChain>
</file>

<file path=xl/comments1.xml><?xml version="1.0" encoding="utf-8"?>
<comments xmlns="http://schemas.openxmlformats.org/spreadsheetml/2006/main">
  <authors>
    <author>gouzilh</author>
  </authors>
  <commentList>
    <comment ref="I7" authorId="0" shapeId="0">
      <text>
        <r>
          <rPr>
            <b/>
            <sz val="9"/>
            <color indexed="81"/>
            <rFont val="Tahoma"/>
            <family val="2"/>
          </rPr>
          <t>gouzilh:</t>
        </r>
        <r>
          <rPr>
            <sz val="9"/>
            <color indexed="81"/>
            <rFont val="Tahoma"/>
            <family val="2"/>
          </rPr>
          <t xml:space="preserve">
Coupon semestriel, on reçoit la moitier du coupon annuel en deux flux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gouzilh:</t>
        </r>
        <r>
          <rPr>
            <sz val="9"/>
            <color indexed="81"/>
            <rFont val="Tahoma"/>
            <family val="2"/>
          </rPr>
          <t xml:space="preserve">
L'actualisation se calcule sur le dirty price, le prix affiché est toujours le prix pied de coupon, ou clean price.</t>
        </r>
      </text>
    </comment>
  </commentList>
</comments>
</file>

<file path=xl/sharedStrings.xml><?xml version="1.0" encoding="utf-8"?>
<sst xmlns="http://schemas.openxmlformats.org/spreadsheetml/2006/main" count="23" uniqueCount="22">
  <si>
    <t>Maturité</t>
  </si>
  <si>
    <t>Coupon</t>
  </si>
  <si>
    <t>yield</t>
  </si>
  <si>
    <t>Fréquence coupon</t>
  </si>
  <si>
    <t>Prochain coupon</t>
  </si>
  <si>
    <t>Coupon suivant</t>
  </si>
  <si>
    <t>Taux de reinvestissement</t>
  </si>
  <si>
    <t>Echeancier</t>
  </si>
  <si>
    <t>Mat (year)</t>
  </si>
  <si>
    <t>flux</t>
  </si>
  <si>
    <t>Prix de cotation</t>
  </si>
  <si>
    <t>Dernier coupon</t>
  </si>
  <si>
    <t>prix (dirty)</t>
  </si>
  <si>
    <t>coupon courru</t>
  </si>
  <si>
    <t>Dirty Price</t>
  </si>
  <si>
    <t>P(t)</t>
  </si>
  <si>
    <t>Mat à échéance</t>
  </si>
  <si>
    <t>flux à échéance</t>
  </si>
  <si>
    <t>P(T)</t>
  </si>
  <si>
    <t>yield avec reinvestissement</t>
  </si>
  <si>
    <t>IT0004848831</t>
  </si>
  <si>
    <t>Date de valorisation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</si>
</sst>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0" fontId="2" fillId="0" borderId="0" xfId="0" applyFont="1"/>
    <xf numFmtId="2" fontId="0" fillId="0" borderId="0" xfId="0" applyNumberFormat="1"/>
    <xf numFmtId="165" fontId="0" fillId="0" borderId="0" xfId="0" applyNumberFormat="1"/>
    <xf numFmtId="0" fontId="0" fillId="2" borderId="1" xfId="0" applyFill="1" applyBorder="1"/>
    <xf numFmtId="165" fontId="2" fillId="2" borderId="2" xfId="0" applyNumberFormat="1" applyFont="1" applyFill="1" applyBorder="1"/>
    <xf numFmtId="1" fontId="0" fillId="0" borderId="0" xfId="0" applyNumberFormat="1"/>
    <xf numFmtId="165" fontId="0" fillId="3" borderId="0" xfId="0" applyNumberFormat="1" applyFill="1"/>
    <xf numFmtId="14" fontId="2" fillId="0" borderId="0" xfId="0" applyNumberFormat="1" applyFont="1"/>
    <xf numFmtId="0" fontId="0" fillId="2" borderId="3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10" fontId="1" fillId="3" borderId="5" xfId="0" applyNumberFormat="1" applyFont="1" applyFill="1" applyBorder="1" applyAlignment="1">
      <alignment horizontal="center"/>
    </xf>
    <xf numFmtId="10" fontId="1" fillId="3" borderId="6" xfId="0" applyNumberFormat="1" applyFont="1" applyFill="1" applyBorder="1" applyAlignment="1">
      <alignment horizontal="center"/>
    </xf>
    <xf numFmtId="10" fontId="2" fillId="4" borderId="0" xfId="0" applyNumberFormat="1" applyFont="1" applyFill="1" applyAlignment="1">
      <alignment horizontal="center"/>
    </xf>
    <xf numFmtId="1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M18"/>
  <sheetViews>
    <sheetView tabSelected="1" workbookViewId="0">
      <selection activeCell="G21" sqref="G21"/>
    </sheetView>
  </sheetViews>
  <sheetFormatPr defaultRowHeight="15" x14ac:dyDescent="0.25"/>
  <cols>
    <col min="2" max="2" width="24.140625" bestFit="1" customWidth="1"/>
    <col min="3" max="3" width="19.42578125" bestFit="1" customWidth="1"/>
    <col min="6" max="6" width="10.5703125" bestFit="1" customWidth="1"/>
    <col min="7" max="7" width="10.7109375" bestFit="1" customWidth="1"/>
    <col min="8" max="8" width="12" bestFit="1" customWidth="1"/>
    <col min="9" max="9" width="10.42578125" bestFit="1" customWidth="1"/>
    <col min="11" max="11" width="1.85546875" customWidth="1"/>
    <col min="12" max="13" width="14.85546875" bestFit="1" customWidth="1"/>
  </cols>
  <sheetData>
    <row r="3" spans="2:13" x14ac:dyDescent="0.25">
      <c r="B3" s="3" t="s">
        <v>20</v>
      </c>
      <c r="J3" s="6" t="s">
        <v>15</v>
      </c>
      <c r="M3" s="6" t="s">
        <v>18</v>
      </c>
    </row>
    <row r="4" spans="2:13" x14ac:dyDescent="0.25">
      <c r="B4" t="s">
        <v>0</v>
      </c>
      <c r="C4" s="1">
        <v>44866</v>
      </c>
      <c r="F4" s="3" t="s">
        <v>2</v>
      </c>
      <c r="G4" s="16">
        <v>8.0000000000000004E-4</v>
      </c>
      <c r="I4" t="s">
        <v>12</v>
      </c>
      <c r="J4" s="7">
        <f>SUM(J7:J13)</f>
        <v>118.97944979232258</v>
      </c>
      <c r="M4" s="7">
        <f>SUM(M7:M13)</f>
        <v>119.16346173594232</v>
      </c>
    </row>
    <row r="5" spans="2:13" x14ac:dyDescent="0.25">
      <c r="B5" t="s">
        <v>1</v>
      </c>
      <c r="C5" s="2">
        <v>5.5E-2</v>
      </c>
    </row>
    <row r="6" spans="2:13" x14ac:dyDescent="0.25">
      <c r="B6" t="s">
        <v>3</v>
      </c>
      <c r="C6" s="8">
        <v>2</v>
      </c>
      <c r="F6" s="3" t="s">
        <v>7</v>
      </c>
      <c r="G6" s="3"/>
      <c r="H6" s="3" t="s">
        <v>8</v>
      </c>
      <c r="I6" s="3" t="s">
        <v>9</v>
      </c>
      <c r="L6" s="3" t="s">
        <v>16</v>
      </c>
      <c r="M6" s="3" t="s">
        <v>17</v>
      </c>
    </row>
    <row r="7" spans="2:13" x14ac:dyDescent="0.25">
      <c r="B7" t="s">
        <v>11</v>
      </c>
      <c r="C7" s="1">
        <v>43586</v>
      </c>
      <c r="G7" s="1">
        <v>43770</v>
      </c>
      <c r="H7" s="5">
        <f>(G7-$C$10)/365.25</f>
        <v>8.2135523613963035E-2</v>
      </c>
      <c r="I7" s="9">
        <f>$C$5/2*100</f>
        <v>2.75</v>
      </c>
      <c r="J7" s="9">
        <f>I7/(1+$G$4)^H7</f>
        <v>2.7498193800206034</v>
      </c>
      <c r="L7" s="5">
        <f>($C$4-G7)/365.25</f>
        <v>3.0006844626967832</v>
      </c>
      <c r="M7" s="4">
        <f>I7*(1+$C$14)^L7</f>
        <v>2.7253185711965093</v>
      </c>
    </row>
    <row r="8" spans="2:13" x14ac:dyDescent="0.25">
      <c r="B8" t="s">
        <v>4</v>
      </c>
      <c r="C8" s="1">
        <v>43770</v>
      </c>
      <c r="G8" s="1">
        <v>43952</v>
      </c>
      <c r="H8" s="5">
        <f t="shared" ref="H8:H13" si="0">(G8-$C$10)/365.25</f>
        <v>0.58042436687200549</v>
      </c>
      <c r="I8" s="9">
        <f t="shared" ref="I8:I12" si="1">$C$5/2*100</f>
        <v>2.75</v>
      </c>
      <c r="J8" s="9">
        <f t="shared" ref="J8:J12" si="2">I8/(1+$G$4)^H8</f>
        <v>2.7487238730766026</v>
      </c>
      <c r="L8" s="5">
        <f t="shared" ref="L8:L13" si="3">($C$4-G8)/365.25</f>
        <v>2.5023956194387407</v>
      </c>
      <c r="M8" s="4">
        <f t="shared" ref="M8:M13" si="4">I8*(1+$C$14)^L8</f>
        <v>2.7294017376611732</v>
      </c>
    </row>
    <row r="9" spans="2:13" x14ac:dyDescent="0.25">
      <c r="B9" t="s">
        <v>5</v>
      </c>
      <c r="C9" s="1">
        <v>43952</v>
      </c>
      <c r="G9" s="1">
        <v>44136</v>
      </c>
      <c r="H9" s="5">
        <f t="shared" si="0"/>
        <v>1.0841889117043122</v>
      </c>
      <c r="I9" s="9">
        <f t="shared" si="1"/>
        <v>2.75</v>
      </c>
      <c r="J9" s="9">
        <f t="shared" si="2"/>
        <v>2.7476167712561135</v>
      </c>
      <c r="L9" s="5">
        <f t="shared" si="3"/>
        <v>1.998631074606434</v>
      </c>
      <c r="M9" s="4">
        <f t="shared" si="4"/>
        <v>2.7335359928701686</v>
      </c>
    </row>
    <row r="10" spans="2:13" x14ac:dyDescent="0.25">
      <c r="B10" s="3" t="s">
        <v>21</v>
      </c>
      <c r="C10" s="10">
        <v>43740</v>
      </c>
      <c r="G10" s="1">
        <v>44317</v>
      </c>
      <c r="H10" s="5">
        <f t="shared" si="0"/>
        <v>1.5797399041752225</v>
      </c>
      <c r="I10" s="9">
        <f t="shared" si="1"/>
        <v>2.75</v>
      </c>
      <c r="J10" s="9">
        <f t="shared" si="2"/>
        <v>2.7465281550703953</v>
      </c>
      <c r="L10" s="5">
        <f t="shared" si="3"/>
        <v>1.5030800821355237</v>
      </c>
      <c r="M10" s="4">
        <f t="shared" si="4"/>
        <v>2.737608951577021</v>
      </c>
    </row>
    <row r="11" spans="2:13" x14ac:dyDescent="0.25">
      <c r="B11" t="s">
        <v>10</v>
      </c>
      <c r="C11">
        <v>116.89</v>
      </c>
      <c r="G11" s="1">
        <v>44501</v>
      </c>
      <c r="H11" s="5">
        <f t="shared" si="0"/>
        <v>2.083504449007529</v>
      </c>
      <c r="I11" s="9">
        <f t="shared" si="1"/>
        <v>2.75</v>
      </c>
      <c r="J11" s="9">
        <f t="shared" si="2"/>
        <v>2.7454219376178948</v>
      </c>
      <c r="L11" s="5">
        <f t="shared" si="3"/>
        <v>0.99931553730321698</v>
      </c>
      <c r="M11" s="4">
        <f t="shared" si="4"/>
        <v>2.7417556383443373</v>
      </c>
    </row>
    <row r="12" spans="2:13" x14ac:dyDescent="0.25">
      <c r="B12" t="s">
        <v>2</v>
      </c>
      <c r="C12" s="2">
        <v>8.0000000000000004E-4</v>
      </c>
      <c r="G12" s="1">
        <v>44682</v>
      </c>
      <c r="H12" s="5">
        <f t="shared" si="0"/>
        <v>2.5790554414784395</v>
      </c>
      <c r="I12" s="9">
        <f t="shared" si="1"/>
        <v>2.75</v>
      </c>
      <c r="J12" s="9">
        <f t="shared" si="2"/>
        <v>2.7443341910335883</v>
      </c>
      <c r="L12" s="5">
        <f t="shared" si="3"/>
        <v>0.50376454483230659</v>
      </c>
      <c r="M12" s="4">
        <f t="shared" si="4"/>
        <v>2.7458408442931095</v>
      </c>
    </row>
    <row r="13" spans="2:13" x14ac:dyDescent="0.25">
      <c r="C13" s="2"/>
      <c r="G13" s="1">
        <v>44866</v>
      </c>
      <c r="H13" s="5">
        <f t="shared" si="0"/>
        <v>3.0828199863107462</v>
      </c>
      <c r="I13" s="9">
        <f>$C$5/2*100+100</f>
        <v>102.75</v>
      </c>
      <c r="J13" s="9">
        <f>I13/(1+$G$4)^H13</f>
        <v>102.49700548424738</v>
      </c>
      <c r="L13" s="5">
        <f t="shared" si="3"/>
        <v>0</v>
      </c>
      <c r="M13" s="4">
        <f t="shared" si="4"/>
        <v>102.75</v>
      </c>
    </row>
    <row r="14" spans="2:13" x14ac:dyDescent="0.25">
      <c r="B14" t="s">
        <v>6</v>
      </c>
      <c r="C14" s="15">
        <v>-3.0000000000000001E-3</v>
      </c>
      <c r="G14" s="1"/>
    </row>
    <row r="15" spans="2:13" x14ac:dyDescent="0.25">
      <c r="C15" s="4"/>
      <c r="L15" s="5">
        <f>(C4-C10)/365.25</f>
        <v>3.0828199863107462</v>
      </c>
    </row>
    <row r="16" spans="2:13" x14ac:dyDescent="0.25">
      <c r="L16" s="11" t="s">
        <v>19</v>
      </c>
      <c r="M16" s="12"/>
    </row>
    <row r="17" spans="2:13" x14ac:dyDescent="0.25">
      <c r="B17" t="s">
        <v>13</v>
      </c>
      <c r="C17" s="9">
        <f>C5*100*(C10-C7)/365.25</f>
        <v>2.3189596167008899</v>
      </c>
      <c r="L17" s="13">
        <f>(M4/J4)^(1/L15)-1</f>
        <v>5.0141708567608134E-4</v>
      </c>
      <c r="M17" s="14"/>
    </row>
    <row r="18" spans="2:13" x14ac:dyDescent="0.25">
      <c r="B18" t="s">
        <v>14</v>
      </c>
      <c r="C18" s="9">
        <f>C11+C17</f>
        <v>119.20895961670089</v>
      </c>
    </row>
  </sheetData>
  <mergeCells count="2">
    <mergeCell ref="L16:M16"/>
    <mergeCell ref="L17:M17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</vt:lpstr>
    </vt:vector>
  </TitlesOfParts>
  <Company>AMUNDI-ITS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gouzilh</dc:creator>
  <cp:lastModifiedBy>@LG</cp:lastModifiedBy>
  <dcterms:created xsi:type="dcterms:W3CDTF">2016-10-03T10:06:52Z</dcterms:created>
  <dcterms:modified xsi:type="dcterms:W3CDTF">2019-10-03T13:13:26Z</dcterms:modified>
</cp:coreProperties>
</file>