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squeD\_IMAFA_2019\cours octobre 2019\02 - Corrigés feuilles Excels\"/>
    </mc:Choice>
  </mc:AlternateContent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G26" i="1" l="1"/>
  <c r="G16" i="1"/>
  <c r="N16" i="1" l="1"/>
  <c r="N15" i="1"/>
  <c r="N14" i="1"/>
  <c r="N13" i="1"/>
  <c r="G21" i="1"/>
  <c r="I3" i="1"/>
  <c r="M16" i="1" l="1"/>
  <c r="M15" i="1"/>
  <c r="M14" i="1"/>
  <c r="M13" i="1"/>
  <c r="G24" i="1"/>
  <c r="O13" i="1"/>
  <c r="G17" i="1"/>
  <c r="G13" i="1"/>
  <c r="G12" i="1"/>
  <c r="G25" i="1" l="1"/>
  <c r="G30" i="1" s="1"/>
  <c r="G18" i="1"/>
  <c r="O16" i="1"/>
  <c r="O15" i="1"/>
  <c r="G29" i="1" l="1"/>
  <c r="G31" i="1" s="1"/>
  <c r="G33" i="1" s="1"/>
  <c r="G34" i="1" s="1"/>
  <c r="O14" i="1"/>
  <c r="O19" i="1" l="1"/>
  <c r="O20" i="1" s="1"/>
  <c r="O21" i="1" s="1"/>
</calcChain>
</file>

<file path=xl/sharedStrings.xml><?xml version="1.0" encoding="utf-8"?>
<sst xmlns="http://schemas.openxmlformats.org/spreadsheetml/2006/main" count="52" uniqueCount="37">
  <si>
    <t>DATE VALO</t>
  </si>
  <si>
    <t>DATE TERME</t>
  </si>
  <si>
    <t>Quantite</t>
  </si>
  <si>
    <t>USD</t>
  </si>
  <si>
    <t>EUR</t>
  </si>
  <si>
    <t>Actif du fonds</t>
  </si>
  <si>
    <t>Date</t>
  </si>
  <si>
    <t>Valorisation change (MtM)</t>
  </si>
  <si>
    <t>Données valorisateur</t>
  </si>
  <si>
    <t>Total</t>
  </si>
  <si>
    <t>Recalcul du taux Forward.</t>
  </si>
  <si>
    <t>Maturité en jours</t>
  </si>
  <si>
    <t>taux court EUR</t>
  </si>
  <si>
    <t>taux court USD</t>
  </si>
  <si>
    <t>taux spot USD/EUR</t>
  </si>
  <si>
    <t>taux forward USD/EUR</t>
  </si>
  <si>
    <t>ecart taux Forward</t>
  </si>
  <si>
    <t>Control Valorisation change (MtM)</t>
  </si>
  <si>
    <t>Ecart valo</t>
  </si>
  <si>
    <t>Ecart Valo en BPS</t>
  </si>
  <si>
    <t>Méthode de valo 1) : retournement</t>
  </si>
  <si>
    <t>Méthode de valo 2) : actualisation</t>
  </si>
  <si>
    <t>flux EUR</t>
  </si>
  <si>
    <t>flux USD</t>
  </si>
  <si>
    <t>flux actualisé</t>
  </si>
  <si>
    <t>flux actualisé en EUR</t>
  </si>
  <si>
    <t>Valo Totale</t>
  </si>
  <si>
    <t>Ecart Valo</t>
  </si>
  <si>
    <t>Ecart Valo Bps</t>
  </si>
  <si>
    <t>Cours à terme EUR/USD</t>
  </si>
  <si>
    <t>Cours spot EUR/USD</t>
  </si>
  <si>
    <t>Forward</t>
  </si>
  <si>
    <t>Swap</t>
  </si>
  <si>
    <t>Contrat</t>
  </si>
  <si>
    <t>Devise</t>
  </si>
  <si>
    <t xml:space="preserve">Taux Forward à l'achat </t>
  </si>
  <si>
    <t xml:space="preserve">Taux Forward du Swap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</si>
</sst>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&quot;€&quot;"/>
    <numFmt numFmtId="165" formatCode="0.000000"/>
    <numFmt numFmtId="166" formatCode="#,##0.00\ _€"/>
    <numFmt numFmtId="167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5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0" fontId="0" fillId="0" borderId="0" xfId="0" applyNumberFormat="1"/>
    <xf numFmtId="0" fontId="2" fillId="0" borderId="0" xfId="0" applyFont="1"/>
    <xf numFmtId="4" fontId="0" fillId="2" borderId="0" xfId="0" applyNumberFormat="1" applyFill="1"/>
    <xf numFmtId="166" fontId="0" fillId="2" borderId="0" xfId="0" applyNumberFormat="1" applyFill="1"/>
    <xf numFmtId="2" fontId="0" fillId="2" borderId="0" xfId="0" applyNumberForma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4" fontId="0" fillId="0" borderId="4" xfId="0" applyNumberFormat="1" applyBorder="1"/>
    <xf numFmtId="14" fontId="0" fillId="0" borderId="0" xfId="0" applyNumberFormat="1" applyBorder="1"/>
    <xf numFmtId="4" fontId="0" fillId="0" borderId="0" xfId="0" applyNumberFormat="1" applyBorder="1"/>
    <xf numFmtId="0" fontId="0" fillId="0" borderId="0" xfId="0" applyBorder="1"/>
    <xf numFmtId="14" fontId="0" fillId="0" borderId="6" xfId="0" applyNumberFormat="1" applyBorder="1"/>
    <xf numFmtId="14" fontId="0" fillId="0" borderId="7" xfId="0" applyNumberFormat="1" applyBorder="1"/>
    <xf numFmtId="4" fontId="0" fillId="0" borderId="7" xfId="0" applyNumberFormat="1" applyBorder="1"/>
    <xf numFmtId="0" fontId="0" fillId="0" borderId="7" xfId="0" applyBorder="1"/>
    <xf numFmtId="167" fontId="0" fillId="0" borderId="0" xfId="0" applyNumberFormat="1"/>
    <xf numFmtId="0" fontId="0" fillId="0" borderId="5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4"/>
  <sheetViews>
    <sheetView tabSelected="1" topLeftCell="A7" workbookViewId="0">
      <selection activeCell="H29" sqref="H29"/>
    </sheetView>
  </sheetViews>
  <sheetFormatPr baseColWidth="10" defaultColWidth="9.140625" defaultRowHeight="15" x14ac:dyDescent="0.25"/>
  <cols>
    <col min="5" max="5" width="13.42578125" bestFit="1" customWidth="1"/>
    <col min="6" max="6" width="18" customWidth="1"/>
    <col min="7" max="7" width="15.7109375" bestFit="1" customWidth="1"/>
    <col min="8" max="8" width="22" bestFit="1" customWidth="1"/>
    <col min="9" max="9" width="14.28515625" customWidth="1"/>
    <col min="11" max="11" width="22.42578125" bestFit="1" customWidth="1"/>
    <col min="13" max="13" width="14.28515625" bestFit="1" customWidth="1"/>
    <col min="14" max="14" width="15.7109375" bestFit="1" customWidth="1"/>
    <col min="15" max="15" width="19.7109375" bestFit="1" customWidth="1"/>
  </cols>
  <sheetData>
    <row r="2" spans="2:15" ht="12.75" customHeight="1" x14ac:dyDescent="0.25">
      <c r="E2" t="s">
        <v>5</v>
      </c>
      <c r="F2" s="2">
        <v>140565482.77000001</v>
      </c>
      <c r="H2" t="s">
        <v>30</v>
      </c>
      <c r="I2">
        <v>1.0984499999999999</v>
      </c>
    </row>
    <row r="3" spans="2:15" ht="11.25" customHeight="1" x14ac:dyDescent="0.25">
      <c r="E3" t="s">
        <v>6</v>
      </c>
      <c r="F3" s="1">
        <v>43741</v>
      </c>
      <c r="H3" t="s">
        <v>29</v>
      </c>
      <c r="I3">
        <f>1/0.90876</f>
        <v>1.1004005457986707</v>
      </c>
    </row>
    <row r="5" spans="2:15" x14ac:dyDescent="0.25">
      <c r="B5" s="4" t="s">
        <v>8</v>
      </c>
      <c r="E5" s="14" t="s">
        <v>0</v>
      </c>
      <c r="F5" s="15" t="s">
        <v>1</v>
      </c>
      <c r="G5" s="15" t="s">
        <v>2</v>
      </c>
      <c r="H5" s="15" t="s">
        <v>33</v>
      </c>
      <c r="I5" s="16" t="s">
        <v>34</v>
      </c>
    </row>
    <row r="6" spans="2:15" x14ac:dyDescent="0.25">
      <c r="E6" s="17">
        <v>43741</v>
      </c>
      <c r="F6" s="18">
        <v>43769</v>
      </c>
      <c r="G6" s="19">
        <v>-4104478.12</v>
      </c>
      <c r="H6" s="20" t="s">
        <v>31</v>
      </c>
      <c r="I6" s="26" t="s">
        <v>4</v>
      </c>
    </row>
    <row r="7" spans="2:15" x14ac:dyDescent="0.25">
      <c r="E7" s="17">
        <v>43741</v>
      </c>
      <c r="F7" s="18">
        <v>43769</v>
      </c>
      <c r="G7" s="19">
        <v>4500000</v>
      </c>
      <c r="H7" s="20" t="s">
        <v>31</v>
      </c>
      <c r="I7" s="26" t="s">
        <v>3</v>
      </c>
    </row>
    <row r="8" spans="2:15" x14ac:dyDescent="0.25">
      <c r="E8" s="17">
        <v>43741</v>
      </c>
      <c r="F8" s="18">
        <v>43769</v>
      </c>
      <c r="G8" s="19">
        <v>142765627.59</v>
      </c>
      <c r="H8" s="20" t="s">
        <v>32</v>
      </c>
      <c r="I8" s="26" t="s">
        <v>4</v>
      </c>
    </row>
    <row r="9" spans="2:15" x14ac:dyDescent="0.25">
      <c r="E9" s="21">
        <v>43741</v>
      </c>
      <c r="F9" s="22">
        <v>43769</v>
      </c>
      <c r="G9" s="23">
        <v>-157250000</v>
      </c>
      <c r="H9" s="24" t="s">
        <v>32</v>
      </c>
      <c r="I9" s="27" t="s">
        <v>3</v>
      </c>
    </row>
    <row r="10" spans="2:15" ht="11.25" customHeight="1" x14ac:dyDescent="0.25"/>
    <row r="11" spans="2:15" x14ac:dyDescent="0.25">
      <c r="B11" s="10" t="s">
        <v>20</v>
      </c>
      <c r="K11" s="10" t="s">
        <v>21</v>
      </c>
    </row>
    <row r="12" spans="2:15" x14ac:dyDescent="0.25">
      <c r="E12" s="4" t="s">
        <v>35</v>
      </c>
      <c r="G12" s="6">
        <f>-G7/G6</f>
        <v>1.0963635006537689</v>
      </c>
      <c r="H12" s="25"/>
      <c r="N12" s="4" t="s">
        <v>24</v>
      </c>
      <c r="O12" s="4" t="s">
        <v>25</v>
      </c>
    </row>
    <row r="13" spans="2:15" x14ac:dyDescent="0.25">
      <c r="E13" s="4" t="s">
        <v>36</v>
      </c>
      <c r="G13" s="6">
        <f>-G9/G8</f>
        <v>1.1014556000243756</v>
      </c>
      <c r="K13" s="4" t="s">
        <v>31</v>
      </c>
      <c r="L13" s="4" t="s">
        <v>22</v>
      </c>
      <c r="M13" s="11">
        <f>G6</f>
        <v>-4104478.12</v>
      </c>
      <c r="N13" s="12">
        <f>M13*(1-$G$22*$G$21/360)</f>
        <v>-4106393.5431226664</v>
      </c>
      <c r="O13" s="12">
        <f>N13</f>
        <v>-4106393.5431226664</v>
      </c>
    </row>
    <row r="14" spans="2:15" x14ac:dyDescent="0.25">
      <c r="G14" s="5"/>
      <c r="K14" s="4" t="s">
        <v>31</v>
      </c>
      <c r="L14" s="4" t="s">
        <v>23</v>
      </c>
      <c r="M14" s="11">
        <f>G7</f>
        <v>4500000</v>
      </c>
      <c r="N14" s="12">
        <f>M14*(1-$G$23*$G$21/360)</f>
        <v>4493000</v>
      </c>
      <c r="O14" s="12">
        <f>N14/G24</f>
        <v>4090309.0718740043</v>
      </c>
    </row>
    <row r="15" spans="2:15" x14ac:dyDescent="0.25">
      <c r="E15" s="4" t="s">
        <v>7</v>
      </c>
      <c r="G15" s="3"/>
      <c r="K15" s="4" t="s">
        <v>32</v>
      </c>
      <c r="L15" s="4" t="s">
        <v>22</v>
      </c>
      <c r="M15" s="11">
        <f>G8</f>
        <v>142765627.59</v>
      </c>
      <c r="N15" s="12">
        <f>M15*(1-$G$22*$G$21/360)</f>
        <v>142832251.54954201</v>
      </c>
      <c r="O15" s="12">
        <f t="shared" ref="O15" si="0">N15</f>
        <v>142832251.54954201</v>
      </c>
    </row>
    <row r="16" spans="2:15" x14ac:dyDescent="0.25">
      <c r="F16" s="20" t="s">
        <v>31</v>
      </c>
      <c r="G16" s="7">
        <f>G7/$I$3+G6</f>
        <v>-15058.120000000112</v>
      </c>
      <c r="K16" s="4" t="s">
        <v>32</v>
      </c>
      <c r="L16" s="4" t="s">
        <v>23</v>
      </c>
      <c r="M16" s="11">
        <f>G9</f>
        <v>-157250000</v>
      </c>
      <c r="N16" s="12">
        <f>M16*(1-$G$22*$G$23/360)</f>
        <v>-157250052.41666669</v>
      </c>
      <c r="O16" s="12">
        <f>N16/G24</f>
        <v>-143156313.36580336</v>
      </c>
    </row>
    <row r="17" spans="2:15" x14ac:dyDescent="0.25">
      <c r="F17" s="20" t="s">
        <v>32</v>
      </c>
      <c r="G17" s="7">
        <f>G9/$I$3+G8</f>
        <v>-136882.40999999642</v>
      </c>
    </row>
    <row r="18" spans="2:15" x14ac:dyDescent="0.25">
      <c r="F18" t="s">
        <v>9</v>
      </c>
      <c r="G18" s="7">
        <f>G16+G17</f>
        <v>-151940.52999999654</v>
      </c>
    </row>
    <row r="19" spans="2:15" x14ac:dyDescent="0.25">
      <c r="N19" s="4" t="s">
        <v>26</v>
      </c>
      <c r="O19" s="7">
        <f>SUM(O13:O16)</f>
        <v>-340146.28751000762</v>
      </c>
    </row>
    <row r="20" spans="2:15" x14ac:dyDescent="0.25">
      <c r="B20" s="4" t="s">
        <v>10</v>
      </c>
      <c r="N20" t="s">
        <v>27</v>
      </c>
      <c r="O20" s="7">
        <f>G18-O19</f>
        <v>188205.75751001108</v>
      </c>
    </row>
    <row r="21" spans="2:15" x14ac:dyDescent="0.25">
      <c r="E21" t="s">
        <v>11</v>
      </c>
      <c r="G21" s="8">
        <f>F9-F3</f>
        <v>28</v>
      </c>
      <c r="N21" t="s">
        <v>28</v>
      </c>
      <c r="O21" s="13">
        <f>O20/F2*10000</f>
        <v>13.38918728845846</v>
      </c>
    </row>
    <row r="22" spans="2:15" x14ac:dyDescent="0.25">
      <c r="E22" t="s">
        <v>12</v>
      </c>
      <c r="G22" s="9">
        <v>-6.0000000000000001E-3</v>
      </c>
    </row>
    <row r="23" spans="2:15" x14ac:dyDescent="0.25">
      <c r="E23" t="s">
        <v>13</v>
      </c>
      <c r="G23" s="9">
        <v>0.02</v>
      </c>
    </row>
    <row r="24" spans="2:15" x14ac:dyDescent="0.25">
      <c r="E24" t="s">
        <v>14</v>
      </c>
      <c r="G24" s="6">
        <f>I2</f>
        <v>1.0984499999999999</v>
      </c>
    </row>
    <row r="25" spans="2:15" x14ac:dyDescent="0.25">
      <c r="E25" t="s">
        <v>15</v>
      </c>
      <c r="G25" s="5">
        <f>G24*(1+(G23-G22)*G21/365)</f>
        <v>1.1006408810958903</v>
      </c>
    </row>
    <row r="26" spans="2:15" x14ac:dyDescent="0.25">
      <c r="E26" t="s">
        <v>16</v>
      </c>
      <c r="G26" s="5">
        <f>G25-I3</f>
        <v>2.403352972195627E-4</v>
      </c>
    </row>
    <row r="28" spans="2:15" x14ac:dyDescent="0.25">
      <c r="E28" s="4" t="s">
        <v>17</v>
      </c>
    </row>
    <row r="29" spans="2:15" x14ac:dyDescent="0.25">
      <c r="F29" s="20" t="s">
        <v>31</v>
      </c>
      <c r="G29" s="7">
        <f>G7/$G$25+G6</f>
        <v>-15951.083352567162</v>
      </c>
    </row>
    <row r="30" spans="2:15" x14ac:dyDescent="0.25">
      <c r="F30" s="20" t="s">
        <v>32</v>
      </c>
      <c r="G30" s="7">
        <f>G9/$G$25+G8</f>
        <v>-105678.30173528194</v>
      </c>
    </row>
    <row r="31" spans="2:15" x14ac:dyDescent="0.25">
      <c r="F31" t="s">
        <v>9</v>
      </c>
      <c r="G31" s="7">
        <f>G29+G30</f>
        <v>-121629.38508784911</v>
      </c>
    </row>
    <row r="33" spans="6:7" x14ac:dyDescent="0.25">
      <c r="F33" t="s">
        <v>18</v>
      </c>
      <c r="G33" s="7">
        <f>G18-G31</f>
        <v>-30311.144912147429</v>
      </c>
    </row>
    <row r="34" spans="6:7" x14ac:dyDescent="0.25">
      <c r="F34" t="s">
        <v>19</v>
      </c>
      <c r="G34" s="13">
        <f>G33/F2*10000</f>
        <v>-2.1563718428473639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AMUNDI-ITS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gouzilh</dc:creator>
  <cp:lastModifiedBy>laurent</cp:lastModifiedBy>
  <dcterms:created xsi:type="dcterms:W3CDTF">2016-10-04T09:35:27Z</dcterms:created>
  <dcterms:modified xsi:type="dcterms:W3CDTF">2019-10-15T10:02:01Z</dcterms:modified>
</cp:coreProperties>
</file>