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sheets/sheet3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worksheets/sheet5.xml" ContentType="application/vnd.openxmlformats-officedocument.spreadsheetml.worksheet+xml"/>
  <Override PartName="/xl/charts/chart9.xml" ContentType="application/vnd.openxmlformats-officedocument.drawingml.chart+xml"/>
  <Override PartName="/xl/theme/theme1.xml" ContentType="application/vnd.openxmlformats-officedocument.them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P:\AMUNDI_IS\GESTION_RECHERCHE\Transverse\Equipe\Laurent_G\laurent recherche\les cours\cours IMAFA-PFE\cours octobre 2019\02. corrigés\"/>
    </mc:Choice>
  </mc:AlternateContent>
  <bookViews>
    <workbookView xWindow="480" yWindow="30" windowWidth="11325" windowHeight="6990"/>
  </bookViews>
  <sheets>
    <sheet name="Pricer" sheetId="7" r:id="rId1"/>
    <sheet name="So Varie" sheetId="2" r:id="rId2"/>
    <sheet name="T varie" sheetId="4" r:id="rId3"/>
    <sheet name="Sigma varie" sheetId="5" r:id="rId4"/>
    <sheet name="Strategies Options" sheetId="6" r:id="rId5"/>
  </sheets>
  <definedNames>
    <definedName name="K" localSheetId="0">Pricer!$C$4</definedName>
    <definedName name="K" localSheetId="3">'Sigma varie'!$E$2</definedName>
    <definedName name="K" localSheetId="2">'T varie'!$E$2</definedName>
    <definedName name="K">'So Varie'!$E$2</definedName>
    <definedName name="r0" localSheetId="0">Pricer!$C$8</definedName>
    <definedName name="r0" localSheetId="3">'Sigma varie'!$E$5</definedName>
    <definedName name="r0" localSheetId="2">'T varie'!$E$5</definedName>
    <definedName name="r0">'So Varie'!$E$5</definedName>
    <definedName name="S0" localSheetId="3">'Sigma varie'!$E$4</definedName>
    <definedName name="S0">'T varie'!$E$4</definedName>
    <definedName name="sigma" localSheetId="0">Pricer!$C$6</definedName>
    <definedName name="sigma" localSheetId="2">'T varie'!$E$3</definedName>
    <definedName name="sigma">'So Varie'!$E$3</definedName>
    <definedName name="solver_adj" localSheetId="0" hidden="1">Pricer!$I$12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Pricer!$C$13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1.5</definedName>
    <definedName name="solver_ver" localSheetId="0" hidden="1">3</definedName>
    <definedName name="T" localSheetId="0">Pricer!$C$7</definedName>
    <definedName name="T" localSheetId="2">'T varie'!$E$4</definedName>
    <definedName name="T">'So Varie'!$E$4</definedName>
    <definedName name="T_" localSheetId="3">'Sigma varie'!$E$3</definedName>
  </definedNames>
  <calcPr calcId="162913" calcOnSave="0"/>
</workbook>
</file>

<file path=xl/calcChain.xml><?xml version="1.0" encoding="utf-8"?>
<calcChain xmlns="http://schemas.openxmlformats.org/spreadsheetml/2006/main">
  <c r="C6" i="7" l="1"/>
  <c r="G284" i="7" l="1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C7" i="7"/>
  <c r="H17" i="7" l="1"/>
  <c r="C5" i="7"/>
  <c r="C10" i="7" s="1"/>
  <c r="C18" i="7" l="1"/>
  <c r="C16" i="7"/>
  <c r="C17" i="7"/>
  <c r="C11" i="7"/>
  <c r="C14" i="7" s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10" i="6"/>
  <c r="C13" i="7" l="1"/>
  <c r="L27" i="6"/>
  <c r="L19" i="6"/>
  <c r="L23" i="6"/>
  <c r="L15" i="6"/>
  <c r="C10" i="6"/>
  <c r="D10" i="6"/>
  <c r="G10" i="6"/>
  <c r="H10" i="6" s="1"/>
  <c r="C11" i="6"/>
  <c r="D11" i="6"/>
  <c r="L11" i="6" s="1"/>
  <c r="G11" i="6"/>
  <c r="C12" i="6"/>
  <c r="D12" i="6"/>
  <c r="G12" i="6"/>
  <c r="H12" i="6" s="1"/>
  <c r="C13" i="6"/>
  <c r="D13" i="6"/>
  <c r="L13" i="6" s="1"/>
  <c r="G13" i="6"/>
  <c r="C14" i="6"/>
  <c r="D14" i="6"/>
  <c r="L14" i="6" s="1"/>
  <c r="G14" i="6"/>
  <c r="C15" i="6"/>
  <c r="D15" i="6"/>
  <c r="G15" i="6"/>
  <c r="C16" i="6"/>
  <c r="D16" i="6"/>
  <c r="G16" i="6"/>
  <c r="H16" i="6" s="1"/>
  <c r="C17" i="6"/>
  <c r="D17" i="6"/>
  <c r="G17" i="6"/>
  <c r="H17" i="6" s="1"/>
  <c r="C18" i="6"/>
  <c r="D18" i="6"/>
  <c r="G18" i="6"/>
  <c r="H18" i="6" s="1"/>
  <c r="C19" i="6"/>
  <c r="D19" i="6"/>
  <c r="G19" i="6"/>
  <c r="C20" i="6"/>
  <c r="D20" i="6"/>
  <c r="G20" i="6"/>
  <c r="H20" i="6" s="1"/>
  <c r="C21" i="6"/>
  <c r="H21" i="6" s="1"/>
  <c r="D21" i="6"/>
  <c r="G21" i="6"/>
  <c r="C22" i="6"/>
  <c r="D22" i="6"/>
  <c r="G22" i="6"/>
  <c r="H22" i="6" s="1"/>
  <c r="C23" i="6"/>
  <c r="D23" i="6"/>
  <c r="G23" i="6"/>
  <c r="H23" i="6" s="1"/>
  <c r="C24" i="6"/>
  <c r="D24" i="6"/>
  <c r="G24" i="6"/>
  <c r="C25" i="6"/>
  <c r="D25" i="6"/>
  <c r="G25" i="6"/>
  <c r="H25" i="6" s="1"/>
  <c r="C26" i="6"/>
  <c r="D26" i="6"/>
  <c r="G26" i="6"/>
  <c r="H26" i="6" s="1"/>
  <c r="C27" i="6"/>
  <c r="H27" i="6" s="1"/>
  <c r="D27" i="6"/>
  <c r="G27" i="6"/>
  <c r="C28" i="6"/>
  <c r="D28" i="6"/>
  <c r="G28" i="6"/>
  <c r="H28" i="6" s="1"/>
  <c r="C29" i="6"/>
  <c r="D29" i="6"/>
  <c r="L29" i="6" s="1"/>
  <c r="G29" i="6"/>
  <c r="C30" i="6"/>
  <c r="D30" i="6"/>
  <c r="L30" i="6" s="1"/>
  <c r="G30" i="6"/>
  <c r="H30" i="6" s="1"/>
  <c r="C31" i="6"/>
  <c r="D31" i="6"/>
  <c r="G31" i="6"/>
  <c r="H31" i="6" s="1"/>
  <c r="C32" i="6"/>
  <c r="D32" i="6"/>
  <c r="G32" i="6"/>
  <c r="C33" i="6"/>
  <c r="D33" i="6"/>
  <c r="G33" i="6"/>
  <c r="C34" i="6"/>
  <c r="D34" i="6"/>
  <c r="G34" i="6"/>
  <c r="H34" i="6" s="1"/>
  <c r="C35" i="6"/>
  <c r="D35" i="6"/>
  <c r="L35" i="6" s="1"/>
  <c r="G35" i="6"/>
  <c r="C36" i="6"/>
  <c r="D36" i="6"/>
  <c r="G36" i="6"/>
  <c r="H36" i="6" s="1"/>
  <c r="C37" i="6"/>
  <c r="D37" i="6"/>
  <c r="G37" i="6"/>
  <c r="C38" i="6"/>
  <c r="D38" i="6"/>
  <c r="G38" i="6"/>
  <c r="H38" i="6" s="1"/>
  <c r="C39" i="6"/>
  <c r="D39" i="6"/>
  <c r="G39" i="6"/>
  <c r="C40" i="6"/>
  <c r="D40" i="6"/>
  <c r="G40" i="6"/>
  <c r="C41" i="6"/>
  <c r="D41" i="6"/>
  <c r="G41" i="6"/>
  <c r="H41" i="6" s="1"/>
  <c r="C42" i="6"/>
  <c r="D42" i="6"/>
  <c r="G42" i="6"/>
  <c r="H42" i="6" s="1"/>
  <c r="C43" i="6"/>
  <c r="D43" i="6"/>
  <c r="L43" i="6" s="1"/>
  <c r="G43" i="6"/>
  <c r="C44" i="6"/>
  <c r="D44" i="6"/>
  <c r="G44" i="6"/>
  <c r="C45" i="6"/>
  <c r="H45" i="6" s="1"/>
  <c r="D45" i="6"/>
  <c r="L45" i="6" s="1"/>
  <c r="G45" i="6"/>
  <c r="C46" i="6"/>
  <c r="D46" i="6"/>
  <c r="L46" i="6" s="1"/>
  <c r="G46" i="6"/>
  <c r="H46" i="6" s="1"/>
  <c r="C47" i="6"/>
  <c r="D47" i="6"/>
  <c r="G47" i="6"/>
  <c r="H47" i="6" s="1"/>
  <c r="C48" i="6"/>
  <c r="D48" i="6"/>
  <c r="G48" i="6"/>
  <c r="C49" i="6"/>
  <c r="D49" i="6"/>
  <c r="G49" i="6"/>
  <c r="H49" i="6" s="1"/>
  <c r="C50" i="6"/>
  <c r="D50" i="6"/>
  <c r="G50" i="6"/>
  <c r="H50" i="6" s="1"/>
  <c r="C51" i="6"/>
  <c r="D51" i="6"/>
  <c r="L51" i="6" s="1"/>
  <c r="G51" i="6"/>
  <c r="C52" i="6"/>
  <c r="D52" i="6"/>
  <c r="G52" i="6"/>
  <c r="C53" i="6"/>
  <c r="D53" i="6"/>
  <c r="G53" i="6"/>
  <c r="C54" i="6"/>
  <c r="D54" i="6"/>
  <c r="L54" i="6" s="1"/>
  <c r="G54" i="6"/>
  <c r="H54" i="6" s="1"/>
  <c r="C55" i="6"/>
  <c r="D55" i="6"/>
  <c r="G55" i="6"/>
  <c r="H55" i="6" s="1"/>
  <c r="C56" i="6"/>
  <c r="D56" i="6"/>
  <c r="G56" i="6"/>
  <c r="C57" i="6"/>
  <c r="D57" i="6"/>
  <c r="G57" i="6"/>
  <c r="H57" i="6" s="1"/>
  <c r="C58" i="6"/>
  <c r="D58" i="6"/>
  <c r="G58" i="6"/>
  <c r="H58" i="6" s="1"/>
  <c r="C59" i="6"/>
  <c r="D59" i="6"/>
  <c r="L59" i="6" s="1"/>
  <c r="G59" i="6"/>
  <c r="C60" i="6"/>
  <c r="D60" i="6"/>
  <c r="G60" i="6"/>
  <c r="C61" i="6"/>
  <c r="D61" i="6"/>
  <c r="L61" i="6" s="1"/>
  <c r="G61" i="6"/>
  <c r="C62" i="6"/>
  <c r="D62" i="6"/>
  <c r="L62" i="6" s="1"/>
  <c r="G62" i="6"/>
  <c r="H62" i="6" s="1"/>
  <c r="C63" i="6"/>
  <c r="D63" i="6"/>
  <c r="G63" i="6"/>
  <c r="H63" i="6" s="1"/>
  <c r="C64" i="6"/>
  <c r="D64" i="6"/>
  <c r="G64" i="6"/>
  <c r="C65" i="6"/>
  <c r="D65" i="6"/>
  <c r="G65" i="6"/>
  <c r="H65" i="6" s="1"/>
  <c r="C66" i="6"/>
  <c r="D66" i="6"/>
  <c r="G66" i="6"/>
  <c r="H66" i="6" s="1"/>
  <c r="C67" i="6"/>
  <c r="D67" i="6"/>
  <c r="L67" i="6" s="1"/>
  <c r="G67" i="6"/>
  <c r="C68" i="6"/>
  <c r="D68" i="6"/>
  <c r="G68" i="6"/>
  <c r="C69" i="6"/>
  <c r="D69" i="6"/>
  <c r="L69" i="6" s="1"/>
  <c r="G69" i="6"/>
  <c r="H69" i="6" s="1"/>
  <c r="C70" i="6"/>
  <c r="D70" i="6"/>
  <c r="G70" i="6"/>
  <c r="H70" i="6" s="1"/>
  <c r="I66" i="6" l="1"/>
  <c r="J66" i="6"/>
  <c r="K66" i="6" s="1"/>
  <c r="L66" i="6"/>
  <c r="I42" i="6"/>
  <c r="J42" i="6"/>
  <c r="K42" i="6" s="1"/>
  <c r="L42" i="6"/>
  <c r="I34" i="6"/>
  <c r="J34" i="6"/>
  <c r="K34" i="6" s="1"/>
  <c r="L34" i="6"/>
  <c r="I26" i="6"/>
  <c r="L26" i="6"/>
  <c r="J26" i="6"/>
  <c r="K26" i="6" s="1"/>
  <c r="I18" i="6"/>
  <c r="J18" i="6"/>
  <c r="K18" i="6" s="1"/>
  <c r="L18" i="6"/>
  <c r="I10" i="6"/>
  <c r="J10" i="6"/>
  <c r="K10" i="6" s="1"/>
  <c r="J53" i="6"/>
  <c r="K53" i="6" s="1"/>
  <c r="I53" i="6"/>
  <c r="J37" i="6"/>
  <c r="K37" i="6" s="1"/>
  <c r="I37" i="6"/>
  <c r="J21" i="6"/>
  <c r="K21" i="6" s="1"/>
  <c r="I21" i="6"/>
  <c r="L21" i="6"/>
  <c r="H68" i="6"/>
  <c r="J63" i="6"/>
  <c r="K63" i="6" s="1"/>
  <c r="I63" i="6"/>
  <c r="H60" i="6"/>
  <c r="I55" i="6"/>
  <c r="J55" i="6"/>
  <c r="K55" i="6" s="1"/>
  <c r="H52" i="6"/>
  <c r="J47" i="6"/>
  <c r="K47" i="6" s="1"/>
  <c r="I47" i="6"/>
  <c r="H44" i="6"/>
  <c r="I39" i="6"/>
  <c r="J39" i="6"/>
  <c r="K39" i="6" s="1"/>
  <c r="I31" i="6"/>
  <c r="J31" i="6"/>
  <c r="K31" i="6" s="1"/>
  <c r="I23" i="6"/>
  <c r="J23" i="6"/>
  <c r="K23" i="6" s="1"/>
  <c r="J15" i="6"/>
  <c r="K15" i="6" s="1"/>
  <c r="I15" i="6"/>
  <c r="L31" i="6"/>
  <c r="J68" i="6"/>
  <c r="K68" i="6" s="1"/>
  <c r="I68" i="6"/>
  <c r="I60" i="6"/>
  <c r="J60" i="6"/>
  <c r="K60" i="6" s="1"/>
  <c r="I52" i="6"/>
  <c r="J52" i="6"/>
  <c r="K52" i="6" s="1"/>
  <c r="J44" i="6"/>
  <c r="K44" i="6" s="1"/>
  <c r="I44" i="6"/>
  <c r="H39" i="6"/>
  <c r="I36" i="6"/>
  <c r="J36" i="6"/>
  <c r="K36" i="6" s="1"/>
  <c r="I28" i="6"/>
  <c r="J28" i="6"/>
  <c r="K28" i="6" s="1"/>
  <c r="J20" i="6"/>
  <c r="K20" i="6" s="1"/>
  <c r="I20" i="6"/>
  <c r="H15" i="6"/>
  <c r="I12" i="6"/>
  <c r="J12" i="6"/>
  <c r="K12" i="6" s="1"/>
  <c r="L39" i="6"/>
  <c r="I58" i="6"/>
  <c r="J58" i="6"/>
  <c r="K58" i="6" s="1"/>
  <c r="L58" i="6"/>
  <c r="J57" i="6"/>
  <c r="K57" i="6" s="1"/>
  <c r="I57" i="6"/>
  <c r="L57" i="6"/>
  <c r="J49" i="6"/>
  <c r="K49" i="6" s="1"/>
  <c r="L49" i="6"/>
  <c r="I49" i="6"/>
  <c r="J41" i="6"/>
  <c r="K41" i="6" s="1"/>
  <c r="I41" i="6"/>
  <c r="L41" i="6"/>
  <c r="L33" i="6"/>
  <c r="J33" i="6"/>
  <c r="K33" i="6" s="1"/>
  <c r="I33" i="6"/>
  <c r="J25" i="6"/>
  <c r="K25" i="6" s="1"/>
  <c r="L25" i="6"/>
  <c r="I25" i="6"/>
  <c r="J17" i="6"/>
  <c r="K17" i="6" s="1"/>
  <c r="L17" i="6"/>
  <c r="I17" i="6"/>
  <c r="H14" i="6"/>
  <c r="L47" i="6"/>
  <c r="L28" i="6"/>
  <c r="L36" i="6"/>
  <c r="J61" i="6"/>
  <c r="K61" i="6" s="1"/>
  <c r="I61" i="6"/>
  <c r="L65" i="6"/>
  <c r="J65" i="6"/>
  <c r="K65" i="6" s="1"/>
  <c r="I65" i="6"/>
  <c r="H67" i="6"/>
  <c r="I62" i="6"/>
  <c r="J62" i="6"/>
  <c r="K62" i="6" s="1"/>
  <c r="H59" i="6"/>
  <c r="J54" i="6"/>
  <c r="K54" i="6" s="1"/>
  <c r="I54" i="6"/>
  <c r="H51" i="6"/>
  <c r="I46" i="6"/>
  <c r="J46" i="6"/>
  <c r="K46" i="6" s="1"/>
  <c r="H43" i="6"/>
  <c r="I38" i="6"/>
  <c r="J38" i="6"/>
  <c r="K38" i="6" s="1"/>
  <c r="H35" i="6"/>
  <c r="H33" i="6"/>
  <c r="I30" i="6"/>
  <c r="J30" i="6"/>
  <c r="K30" i="6" s="1"/>
  <c r="I22" i="6"/>
  <c r="J22" i="6"/>
  <c r="K22" i="6" s="1"/>
  <c r="H19" i="6"/>
  <c r="J14" i="6"/>
  <c r="K14" i="6" s="1"/>
  <c r="I14" i="6"/>
  <c r="H11" i="6"/>
  <c r="L55" i="6"/>
  <c r="L12" i="6"/>
  <c r="L53" i="6"/>
  <c r="L37" i="6"/>
  <c r="J69" i="6"/>
  <c r="K69" i="6" s="1"/>
  <c r="I69" i="6"/>
  <c r="J45" i="6"/>
  <c r="K45" i="6" s="1"/>
  <c r="I45" i="6"/>
  <c r="J29" i="6"/>
  <c r="K29" i="6" s="1"/>
  <c r="I29" i="6"/>
  <c r="I50" i="6"/>
  <c r="L50" i="6"/>
  <c r="J50" i="6"/>
  <c r="K50" i="6" s="1"/>
  <c r="I70" i="6"/>
  <c r="J70" i="6"/>
  <c r="K70" i="6" s="1"/>
  <c r="J67" i="6"/>
  <c r="K67" i="6" s="1"/>
  <c r="I67" i="6"/>
  <c r="H64" i="6"/>
  <c r="I59" i="6"/>
  <c r="J59" i="6"/>
  <c r="K59" i="6" s="1"/>
  <c r="H56" i="6"/>
  <c r="J51" i="6"/>
  <c r="K51" i="6" s="1"/>
  <c r="I51" i="6"/>
  <c r="H48" i="6"/>
  <c r="I43" i="6"/>
  <c r="J43" i="6"/>
  <c r="K43" i="6" s="1"/>
  <c r="H40" i="6"/>
  <c r="J35" i="6"/>
  <c r="K35" i="6" s="1"/>
  <c r="I35" i="6"/>
  <c r="H32" i="6"/>
  <c r="I27" i="6"/>
  <c r="J27" i="6"/>
  <c r="K27" i="6" s="1"/>
  <c r="H24" i="6"/>
  <c r="J19" i="6"/>
  <c r="K19" i="6" s="1"/>
  <c r="I19" i="6"/>
  <c r="I11" i="6"/>
  <c r="J11" i="6"/>
  <c r="K11" i="6" s="1"/>
  <c r="L63" i="6"/>
  <c r="L20" i="6"/>
  <c r="L44" i="6"/>
  <c r="L38" i="6"/>
  <c r="L22" i="6"/>
  <c r="J13" i="6"/>
  <c r="K13" i="6" s="1"/>
  <c r="I13" i="6"/>
  <c r="I64" i="6"/>
  <c r="J64" i="6"/>
  <c r="K64" i="6" s="1"/>
  <c r="L64" i="6"/>
  <c r="H61" i="6"/>
  <c r="L56" i="6"/>
  <c r="J56" i="6"/>
  <c r="K56" i="6" s="1"/>
  <c r="I56" i="6"/>
  <c r="H53" i="6"/>
  <c r="I48" i="6"/>
  <c r="L48" i="6"/>
  <c r="J48" i="6"/>
  <c r="K48" i="6" s="1"/>
  <c r="L40" i="6"/>
  <c r="J40" i="6"/>
  <c r="K40" i="6" s="1"/>
  <c r="I40" i="6"/>
  <c r="H37" i="6"/>
  <c r="I32" i="6"/>
  <c r="J32" i="6"/>
  <c r="K32" i="6" s="1"/>
  <c r="L32" i="6"/>
  <c r="H29" i="6"/>
  <c r="J24" i="6"/>
  <c r="K24" i="6" s="1"/>
  <c r="I24" i="6"/>
  <c r="L24" i="6"/>
  <c r="L16" i="6"/>
  <c r="J16" i="6"/>
  <c r="K16" i="6" s="1"/>
  <c r="I16" i="6"/>
  <c r="H13" i="6"/>
  <c r="L10" i="6"/>
  <c r="L52" i="6"/>
  <c r="L68" i="6"/>
  <c r="L60" i="6"/>
  <c r="L70" i="6"/>
  <c r="E4" i="2"/>
  <c r="L9" i="2"/>
  <c r="L9" i="5"/>
  <c r="L49" i="5"/>
  <c r="M49" i="5" s="1"/>
  <c r="L55" i="5"/>
  <c r="M55" i="5" s="1"/>
  <c r="E3" i="5"/>
  <c r="L10" i="5" s="1"/>
  <c r="M10" i="5" s="1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L10" i="4"/>
  <c r="L11" i="4"/>
  <c r="L12" i="4"/>
  <c r="L13" i="4"/>
  <c r="M13" i="4" s="1"/>
  <c r="O13" i="4" s="1"/>
  <c r="L14" i="4"/>
  <c r="L15" i="4"/>
  <c r="M15" i="4" s="1"/>
  <c r="L16" i="4"/>
  <c r="L17" i="4"/>
  <c r="M17" i="4" s="1"/>
  <c r="L18" i="4"/>
  <c r="L19" i="4"/>
  <c r="M19" i="4" s="1"/>
  <c r="L20" i="4"/>
  <c r="M20" i="4" s="1"/>
  <c r="N20" i="4" s="1"/>
  <c r="L21" i="4"/>
  <c r="M21" i="4" s="1"/>
  <c r="L22" i="4"/>
  <c r="M22" i="4" s="1"/>
  <c r="O22" i="4" s="1"/>
  <c r="L23" i="4"/>
  <c r="L24" i="4"/>
  <c r="L25" i="4"/>
  <c r="L26" i="4"/>
  <c r="M26" i="4" s="1"/>
  <c r="N26" i="4" s="1"/>
  <c r="L27" i="4"/>
  <c r="L28" i="4"/>
  <c r="L29" i="4"/>
  <c r="L30" i="4"/>
  <c r="L31" i="4"/>
  <c r="M31" i="4" s="1"/>
  <c r="O31" i="4" s="1"/>
  <c r="L32" i="4"/>
  <c r="M32" i="4" s="1"/>
  <c r="N32" i="4" s="1"/>
  <c r="L33" i="4"/>
  <c r="L34" i="4"/>
  <c r="M34" i="4" s="1"/>
  <c r="N34" i="4" s="1"/>
  <c r="L35" i="4"/>
  <c r="M35" i="4" s="1"/>
  <c r="L36" i="4"/>
  <c r="L37" i="4"/>
  <c r="M37" i="4" s="1"/>
  <c r="L38" i="4"/>
  <c r="M38" i="4" s="1"/>
  <c r="N38" i="4" s="1"/>
  <c r="L39" i="4"/>
  <c r="M39" i="4" s="1"/>
  <c r="L40" i="4"/>
  <c r="M40" i="4" s="1"/>
  <c r="O40" i="4" s="1"/>
  <c r="L41" i="4"/>
  <c r="L42" i="4"/>
  <c r="L43" i="4"/>
  <c r="L44" i="4"/>
  <c r="M44" i="4" s="1"/>
  <c r="N44" i="4" s="1"/>
  <c r="L45" i="4"/>
  <c r="L46" i="4"/>
  <c r="L47" i="4"/>
  <c r="L48" i="4"/>
  <c r="L49" i="4"/>
  <c r="M49" i="4" s="1"/>
  <c r="O49" i="4" s="1"/>
  <c r="L50" i="4"/>
  <c r="M50" i="4" s="1"/>
  <c r="N50" i="4" s="1"/>
  <c r="L51" i="4"/>
  <c r="L52" i="4"/>
  <c r="M52" i="4" s="1"/>
  <c r="N52" i="4" s="1"/>
  <c r="L53" i="4"/>
  <c r="M53" i="4" s="1"/>
  <c r="L54" i="4"/>
  <c r="L55" i="4"/>
  <c r="M55" i="4" s="1"/>
  <c r="L56" i="4"/>
  <c r="M56" i="4" s="1"/>
  <c r="N56" i="4" s="1"/>
  <c r="L57" i="4"/>
  <c r="M57" i="4" s="1"/>
  <c r="L58" i="4"/>
  <c r="M58" i="4" s="1"/>
  <c r="O58" i="4" s="1"/>
  <c r="L59" i="4"/>
  <c r="L60" i="4"/>
  <c r="L61" i="4"/>
  <c r="L62" i="4"/>
  <c r="L63" i="4"/>
  <c r="L64" i="4"/>
  <c r="L65" i="4"/>
  <c r="L66" i="4"/>
  <c r="L67" i="4"/>
  <c r="M67" i="4" s="1"/>
  <c r="O67" i="4" s="1"/>
  <c r="L68" i="4"/>
  <c r="M68" i="4" s="1"/>
  <c r="L69" i="4"/>
  <c r="L70" i="4"/>
  <c r="L71" i="4"/>
  <c r="M71" i="4" s="1"/>
  <c r="L72" i="4"/>
  <c r="L73" i="4"/>
  <c r="M73" i="4" s="1"/>
  <c r="L74" i="4"/>
  <c r="L75" i="4"/>
  <c r="M75" i="4" s="1"/>
  <c r="L76" i="4"/>
  <c r="M76" i="4" s="1"/>
  <c r="O76" i="4" s="1"/>
  <c r="L77" i="4"/>
  <c r="L78" i="4"/>
  <c r="L79" i="4"/>
  <c r="L9" i="4"/>
  <c r="M9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9" i="4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4" i="2"/>
  <c r="L20" i="2"/>
  <c r="L44" i="2"/>
  <c r="L50" i="2"/>
  <c r="L56" i="2"/>
  <c r="L62" i="2"/>
  <c r="L68" i="2"/>
  <c r="L74" i="2"/>
  <c r="L43" i="5" l="1"/>
  <c r="M43" i="5" s="1"/>
  <c r="L37" i="5"/>
  <c r="M37" i="5" s="1"/>
  <c r="L79" i="5"/>
  <c r="M79" i="5" s="1"/>
  <c r="L31" i="5"/>
  <c r="M31" i="5" s="1"/>
  <c r="L73" i="5"/>
  <c r="M73" i="5" s="1"/>
  <c r="L25" i="5"/>
  <c r="M25" i="5" s="1"/>
  <c r="L67" i="5"/>
  <c r="M67" i="5" s="1"/>
  <c r="L19" i="5"/>
  <c r="M19" i="5" s="1"/>
  <c r="L61" i="5"/>
  <c r="M61" i="5" s="1"/>
  <c r="L13" i="5"/>
  <c r="M13" i="5" s="1"/>
  <c r="M56" i="2"/>
  <c r="T56" i="2"/>
  <c r="R56" i="2"/>
  <c r="S56" i="2"/>
  <c r="M50" i="2"/>
  <c r="N50" i="2" s="1"/>
  <c r="P50" i="2" s="1"/>
  <c r="T50" i="2"/>
  <c r="R50" i="2"/>
  <c r="S50" i="2"/>
  <c r="M44" i="2"/>
  <c r="N44" i="2" s="1"/>
  <c r="P44" i="2" s="1"/>
  <c r="T44" i="2"/>
  <c r="R44" i="2"/>
  <c r="S44" i="2"/>
  <c r="M74" i="2"/>
  <c r="T74" i="2"/>
  <c r="R74" i="2"/>
  <c r="S74" i="2"/>
  <c r="M20" i="2"/>
  <c r="N20" i="2" s="1"/>
  <c r="P20" i="2" s="1"/>
  <c r="T20" i="2"/>
  <c r="R20" i="2"/>
  <c r="S20" i="2"/>
  <c r="M68" i="2"/>
  <c r="O68" i="2" s="1"/>
  <c r="Q68" i="2" s="1"/>
  <c r="T68" i="2"/>
  <c r="R68" i="2"/>
  <c r="S68" i="2"/>
  <c r="M62" i="2"/>
  <c r="T62" i="2"/>
  <c r="R62" i="2"/>
  <c r="S62" i="2"/>
  <c r="M9" i="2"/>
  <c r="N9" i="2" s="1"/>
  <c r="P9" i="2" s="1"/>
  <c r="T9" i="2"/>
  <c r="S9" i="2"/>
  <c r="R9" i="2"/>
  <c r="L73" i="2"/>
  <c r="L67" i="2"/>
  <c r="L61" i="2"/>
  <c r="L55" i="2"/>
  <c r="L49" i="2"/>
  <c r="L43" i="2"/>
  <c r="L37" i="2"/>
  <c r="M37" i="2" s="1"/>
  <c r="O37" i="2" s="1"/>
  <c r="Q37" i="2" s="1"/>
  <c r="L31" i="2"/>
  <c r="L25" i="2"/>
  <c r="L19" i="2"/>
  <c r="L13" i="2"/>
  <c r="L7" i="2"/>
  <c r="L72" i="2"/>
  <c r="L66" i="2"/>
  <c r="L60" i="2"/>
  <c r="L54" i="2"/>
  <c r="L48" i="2"/>
  <c r="L42" i="2"/>
  <c r="L36" i="2"/>
  <c r="L30" i="2"/>
  <c r="L24" i="2"/>
  <c r="M24" i="2" s="1"/>
  <c r="O24" i="2" s="1"/>
  <c r="Q24" i="2" s="1"/>
  <c r="L18" i="2"/>
  <c r="L12" i="2"/>
  <c r="L6" i="2"/>
  <c r="L38" i="2"/>
  <c r="L32" i="2"/>
  <c r="L26" i="2"/>
  <c r="L8" i="2"/>
  <c r="L71" i="2"/>
  <c r="L65" i="2"/>
  <c r="L59" i="2"/>
  <c r="L53" i="2"/>
  <c r="L47" i="2"/>
  <c r="L41" i="2"/>
  <c r="L35" i="2"/>
  <c r="L29" i="2"/>
  <c r="L23" i="2"/>
  <c r="L17" i="2"/>
  <c r="L11" i="2"/>
  <c r="L5" i="2"/>
  <c r="L64" i="2"/>
  <c r="L52" i="2"/>
  <c r="L46" i="2"/>
  <c r="L40" i="2"/>
  <c r="L34" i="2"/>
  <c r="L28" i="2"/>
  <c r="L22" i="2"/>
  <c r="L16" i="2"/>
  <c r="L10" i="2"/>
  <c r="L14" i="2"/>
  <c r="L70" i="2"/>
  <c r="L58" i="2"/>
  <c r="L4" i="2"/>
  <c r="L69" i="2"/>
  <c r="L63" i="2"/>
  <c r="L57" i="2"/>
  <c r="M57" i="2" s="1"/>
  <c r="L51" i="2"/>
  <c r="L45" i="2"/>
  <c r="L39" i="2"/>
  <c r="L33" i="2"/>
  <c r="L27" i="2"/>
  <c r="L21" i="2"/>
  <c r="L15" i="2"/>
  <c r="M59" i="4"/>
  <c r="O59" i="4" s="1"/>
  <c r="M47" i="4"/>
  <c r="N47" i="4" s="1"/>
  <c r="M23" i="4"/>
  <c r="O23" i="4" s="1"/>
  <c r="M11" i="4"/>
  <c r="N11" i="4" s="1"/>
  <c r="M70" i="4"/>
  <c r="N70" i="4" s="1"/>
  <c r="M46" i="4"/>
  <c r="N46" i="4" s="1"/>
  <c r="M10" i="4"/>
  <c r="N10" i="4" s="1"/>
  <c r="N76" i="4"/>
  <c r="N68" i="4"/>
  <c r="M77" i="4"/>
  <c r="N77" i="4" s="1"/>
  <c r="M65" i="4"/>
  <c r="O65" i="4" s="1"/>
  <c r="M29" i="4"/>
  <c r="O29" i="4" s="1"/>
  <c r="M64" i="4"/>
  <c r="N64" i="4" s="1"/>
  <c r="M28" i="4"/>
  <c r="N28" i="4" s="1"/>
  <c r="M16" i="4"/>
  <c r="N16" i="4" s="1"/>
  <c r="N71" i="4"/>
  <c r="N53" i="4"/>
  <c r="N35" i="4"/>
  <c r="N17" i="4"/>
  <c r="O52" i="4"/>
  <c r="O34" i="4"/>
  <c r="N9" i="4"/>
  <c r="N62" i="4"/>
  <c r="M41" i="4"/>
  <c r="N41" i="4" s="1"/>
  <c r="M74" i="4"/>
  <c r="N74" i="4" s="1"/>
  <c r="M62" i="4"/>
  <c r="M14" i="4"/>
  <c r="N14" i="4" s="1"/>
  <c r="L75" i="5"/>
  <c r="M75" i="5" s="1"/>
  <c r="L69" i="5"/>
  <c r="M69" i="5" s="1"/>
  <c r="L63" i="5"/>
  <c r="M63" i="5" s="1"/>
  <c r="L57" i="5"/>
  <c r="M57" i="5" s="1"/>
  <c r="L51" i="5"/>
  <c r="M51" i="5" s="1"/>
  <c r="L45" i="5"/>
  <c r="M45" i="5" s="1"/>
  <c r="L39" i="5"/>
  <c r="M39" i="5" s="1"/>
  <c r="L33" i="5"/>
  <c r="M33" i="5" s="1"/>
  <c r="L27" i="5"/>
  <c r="M27" i="5" s="1"/>
  <c r="L21" i="5"/>
  <c r="M21" i="5" s="1"/>
  <c r="L15" i="5"/>
  <c r="M15" i="5" s="1"/>
  <c r="M9" i="5"/>
  <c r="N9" i="5" s="1"/>
  <c r="P9" i="5" s="1"/>
  <c r="L74" i="5"/>
  <c r="M74" i="5" s="1"/>
  <c r="L68" i="5"/>
  <c r="M68" i="5" s="1"/>
  <c r="L62" i="5"/>
  <c r="M62" i="5" s="1"/>
  <c r="L56" i="5"/>
  <c r="M56" i="5" s="1"/>
  <c r="L50" i="5"/>
  <c r="M50" i="5" s="1"/>
  <c r="L44" i="5"/>
  <c r="M44" i="5" s="1"/>
  <c r="L38" i="5"/>
  <c r="M38" i="5" s="1"/>
  <c r="L32" i="5"/>
  <c r="M32" i="5" s="1"/>
  <c r="L26" i="5"/>
  <c r="M26" i="5" s="1"/>
  <c r="L20" i="5"/>
  <c r="M20" i="5" s="1"/>
  <c r="L14" i="5"/>
  <c r="M14" i="5" s="1"/>
  <c r="L78" i="5"/>
  <c r="M78" i="5" s="1"/>
  <c r="L72" i="5"/>
  <c r="M72" i="5" s="1"/>
  <c r="L66" i="5"/>
  <c r="M66" i="5" s="1"/>
  <c r="O66" i="5" s="1"/>
  <c r="Q66" i="5" s="1"/>
  <c r="L60" i="5"/>
  <c r="M60" i="5" s="1"/>
  <c r="O60" i="5" s="1"/>
  <c r="Q60" i="5" s="1"/>
  <c r="L54" i="5"/>
  <c r="M54" i="5" s="1"/>
  <c r="L48" i="5"/>
  <c r="M48" i="5" s="1"/>
  <c r="O48" i="5" s="1"/>
  <c r="Q48" i="5" s="1"/>
  <c r="L42" i="5"/>
  <c r="M42" i="5" s="1"/>
  <c r="N42" i="5" s="1"/>
  <c r="P42" i="5" s="1"/>
  <c r="L36" i="5"/>
  <c r="M36" i="5" s="1"/>
  <c r="O36" i="5" s="1"/>
  <c r="Q36" i="5" s="1"/>
  <c r="L30" i="5"/>
  <c r="M30" i="5" s="1"/>
  <c r="L24" i="5"/>
  <c r="L18" i="5"/>
  <c r="M18" i="5" s="1"/>
  <c r="L12" i="5"/>
  <c r="M12" i="5" s="1"/>
  <c r="L77" i="5"/>
  <c r="M77" i="5" s="1"/>
  <c r="L71" i="5"/>
  <c r="M71" i="5" s="1"/>
  <c r="L65" i="5"/>
  <c r="M65" i="5" s="1"/>
  <c r="L59" i="5"/>
  <c r="M59" i="5" s="1"/>
  <c r="L53" i="5"/>
  <c r="M53" i="5" s="1"/>
  <c r="L47" i="5"/>
  <c r="M47" i="5" s="1"/>
  <c r="L41" i="5"/>
  <c r="M41" i="5" s="1"/>
  <c r="L35" i="5"/>
  <c r="M35" i="5" s="1"/>
  <c r="L29" i="5"/>
  <c r="M29" i="5" s="1"/>
  <c r="L23" i="5"/>
  <c r="M23" i="5" s="1"/>
  <c r="L17" i="5"/>
  <c r="M17" i="5" s="1"/>
  <c r="L11" i="5"/>
  <c r="M11" i="5" s="1"/>
  <c r="L76" i="5"/>
  <c r="M76" i="5" s="1"/>
  <c r="L70" i="5"/>
  <c r="M70" i="5" s="1"/>
  <c r="L64" i="5"/>
  <c r="M64" i="5" s="1"/>
  <c r="L58" i="5"/>
  <c r="M58" i="5" s="1"/>
  <c r="L52" i="5"/>
  <c r="M52" i="5" s="1"/>
  <c r="L46" i="5"/>
  <c r="M46" i="5" s="1"/>
  <c r="L40" i="5"/>
  <c r="M40" i="5" s="1"/>
  <c r="L34" i="5"/>
  <c r="M34" i="5" s="1"/>
  <c r="N34" i="5" s="1"/>
  <c r="P34" i="5" s="1"/>
  <c r="L28" i="5"/>
  <c r="M28" i="5" s="1"/>
  <c r="N28" i="5" s="1"/>
  <c r="P28" i="5" s="1"/>
  <c r="L22" i="5"/>
  <c r="M22" i="5" s="1"/>
  <c r="N22" i="5" s="1"/>
  <c r="P22" i="5" s="1"/>
  <c r="L16" i="5"/>
  <c r="M16" i="5" s="1"/>
  <c r="O69" i="5"/>
  <c r="Q69" i="5" s="1"/>
  <c r="O39" i="5"/>
  <c r="Q39" i="5" s="1"/>
  <c r="N18" i="5"/>
  <c r="P18" i="5" s="1"/>
  <c r="O18" i="5"/>
  <c r="Q18" i="5" s="1"/>
  <c r="N25" i="5"/>
  <c r="P25" i="5" s="1"/>
  <c r="N36" i="5"/>
  <c r="P36" i="5" s="1"/>
  <c r="N10" i="5"/>
  <c r="P10" i="5" s="1"/>
  <c r="N13" i="5"/>
  <c r="P13" i="5" s="1"/>
  <c r="N30" i="5"/>
  <c r="P30" i="5" s="1"/>
  <c r="O79" i="5"/>
  <c r="Q79" i="5" s="1"/>
  <c r="O30" i="5"/>
  <c r="Q30" i="5" s="1"/>
  <c r="N57" i="4"/>
  <c r="O57" i="4"/>
  <c r="N39" i="4"/>
  <c r="O39" i="4"/>
  <c r="O21" i="4"/>
  <c r="N21" i="4"/>
  <c r="O75" i="4"/>
  <c r="N75" i="4"/>
  <c r="N58" i="4"/>
  <c r="N40" i="4"/>
  <c r="N22" i="4"/>
  <c r="O49" i="5"/>
  <c r="Q49" i="5" s="1"/>
  <c r="N49" i="5"/>
  <c r="P49" i="5" s="1"/>
  <c r="O67" i="5"/>
  <c r="Q67" i="5" s="1"/>
  <c r="N67" i="5"/>
  <c r="P67" i="5" s="1"/>
  <c r="O11" i="4"/>
  <c r="M69" i="4"/>
  <c r="N69" i="4" s="1"/>
  <c r="M63" i="4"/>
  <c r="N63" i="4" s="1"/>
  <c r="M51" i="4"/>
  <c r="N51" i="4" s="1"/>
  <c r="M45" i="4"/>
  <c r="N45" i="4" s="1"/>
  <c r="M33" i="4"/>
  <c r="N33" i="4" s="1"/>
  <c r="M27" i="4"/>
  <c r="N27" i="4" s="1"/>
  <c r="O73" i="4"/>
  <c r="O55" i="4"/>
  <c r="O37" i="4"/>
  <c r="O19" i="4"/>
  <c r="Q19" i="4" s="1"/>
  <c r="N39" i="5"/>
  <c r="P39" i="5" s="1"/>
  <c r="O43" i="5"/>
  <c r="Q43" i="5" s="1"/>
  <c r="N43" i="5"/>
  <c r="P43" i="5" s="1"/>
  <c r="O61" i="5"/>
  <c r="Q61" i="5" s="1"/>
  <c r="N61" i="5"/>
  <c r="P61" i="5" s="1"/>
  <c r="N70" i="5"/>
  <c r="P70" i="5" s="1"/>
  <c r="O73" i="5"/>
  <c r="Q73" i="5" s="1"/>
  <c r="O47" i="4"/>
  <c r="N15" i="4"/>
  <c r="N73" i="4"/>
  <c r="N67" i="4"/>
  <c r="N55" i="4"/>
  <c r="N49" i="4"/>
  <c r="N37" i="4"/>
  <c r="N31" i="4"/>
  <c r="O71" i="4"/>
  <c r="O53" i="4"/>
  <c r="O35" i="4"/>
  <c r="O17" i="4"/>
  <c r="O75" i="5"/>
  <c r="Q75" i="5" s="1"/>
  <c r="N75" i="5"/>
  <c r="P75" i="5" s="1"/>
  <c r="O9" i="4"/>
  <c r="O74" i="4"/>
  <c r="O68" i="4"/>
  <c r="O62" i="4"/>
  <c r="O56" i="4"/>
  <c r="O50" i="4"/>
  <c r="O44" i="4"/>
  <c r="O38" i="4"/>
  <c r="O32" i="4"/>
  <c r="O26" i="4"/>
  <c r="O20" i="4"/>
  <c r="M79" i="4"/>
  <c r="O79" i="4" s="1"/>
  <c r="M61" i="4"/>
  <c r="N61" i="4" s="1"/>
  <c r="M43" i="4"/>
  <c r="O43" i="4" s="1"/>
  <c r="M25" i="4"/>
  <c r="O25" i="4" s="1"/>
  <c r="Q25" i="4" s="1"/>
  <c r="N69" i="5"/>
  <c r="P69" i="5" s="1"/>
  <c r="N19" i="4"/>
  <c r="P19" i="4" s="1"/>
  <c r="N13" i="4"/>
  <c r="M78" i="4"/>
  <c r="O78" i="4" s="1"/>
  <c r="M72" i="4"/>
  <c r="N72" i="4" s="1"/>
  <c r="M66" i="4"/>
  <c r="N66" i="4" s="1"/>
  <c r="M60" i="4"/>
  <c r="N60" i="4" s="1"/>
  <c r="M54" i="4"/>
  <c r="O54" i="4" s="1"/>
  <c r="M48" i="4"/>
  <c r="O48" i="4" s="1"/>
  <c r="M42" i="4"/>
  <c r="O42" i="4" s="1"/>
  <c r="M36" i="4"/>
  <c r="N36" i="4" s="1"/>
  <c r="M30" i="4"/>
  <c r="N30" i="4" s="1"/>
  <c r="M24" i="4"/>
  <c r="N24" i="4" s="1"/>
  <c r="M18" i="4"/>
  <c r="N18" i="4" s="1"/>
  <c r="M12" i="4"/>
  <c r="O12" i="4" s="1"/>
  <c r="N23" i="4"/>
  <c r="O15" i="4"/>
  <c r="N20" i="5"/>
  <c r="P20" i="5" s="1"/>
  <c r="O25" i="5"/>
  <c r="Q25" i="5" s="1"/>
  <c r="O31" i="5"/>
  <c r="Q31" i="5" s="1"/>
  <c r="O37" i="5"/>
  <c r="Q37" i="5" s="1"/>
  <c r="O55" i="5"/>
  <c r="Q55" i="5" s="1"/>
  <c r="N73" i="5"/>
  <c r="P73" i="5" s="1"/>
  <c r="N79" i="5"/>
  <c r="P79" i="5" s="1"/>
  <c r="N29" i="5"/>
  <c r="P29" i="5" s="1"/>
  <c r="N35" i="5"/>
  <c r="P35" i="5" s="1"/>
  <c r="N38" i="5"/>
  <c r="P38" i="5" s="1"/>
  <c r="N53" i="5"/>
  <c r="P53" i="5" s="1"/>
  <c r="N65" i="5"/>
  <c r="P65" i="5" s="1"/>
  <c r="N71" i="5"/>
  <c r="P71" i="5" s="1"/>
  <c r="N74" i="5"/>
  <c r="P74" i="5" s="1"/>
  <c r="Q13" i="4"/>
  <c r="Q31" i="4"/>
  <c r="O74" i="2"/>
  <c r="Q74" i="2" s="1"/>
  <c r="O62" i="2"/>
  <c r="Q62" i="2" s="1"/>
  <c r="O56" i="2"/>
  <c r="Q56" i="2" s="1"/>
  <c r="O44" i="2"/>
  <c r="Q44" i="2" s="1"/>
  <c r="O20" i="2"/>
  <c r="Q20" i="2" s="1"/>
  <c r="M59" i="2"/>
  <c r="M23" i="2"/>
  <c r="O23" i="2" s="1"/>
  <c r="Q23" i="2" s="1"/>
  <c r="N74" i="2"/>
  <c r="P74" i="2" s="1"/>
  <c r="N68" i="2"/>
  <c r="P68" i="2" s="1"/>
  <c r="N62" i="2"/>
  <c r="P62" i="2" s="1"/>
  <c r="N56" i="2"/>
  <c r="P56" i="2" s="1"/>
  <c r="N72" i="5" l="1"/>
  <c r="P72" i="5" s="1"/>
  <c r="O72" i="5"/>
  <c r="Q72" i="5" s="1"/>
  <c r="O34" i="5"/>
  <c r="Q34" i="5" s="1"/>
  <c r="O19" i="5"/>
  <c r="Q19" i="5" s="1"/>
  <c r="O70" i="5"/>
  <c r="Q70" i="5" s="1"/>
  <c r="N19" i="5"/>
  <c r="P19" i="5" s="1"/>
  <c r="O27" i="5"/>
  <c r="Q27" i="5" s="1"/>
  <c r="O50" i="2"/>
  <c r="Q50" i="2" s="1"/>
  <c r="O9" i="2"/>
  <c r="Q9" i="2" s="1"/>
  <c r="M45" i="2"/>
  <c r="O45" i="2" s="1"/>
  <c r="Q45" i="2" s="1"/>
  <c r="T45" i="2"/>
  <c r="R45" i="2"/>
  <c r="S45" i="2"/>
  <c r="M58" i="2"/>
  <c r="T58" i="2"/>
  <c r="R58" i="2"/>
  <c r="S58" i="2"/>
  <c r="M28" i="2"/>
  <c r="O28" i="2" s="1"/>
  <c r="Q28" i="2" s="1"/>
  <c r="T28" i="2"/>
  <c r="R28" i="2"/>
  <c r="S28" i="2"/>
  <c r="M5" i="2"/>
  <c r="T5" i="2"/>
  <c r="S5" i="2"/>
  <c r="R5" i="2"/>
  <c r="M41" i="2"/>
  <c r="T41" i="2"/>
  <c r="S41" i="2"/>
  <c r="R41" i="2"/>
  <c r="M8" i="2"/>
  <c r="T8" i="2"/>
  <c r="R8" i="2"/>
  <c r="S8" i="2"/>
  <c r="M18" i="2"/>
  <c r="T18" i="2"/>
  <c r="R18" i="2"/>
  <c r="S18" i="2"/>
  <c r="M54" i="2"/>
  <c r="T54" i="2"/>
  <c r="R54" i="2"/>
  <c r="S54" i="2"/>
  <c r="M19" i="2"/>
  <c r="T19" i="2"/>
  <c r="R19" i="2"/>
  <c r="S19" i="2"/>
  <c r="M55" i="2"/>
  <c r="O55" i="2" s="1"/>
  <c r="Q55" i="2" s="1"/>
  <c r="T55" i="2"/>
  <c r="R55" i="2"/>
  <c r="S55" i="2"/>
  <c r="M15" i="2"/>
  <c r="O15" i="2" s="1"/>
  <c r="Q15" i="2" s="1"/>
  <c r="T15" i="2"/>
  <c r="S15" i="2"/>
  <c r="R15" i="2"/>
  <c r="M51" i="2"/>
  <c r="T51" i="2"/>
  <c r="S51" i="2"/>
  <c r="R51" i="2"/>
  <c r="M70" i="2"/>
  <c r="O70" i="2" s="1"/>
  <c r="Q70" i="2" s="1"/>
  <c r="T70" i="2"/>
  <c r="R70" i="2"/>
  <c r="S70" i="2"/>
  <c r="M34" i="2"/>
  <c r="T34" i="2"/>
  <c r="R34" i="2"/>
  <c r="S34" i="2"/>
  <c r="M11" i="2"/>
  <c r="T11" i="2"/>
  <c r="S11" i="2"/>
  <c r="R11" i="2"/>
  <c r="M47" i="2"/>
  <c r="T47" i="2"/>
  <c r="S47" i="2"/>
  <c r="R47" i="2"/>
  <c r="M26" i="2"/>
  <c r="T26" i="2"/>
  <c r="R26" i="2"/>
  <c r="S26" i="2"/>
  <c r="T24" i="2"/>
  <c r="R24" i="2"/>
  <c r="S24" i="2"/>
  <c r="M60" i="2"/>
  <c r="N60" i="2" s="1"/>
  <c r="P60" i="2" s="1"/>
  <c r="T60" i="2"/>
  <c r="R60" i="2"/>
  <c r="S60" i="2"/>
  <c r="M25" i="2"/>
  <c r="O25" i="2" s="1"/>
  <c r="Q25" i="2" s="1"/>
  <c r="T25" i="2"/>
  <c r="R25" i="2"/>
  <c r="S25" i="2"/>
  <c r="M61" i="2"/>
  <c r="O61" i="2" s="1"/>
  <c r="Q61" i="2" s="1"/>
  <c r="T61" i="2"/>
  <c r="R61" i="2"/>
  <c r="S61" i="2"/>
  <c r="M21" i="2"/>
  <c r="N21" i="2" s="1"/>
  <c r="P21" i="2" s="1"/>
  <c r="T21" i="2"/>
  <c r="R21" i="2"/>
  <c r="S21" i="2"/>
  <c r="T57" i="2"/>
  <c r="R57" i="2"/>
  <c r="S57" i="2"/>
  <c r="M14" i="2"/>
  <c r="T14" i="2"/>
  <c r="R14" i="2"/>
  <c r="S14" i="2"/>
  <c r="M40" i="2"/>
  <c r="T40" i="2"/>
  <c r="R40" i="2"/>
  <c r="S40" i="2"/>
  <c r="M17" i="2"/>
  <c r="T17" i="2"/>
  <c r="S17" i="2"/>
  <c r="R17" i="2"/>
  <c r="M53" i="2"/>
  <c r="T53" i="2"/>
  <c r="S53" i="2"/>
  <c r="R53" i="2"/>
  <c r="M32" i="2"/>
  <c r="T32" i="2"/>
  <c r="R32" i="2"/>
  <c r="S32" i="2"/>
  <c r="M30" i="2"/>
  <c r="O30" i="2" s="1"/>
  <c r="Q30" i="2" s="1"/>
  <c r="T30" i="2"/>
  <c r="R30" i="2"/>
  <c r="S30" i="2"/>
  <c r="M66" i="2"/>
  <c r="O66" i="2" s="1"/>
  <c r="Q66" i="2" s="1"/>
  <c r="T66" i="2"/>
  <c r="R66" i="2"/>
  <c r="S66" i="2"/>
  <c r="M31" i="2"/>
  <c r="N31" i="2" s="1"/>
  <c r="P31" i="2" s="1"/>
  <c r="T31" i="2"/>
  <c r="R31" i="2"/>
  <c r="S31" i="2"/>
  <c r="M67" i="2"/>
  <c r="O67" i="2" s="1"/>
  <c r="Q67" i="2" s="1"/>
  <c r="T67" i="2"/>
  <c r="R67" i="2"/>
  <c r="S67" i="2"/>
  <c r="M27" i="2"/>
  <c r="O27" i="2" s="1"/>
  <c r="Q27" i="2" s="1"/>
  <c r="T27" i="2"/>
  <c r="S27" i="2"/>
  <c r="R27" i="2"/>
  <c r="M63" i="2"/>
  <c r="T63" i="2"/>
  <c r="R63" i="2"/>
  <c r="S63" i="2"/>
  <c r="M10" i="2"/>
  <c r="T10" i="2"/>
  <c r="R10" i="2"/>
  <c r="S10" i="2"/>
  <c r="M46" i="2"/>
  <c r="T46" i="2"/>
  <c r="R46" i="2"/>
  <c r="S46" i="2"/>
  <c r="T23" i="2"/>
  <c r="S23" i="2"/>
  <c r="R23" i="2"/>
  <c r="T59" i="2"/>
  <c r="S59" i="2"/>
  <c r="R59" i="2"/>
  <c r="M38" i="2"/>
  <c r="T38" i="2"/>
  <c r="R38" i="2"/>
  <c r="S38" i="2"/>
  <c r="M36" i="2"/>
  <c r="T36" i="2"/>
  <c r="R36" i="2"/>
  <c r="S36" i="2"/>
  <c r="M72" i="2"/>
  <c r="T72" i="2"/>
  <c r="R72" i="2"/>
  <c r="S72" i="2"/>
  <c r="T37" i="2"/>
  <c r="R37" i="2"/>
  <c r="S37" i="2"/>
  <c r="M73" i="2"/>
  <c r="T73" i="2"/>
  <c r="R73" i="2"/>
  <c r="S73" i="2"/>
  <c r="M33" i="2"/>
  <c r="O33" i="2" s="1"/>
  <c r="Q33" i="2" s="1"/>
  <c r="T33" i="2"/>
  <c r="R33" i="2"/>
  <c r="S33" i="2"/>
  <c r="M69" i="2"/>
  <c r="N69" i="2" s="1"/>
  <c r="P69" i="2" s="1"/>
  <c r="T69" i="2"/>
  <c r="S69" i="2"/>
  <c r="R69" i="2"/>
  <c r="M16" i="2"/>
  <c r="O16" i="2" s="1"/>
  <c r="Q16" i="2" s="1"/>
  <c r="T16" i="2"/>
  <c r="R16" i="2"/>
  <c r="S16" i="2"/>
  <c r="M52" i="2"/>
  <c r="O52" i="2" s="1"/>
  <c r="Q52" i="2" s="1"/>
  <c r="T52" i="2"/>
  <c r="R52" i="2"/>
  <c r="S52" i="2"/>
  <c r="M29" i="2"/>
  <c r="T29" i="2"/>
  <c r="S29" i="2"/>
  <c r="R29" i="2"/>
  <c r="M65" i="2"/>
  <c r="O65" i="2" s="1"/>
  <c r="Q65" i="2" s="1"/>
  <c r="T65" i="2"/>
  <c r="S65" i="2"/>
  <c r="R65" i="2"/>
  <c r="M6" i="2"/>
  <c r="O6" i="2" s="1"/>
  <c r="Q6" i="2" s="1"/>
  <c r="T6" i="2"/>
  <c r="R6" i="2"/>
  <c r="S6" i="2"/>
  <c r="M42" i="2"/>
  <c r="T42" i="2"/>
  <c r="R42" i="2"/>
  <c r="S42" i="2"/>
  <c r="M7" i="2"/>
  <c r="N7" i="2" s="1"/>
  <c r="P7" i="2" s="1"/>
  <c r="T7" i="2"/>
  <c r="R7" i="2"/>
  <c r="S7" i="2"/>
  <c r="M43" i="2"/>
  <c r="N43" i="2" s="1"/>
  <c r="P43" i="2" s="1"/>
  <c r="T43" i="2"/>
  <c r="R43" i="2"/>
  <c r="S43" i="2"/>
  <c r="M39" i="2"/>
  <c r="T39" i="2"/>
  <c r="S39" i="2"/>
  <c r="R39" i="2"/>
  <c r="M4" i="2"/>
  <c r="N4" i="2" s="1"/>
  <c r="P4" i="2" s="1"/>
  <c r="T4" i="2"/>
  <c r="S4" i="2"/>
  <c r="R4" i="2"/>
  <c r="M22" i="2"/>
  <c r="T22" i="2"/>
  <c r="R22" i="2"/>
  <c r="S22" i="2"/>
  <c r="M64" i="2"/>
  <c r="N64" i="2" s="1"/>
  <c r="P64" i="2" s="1"/>
  <c r="T64" i="2"/>
  <c r="R64" i="2"/>
  <c r="S64" i="2"/>
  <c r="M35" i="2"/>
  <c r="N35" i="2" s="1"/>
  <c r="P35" i="2" s="1"/>
  <c r="T35" i="2"/>
  <c r="S35" i="2"/>
  <c r="R35" i="2"/>
  <c r="M71" i="2"/>
  <c r="T71" i="2"/>
  <c r="S71" i="2"/>
  <c r="R71" i="2"/>
  <c r="M12" i="2"/>
  <c r="O12" i="2" s="1"/>
  <c r="Q12" i="2" s="1"/>
  <c r="T12" i="2"/>
  <c r="R12" i="2"/>
  <c r="S12" i="2"/>
  <c r="M48" i="2"/>
  <c r="O48" i="2" s="1"/>
  <c r="Q48" i="2" s="1"/>
  <c r="T48" i="2"/>
  <c r="R48" i="2"/>
  <c r="S48" i="2"/>
  <c r="M13" i="2"/>
  <c r="O13" i="2" s="1"/>
  <c r="Q13" i="2" s="1"/>
  <c r="T13" i="2"/>
  <c r="R13" i="2"/>
  <c r="S13" i="2"/>
  <c r="M49" i="2"/>
  <c r="N49" i="2" s="1"/>
  <c r="P49" i="2" s="1"/>
  <c r="T49" i="2"/>
  <c r="R49" i="2"/>
  <c r="S49" i="2"/>
  <c r="N17" i="2"/>
  <c r="P17" i="2" s="1"/>
  <c r="N11" i="2"/>
  <c r="P11" i="2" s="1"/>
  <c r="N32" i="2"/>
  <c r="P32" i="2" s="1"/>
  <c r="O34" i="2"/>
  <c r="Q34" i="2" s="1"/>
  <c r="O5" i="2"/>
  <c r="Q5" i="2" s="1"/>
  <c r="O26" i="2"/>
  <c r="Q26" i="2" s="1"/>
  <c r="N26" i="2"/>
  <c r="P26" i="2" s="1"/>
  <c r="N54" i="2"/>
  <c r="P54" i="2" s="1"/>
  <c r="N15" i="2"/>
  <c r="P15" i="2" s="1"/>
  <c r="O60" i="2"/>
  <c r="Q60" i="2" s="1"/>
  <c r="O32" i="2"/>
  <c r="Q32" i="2" s="1"/>
  <c r="O21" i="2"/>
  <c r="Q21" i="2" s="1"/>
  <c r="N28" i="2"/>
  <c r="P28" i="2" s="1"/>
  <c r="N34" i="2"/>
  <c r="P34" i="2" s="1"/>
  <c r="O51" i="2"/>
  <c r="Q51" i="2" s="1"/>
  <c r="O18" i="2"/>
  <c r="Q18" i="2" s="1"/>
  <c r="O8" i="2"/>
  <c r="Q8" i="2" s="1"/>
  <c r="O47" i="2"/>
  <c r="Q47" i="2" s="1"/>
  <c r="N8" i="2"/>
  <c r="P8" i="2" s="1"/>
  <c r="N47" i="2"/>
  <c r="P47" i="2" s="1"/>
  <c r="N18" i="2"/>
  <c r="P18" i="2" s="1"/>
  <c r="N19" i="2"/>
  <c r="P19" i="2" s="1"/>
  <c r="O17" i="2"/>
  <c r="Q17" i="2" s="1"/>
  <c r="O58" i="2"/>
  <c r="Q58" i="2" s="1"/>
  <c r="N51" i="2"/>
  <c r="P51" i="2" s="1"/>
  <c r="N70" i="2"/>
  <c r="P70" i="2" s="1"/>
  <c r="N58" i="2"/>
  <c r="P58" i="2" s="1"/>
  <c r="N5" i="2"/>
  <c r="P5" i="2" s="1"/>
  <c r="O54" i="2"/>
  <c r="Q54" i="2" s="1"/>
  <c r="O19" i="2"/>
  <c r="Q19" i="2" s="1"/>
  <c r="O11" i="2"/>
  <c r="Q11" i="2" s="1"/>
  <c r="N27" i="2"/>
  <c r="P27" i="2" s="1"/>
  <c r="N52" i="2"/>
  <c r="P52" i="2" s="1"/>
  <c r="N65" i="2"/>
  <c r="P65" i="2" s="1"/>
  <c r="N42" i="2"/>
  <c r="P42" i="2" s="1"/>
  <c r="O29" i="2"/>
  <c r="Q29" i="2" s="1"/>
  <c r="N16" i="2"/>
  <c r="P16" i="2" s="1"/>
  <c r="N6" i="2"/>
  <c r="P6" i="2" s="1"/>
  <c r="O42" i="2"/>
  <c r="Q42" i="2" s="1"/>
  <c r="N29" i="2"/>
  <c r="P29" i="2" s="1"/>
  <c r="N22" i="2"/>
  <c r="P22" i="2" s="1"/>
  <c r="O71" i="2"/>
  <c r="Q71" i="2" s="1"/>
  <c r="N12" i="2"/>
  <c r="P12" i="2" s="1"/>
  <c r="O22" i="2"/>
  <c r="Q22" i="2" s="1"/>
  <c r="N71" i="2"/>
  <c r="P71" i="2" s="1"/>
  <c r="O39" i="2"/>
  <c r="Q39" i="2" s="1"/>
  <c r="N39" i="2"/>
  <c r="P39" i="2" s="1"/>
  <c r="O64" i="2"/>
  <c r="Q64" i="2" s="1"/>
  <c r="O16" i="4"/>
  <c r="O28" i="4"/>
  <c r="O70" i="4"/>
  <c r="N48" i="4"/>
  <c r="O14" i="4"/>
  <c r="O36" i="4"/>
  <c r="N59" i="4"/>
  <c r="P59" i="4" s="1"/>
  <c r="N78" i="4"/>
  <c r="N79" i="4"/>
  <c r="O63" i="4"/>
  <c r="O64" i="4"/>
  <c r="Q64" i="4" s="1"/>
  <c r="N29" i="4"/>
  <c r="O41" i="4"/>
  <c r="N43" i="4"/>
  <c r="O10" i="4"/>
  <c r="Q10" i="4" s="1"/>
  <c r="N65" i="4"/>
  <c r="O77" i="4"/>
  <c r="N42" i="4"/>
  <c r="P42" i="4" s="1"/>
  <c r="O46" i="4"/>
  <c r="N68" i="5"/>
  <c r="P68" i="5" s="1"/>
  <c r="O28" i="5"/>
  <c r="Q28" i="5" s="1"/>
  <c r="O63" i="5"/>
  <c r="Q63" i="5" s="1"/>
  <c r="N41" i="5"/>
  <c r="P41" i="5" s="1"/>
  <c r="N40" i="5"/>
  <c r="P40" i="5" s="1"/>
  <c r="N50" i="5"/>
  <c r="P50" i="5" s="1"/>
  <c r="N76" i="5"/>
  <c r="P76" i="5" s="1"/>
  <c r="N54" i="5"/>
  <c r="P54" i="5" s="1"/>
  <c r="N60" i="5"/>
  <c r="P60" i="5" s="1"/>
  <c r="O58" i="5"/>
  <c r="Q58" i="5" s="1"/>
  <c r="O22" i="5"/>
  <c r="Q22" i="5" s="1"/>
  <c r="N51" i="5"/>
  <c r="P51" i="5" s="1"/>
  <c r="O54" i="5"/>
  <c r="Q54" i="5" s="1"/>
  <c r="N17" i="5"/>
  <c r="P17" i="5" s="1"/>
  <c r="N15" i="5"/>
  <c r="P15" i="5" s="1"/>
  <c r="N12" i="5"/>
  <c r="P12" i="5" s="1"/>
  <c r="N59" i="5"/>
  <c r="P59" i="5" s="1"/>
  <c r="N26" i="5"/>
  <c r="P26" i="5" s="1"/>
  <c r="N11" i="5"/>
  <c r="P11" i="5" s="1"/>
  <c r="N57" i="5"/>
  <c r="P57" i="5" s="1"/>
  <c r="O12" i="5"/>
  <c r="Q12" i="5" s="1"/>
  <c r="N21" i="5"/>
  <c r="P21" i="5" s="1"/>
  <c r="N77" i="5"/>
  <c r="P77" i="5" s="1"/>
  <c r="N56" i="5"/>
  <c r="P56" i="5" s="1"/>
  <c r="N32" i="5"/>
  <c r="P32" i="5" s="1"/>
  <c r="O64" i="5"/>
  <c r="Q64" i="5" s="1"/>
  <c r="N52" i="5"/>
  <c r="P52" i="5" s="1"/>
  <c r="O21" i="5"/>
  <c r="Q21" i="5" s="1"/>
  <c r="N45" i="5"/>
  <c r="P45" i="5" s="1"/>
  <c r="O33" i="5"/>
  <c r="Q33" i="5" s="1"/>
  <c r="N47" i="5"/>
  <c r="P47" i="5" s="1"/>
  <c r="O52" i="5"/>
  <c r="Q52" i="5" s="1"/>
  <c r="O16" i="5"/>
  <c r="Q16" i="5" s="1"/>
  <c r="N78" i="5"/>
  <c r="P78" i="5" s="1"/>
  <c r="O40" i="5"/>
  <c r="Q40" i="5" s="1"/>
  <c r="O9" i="5"/>
  <c r="Q9" i="5" s="1"/>
  <c r="N27" i="5"/>
  <c r="P27" i="5" s="1"/>
  <c r="N16" i="5"/>
  <c r="P16" i="5" s="1"/>
  <c r="M24" i="5"/>
  <c r="N24" i="5" s="1"/>
  <c r="P24" i="5" s="1"/>
  <c r="O51" i="5"/>
  <c r="Q51" i="5" s="1"/>
  <c r="N62" i="5"/>
  <c r="P62" i="5" s="1"/>
  <c r="N44" i="5"/>
  <c r="P44" i="5" s="1"/>
  <c r="O46" i="5"/>
  <c r="Q46" i="5" s="1"/>
  <c r="N23" i="5"/>
  <c r="P23" i="5" s="1"/>
  <c r="N14" i="5"/>
  <c r="P14" i="5" s="1"/>
  <c r="N33" i="5"/>
  <c r="P33" i="5" s="1"/>
  <c r="N66" i="5"/>
  <c r="P66" i="5" s="1"/>
  <c r="N48" i="5"/>
  <c r="P48" i="5" s="1"/>
  <c r="O78" i="5"/>
  <c r="Q78" i="5" s="1"/>
  <c r="N58" i="5"/>
  <c r="P58" i="5" s="1"/>
  <c r="O76" i="5"/>
  <c r="Q76" i="5" s="1"/>
  <c r="N63" i="5"/>
  <c r="P63" i="5" s="1"/>
  <c r="O45" i="5"/>
  <c r="Q45" i="5" s="1"/>
  <c r="O15" i="5"/>
  <c r="Q15" i="5" s="1"/>
  <c r="O57" i="5"/>
  <c r="Q57" i="5" s="1"/>
  <c r="O42" i="5"/>
  <c r="Q42" i="5" s="1"/>
  <c r="O13" i="5"/>
  <c r="Q13" i="5" s="1"/>
  <c r="O10" i="5"/>
  <c r="Q10" i="5" s="1"/>
  <c r="N31" i="5"/>
  <c r="P31" i="5" s="1"/>
  <c r="O14" i="5"/>
  <c r="Q14" i="5" s="1"/>
  <c r="O20" i="5"/>
  <c r="Q20" i="5" s="1"/>
  <c r="O26" i="5"/>
  <c r="Q26" i="5" s="1"/>
  <c r="O60" i="4"/>
  <c r="N46" i="5"/>
  <c r="P46" i="5" s="1"/>
  <c r="O56" i="5"/>
  <c r="Q56" i="5" s="1"/>
  <c r="O74" i="5"/>
  <c r="Q74" i="5" s="1"/>
  <c r="O18" i="4"/>
  <c r="Q18" i="4" s="1"/>
  <c r="O77" i="5"/>
  <c r="Q77" i="5" s="1"/>
  <c r="O59" i="5"/>
  <c r="Q59" i="5" s="1"/>
  <c r="O71" i="5"/>
  <c r="Q71" i="5" s="1"/>
  <c r="O53" i="5"/>
  <c r="Q53" i="5" s="1"/>
  <c r="O35" i="5"/>
  <c r="Q35" i="5" s="1"/>
  <c r="O24" i="4"/>
  <c r="O61" i="4"/>
  <c r="N55" i="5"/>
  <c r="P55" i="5" s="1"/>
  <c r="O65" i="5"/>
  <c r="Q65" i="5" s="1"/>
  <c r="O38" i="5"/>
  <c r="Q38" i="5" s="1"/>
  <c r="O30" i="4"/>
  <c r="O45" i="4"/>
  <c r="Q45" i="4" s="1"/>
  <c r="O29" i="5"/>
  <c r="Q29" i="5" s="1"/>
  <c r="O23" i="5"/>
  <c r="Q23" i="5" s="1"/>
  <c r="O17" i="5"/>
  <c r="Q17" i="5" s="1"/>
  <c r="O11" i="5"/>
  <c r="Q11" i="5" s="1"/>
  <c r="O68" i="5"/>
  <c r="Q68" i="5" s="1"/>
  <c r="O41" i="5"/>
  <c r="Q41" i="5" s="1"/>
  <c r="N54" i="4"/>
  <c r="O32" i="5"/>
  <c r="Q32" i="5" s="1"/>
  <c r="N25" i="4"/>
  <c r="O66" i="4"/>
  <c r="N64" i="5"/>
  <c r="P64" i="5" s="1"/>
  <c r="N37" i="5"/>
  <c r="P37" i="5" s="1"/>
  <c r="O47" i="5"/>
  <c r="Q47" i="5" s="1"/>
  <c r="O62" i="5"/>
  <c r="Q62" i="5" s="1"/>
  <c r="O44" i="5"/>
  <c r="Q44" i="5" s="1"/>
  <c r="O72" i="4"/>
  <c r="Q72" i="4" s="1"/>
  <c r="O33" i="4"/>
  <c r="Q33" i="4" s="1"/>
  <c r="O50" i="5"/>
  <c r="Q50" i="5" s="1"/>
  <c r="N12" i="4"/>
  <c r="P12" i="4" s="1"/>
  <c r="O51" i="4"/>
  <c r="O27" i="4"/>
  <c r="Q27" i="4" s="1"/>
  <c r="O69" i="4"/>
  <c r="Q69" i="4" s="1"/>
  <c r="P13" i="4"/>
  <c r="Q32" i="4"/>
  <c r="Q43" i="4"/>
  <c r="P31" i="4"/>
  <c r="Q11" i="4"/>
  <c r="P49" i="4"/>
  <c r="Q67" i="4"/>
  <c r="P47" i="4"/>
  <c r="Q71" i="4"/>
  <c r="P53" i="4"/>
  <c r="P21" i="4"/>
  <c r="P39" i="4"/>
  <c r="Q57" i="4"/>
  <c r="P75" i="4"/>
  <c r="Q26" i="4"/>
  <c r="P52" i="4"/>
  <c r="P24" i="4"/>
  <c r="P63" i="4"/>
  <c r="Q29" i="4"/>
  <c r="P50" i="4"/>
  <c r="P60" i="4"/>
  <c r="P20" i="4"/>
  <c r="Q55" i="4"/>
  <c r="P77" i="4"/>
  <c r="P45" i="4"/>
  <c r="P14" i="4"/>
  <c r="Q22" i="4"/>
  <c r="P23" i="4"/>
  <c r="Q58" i="4"/>
  <c r="P76" i="4"/>
  <c r="Q62" i="4"/>
  <c r="P35" i="4"/>
  <c r="P30" i="4"/>
  <c r="Q48" i="4"/>
  <c r="P48" i="4"/>
  <c r="P66" i="4"/>
  <c r="Q34" i="4"/>
  <c r="P70" i="4"/>
  <c r="Q56" i="4"/>
  <c r="P78" i="4"/>
  <c r="Q28" i="4"/>
  <c r="P40" i="4"/>
  <c r="Q16" i="4"/>
  <c r="P61" i="4"/>
  <c r="Q79" i="4"/>
  <c r="P65" i="4"/>
  <c r="Q41" i="4"/>
  <c r="P15" i="4"/>
  <c r="P51" i="4"/>
  <c r="P74" i="4"/>
  <c r="P25" i="4"/>
  <c r="Q73" i="4"/>
  <c r="Q9" i="4"/>
  <c r="P9" i="4"/>
  <c r="P37" i="4"/>
  <c r="Q17" i="4"/>
  <c r="Q46" i="4"/>
  <c r="P38" i="4"/>
  <c r="Q68" i="4"/>
  <c r="Q44" i="4"/>
  <c r="P36" i="4"/>
  <c r="Q54" i="4"/>
  <c r="N45" i="2"/>
  <c r="P45" i="2" s="1"/>
  <c r="N24" i="2"/>
  <c r="P24" i="2" s="1"/>
  <c r="N41" i="2"/>
  <c r="P41" i="2" s="1"/>
  <c r="O41" i="2"/>
  <c r="Q41" i="2" s="1"/>
  <c r="N55" i="2"/>
  <c r="P55" i="2" s="1"/>
  <c r="N59" i="2"/>
  <c r="P59" i="2" s="1"/>
  <c r="O59" i="2"/>
  <c r="Q59" i="2" s="1"/>
  <c r="O49" i="2"/>
  <c r="Q49" i="2" s="1"/>
  <c r="N61" i="2"/>
  <c r="P61" i="2" s="1"/>
  <c r="O7" i="2"/>
  <c r="Q7" i="2" s="1"/>
  <c r="N53" i="2"/>
  <c r="P53" i="2" s="1"/>
  <c r="O53" i="2"/>
  <c r="Q53" i="2" s="1"/>
  <c r="O31" i="2"/>
  <c r="Q31" i="2" s="1"/>
  <c r="N57" i="2"/>
  <c r="P57" i="2" s="1"/>
  <c r="O57" i="2"/>
  <c r="Q57" i="2" s="1"/>
  <c r="O43" i="2"/>
  <c r="Q43" i="2" s="1"/>
  <c r="N25" i="2"/>
  <c r="P25" i="2" s="1"/>
  <c r="N37" i="2"/>
  <c r="P37" i="2" s="1"/>
  <c r="N30" i="2"/>
  <c r="P30" i="2" s="1"/>
  <c r="N66" i="2"/>
  <c r="P66" i="2" s="1"/>
  <c r="N23" i="2"/>
  <c r="P23" i="2" s="1"/>
  <c r="O4" i="2" l="1"/>
  <c r="Q4" i="2" s="1"/>
  <c r="N48" i="2"/>
  <c r="P48" i="2" s="1"/>
  <c r="N33" i="2"/>
  <c r="P33" i="2" s="1"/>
  <c r="N13" i="2"/>
  <c r="P13" i="2" s="1"/>
  <c r="O69" i="2"/>
  <c r="Q69" i="2" s="1"/>
  <c r="N67" i="2"/>
  <c r="P67" i="2" s="1"/>
  <c r="O35" i="2"/>
  <c r="Q35" i="2" s="1"/>
  <c r="O38" i="2"/>
  <c r="Q38" i="2" s="1"/>
  <c r="N38" i="2"/>
  <c r="P38" i="2" s="1"/>
  <c r="O63" i="2"/>
  <c r="Q63" i="2" s="1"/>
  <c r="N63" i="2"/>
  <c r="P63" i="2" s="1"/>
  <c r="O40" i="2"/>
  <c r="Q40" i="2" s="1"/>
  <c r="N40" i="2"/>
  <c r="P40" i="2" s="1"/>
  <c r="O36" i="2"/>
  <c r="Q36" i="2" s="1"/>
  <c r="N36" i="2"/>
  <c r="P36" i="2" s="1"/>
  <c r="N10" i="2"/>
  <c r="P10" i="2" s="1"/>
  <c r="O10" i="2"/>
  <c r="Q10" i="2" s="1"/>
  <c r="N73" i="2"/>
  <c r="P73" i="2" s="1"/>
  <c r="O73" i="2"/>
  <c r="Q73" i="2" s="1"/>
  <c r="O72" i="2"/>
  <c r="Q72" i="2" s="1"/>
  <c r="N72" i="2"/>
  <c r="P72" i="2" s="1"/>
  <c r="O46" i="2"/>
  <c r="Q46" i="2" s="1"/>
  <c r="N46" i="2"/>
  <c r="P46" i="2" s="1"/>
  <c r="N14" i="2"/>
  <c r="P14" i="2" s="1"/>
  <c r="O14" i="2"/>
  <c r="Q14" i="2" s="1"/>
  <c r="O24" i="5"/>
  <c r="Q24" i="5" s="1"/>
  <c r="Q21" i="4"/>
  <c r="P18" i="4"/>
  <c r="Q60" i="4"/>
  <c r="P27" i="4"/>
  <c r="Q42" i="4"/>
  <c r="P68" i="4"/>
  <c r="P16" i="4"/>
  <c r="Q53" i="4"/>
  <c r="P72" i="4"/>
  <c r="Q24" i="4"/>
  <c r="Q77" i="4"/>
  <c r="P22" i="4"/>
  <c r="P55" i="4"/>
  <c r="Q47" i="4"/>
  <c r="Q52" i="4"/>
  <c r="P28" i="4"/>
  <c r="P11" i="4"/>
  <c r="Q76" i="4"/>
  <c r="P17" i="4"/>
  <c r="Q59" i="4"/>
  <c r="Q12" i="4"/>
  <c r="Q20" i="4"/>
  <c r="P29" i="4"/>
  <c r="P67" i="4"/>
  <c r="Q36" i="4"/>
  <c r="P41" i="4"/>
  <c r="Q61" i="4"/>
  <c r="P34" i="4"/>
  <c r="P62" i="4"/>
  <c r="Q23" i="4"/>
  <c r="Q50" i="4"/>
  <c r="P57" i="4"/>
  <c r="P33" i="4"/>
  <c r="P73" i="4"/>
  <c r="Q74" i="4"/>
  <c r="Q65" i="4"/>
  <c r="P56" i="4"/>
  <c r="P69" i="4"/>
  <c r="P43" i="4"/>
  <c r="P54" i="4"/>
  <c r="P64" i="4"/>
  <c r="Q37" i="4"/>
  <c r="P79" i="4"/>
  <c r="Q40" i="4"/>
  <c r="Q70" i="4"/>
  <c r="Q35" i="4"/>
  <c r="P58" i="4"/>
  <c r="Q14" i="4"/>
  <c r="P26" i="4"/>
  <c r="P71" i="4"/>
  <c r="Q49" i="4"/>
  <c r="Q38" i="4"/>
  <c r="Q51" i="4"/>
  <c r="Q15" i="4"/>
  <c r="Q78" i="4"/>
  <c r="Q66" i="4"/>
  <c r="Q30" i="4"/>
  <c r="Q63" i="4"/>
  <c r="Q75" i="4"/>
  <c r="Q39" i="4"/>
  <c r="P44" i="4"/>
  <c r="P46" i="4"/>
  <c r="P10" i="4"/>
  <c r="P32" i="4"/>
</calcChain>
</file>

<file path=xl/comments1.xml><?xml version="1.0" encoding="utf-8"?>
<comments xmlns="http://schemas.openxmlformats.org/spreadsheetml/2006/main">
  <authors>
    <author>ls_marketdata15</author>
    <author>@LG</author>
  </authors>
  <commentList>
    <comment ref="M2" authorId="0" shapeId="0">
      <text>
        <r>
          <rPr>
            <b/>
            <sz val="9"/>
            <color indexed="81"/>
            <rFont val="Tahoma"/>
            <charset val="1"/>
          </rPr>
          <t>=BDP(E13;G3)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3" authorId="1" shapeId="0">
      <text>
        <r>
          <rPr>
            <b/>
            <sz val="9"/>
            <color indexed="81"/>
            <rFont val="Tahoma"/>
            <charset val="1"/>
          </rPr>
          <t>3 ieme vendredi du mois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=BDP($E4;F$3)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=BDP($E4;F$3)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=BDP(E13;G3)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charset val="1"/>
          </rPr>
          <t>=BDH(E13;"LAST_PRICE";"2018/10/01";"2019/10/01")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<sst xmlns="http://schemas.openxmlformats.org/spreadsheetml/2006/main" count="131" uniqueCount="77">
  <si>
    <t>d1</t>
  </si>
  <si>
    <t>d2</t>
  </si>
  <si>
    <t>St</t>
  </si>
  <si>
    <t xml:space="preserve">Valo Intrinsèque </t>
  </si>
  <si>
    <t>Call</t>
  </si>
  <si>
    <t>Put</t>
  </si>
  <si>
    <t>Prime</t>
  </si>
  <si>
    <t>Valeur temps</t>
  </si>
  <si>
    <t>K</t>
  </si>
  <si>
    <t>T</t>
  </si>
  <si>
    <t>r</t>
  </si>
  <si>
    <r>
      <t xml:space="preserve"> </t>
    </r>
    <r>
      <rPr>
        <b/>
        <sz val="10"/>
        <rFont val="Symbol"/>
        <family val="1"/>
        <charset val="2"/>
      </rPr>
      <t>s</t>
    </r>
  </si>
  <si>
    <t xml:space="preserve"> sigma</t>
  </si>
  <si>
    <t>Achat Action</t>
  </si>
  <si>
    <t xml:space="preserve">Prime </t>
  </si>
  <si>
    <t>Achat Put</t>
  </si>
  <si>
    <t>Achat Put + Achat titre</t>
  </si>
  <si>
    <t>K2</t>
  </si>
  <si>
    <t>Prime 2</t>
  </si>
  <si>
    <t>Achat Call 1</t>
  </si>
  <si>
    <t>Achat call 2</t>
  </si>
  <si>
    <t>Call Spread</t>
  </si>
  <si>
    <t>call + Put</t>
  </si>
  <si>
    <t>vente call vente put</t>
  </si>
  <si>
    <t>K3</t>
  </si>
  <si>
    <t>Prime 3</t>
  </si>
  <si>
    <t>Achat call 3</t>
  </si>
  <si>
    <t>C1-2C2+C3</t>
  </si>
  <si>
    <t>delta call</t>
  </si>
  <si>
    <t>delta put</t>
  </si>
  <si>
    <t>Gamma</t>
  </si>
  <si>
    <t>gamma</t>
  </si>
  <si>
    <t>delta Call</t>
  </si>
  <si>
    <t>delta Put</t>
  </si>
  <si>
    <t>Call Price</t>
  </si>
  <si>
    <t>Put Price</t>
  </si>
  <si>
    <t>NAME</t>
  </si>
  <si>
    <r>
      <t>S</t>
    </r>
    <r>
      <rPr>
        <b/>
        <sz val="8"/>
        <rFont val="Arial"/>
        <family val="2"/>
      </rPr>
      <t>0</t>
    </r>
  </si>
  <si>
    <t>Date</t>
  </si>
  <si>
    <t>SPX INDEX</t>
  </si>
  <si>
    <t>Historique Closing S&amp;P 500</t>
  </si>
  <si>
    <t xml:space="preserve">Volatilité historique </t>
  </si>
  <si>
    <t>Maturité</t>
  </si>
  <si>
    <t>SPX 12/19 C2700 INDEX</t>
  </si>
  <si>
    <t>SPX 12/19 C2800 INDEX</t>
  </si>
  <si>
    <t>SPX 12/19 C2850 INDEX</t>
  </si>
  <si>
    <t>SPX 12/19 C2900 INDEX</t>
  </si>
  <si>
    <t>SPX 12/19 C2950 INDEX</t>
  </si>
  <si>
    <t>SPX 12/19 C3000 INDEX</t>
  </si>
  <si>
    <t>SPX 12/19 C3050 INDEX</t>
  </si>
  <si>
    <t>SPX 12/19 C3150 INDEX</t>
  </si>
  <si>
    <t>SPX 12/19 C3250 INDEX</t>
  </si>
  <si>
    <t>DELTA</t>
  </si>
  <si>
    <t>VOL IMP</t>
  </si>
  <si>
    <t>PRIX CALL</t>
  </si>
  <si>
    <t>OPT_IMPLIED_VOLATILITY_LAST</t>
  </si>
  <si>
    <t>LAST_PRICE</t>
  </si>
  <si>
    <t>SPX 12/19 C2000 INDEX</t>
  </si>
  <si>
    <t>SPX 12/19 C2200 INDEX</t>
  </si>
  <si>
    <t>SPX 12/19 C2300 INDEX</t>
  </si>
  <si>
    <t>SPX 12/19 C2400 INDEX</t>
  </si>
  <si>
    <t>SPX 12/19 C2450 INDEX</t>
  </si>
  <si>
    <t>SPX 12/19 C2500 INDEX</t>
  </si>
  <si>
    <t>SPX 12/19 C2550 INDEX</t>
  </si>
  <si>
    <t>SPX 12/19 C2600 INDEX</t>
  </si>
  <si>
    <t>SPX 12/19 C2650 INDEX</t>
  </si>
  <si>
    <t>SPX 12/19 C2750 INDEX</t>
  </si>
  <si>
    <t>SPX 12/19 C3100 INDEX</t>
  </si>
  <si>
    <t>SPX 12/19 C3200 INDEX</t>
  </si>
  <si>
    <t>SPX 12/19 C3300 INDEX</t>
  </si>
  <si>
    <t>SPX 12/19 C3350 INDEX</t>
  </si>
  <si>
    <t>SPX 12/19 C3400 INDEX</t>
  </si>
  <si>
    <t>SPX 12/19 C3450 INDEX</t>
  </si>
  <si>
    <t>SPX 12/19 C3500 INDEX</t>
  </si>
  <si>
    <t>SPX 12/19 C3600 INDEX</t>
  </si>
  <si>
    <t>SPX 12/19 C3700 INDEX</t>
  </si>
  <si>
    <t>SPX 12/19 C3800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</si>
</sst>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164" formatCode="#,##0.00\ &quot;€&quot;"/>
    <numFmt numFmtId="165" formatCode="0.00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sz val="8"/>
      <name val="Arial"/>
      <family val="2"/>
    </font>
    <font>
      <b/>
      <sz val="10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3" xfId="0" applyFill="1" applyBorder="1"/>
    <xf numFmtId="10" fontId="0" fillId="2" borderId="3" xfId="0" applyNumberFormat="1" applyFill="1" applyBorder="1"/>
    <xf numFmtId="10" fontId="0" fillId="2" borderId="4" xfId="0" applyNumberFormat="1" applyFill="1" applyBorder="1"/>
    <xf numFmtId="0" fontId="0" fillId="2" borderId="6" xfId="0" applyFill="1" applyBorder="1"/>
    <xf numFmtId="0" fontId="2" fillId="0" borderId="0" xfId="0" applyFont="1"/>
    <xf numFmtId="164" fontId="0" fillId="0" borderId="0" xfId="0" applyNumberForma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2" borderId="3" xfId="0" applyNumberFormat="1" applyFill="1" applyBorder="1"/>
    <xf numFmtId="10" fontId="0" fillId="0" borderId="0" xfId="0" applyNumberFormat="1"/>
    <xf numFmtId="0" fontId="1" fillId="0" borderId="0" xfId="0" applyFont="1"/>
    <xf numFmtId="8" fontId="0" fillId="0" borderId="0" xfId="0" applyNumberForma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/>
    <xf numFmtId="1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2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4" xfId="0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2" fontId="0" fillId="0" borderId="13" xfId="0" applyNumberFormat="1" applyBorder="1"/>
    <xf numFmtId="0" fontId="0" fillId="4" borderId="8" xfId="0" applyFill="1" applyBorder="1"/>
    <xf numFmtId="0" fontId="0" fillId="4" borderId="10" xfId="0" applyFill="1" applyBorder="1"/>
    <xf numFmtId="164" fontId="0" fillId="4" borderId="8" xfId="0" applyNumberFormat="1" applyFill="1" applyBorder="1"/>
    <xf numFmtId="164" fontId="0" fillId="4" borderId="10" xfId="0" applyNumberFormat="1" applyFill="1" applyBorder="1"/>
    <xf numFmtId="164" fontId="2" fillId="4" borderId="9" xfId="0" applyNumberFormat="1" applyFont="1" applyFill="1" applyBorder="1"/>
    <xf numFmtId="2" fontId="0" fillId="4" borderId="8" xfId="0" applyNumberFormat="1" applyFill="1" applyBorder="1"/>
    <xf numFmtId="2" fontId="0" fillId="4" borderId="10" xfId="0" applyNumberFormat="1" applyFill="1" applyBorder="1"/>
    <xf numFmtId="0" fontId="0" fillId="4" borderId="14" xfId="0" applyFill="1" applyBorder="1"/>
    <xf numFmtId="0" fontId="0" fillId="4" borderId="15" xfId="0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164" fontId="2" fillId="4" borderId="0" xfId="0" applyNumberFormat="1" applyFont="1" applyFill="1" applyBorder="1"/>
    <xf numFmtId="2" fontId="0" fillId="4" borderId="14" xfId="0" applyNumberFormat="1" applyFill="1" applyBorder="1"/>
    <xf numFmtId="2" fontId="0" fillId="4" borderId="15" xfId="0" applyNumberFormat="1" applyFill="1" applyBorder="1"/>
    <xf numFmtId="0" fontId="0" fillId="4" borderId="11" xfId="0" applyFill="1" applyBorder="1"/>
    <xf numFmtId="0" fontId="0" fillId="4" borderId="13" xfId="0" applyFill="1" applyBorder="1"/>
    <xf numFmtId="164" fontId="0" fillId="4" borderId="11" xfId="0" applyNumberFormat="1" applyFill="1" applyBorder="1"/>
    <xf numFmtId="164" fontId="0" fillId="4" borderId="13" xfId="0" applyNumberFormat="1" applyFill="1" applyBorder="1"/>
    <xf numFmtId="164" fontId="2" fillId="4" borderId="12" xfId="0" applyNumberFormat="1" applyFont="1" applyFill="1" applyBorder="1"/>
    <xf numFmtId="2" fontId="0" fillId="4" borderId="11" xfId="0" applyNumberFormat="1" applyFill="1" applyBorder="1"/>
    <xf numFmtId="2" fontId="0" fillId="4" borderId="13" xfId="0" applyNumberFormat="1" applyFill="1" applyBorder="1"/>
    <xf numFmtId="0" fontId="1" fillId="0" borderId="8" xfId="0" applyFont="1" applyBorder="1"/>
    <xf numFmtId="0" fontId="1" fillId="0" borderId="14" xfId="0" applyFont="1" applyBorder="1"/>
    <xf numFmtId="0" fontId="1" fillId="0" borderId="11" xfId="0" applyFont="1" applyBorder="1"/>
    <xf numFmtId="0" fontId="2" fillId="0" borderId="16" xfId="0" applyFont="1" applyBorder="1"/>
    <xf numFmtId="0" fontId="1" fillId="0" borderId="16" xfId="0" applyFont="1" applyBorder="1"/>
    <xf numFmtId="0" fontId="5" fillId="0" borderId="8" xfId="0" applyFont="1" applyFill="1" applyBorder="1" applyAlignment="1">
      <alignment horizontal="center"/>
    </xf>
    <xf numFmtId="0" fontId="5" fillId="0" borderId="10" xfId="0" applyFont="1" applyBorder="1"/>
    <xf numFmtId="0" fontId="5" fillId="0" borderId="11" xfId="0" applyFont="1" applyFill="1" applyBorder="1" applyAlignment="1">
      <alignment horizontal="center"/>
    </xf>
    <xf numFmtId="0" fontId="5" fillId="0" borderId="13" xfId="0" applyFont="1" applyBorder="1"/>
    <xf numFmtId="0" fontId="0" fillId="3" borderId="6" xfId="0" applyFill="1" applyBorder="1"/>
    <xf numFmtId="0" fontId="0" fillId="3" borderId="3" xfId="0" applyFill="1" applyBorder="1"/>
    <xf numFmtId="10" fontId="0" fillId="3" borderId="3" xfId="0" applyNumberFormat="1" applyFill="1" applyBorder="1"/>
    <xf numFmtId="0" fontId="2" fillId="0" borderId="14" xfId="0" applyFont="1" applyBorder="1"/>
    <xf numFmtId="0" fontId="2" fillId="0" borderId="7" xfId="0" applyFont="1" applyBorder="1" applyAlignment="1">
      <alignment horizontal="center"/>
    </xf>
    <xf numFmtId="10" fontId="0" fillId="5" borderId="0" xfId="0" applyNumberFormat="1" applyFill="1"/>
    <xf numFmtId="0" fontId="2" fillId="0" borderId="21" xfId="0" applyFont="1" applyBorder="1"/>
    <xf numFmtId="0" fontId="2" fillId="0" borderId="22" xfId="0" applyFont="1" applyBorder="1"/>
    <xf numFmtId="0" fontId="2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0" fillId="0" borderId="19" xfId="0" applyNumberFormat="1" applyBorder="1"/>
    <xf numFmtId="2" fontId="0" fillId="0" borderId="24" xfId="0" applyNumberFormat="1" applyBorder="1"/>
    <xf numFmtId="2" fontId="0" fillId="0" borderId="21" xfId="0" applyNumberFormat="1" applyBorder="1"/>
    <xf numFmtId="2" fontId="0" fillId="6" borderId="19" xfId="0" applyNumberFormat="1" applyFill="1" applyBorder="1"/>
    <xf numFmtId="0" fontId="0" fillId="6" borderId="20" xfId="0" applyFill="1" applyBorder="1"/>
    <xf numFmtId="0" fontId="0" fillId="6" borderId="19" xfId="0" applyFill="1" applyBorder="1"/>
    <xf numFmtId="164" fontId="0" fillId="6" borderId="19" xfId="0" applyNumberFormat="1" applyFill="1" applyBorder="1"/>
    <xf numFmtId="164" fontId="0" fillId="6" borderId="20" xfId="0" applyNumberFormat="1" applyFill="1" applyBorder="1"/>
    <xf numFmtId="164" fontId="0" fillId="6" borderId="23" xfId="0" applyNumberFormat="1" applyFill="1" applyBorder="1"/>
    <xf numFmtId="2" fontId="0" fillId="6" borderId="24" xfId="0" applyNumberFormat="1" applyFill="1" applyBorder="1"/>
    <xf numFmtId="0" fontId="0" fillId="6" borderId="25" xfId="0" applyFill="1" applyBorder="1"/>
    <xf numFmtId="0" fontId="0" fillId="6" borderId="24" xfId="0" applyFill="1" applyBorder="1"/>
    <xf numFmtId="164" fontId="0" fillId="6" borderId="24" xfId="0" applyNumberFormat="1" applyFill="1" applyBorder="1"/>
    <xf numFmtId="164" fontId="0" fillId="6" borderId="25" xfId="0" applyNumberFormat="1" applyFill="1" applyBorder="1"/>
    <xf numFmtId="164" fontId="0" fillId="6" borderId="0" xfId="0" applyNumberFormat="1" applyFill="1" applyBorder="1"/>
    <xf numFmtId="2" fontId="0" fillId="6" borderId="21" xfId="0" applyNumberFormat="1" applyFill="1" applyBorder="1"/>
    <xf numFmtId="0" fontId="0" fillId="6" borderId="22" xfId="0" applyFill="1" applyBorder="1"/>
    <xf numFmtId="0" fontId="0" fillId="6" borderId="21" xfId="0" applyFill="1" applyBorder="1"/>
    <xf numFmtId="164" fontId="0" fillId="6" borderId="21" xfId="0" applyNumberFormat="1" applyFill="1" applyBorder="1"/>
    <xf numFmtId="164" fontId="0" fillId="6" borderId="22" xfId="0" applyNumberFormat="1" applyFill="1" applyBorder="1"/>
    <xf numFmtId="164" fontId="0" fillId="6" borderId="17" xfId="0" applyNumberFormat="1" applyFill="1" applyBorder="1"/>
    <xf numFmtId="2" fontId="0" fillId="6" borderId="0" xfId="0" applyNumberFormat="1" applyFill="1"/>
    <xf numFmtId="0" fontId="0" fillId="6" borderId="0" xfId="0" applyFill="1"/>
    <xf numFmtId="164" fontId="0" fillId="6" borderId="0" xfId="0" applyNumberFormat="1" applyFill="1"/>
    <xf numFmtId="8" fontId="0" fillId="6" borderId="0" xfId="0" applyNumberFormat="1" applyFill="1"/>
    <xf numFmtId="0" fontId="0" fillId="0" borderId="13" xfId="0" applyBorder="1"/>
    <xf numFmtId="2" fontId="0" fillId="0" borderId="8" xfId="0" applyNumberFormat="1" applyBorder="1"/>
    <xf numFmtId="2" fontId="0" fillId="0" borderId="14" xfId="0" applyNumberFormat="1" applyBorder="1"/>
    <xf numFmtId="2" fontId="0" fillId="0" borderId="11" xfId="0" applyNumberFormat="1" applyBorder="1"/>
    <xf numFmtId="164" fontId="0" fillId="0" borderId="0" xfId="0" applyNumberFormat="1" applyFill="1"/>
    <xf numFmtId="0" fontId="2" fillId="0" borderId="0" xfId="0" applyFont="1" applyFill="1" applyBorder="1"/>
    <xf numFmtId="0" fontId="2" fillId="0" borderId="7" xfId="0" applyFont="1" applyBorder="1"/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Smile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Pricer!$L$4:$L$32</c:f>
              <c:numCache>
                <c:formatCode>General</c:formatCode>
                <c:ptCount val="29"/>
                <c:pt idx="0">
                  <c:v>2000</c:v>
                </c:pt>
                <c:pt idx="1">
                  <c:v>2200</c:v>
                </c:pt>
                <c:pt idx="2">
                  <c:v>2300</c:v>
                </c:pt>
                <c:pt idx="3">
                  <c:v>2400</c:v>
                </c:pt>
                <c:pt idx="4">
                  <c:v>2450</c:v>
                </c:pt>
                <c:pt idx="5">
                  <c:v>2500</c:v>
                </c:pt>
                <c:pt idx="6">
                  <c:v>2550</c:v>
                </c:pt>
                <c:pt idx="7">
                  <c:v>2600</c:v>
                </c:pt>
                <c:pt idx="8">
                  <c:v>2650</c:v>
                </c:pt>
                <c:pt idx="9">
                  <c:v>2700</c:v>
                </c:pt>
                <c:pt idx="10">
                  <c:v>2750</c:v>
                </c:pt>
                <c:pt idx="11">
                  <c:v>2800</c:v>
                </c:pt>
                <c:pt idx="12">
                  <c:v>2850</c:v>
                </c:pt>
                <c:pt idx="13">
                  <c:v>2900</c:v>
                </c:pt>
                <c:pt idx="14">
                  <c:v>2950</c:v>
                </c:pt>
                <c:pt idx="15">
                  <c:v>3000</c:v>
                </c:pt>
                <c:pt idx="16">
                  <c:v>3050</c:v>
                </c:pt>
                <c:pt idx="17">
                  <c:v>3100</c:v>
                </c:pt>
                <c:pt idx="18">
                  <c:v>3150</c:v>
                </c:pt>
                <c:pt idx="19">
                  <c:v>3200</c:v>
                </c:pt>
                <c:pt idx="20">
                  <c:v>3250</c:v>
                </c:pt>
                <c:pt idx="21">
                  <c:v>3300</c:v>
                </c:pt>
                <c:pt idx="22">
                  <c:v>3350</c:v>
                </c:pt>
                <c:pt idx="23">
                  <c:v>3400</c:v>
                </c:pt>
                <c:pt idx="24">
                  <c:v>3450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</c:numCache>
            </c:numRef>
          </c:xVal>
          <c:yVal>
            <c:numRef>
              <c:f>Pricer!$N$4:$N$32</c:f>
              <c:numCache>
                <c:formatCode>General</c:formatCode>
                <c:ptCount val="29"/>
                <c:pt idx="0">
                  <c:v>34.752670000000002</c:v>
                </c:pt>
                <c:pt idx="1">
                  <c:v>31.094760000000001</c:v>
                </c:pt>
                <c:pt idx="2">
                  <c:v>29.158580000000001</c:v>
                </c:pt>
                <c:pt idx="3">
                  <c:v>26.8658</c:v>
                </c:pt>
                <c:pt idx="4">
                  <c:v>26.392880000000002</c:v>
                </c:pt>
                <c:pt idx="5">
                  <c:v>25.449190000000002</c:v>
                </c:pt>
                <c:pt idx="6">
                  <c:v>25.353359999999999</c:v>
                </c:pt>
                <c:pt idx="7">
                  <c:v>24.086030000000001</c:v>
                </c:pt>
                <c:pt idx="8">
                  <c:v>22.72711</c:v>
                </c:pt>
                <c:pt idx="9">
                  <c:v>21.905719999999999</c:v>
                </c:pt>
                <c:pt idx="10">
                  <c:v>21.802800000000001</c:v>
                </c:pt>
                <c:pt idx="11">
                  <c:v>20.64461</c:v>
                </c:pt>
                <c:pt idx="12">
                  <c:v>19.211040000000001</c:v>
                </c:pt>
                <c:pt idx="13">
                  <c:v>18.096129999999999</c:v>
                </c:pt>
                <c:pt idx="14">
                  <c:v>16.085560000000001</c:v>
                </c:pt>
                <c:pt idx="15">
                  <c:v>14.59022</c:v>
                </c:pt>
                <c:pt idx="16">
                  <c:v>14.50778</c:v>
                </c:pt>
                <c:pt idx="17">
                  <c:v>12.15733</c:v>
                </c:pt>
                <c:pt idx="18">
                  <c:v>11.93891</c:v>
                </c:pt>
                <c:pt idx="19">
                  <c:v>11.573</c:v>
                </c:pt>
                <c:pt idx="20">
                  <c:v>11.611940000000001</c:v>
                </c:pt>
                <c:pt idx="21">
                  <c:v>12.35141</c:v>
                </c:pt>
                <c:pt idx="22">
                  <c:v>12.86126</c:v>
                </c:pt>
                <c:pt idx="23">
                  <c:v>12.985989999999999</c:v>
                </c:pt>
                <c:pt idx="24">
                  <c:v>12.455640000000001</c:v>
                </c:pt>
                <c:pt idx="25">
                  <c:v>12.87885</c:v>
                </c:pt>
                <c:pt idx="26">
                  <c:v>16.09695</c:v>
                </c:pt>
                <c:pt idx="27">
                  <c:v>17.13278</c:v>
                </c:pt>
                <c:pt idx="28">
                  <c:v>17.060690000000001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4-4941-BECE-233B1B5F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608520"/>
        <c:axId val="963616064"/>
      </c:scatterChart>
      <c:valAx>
        <c:axId val="963608520"/>
        <c:scaling>
          <c:orientation val="minMax"/>
          <c:min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16064"/>
        <c:crosses val="autoZero"/>
        <c:crossBetween val="midCat"/>
      </c:valAx>
      <c:valAx>
        <c:axId val="9636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0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Evolution Valeur Temps vers la maturité</a:t>
            </a:r>
          </a:p>
        </c:rich>
      </c:tx>
      <c:layout>
        <c:manualLayout>
          <c:xMode val="edge"/>
          <c:yMode val="edge"/>
          <c:x val="0.26493807075768422"/>
          <c:y val="3.38266309696568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557742782152236E-2"/>
          <c:y val="2.8252405949256341E-2"/>
          <c:w val="0.85219138232720915"/>
          <c:h val="0.75932840376034938"/>
        </c:manualLayout>
      </c:layout>
      <c:lineChart>
        <c:grouping val="standard"/>
        <c:varyColors val="0"/>
        <c:ser>
          <c:idx val="0"/>
          <c:order val="0"/>
          <c:tx>
            <c:v>Valeur Temps</c:v>
          </c:tx>
          <c:marker>
            <c:symbol val="none"/>
          </c:marker>
          <c:cat>
            <c:numRef>
              <c:f>'T varie'!$I$9:$I$79</c:f>
              <c:numCache>
                <c:formatCode>0.00</c:formatCode>
                <c:ptCount val="71"/>
                <c:pt idx="0">
                  <c:v>71</c:v>
                </c:pt>
                <c:pt idx="1">
                  <c:v>70</c:v>
                </c:pt>
                <c:pt idx="2">
                  <c:v>69</c:v>
                </c:pt>
                <c:pt idx="3">
                  <c:v>68</c:v>
                </c:pt>
                <c:pt idx="4">
                  <c:v>67</c:v>
                </c:pt>
                <c:pt idx="5">
                  <c:v>66</c:v>
                </c:pt>
                <c:pt idx="6">
                  <c:v>65</c:v>
                </c:pt>
                <c:pt idx="7">
                  <c:v>64</c:v>
                </c:pt>
                <c:pt idx="8">
                  <c:v>63</c:v>
                </c:pt>
                <c:pt idx="9">
                  <c:v>62</c:v>
                </c:pt>
                <c:pt idx="10">
                  <c:v>61</c:v>
                </c:pt>
                <c:pt idx="11">
                  <c:v>60</c:v>
                </c:pt>
                <c:pt idx="12">
                  <c:v>59</c:v>
                </c:pt>
                <c:pt idx="13">
                  <c:v>58</c:v>
                </c:pt>
                <c:pt idx="14">
                  <c:v>57</c:v>
                </c:pt>
                <c:pt idx="15">
                  <c:v>56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52</c:v>
                </c:pt>
                <c:pt idx="20">
                  <c:v>51</c:v>
                </c:pt>
                <c:pt idx="21">
                  <c:v>50</c:v>
                </c:pt>
                <c:pt idx="22">
                  <c:v>49</c:v>
                </c:pt>
                <c:pt idx="23">
                  <c:v>48</c:v>
                </c:pt>
                <c:pt idx="24">
                  <c:v>47</c:v>
                </c:pt>
                <c:pt idx="25">
                  <c:v>46</c:v>
                </c:pt>
                <c:pt idx="26">
                  <c:v>45</c:v>
                </c:pt>
                <c:pt idx="27">
                  <c:v>44</c:v>
                </c:pt>
                <c:pt idx="28">
                  <c:v>43</c:v>
                </c:pt>
                <c:pt idx="29">
                  <c:v>42</c:v>
                </c:pt>
                <c:pt idx="30">
                  <c:v>41</c:v>
                </c:pt>
                <c:pt idx="31">
                  <c:v>40</c:v>
                </c:pt>
                <c:pt idx="32">
                  <c:v>39</c:v>
                </c:pt>
                <c:pt idx="33">
                  <c:v>38</c:v>
                </c:pt>
                <c:pt idx="34">
                  <c:v>37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33</c:v>
                </c:pt>
                <c:pt idx="39">
                  <c:v>32</c:v>
                </c:pt>
                <c:pt idx="40">
                  <c:v>31</c:v>
                </c:pt>
                <c:pt idx="41">
                  <c:v>30</c:v>
                </c:pt>
                <c:pt idx="42">
                  <c:v>29</c:v>
                </c:pt>
                <c:pt idx="43">
                  <c:v>28</c:v>
                </c:pt>
                <c:pt idx="44">
                  <c:v>27</c:v>
                </c:pt>
                <c:pt idx="45">
                  <c:v>26</c:v>
                </c:pt>
                <c:pt idx="46">
                  <c:v>25</c:v>
                </c:pt>
                <c:pt idx="47">
                  <c:v>24</c:v>
                </c:pt>
                <c:pt idx="48">
                  <c:v>23</c:v>
                </c:pt>
                <c:pt idx="49">
                  <c:v>22</c:v>
                </c:pt>
                <c:pt idx="50">
                  <c:v>21</c:v>
                </c:pt>
                <c:pt idx="51">
                  <c:v>20</c:v>
                </c:pt>
                <c:pt idx="52">
                  <c:v>19</c:v>
                </c:pt>
                <c:pt idx="53">
                  <c:v>18</c:v>
                </c:pt>
                <c:pt idx="54">
                  <c:v>17</c:v>
                </c:pt>
                <c:pt idx="55">
                  <c:v>16</c:v>
                </c:pt>
                <c:pt idx="56">
                  <c:v>15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11</c:v>
                </c:pt>
                <c:pt idx="61">
                  <c:v>10</c:v>
                </c:pt>
                <c:pt idx="62">
                  <c:v>9</c:v>
                </c:pt>
                <c:pt idx="63">
                  <c:v>8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</c:numCache>
            </c:numRef>
          </c:cat>
          <c:val>
            <c:numRef>
              <c:f>'T varie'!$O$9:$O$79</c:f>
              <c:numCache>
                <c:formatCode>#\ ##0.00\ "€"</c:formatCode>
                <c:ptCount val="71"/>
                <c:pt idx="0">
                  <c:v>1.2964271942396621</c:v>
                </c:pt>
                <c:pt idx="1">
                  <c:v>1.2875866750970353</c:v>
                </c:pt>
                <c:pt idx="2">
                  <c:v>1.2786759468406039</c:v>
                </c:pt>
                <c:pt idx="3">
                  <c:v>1.2696935242418625</c:v>
                </c:pt>
                <c:pt idx="4">
                  <c:v>1.2606378676716865</c:v>
                </c:pt>
                <c:pt idx="5">
                  <c:v>1.2515073802562675</c:v>
                </c:pt>
                <c:pt idx="6">
                  <c:v>1.2423004048387156</c:v>
                </c:pt>
                <c:pt idx="7">
                  <c:v>1.2330152207298219</c:v>
                </c:pt>
                <c:pt idx="8">
                  <c:v>1.2236500402297814</c:v>
                </c:pt>
                <c:pt idx="9">
                  <c:v>1.2142030049008667</c:v>
                </c:pt>
                <c:pt idx="10">
                  <c:v>1.2046721815688315</c:v>
                </c:pt>
                <c:pt idx="11">
                  <c:v>1.1950555580285673</c:v>
                </c:pt>
                <c:pt idx="12">
                  <c:v>1.1853510384267381</c:v>
                </c:pt>
                <c:pt idx="13">
                  <c:v>1.1755564382912453</c:v>
                </c:pt>
                <c:pt idx="14">
                  <c:v>1.1656694791738644</c:v>
                </c:pt>
                <c:pt idx="15">
                  <c:v>1.1556877828686147</c:v>
                </c:pt>
                <c:pt idx="16">
                  <c:v>1.1456088651640215</c:v>
                </c:pt>
                <c:pt idx="17">
                  <c:v>1.1354301290824864</c:v>
                </c:pt>
                <c:pt idx="18">
                  <c:v>1.1251488575543256</c:v>
                </c:pt>
                <c:pt idx="19">
                  <c:v>1.114762205467521</c:v>
                </c:pt>
                <c:pt idx="20">
                  <c:v>1.1042671910269526</c:v>
                </c:pt>
                <c:pt idx="21">
                  <c:v>1.093660686348251</c:v>
                </c:pt>
                <c:pt idx="22">
                  <c:v>1.0829394072017315</c:v>
                </c:pt>
                <c:pt idx="23">
                  <c:v>1.0720999018105459</c:v>
                </c:pt>
                <c:pt idx="24">
                  <c:v>1.0611385385942178</c:v>
                </c:pt>
                <c:pt idx="25">
                  <c:v>1.0500514927334805</c:v>
                </c:pt>
                <c:pt idx="26">
                  <c:v>1.0388347314148163</c:v>
                </c:pt>
                <c:pt idx="27">
                  <c:v>1.0274839975924479</c:v>
                </c:pt>
                <c:pt idx="28">
                  <c:v>1.0159947920815426</c:v>
                </c:pt>
                <c:pt idx="29">
                  <c:v>1.0043623537679487</c:v>
                </c:pt>
                <c:pt idx="30">
                  <c:v>0.99258163768632457</c:v>
                </c:pt>
                <c:pt idx="31">
                  <c:v>0.98064729067929335</c:v>
                </c:pt>
                <c:pt idx="32">
                  <c:v>0.96855362430264691</c:v>
                </c:pt>
                <c:pt idx="33">
                  <c:v>0.95629458458608241</c:v>
                </c:pt>
                <c:pt idx="34">
                  <c:v>0.94386371819118864</c:v>
                </c:pt>
                <c:pt idx="35">
                  <c:v>0.93125413442766458</c:v>
                </c:pt>
                <c:pt idx="36">
                  <c:v>0.91845846249054119</c:v>
                </c:pt>
                <c:pt idx="37">
                  <c:v>0.90546880316201594</c:v>
                </c:pt>
                <c:pt idx="38">
                  <c:v>0.89227667407576305</c:v>
                </c:pt>
                <c:pt idx="39">
                  <c:v>0.87887294746258249</c:v>
                </c:pt>
                <c:pt idx="40">
                  <c:v>0.86524777907450812</c:v>
                </c:pt>
                <c:pt idx="41">
                  <c:v>0.85139052670940885</c:v>
                </c:pt>
                <c:pt idx="42">
                  <c:v>0.83728965641270392</c:v>
                </c:pt>
                <c:pt idx="43">
                  <c:v>0.82293263399795435</c:v>
                </c:pt>
                <c:pt idx="44">
                  <c:v>0.80830579897521915</c:v>
                </c:pt>
                <c:pt idx="45">
                  <c:v>0.79339421726814408</c:v>
                </c:pt>
                <c:pt idx="46">
                  <c:v>0.77818150818627529</c:v>
                </c:pt>
                <c:pt idx="47">
                  <c:v>0.76264963992737833</c:v>
                </c:pt>
                <c:pt idx="48">
                  <c:v>0.74677868631566824</c:v>
                </c:pt>
                <c:pt idx="49">
                  <c:v>0.73054653539540482</c:v>
                </c:pt>
                <c:pt idx="50">
                  <c:v>0.71392853769150477</c:v>
                </c:pt>
                <c:pt idx="51">
                  <c:v>0.69689707812499435</c:v>
                </c:pt>
                <c:pt idx="52">
                  <c:v>0.67942105029162647</c:v>
                </c:pt>
                <c:pt idx="53">
                  <c:v>0.66146520441580137</c:v>
                </c:pt>
                <c:pt idx="54">
                  <c:v>0.64298932976256395</c:v>
                </c:pt>
                <c:pt idx="55">
                  <c:v>0.62394721703241629</c:v>
                </c:pt>
                <c:pt idx="56">
                  <c:v>0.60428532371558674</c:v>
                </c:pt>
                <c:pt idx="57">
                  <c:v>0.58394103132553354</c:v>
                </c:pt>
                <c:pt idx="58">
                  <c:v>0.56284033071770523</c:v>
                </c:pt>
                <c:pt idx="59">
                  <c:v>0.54089468782127881</c:v>
                </c:pt>
                <c:pt idx="60">
                  <c:v>0.51799670438121126</c:v>
                </c:pt>
                <c:pt idx="61">
                  <c:v>0.4940139538218844</c:v>
                </c:pt>
                <c:pt idx="62">
                  <c:v>0.46877995599419719</c:v>
                </c:pt>
                <c:pt idx="63">
                  <c:v>0.44208047775973469</c:v>
                </c:pt>
                <c:pt idx="64">
                  <c:v>0.41363180841632285</c:v>
                </c:pt>
                <c:pt idx="65">
                  <c:v>0.38304438492346549</c:v>
                </c:pt>
                <c:pt idx="66">
                  <c:v>0.34975750712921894</c:v>
                </c:pt>
                <c:pt idx="67">
                  <c:v>0.31291083897879446</c:v>
                </c:pt>
                <c:pt idx="68">
                  <c:v>0.27105648891149059</c:v>
                </c:pt>
                <c:pt idx="69">
                  <c:v>0.22137203111555337</c:v>
                </c:pt>
                <c:pt idx="70">
                  <c:v>0.15657280207674873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3-432F-B779-7358D2BC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827520"/>
        <c:axId val="336829440"/>
      </c:lineChart>
      <c:catAx>
        <c:axId val="3368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36829440"/>
        <c:crosses val="autoZero"/>
        <c:auto val="1"/>
        <c:lblAlgn val="ctr"/>
        <c:lblOffset val="100"/>
        <c:tickMarkSkip val="5"/>
        <c:noMultiLvlLbl val="0"/>
      </c:catAx>
      <c:valAx>
        <c:axId val="3368294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\ ##0.00\ &quot;€&quot;" sourceLinked="1"/>
        <c:majorTickMark val="out"/>
        <c:minorTickMark val="none"/>
        <c:tickLblPos val="nextTo"/>
        <c:crossAx val="33682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Evolution Valeur Temps avec la volatilité du sous jacent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557742782152236E-2"/>
          <c:y val="2.8252405949256341E-2"/>
          <c:w val="0.85219138232720915"/>
          <c:h val="0.75932840376034938"/>
        </c:manualLayout>
      </c:layout>
      <c:lineChart>
        <c:grouping val="standard"/>
        <c:varyColors val="0"/>
        <c:ser>
          <c:idx val="0"/>
          <c:order val="0"/>
          <c:tx>
            <c:v>Valeur Temps</c:v>
          </c:tx>
          <c:marker>
            <c:symbol val="none"/>
          </c:marker>
          <c:cat>
            <c:numRef>
              <c:f>'Sigma varie'!$I$9:$I$79</c:f>
              <c:numCache>
                <c:formatCode>0.00%</c:formatCode>
                <c:ptCount val="71"/>
                <c:pt idx="0">
                  <c:v>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1.2999999999999999E-2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2.5000000000000001E-2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3.6999999999999998E-2</c:v>
                </c:pt>
                <c:pt idx="10">
                  <c:v>4.1000000000000002E-2</c:v>
                </c:pt>
                <c:pt idx="11">
                  <c:v>4.4999999999999998E-2</c:v>
                </c:pt>
                <c:pt idx="12">
                  <c:v>4.9000000000000002E-2</c:v>
                </c:pt>
                <c:pt idx="13">
                  <c:v>5.2999999999999999E-2</c:v>
                </c:pt>
                <c:pt idx="14">
                  <c:v>5.7000000000000002E-2</c:v>
                </c:pt>
                <c:pt idx="15">
                  <c:v>6.0999999999999999E-2</c:v>
                </c:pt>
                <c:pt idx="16">
                  <c:v>6.5000000000000002E-2</c:v>
                </c:pt>
                <c:pt idx="17">
                  <c:v>6.9000000000000006E-2</c:v>
                </c:pt>
                <c:pt idx="18">
                  <c:v>7.2999999999999995E-2</c:v>
                </c:pt>
                <c:pt idx="19">
                  <c:v>7.6999999999999999E-2</c:v>
                </c:pt>
                <c:pt idx="20">
                  <c:v>8.1000000000000003E-2</c:v>
                </c:pt>
                <c:pt idx="21">
                  <c:v>8.5000000000000006E-2</c:v>
                </c:pt>
                <c:pt idx="22">
                  <c:v>8.8999999999999996E-2</c:v>
                </c:pt>
                <c:pt idx="23">
                  <c:v>9.2999999999999999E-2</c:v>
                </c:pt>
                <c:pt idx="24">
                  <c:v>9.7000000000000003E-2</c:v>
                </c:pt>
                <c:pt idx="25">
                  <c:v>0.10100000000000001</c:v>
                </c:pt>
                <c:pt idx="26">
                  <c:v>0.105</c:v>
                </c:pt>
                <c:pt idx="27">
                  <c:v>0.109</c:v>
                </c:pt>
                <c:pt idx="28">
                  <c:v>0.113</c:v>
                </c:pt>
                <c:pt idx="29">
                  <c:v>0.11700000000000001</c:v>
                </c:pt>
                <c:pt idx="30">
                  <c:v>0.121</c:v>
                </c:pt>
                <c:pt idx="31">
                  <c:v>0.125</c:v>
                </c:pt>
                <c:pt idx="32">
                  <c:v>0.129</c:v>
                </c:pt>
                <c:pt idx="33">
                  <c:v>0.13300000000000001</c:v>
                </c:pt>
                <c:pt idx="34">
                  <c:v>0.13700000000000001</c:v>
                </c:pt>
                <c:pt idx="35">
                  <c:v>0.14099999999999999</c:v>
                </c:pt>
                <c:pt idx="36">
                  <c:v>0.14499999999999999</c:v>
                </c:pt>
                <c:pt idx="37">
                  <c:v>0.14899999999999999</c:v>
                </c:pt>
                <c:pt idx="38">
                  <c:v>0.153</c:v>
                </c:pt>
                <c:pt idx="39">
                  <c:v>0.157</c:v>
                </c:pt>
                <c:pt idx="40">
                  <c:v>0.161</c:v>
                </c:pt>
                <c:pt idx="41">
                  <c:v>0.16500000000000001</c:v>
                </c:pt>
                <c:pt idx="42">
                  <c:v>0.16900000000000001</c:v>
                </c:pt>
                <c:pt idx="43">
                  <c:v>0.17299999999999999</c:v>
                </c:pt>
                <c:pt idx="44">
                  <c:v>0.17699999999999999</c:v>
                </c:pt>
                <c:pt idx="45">
                  <c:v>0.18099999999999999</c:v>
                </c:pt>
                <c:pt idx="46">
                  <c:v>0.185</c:v>
                </c:pt>
                <c:pt idx="47">
                  <c:v>0.189</c:v>
                </c:pt>
                <c:pt idx="48">
                  <c:v>0.193</c:v>
                </c:pt>
                <c:pt idx="49">
                  <c:v>0.19700000000000001</c:v>
                </c:pt>
                <c:pt idx="50">
                  <c:v>0.20100000000000001</c:v>
                </c:pt>
                <c:pt idx="51">
                  <c:v>0.20499999999999999</c:v>
                </c:pt>
                <c:pt idx="52">
                  <c:v>0.20899999999999999</c:v>
                </c:pt>
                <c:pt idx="53">
                  <c:v>0.21299999999999999</c:v>
                </c:pt>
                <c:pt idx="54">
                  <c:v>0.217</c:v>
                </c:pt>
                <c:pt idx="55">
                  <c:v>0.221</c:v>
                </c:pt>
                <c:pt idx="56">
                  <c:v>0.22500000000000001</c:v>
                </c:pt>
                <c:pt idx="57">
                  <c:v>0.22900000000000001</c:v>
                </c:pt>
                <c:pt idx="58">
                  <c:v>0.23300000000000001</c:v>
                </c:pt>
                <c:pt idx="59">
                  <c:v>0.23699999999999999</c:v>
                </c:pt>
                <c:pt idx="60">
                  <c:v>0.24099999999999999</c:v>
                </c:pt>
                <c:pt idx="61">
                  <c:v>0.245</c:v>
                </c:pt>
                <c:pt idx="62">
                  <c:v>0.249</c:v>
                </c:pt>
                <c:pt idx="63">
                  <c:v>0.253</c:v>
                </c:pt>
                <c:pt idx="64">
                  <c:v>0.25700000000000001</c:v>
                </c:pt>
                <c:pt idx="65">
                  <c:v>0.26100000000000001</c:v>
                </c:pt>
                <c:pt idx="66">
                  <c:v>0.26500000000000001</c:v>
                </c:pt>
                <c:pt idx="67">
                  <c:v>0.26900000000000002</c:v>
                </c:pt>
                <c:pt idx="68">
                  <c:v>0.27300000000000002</c:v>
                </c:pt>
                <c:pt idx="69">
                  <c:v>0.27700000000000002</c:v>
                </c:pt>
                <c:pt idx="70">
                  <c:v>0.28100000000000003</c:v>
                </c:pt>
              </c:numCache>
            </c:numRef>
          </c:cat>
          <c:val>
            <c:numRef>
              <c:f>'Sigma varie'!$O$9:$O$79</c:f>
              <c:numCache>
                <c:formatCode>#\ ##0.00\ "€"</c:formatCode>
                <c:ptCount val="71"/>
                <c:pt idx="0">
                  <c:v>1.5343583334932801E-25</c:v>
                </c:pt>
                <c:pt idx="1">
                  <c:v>3.9784632036151679E-3</c:v>
                </c:pt>
                <c:pt idx="2">
                  <c:v>3.5653607881267924E-2</c:v>
                </c:pt>
                <c:pt idx="3">
                  <c:v>7.7378319243269544E-2</c:v>
                </c:pt>
                <c:pt idx="4">
                  <c:v>0.11973786446364443</c:v>
                </c:pt>
                <c:pt idx="5">
                  <c:v>0.16149843906552697</c:v>
                </c:pt>
                <c:pt idx="6">
                  <c:v>0.20265677023693307</c:v>
                </c:pt>
                <c:pt idx="7">
                  <c:v>0.24335273779018252</c:v>
                </c:pt>
                <c:pt idx="8">
                  <c:v>0.28370921664378912</c:v>
                </c:pt>
                <c:pt idx="9">
                  <c:v>0.32381663770469871</c:v>
                </c:pt>
                <c:pt idx="10">
                  <c:v>0.36373948681556989</c:v>
                </c:pt>
                <c:pt idx="11">
                  <c:v>0.40352390870995158</c:v>
                </c:pt>
                <c:pt idx="12">
                  <c:v>0.44320338732247322</c:v>
                </c:pt>
                <c:pt idx="13">
                  <c:v>0.48280263007582036</c:v>
                </c:pt>
                <c:pt idx="14">
                  <c:v>0.52234017752528317</c:v>
                </c:pt>
                <c:pt idx="15">
                  <c:v>0.56183016506989247</c:v>
                </c:pt>
                <c:pt idx="16">
                  <c:v>0.60128352774468397</c:v>
                </c:pt>
                <c:pt idx="17">
                  <c:v>0.64070883725156236</c:v>
                </c:pt>
                <c:pt idx="18">
                  <c:v>0.68011289309325917</c:v>
                </c:pt>
                <c:pt idx="19">
                  <c:v>0.71950114678899979</c:v>
                </c:pt>
                <c:pt idx="20">
                  <c:v>0.75887801097871588</c:v>
                </c:pt>
                <c:pt idx="21">
                  <c:v>0.79824708789453425</c:v>
                </c:pt>
                <c:pt idx="22">
                  <c:v>0.83761134049882457</c:v>
                </c:pt>
                <c:pt idx="23">
                  <c:v>0.87697322227318253</c:v>
                </c:pt>
                <c:pt idx="24">
                  <c:v>0.91633477678632858</c:v>
                </c:pt>
                <c:pt idx="25">
                  <c:v>0.95569771489693878</c:v>
                </c:pt>
                <c:pt idx="26">
                  <c:v>0.99506347521116112</c:v>
                </c:pt>
                <c:pt idx="27">
                  <c:v>1.0344332718653462</c:v>
                </c:pt>
                <c:pt idx="28">
                  <c:v>1.0738081326168185</c:v>
                </c:pt>
                <c:pt idx="29">
                  <c:v>1.1131889294529138</c:v>
                </c:pt>
                <c:pt idx="30">
                  <c:v>1.1525764033727199</c:v>
                </c:pt>
                <c:pt idx="31">
                  <c:v>1.1919711845921448</c:v>
                </c:pt>
                <c:pt idx="32">
                  <c:v>1.2313738091261719</c:v>
                </c:pt>
                <c:pt idx="33">
                  <c:v>1.2707847324824222</c:v>
                </c:pt>
                <c:pt idx="34">
                  <c:v>1.310204341035039</c:v>
                </c:pt>
                <c:pt idx="35">
                  <c:v>1.3496329615238736</c:v>
                </c:pt>
                <c:pt idx="36">
                  <c:v>1.3890708690291476</c:v>
                </c:pt>
                <c:pt idx="37">
                  <c:v>1.4285182936990601</c:v>
                </c:pt>
                <c:pt idx="38">
                  <c:v>1.4679754264517655</c:v>
                </c:pt>
                <c:pt idx="39">
                  <c:v>1.5074424238293105</c:v>
                </c:pt>
                <c:pt idx="40">
                  <c:v>1.5469194121469485</c:v>
                </c:pt>
                <c:pt idx="41">
                  <c:v>1.5864064910542446</c:v>
                </c:pt>
                <c:pt idx="42">
                  <c:v>1.6259037366028473</c:v>
                </c:pt>
                <c:pt idx="43">
                  <c:v>1.6654112038988274</c:v>
                </c:pt>
                <c:pt idx="44">
                  <c:v>1.7049289294037742</c:v>
                </c:pt>
                <c:pt idx="45">
                  <c:v>1.7444569329375703</c:v>
                </c:pt>
                <c:pt idx="46">
                  <c:v>1.7839952194271902</c:v>
                </c:pt>
                <c:pt idx="47">
                  <c:v>1.8235437804381327</c:v>
                </c:pt>
                <c:pt idx="48">
                  <c:v>1.8631025955195213</c:v>
                </c:pt>
                <c:pt idx="49">
                  <c:v>1.9026716333886142</c:v>
                </c:pt>
                <c:pt idx="50">
                  <c:v>1.9422508529769047</c:v>
                </c:pt>
                <c:pt idx="51">
                  <c:v>1.9818402043561001</c:v>
                </c:pt>
                <c:pt idx="52">
                  <c:v>2.0214396295599748</c:v>
                </c:pt>
                <c:pt idx="53">
                  <c:v>2.0610490633153269</c:v>
                </c:pt>
                <c:pt idx="54">
                  <c:v>2.1006684336937909</c:v>
                </c:pt>
                <c:pt idx="55">
                  <c:v>2.1402976626941239</c:v>
                </c:pt>
                <c:pt idx="56">
                  <c:v>2.1799366667636804</c:v>
                </c:pt>
                <c:pt idx="57">
                  <c:v>2.2195853572662294</c:v>
                </c:pt>
                <c:pt idx="58">
                  <c:v>2.2592436409025396</c:v>
                </c:pt>
                <c:pt idx="59">
                  <c:v>2.2989114200891976</c:v>
                </c:pt>
                <c:pt idx="60">
                  <c:v>2.338588593300468</c:v>
                </c:pt>
                <c:pt idx="61">
                  <c:v>2.3782750553772729</c:v>
                </c:pt>
                <c:pt idx="62">
                  <c:v>2.4179706978070712</c:v>
                </c:pt>
                <c:pt idx="63">
                  <c:v>2.45767540897765</c:v>
                </c:pt>
                <c:pt idx="64">
                  <c:v>2.4973890744077778</c:v>
                </c:pt>
                <c:pt idx="65">
                  <c:v>2.5371115769570451</c:v>
                </c:pt>
                <c:pt idx="66">
                  <c:v>2.5768427970171821</c:v>
                </c:pt>
                <c:pt idx="67">
                  <c:v>2.6165826126866172</c:v>
                </c:pt>
                <c:pt idx="68">
                  <c:v>2.6563308999301292</c:v>
                </c:pt>
                <c:pt idx="69">
                  <c:v>2.6960875327248921</c:v>
                </c:pt>
                <c:pt idx="70">
                  <c:v>2.7358523831944623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4-4B1C-85F9-477B6F20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47904"/>
        <c:axId val="433656960"/>
      </c:lineChart>
      <c:catAx>
        <c:axId val="429947904"/>
        <c:scaling>
          <c:orientation val="minMax"/>
        </c:scaling>
        <c:delete val="0"/>
        <c:axPos val="b"/>
        <c:title>
          <c:tx>
            <c:strRef>
              <c:f>'Sigma varie'!$E$4</c:f>
              <c:strCache>
                <c:ptCount val="1"/>
                <c:pt idx="0">
                  <c:v>50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crossAx val="433656960"/>
        <c:crosses val="autoZero"/>
        <c:auto val="1"/>
        <c:lblAlgn val="ctr"/>
        <c:lblOffset val="100"/>
        <c:tickMarkSkip val="20"/>
        <c:noMultiLvlLbl val="0"/>
      </c:catAx>
      <c:valAx>
        <c:axId val="4336569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\ ##0.00\ &quot;€&quot;" sourceLinked="1"/>
        <c:majorTickMark val="out"/>
        <c:minorTickMark val="none"/>
        <c:tickLblPos val="nextTo"/>
        <c:crossAx val="42994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Achat titre VS Achat Call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603018372703413"/>
          <c:y val="5.1400554097404488E-2"/>
          <c:w val="0.85213385826771648"/>
          <c:h val="0.88793963254593178"/>
        </c:manualLayout>
      </c:layout>
      <c:lineChart>
        <c:grouping val="standard"/>
        <c:varyColors val="0"/>
        <c:ser>
          <c:idx val="0"/>
          <c:order val="0"/>
          <c:tx>
            <c:strRef>
              <c:f>'Strategies Options'!$C$9</c:f>
              <c:strCache>
                <c:ptCount val="1"/>
                <c:pt idx="0">
                  <c:v>Achat Action</c:v>
                </c:pt>
              </c:strCache>
            </c:strRef>
          </c:tx>
          <c:marker>
            <c:symbol val="none"/>
          </c:marker>
          <c:cat>
            <c:numRef>
              <c:f>'Strategies Options'!$B$10:$B$70</c:f>
              <c:numCache>
                <c:formatCode>#\ ##0.00\ "€"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cat>
          <c:val>
            <c:numRef>
              <c:f>'Strategies Options'!$C$10:$C$70</c:f>
              <c:numCache>
                <c:formatCode>#\ ##0.00\ "€"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7-4D1F-96C3-E62678EADE03}"/>
            </c:ext>
          </c:extLst>
        </c:ser>
        <c:ser>
          <c:idx val="1"/>
          <c:order val="1"/>
          <c:tx>
            <c:strRef>
              <c:f>'Strategies Options'!$D$9</c:f>
              <c:strCache>
                <c:ptCount val="1"/>
                <c:pt idx="0">
                  <c:v>Achat Call 1</c:v>
                </c:pt>
              </c:strCache>
            </c:strRef>
          </c:tx>
          <c:marker>
            <c:symbol val="none"/>
          </c:marker>
          <c:cat>
            <c:numRef>
              <c:f>'Strategies Options'!$B$10:$B$70</c:f>
              <c:numCache>
                <c:formatCode>#\ ##0.00\ "€"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cat>
          <c:val>
            <c:numRef>
              <c:f>'Strategies Options'!$D$10:$D$70</c:f>
              <c:numCache>
                <c:formatCode>"€"#,##0.00_);[Red]\("€"#,##0.00\)</c:formatCode>
                <c:ptCount val="61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-1.5</c:v>
                </c:pt>
                <c:pt idx="21">
                  <c:v>-1.5</c:v>
                </c:pt>
                <c:pt idx="22">
                  <c:v>-1.5</c:v>
                </c:pt>
                <c:pt idx="23">
                  <c:v>-1.5</c:v>
                </c:pt>
                <c:pt idx="24">
                  <c:v>-1.5</c:v>
                </c:pt>
                <c:pt idx="25">
                  <c:v>-1.5</c:v>
                </c:pt>
                <c:pt idx="26">
                  <c:v>-1.5</c:v>
                </c:pt>
                <c:pt idx="27">
                  <c:v>-1.5</c:v>
                </c:pt>
                <c:pt idx="28">
                  <c:v>-1.5</c:v>
                </c:pt>
                <c:pt idx="29">
                  <c:v>-1.5</c:v>
                </c:pt>
                <c:pt idx="30">
                  <c:v>-1.5</c:v>
                </c:pt>
                <c:pt idx="31">
                  <c:v>-0.5</c:v>
                </c:pt>
                <c:pt idx="32">
                  <c:v>0.5</c:v>
                </c:pt>
                <c:pt idx="33">
                  <c:v>1.5</c:v>
                </c:pt>
                <c:pt idx="34">
                  <c:v>2.5</c:v>
                </c:pt>
                <c:pt idx="35">
                  <c:v>3.5</c:v>
                </c:pt>
                <c:pt idx="36">
                  <c:v>4.5</c:v>
                </c:pt>
                <c:pt idx="37">
                  <c:v>5.5</c:v>
                </c:pt>
                <c:pt idx="38">
                  <c:v>6.5</c:v>
                </c:pt>
                <c:pt idx="39">
                  <c:v>7.5</c:v>
                </c:pt>
                <c:pt idx="40">
                  <c:v>8.5</c:v>
                </c:pt>
                <c:pt idx="41">
                  <c:v>9.5</c:v>
                </c:pt>
                <c:pt idx="42">
                  <c:v>10.5</c:v>
                </c:pt>
                <c:pt idx="43">
                  <c:v>11.5</c:v>
                </c:pt>
                <c:pt idx="44">
                  <c:v>12.5</c:v>
                </c:pt>
                <c:pt idx="45">
                  <c:v>13.5</c:v>
                </c:pt>
                <c:pt idx="46">
                  <c:v>14.5</c:v>
                </c:pt>
                <c:pt idx="47">
                  <c:v>15.5</c:v>
                </c:pt>
                <c:pt idx="48">
                  <c:v>16.5</c:v>
                </c:pt>
                <c:pt idx="49">
                  <c:v>17.5</c:v>
                </c:pt>
                <c:pt idx="50">
                  <c:v>18.5</c:v>
                </c:pt>
                <c:pt idx="51">
                  <c:v>19.5</c:v>
                </c:pt>
                <c:pt idx="52">
                  <c:v>20.5</c:v>
                </c:pt>
                <c:pt idx="53">
                  <c:v>21.5</c:v>
                </c:pt>
                <c:pt idx="54">
                  <c:v>22.5</c:v>
                </c:pt>
                <c:pt idx="55">
                  <c:v>23.5</c:v>
                </c:pt>
                <c:pt idx="56">
                  <c:v>24.5</c:v>
                </c:pt>
                <c:pt idx="57">
                  <c:v>25.5</c:v>
                </c:pt>
                <c:pt idx="58">
                  <c:v>26.5</c:v>
                </c:pt>
                <c:pt idx="59">
                  <c:v>27.5</c:v>
                </c:pt>
                <c:pt idx="60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7-4D1F-96C3-E62678EA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10976"/>
        <c:axId val="435527680"/>
      </c:lineChart>
      <c:catAx>
        <c:axId val="4337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</a:t>
                </a:r>
              </a:p>
            </c:rich>
          </c:tx>
          <c:layout>
            <c:manualLayout>
              <c:xMode val="edge"/>
              <c:yMode val="edge"/>
              <c:x val="0.5361065179352581"/>
              <c:y val="0.62405074365704283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5527680"/>
        <c:crosses val="autoZero"/>
        <c:auto val="1"/>
        <c:lblAlgn val="ctr"/>
        <c:lblOffset val="100"/>
        <c:tickLblSkip val="5"/>
        <c:noMultiLvlLbl val="0"/>
      </c:catAx>
      <c:valAx>
        <c:axId val="4355276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P&amp;L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6361111111111108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3710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16601049868779"/>
          <c:y val="0.72183836395450574"/>
          <c:w val="0.2191706458379449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Achat titre + Achat Put VS Achat Titre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603018372703413"/>
          <c:y val="5.1400554097404488E-2"/>
          <c:w val="0.85213385826771648"/>
          <c:h val="0.88793963254593178"/>
        </c:manualLayout>
      </c:layout>
      <c:lineChart>
        <c:grouping val="standard"/>
        <c:varyColors val="0"/>
        <c:ser>
          <c:idx val="0"/>
          <c:order val="0"/>
          <c:tx>
            <c:strRef>
              <c:f>'Strategies Options'!$C$9</c:f>
              <c:strCache>
                <c:ptCount val="1"/>
                <c:pt idx="0">
                  <c:v>Achat Action</c:v>
                </c:pt>
              </c:strCache>
            </c:strRef>
          </c:tx>
          <c:marker>
            <c:symbol val="none"/>
          </c:marker>
          <c:cat>
            <c:numRef>
              <c:f>'Strategies Options'!$B$10:$B$70</c:f>
              <c:numCache>
                <c:formatCode>#\ ##0.00\ "€"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cat>
          <c:val>
            <c:numRef>
              <c:f>'Strategies Options'!$C$10:$C$70</c:f>
              <c:numCache>
                <c:formatCode>#\ ##0.00\ "€"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B-494F-98E5-91F85CAE4DD7}"/>
            </c:ext>
          </c:extLst>
        </c:ser>
        <c:ser>
          <c:idx val="1"/>
          <c:order val="1"/>
          <c:tx>
            <c:strRef>
              <c:f>'Strategies Options'!$H$9</c:f>
              <c:strCache>
                <c:ptCount val="1"/>
                <c:pt idx="0">
                  <c:v>Achat Put + Achat titre</c:v>
                </c:pt>
              </c:strCache>
            </c:strRef>
          </c:tx>
          <c:marker>
            <c:symbol val="none"/>
          </c:marker>
          <c:cat>
            <c:numRef>
              <c:f>'Strategies Options'!$B$10:$B$70</c:f>
              <c:numCache>
                <c:formatCode>#\ ##0.00\ "€"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</c:numCache>
            </c:numRef>
          </c:cat>
          <c:val>
            <c:numRef>
              <c:f>'Strategies Options'!$H$10:$H$70</c:f>
              <c:numCache>
                <c:formatCode>#\ ##0.00\ "€"</c:formatCode>
                <c:ptCount val="61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-1.5</c:v>
                </c:pt>
                <c:pt idx="21">
                  <c:v>-1.5</c:v>
                </c:pt>
                <c:pt idx="22">
                  <c:v>-1.5</c:v>
                </c:pt>
                <c:pt idx="23">
                  <c:v>-1.5</c:v>
                </c:pt>
                <c:pt idx="24">
                  <c:v>-1.5</c:v>
                </c:pt>
                <c:pt idx="25">
                  <c:v>-1.5</c:v>
                </c:pt>
                <c:pt idx="26">
                  <c:v>-1.5</c:v>
                </c:pt>
                <c:pt idx="27">
                  <c:v>-1.5</c:v>
                </c:pt>
                <c:pt idx="28">
                  <c:v>-1.5</c:v>
                </c:pt>
                <c:pt idx="29">
                  <c:v>-1.5</c:v>
                </c:pt>
                <c:pt idx="30">
                  <c:v>-1.5</c:v>
                </c:pt>
                <c:pt idx="31">
                  <c:v>-0.5</c:v>
                </c:pt>
                <c:pt idx="32">
                  <c:v>0.5</c:v>
                </c:pt>
                <c:pt idx="33">
                  <c:v>1.5</c:v>
                </c:pt>
                <c:pt idx="34">
                  <c:v>2.5</c:v>
                </c:pt>
                <c:pt idx="35">
                  <c:v>3.5</c:v>
                </c:pt>
                <c:pt idx="36">
                  <c:v>4.5</c:v>
                </c:pt>
                <c:pt idx="37">
                  <c:v>5.5</c:v>
                </c:pt>
                <c:pt idx="38">
                  <c:v>6.5</c:v>
                </c:pt>
                <c:pt idx="39">
                  <c:v>7.5</c:v>
                </c:pt>
                <c:pt idx="40">
                  <c:v>8.5</c:v>
                </c:pt>
                <c:pt idx="41">
                  <c:v>9.5</c:v>
                </c:pt>
                <c:pt idx="42">
                  <c:v>10.5</c:v>
                </c:pt>
                <c:pt idx="43">
                  <c:v>11.5</c:v>
                </c:pt>
                <c:pt idx="44">
                  <c:v>12.5</c:v>
                </c:pt>
                <c:pt idx="45">
                  <c:v>13.5</c:v>
                </c:pt>
                <c:pt idx="46">
                  <c:v>14.5</c:v>
                </c:pt>
                <c:pt idx="47">
                  <c:v>15.5</c:v>
                </c:pt>
                <c:pt idx="48">
                  <c:v>16.5</c:v>
                </c:pt>
                <c:pt idx="49">
                  <c:v>17.5</c:v>
                </c:pt>
                <c:pt idx="50">
                  <c:v>18.5</c:v>
                </c:pt>
                <c:pt idx="51">
                  <c:v>19.5</c:v>
                </c:pt>
                <c:pt idx="52">
                  <c:v>20.5</c:v>
                </c:pt>
                <c:pt idx="53">
                  <c:v>21.5</c:v>
                </c:pt>
                <c:pt idx="54">
                  <c:v>22.5</c:v>
                </c:pt>
                <c:pt idx="55">
                  <c:v>23.5</c:v>
                </c:pt>
                <c:pt idx="56">
                  <c:v>24.5</c:v>
                </c:pt>
                <c:pt idx="57">
                  <c:v>25.5</c:v>
                </c:pt>
                <c:pt idx="58">
                  <c:v>26.5</c:v>
                </c:pt>
                <c:pt idx="59">
                  <c:v>27.5</c:v>
                </c:pt>
                <c:pt idx="60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B-494F-98E5-91F85CAE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839744"/>
        <c:axId val="435841664"/>
      </c:lineChart>
      <c:catAx>
        <c:axId val="4358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</a:t>
                </a:r>
              </a:p>
            </c:rich>
          </c:tx>
          <c:layout>
            <c:manualLayout>
              <c:xMode val="edge"/>
              <c:yMode val="edge"/>
              <c:x val="0.5361065179352581"/>
              <c:y val="0.62405074365704283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5841664"/>
        <c:crosses val="autoZero"/>
        <c:auto val="1"/>
        <c:lblAlgn val="ctr"/>
        <c:lblOffset val="100"/>
        <c:tickLblSkip val="5"/>
        <c:noMultiLvlLbl val="0"/>
      </c:catAx>
      <c:valAx>
        <c:axId val="4358416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P&amp;L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6361111111111108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5839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713520749665342"/>
          <c:y val="0.72183836395450574"/>
          <c:w val="0.31842034805890229"/>
          <c:h val="0.213730679498396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Achat titre VS Call Spread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603018372703413"/>
          <c:y val="5.1400554097404488E-2"/>
          <c:w val="0.85213385826771648"/>
          <c:h val="0.88793963254593178"/>
        </c:manualLayout>
      </c:layout>
      <c:lineChart>
        <c:grouping val="standard"/>
        <c:varyColors val="0"/>
        <c:ser>
          <c:idx val="0"/>
          <c:order val="0"/>
          <c:tx>
            <c:strRef>
              <c:f>'Strategies Options'!$C$9</c:f>
              <c:strCache>
                <c:ptCount val="1"/>
                <c:pt idx="0">
                  <c:v>Achat Action</c:v>
                </c:pt>
              </c:strCache>
            </c:strRef>
          </c:tx>
          <c:marker>
            <c:symbol val="none"/>
          </c:marker>
          <c:cat>
            <c:numRef>
              <c:f>'Strategies Options'!$B$25:$B$50</c:f>
              <c:numCache>
                <c:formatCode>#\ ##0.00\ "€"</c:formatCode>
                <c:ptCount val="2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</c:numCache>
            </c:numRef>
          </c:cat>
          <c:val>
            <c:numRef>
              <c:f>'Strategies Options'!$C$25:$C$50</c:f>
              <c:numCache>
                <c:formatCode>#\ ##0.00\ "€"</c:formatCode>
                <c:ptCount val="26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1-4A82-B152-FDB79F9BD7DB}"/>
            </c:ext>
          </c:extLst>
        </c:ser>
        <c:ser>
          <c:idx val="1"/>
          <c:order val="1"/>
          <c:tx>
            <c:strRef>
              <c:f>'Strategies Options'!$I$9</c:f>
              <c:strCache>
                <c:ptCount val="1"/>
                <c:pt idx="0">
                  <c:v>Call Spread</c:v>
                </c:pt>
              </c:strCache>
            </c:strRef>
          </c:tx>
          <c:marker>
            <c:symbol val="none"/>
          </c:marker>
          <c:cat>
            <c:numRef>
              <c:f>'Strategies Options'!$B$25:$B$50</c:f>
              <c:numCache>
                <c:formatCode>#\ ##0.00\ "€"</c:formatCode>
                <c:ptCount val="2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</c:numCache>
            </c:numRef>
          </c:cat>
          <c:val>
            <c:numRef>
              <c:f>'Strategies Options'!$I$25:$I$50</c:f>
              <c:numCache>
                <c:formatCode>"€"#,##0.00_);[Red]\("€"#,##0.00\)</c:formatCode>
                <c:ptCount val="26"/>
                <c:pt idx="0">
                  <c:v>-1.33</c:v>
                </c:pt>
                <c:pt idx="1">
                  <c:v>-1.33</c:v>
                </c:pt>
                <c:pt idx="2">
                  <c:v>-1.33</c:v>
                </c:pt>
                <c:pt idx="3">
                  <c:v>-1.33</c:v>
                </c:pt>
                <c:pt idx="4">
                  <c:v>-1.33</c:v>
                </c:pt>
                <c:pt idx="5">
                  <c:v>-1.33</c:v>
                </c:pt>
                <c:pt idx="6">
                  <c:v>-1.33</c:v>
                </c:pt>
                <c:pt idx="7">
                  <c:v>-1.33</c:v>
                </c:pt>
                <c:pt idx="8">
                  <c:v>-1.33</c:v>
                </c:pt>
                <c:pt idx="9">
                  <c:v>-1.33</c:v>
                </c:pt>
                <c:pt idx="10">
                  <c:v>-1.33</c:v>
                </c:pt>
                <c:pt idx="11">
                  <c:v>-1.33</c:v>
                </c:pt>
                <c:pt idx="12">
                  <c:v>-1.33</c:v>
                </c:pt>
                <c:pt idx="13">
                  <c:v>-1.33</c:v>
                </c:pt>
                <c:pt idx="14">
                  <c:v>-1.33</c:v>
                </c:pt>
                <c:pt idx="15">
                  <c:v>-1.33</c:v>
                </c:pt>
                <c:pt idx="16">
                  <c:v>-0.32999999999999996</c:v>
                </c:pt>
                <c:pt idx="17">
                  <c:v>0.67</c:v>
                </c:pt>
                <c:pt idx="18">
                  <c:v>1.67</c:v>
                </c:pt>
                <c:pt idx="19">
                  <c:v>2.67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3.67</c:v>
                </c:pt>
                <c:pt idx="25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1-4A82-B152-FDB79F9BD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34592"/>
        <c:axId val="436336512"/>
      </c:lineChart>
      <c:catAx>
        <c:axId val="43633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</a:t>
                </a:r>
              </a:p>
            </c:rich>
          </c:tx>
          <c:layout>
            <c:manualLayout>
              <c:xMode val="edge"/>
              <c:yMode val="edge"/>
              <c:x val="0.5361065179352581"/>
              <c:y val="0.62405074365704283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6336512"/>
        <c:crosses val="autoZero"/>
        <c:auto val="1"/>
        <c:lblAlgn val="ctr"/>
        <c:lblOffset val="100"/>
        <c:tickLblSkip val="5"/>
        <c:noMultiLvlLbl val="0"/>
      </c:catAx>
      <c:valAx>
        <c:axId val="436336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P&amp;L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6361111111111108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633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16601049868779"/>
          <c:y val="0.72183836395450574"/>
          <c:w val="0.2191706458379449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Achat Call + Achat Put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603018372703413"/>
          <c:y val="5.1400554097404488E-2"/>
          <c:w val="0.85213385826771648"/>
          <c:h val="0.88793963254593178"/>
        </c:manualLayout>
      </c:layout>
      <c:lineChart>
        <c:grouping val="standard"/>
        <c:varyColors val="0"/>
        <c:ser>
          <c:idx val="0"/>
          <c:order val="0"/>
          <c:tx>
            <c:strRef>
              <c:f>'Strategies Options'!$G$9</c:f>
              <c:strCache>
                <c:ptCount val="1"/>
                <c:pt idx="0">
                  <c:v>Achat Put</c:v>
                </c:pt>
              </c:strCache>
            </c:strRef>
          </c:tx>
          <c:marker>
            <c:symbol val="none"/>
          </c:marker>
          <c:cat>
            <c:numRef>
              <c:f>'Strategies Options'!$B$30:$B$50</c:f>
              <c:numCache>
                <c:formatCode>#\ ##0.00\ "€"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'Strategies Options'!$G$30:$G$50</c:f>
              <c:numCache>
                <c:formatCode>#\ ##0.00\ "€"</c:formatCode>
                <c:ptCount val="21"/>
                <c:pt idx="0">
                  <c:v>8.5</c:v>
                </c:pt>
                <c:pt idx="1">
                  <c:v>7.5</c:v>
                </c:pt>
                <c:pt idx="2">
                  <c:v>6.5</c:v>
                </c:pt>
                <c:pt idx="3">
                  <c:v>5.5</c:v>
                </c:pt>
                <c:pt idx="4">
                  <c:v>4.5</c:v>
                </c:pt>
                <c:pt idx="5">
                  <c:v>3.5</c:v>
                </c:pt>
                <c:pt idx="6">
                  <c:v>2.5</c:v>
                </c:pt>
                <c:pt idx="7">
                  <c:v>1.5</c:v>
                </c:pt>
                <c:pt idx="8">
                  <c:v>0.5</c:v>
                </c:pt>
                <c:pt idx="9">
                  <c:v>-0.5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B-434E-8DE9-97D090044F38}"/>
            </c:ext>
          </c:extLst>
        </c:ser>
        <c:ser>
          <c:idx val="1"/>
          <c:order val="1"/>
          <c:tx>
            <c:strRef>
              <c:f>'Strategies Options'!$D$9</c:f>
              <c:strCache>
                <c:ptCount val="1"/>
                <c:pt idx="0">
                  <c:v>Achat Call 1</c:v>
                </c:pt>
              </c:strCache>
            </c:strRef>
          </c:tx>
          <c:marker>
            <c:symbol val="none"/>
          </c:marker>
          <c:cat>
            <c:numRef>
              <c:f>'Strategies Options'!$B$30:$B$50</c:f>
              <c:numCache>
                <c:formatCode>#\ ##0.00\ "€"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'Strategies Options'!$D$30:$D$50</c:f>
              <c:numCache>
                <c:formatCode>"€"#,##0.00_);[Red]\("€"#,##0.00\)</c:formatCode>
                <c:ptCount val="21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-0.5</c:v>
                </c:pt>
                <c:pt idx="12">
                  <c:v>0.5</c:v>
                </c:pt>
                <c:pt idx="13">
                  <c:v>1.5</c:v>
                </c:pt>
                <c:pt idx="14">
                  <c:v>2.5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B-434E-8DE9-97D090044F38}"/>
            </c:ext>
          </c:extLst>
        </c:ser>
        <c:ser>
          <c:idx val="2"/>
          <c:order val="2"/>
          <c:tx>
            <c:strRef>
              <c:f>'Strategies Options'!$J$9</c:f>
              <c:strCache>
                <c:ptCount val="1"/>
                <c:pt idx="0">
                  <c:v>call + Put</c:v>
                </c:pt>
              </c:strCache>
            </c:strRef>
          </c:tx>
          <c:marker>
            <c:symbol val="none"/>
          </c:marker>
          <c:cat>
            <c:numRef>
              <c:f>'Strategies Options'!$B$30:$B$50</c:f>
              <c:numCache>
                <c:formatCode>#\ ##0.00\ "€"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'Strategies Options'!$J$30:$J$50</c:f>
              <c:numCache>
                <c:formatCode>"€"#,##0.00_);[Red]\("€"#,##0.00\)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-1</c:v>
                </c:pt>
                <c:pt idx="9">
                  <c:v>-2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B-434E-8DE9-97D09004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80960"/>
        <c:axId val="436683136"/>
      </c:lineChart>
      <c:catAx>
        <c:axId val="4366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</a:t>
                </a:r>
              </a:p>
            </c:rich>
          </c:tx>
          <c:layout>
            <c:manualLayout>
              <c:xMode val="edge"/>
              <c:yMode val="edge"/>
              <c:x val="0.5361065179352581"/>
              <c:y val="0.62405074365704283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6683136"/>
        <c:crosses val="autoZero"/>
        <c:auto val="1"/>
        <c:lblAlgn val="ctr"/>
        <c:lblOffset val="100"/>
        <c:tickLblSkip val="5"/>
        <c:noMultiLvlLbl val="0"/>
      </c:catAx>
      <c:valAx>
        <c:axId val="436683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P&amp;L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6361111111111108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6680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365611651484739"/>
          <c:y val="0.22966830488470821"/>
          <c:w val="0.17988462379702538"/>
          <c:h val="0.242723669608413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Vente Call + Vente Put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603018372703413"/>
          <c:y val="5.1400554097404488E-2"/>
          <c:w val="0.85213385826771648"/>
          <c:h val="0.88793963254593178"/>
        </c:manualLayout>
      </c:layout>
      <c:lineChart>
        <c:grouping val="standard"/>
        <c:varyColors val="0"/>
        <c:ser>
          <c:idx val="2"/>
          <c:order val="0"/>
          <c:tx>
            <c:strRef>
              <c:f>'Strategies Options'!$K$9</c:f>
              <c:strCache>
                <c:ptCount val="1"/>
                <c:pt idx="0">
                  <c:v>vente call vente put</c:v>
                </c:pt>
              </c:strCache>
            </c:strRef>
          </c:tx>
          <c:marker>
            <c:symbol val="none"/>
          </c:marker>
          <c:cat>
            <c:numRef>
              <c:f>'Strategies Options'!$B$30:$B$50</c:f>
              <c:numCache>
                <c:formatCode>#\ ##0.00\ "€"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cat>
          <c:val>
            <c:numRef>
              <c:f>'Strategies Options'!$K$30:$K$50</c:f>
              <c:numCache>
                <c:formatCode>"€"#,##0.00_);[Red]\("€"#,##0.00\)</c:formatCode>
                <c:ptCount val="2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-6</c:v>
                </c:pt>
                <c:pt idx="2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6EA-B1AB-CB2BAADD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02208"/>
        <c:axId val="436704384"/>
      </c:lineChart>
      <c:catAx>
        <c:axId val="4367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</a:t>
                </a:r>
              </a:p>
            </c:rich>
          </c:tx>
          <c:layout>
            <c:manualLayout>
              <c:xMode val="edge"/>
              <c:yMode val="edge"/>
              <c:x val="0.5361065179352581"/>
              <c:y val="0.62405074365704283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6704384"/>
        <c:crosses val="autoZero"/>
        <c:auto val="1"/>
        <c:lblAlgn val="ctr"/>
        <c:lblOffset val="100"/>
        <c:tickLblSkip val="5"/>
        <c:noMultiLvlLbl val="0"/>
      </c:catAx>
      <c:valAx>
        <c:axId val="436704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P&amp;L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6361111111111108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670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Achat</a:t>
            </a:r>
            <a:r>
              <a:rPr lang="en-US" baseline="0"/>
              <a:t> C1 vente 2 C2 achat C3</a:t>
            </a:r>
            <a:endParaRPr lang="en-US"/>
          </a:p>
        </c:rich>
      </c:tx>
      <c:layout>
        <c:manualLayout>
          <c:xMode val="edge"/>
          <c:yMode val="edge"/>
          <c:x val="0.27827537182852141"/>
          <c:y val="2.68456375838926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03018372703413"/>
          <c:y val="5.1400554097404488E-2"/>
          <c:w val="0.85213385826771648"/>
          <c:h val="0.88793963254593178"/>
        </c:manualLayout>
      </c:layout>
      <c:lineChart>
        <c:grouping val="standard"/>
        <c:varyColors val="0"/>
        <c:ser>
          <c:idx val="2"/>
          <c:order val="0"/>
          <c:tx>
            <c:strRef>
              <c:f>'Strategies Options'!$L$9</c:f>
              <c:strCache>
                <c:ptCount val="1"/>
                <c:pt idx="0">
                  <c:v>C1-2C2+C3</c:v>
                </c:pt>
              </c:strCache>
            </c:strRef>
          </c:tx>
          <c:marker>
            <c:symbol val="none"/>
          </c:marker>
          <c:cat>
            <c:numRef>
              <c:f>'Strategies Options'!$B$20:$B$60</c:f>
              <c:numCache>
                <c:formatCode>#\ ##0.00\ "€"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'Strategies Options'!$L$20:$L$60</c:f>
              <c:numCache>
                <c:formatCode>"€"#,##0.00_);[Red]\("€"#,##0.00\)</c:formatCode>
                <c:ptCount val="41"/>
                <c:pt idx="0">
                  <c:v>-2.29</c:v>
                </c:pt>
                <c:pt idx="1">
                  <c:v>-2.29</c:v>
                </c:pt>
                <c:pt idx="2">
                  <c:v>-2.29</c:v>
                </c:pt>
                <c:pt idx="3">
                  <c:v>-2.29</c:v>
                </c:pt>
                <c:pt idx="4">
                  <c:v>-2.29</c:v>
                </c:pt>
                <c:pt idx="5">
                  <c:v>-2.29</c:v>
                </c:pt>
                <c:pt idx="6">
                  <c:v>-2.29</c:v>
                </c:pt>
                <c:pt idx="7">
                  <c:v>-2.29</c:v>
                </c:pt>
                <c:pt idx="8">
                  <c:v>-2.29</c:v>
                </c:pt>
                <c:pt idx="9">
                  <c:v>-2.29</c:v>
                </c:pt>
                <c:pt idx="10">
                  <c:v>-2.29</c:v>
                </c:pt>
                <c:pt idx="11">
                  <c:v>-2.29</c:v>
                </c:pt>
                <c:pt idx="12">
                  <c:v>-2.29</c:v>
                </c:pt>
                <c:pt idx="13">
                  <c:v>-2.29</c:v>
                </c:pt>
                <c:pt idx="14">
                  <c:v>-2.29</c:v>
                </c:pt>
                <c:pt idx="15">
                  <c:v>-2.29</c:v>
                </c:pt>
                <c:pt idx="16">
                  <c:v>-1.29</c:v>
                </c:pt>
                <c:pt idx="17">
                  <c:v>-0.29000000000000015</c:v>
                </c:pt>
                <c:pt idx="18">
                  <c:v>0.70999999999999985</c:v>
                </c:pt>
                <c:pt idx="19">
                  <c:v>1.71</c:v>
                </c:pt>
                <c:pt idx="20">
                  <c:v>2.71</c:v>
                </c:pt>
                <c:pt idx="21">
                  <c:v>1.71</c:v>
                </c:pt>
                <c:pt idx="22">
                  <c:v>0.70999999999999985</c:v>
                </c:pt>
                <c:pt idx="23">
                  <c:v>-0.29000000000000015</c:v>
                </c:pt>
                <c:pt idx="24">
                  <c:v>-1.29</c:v>
                </c:pt>
                <c:pt idx="25">
                  <c:v>-2.29</c:v>
                </c:pt>
                <c:pt idx="26">
                  <c:v>-2.29</c:v>
                </c:pt>
                <c:pt idx="27">
                  <c:v>-2.29</c:v>
                </c:pt>
                <c:pt idx="28">
                  <c:v>-2.29</c:v>
                </c:pt>
                <c:pt idx="29">
                  <c:v>-2.2900000000000009</c:v>
                </c:pt>
                <c:pt idx="30">
                  <c:v>-2.2900000000000009</c:v>
                </c:pt>
                <c:pt idx="31">
                  <c:v>-2.2900000000000009</c:v>
                </c:pt>
                <c:pt idx="32">
                  <c:v>-2.2900000000000009</c:v>
                </c:pt>
                <c:pt idx="33">
                  <c:v>-2.2900000000000009</c:v>
                </c:pt>
                <c:pt idx="34">
                  <c:v>-2.2900000000000009</c:v>
                </c:pt>
                <c:pt idx="35">
                  <c:v>-2.2900000000000009</c:v>
                </c:pt>
                <c:pt idx="36">
                  <c:v>-2.2900000000000009</c:v>
                </c:pt>
                <c:pt idx="37">
                  <c:v>-2.2900000000000009</c:v>
                </c:pt>
                <c:pt idx="38">
                  <c:v>-2.2900000000000009</c:v>
                </c:pt>
                <c:pt idx="39">
                  <c:v>-2.2900000000000009</c:v>
                </c:pt>
                <c:pt idx="40">
                  <c:v>-2.2900000000000009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8-4606-957F-00D4FBD4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16672"/>
        <c:axId val="436718592"/>
      </c:lineChart>
      <c:catAx>
        <c:axId val="43671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</a:t>
                </a:r>
              </a:p>
            </c:rich>
          </c:tx>
          <c:layout>
            <c:manualLayout>
              <c:xMode val="edge"/>
              <c:yMode val="edge"/>
              <c:x val="0.5361065179352581"/>
              <c:y val="0.62405074365704283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6718592"/>
        <c:crosses val="autoZero"/>
        <c:auto val="1"/>
        <c:lblAlgn val="ctr"/>
        <c:lblOffset val="100"/>
        <c:tickLblSkip val="5"/>
        <c:noMultiLvlLbl val="0"/>
      </c:catAx>
      <c:valAx>
        <c:axId val="4367185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P&amp;L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6361111111111108"/>
            </c:manualLayout>
          </c:layout>
          <c:overlay val="0"/>
        </c:title>
        <c:numFmt formatCode="#,##0\ &quot;€&quot;" sourceLinked="0"/>
        <c:majorTickMark val="out"/>
        <c:minorTickMark val="none"/>
        <c:tickLblPos val="nextTo"/>
        <c:crossAx val="43671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Call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4.4584605879378458E-2"/>
          <c:w val="0.87666382327209114"/>
          <c:h val="0.90454423340330536"/>
        </c:manualLayout>
      </c:layout>
      <c:scatterChart>
        <c:scatterStyle val="lineMarker"/>
        <c:varyColors val="0"/>
        <c:ser>
          <c:idx val="0"/>
          <c:order val="0"/>
          <c:tx>
            <c:v>Call Intr.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Varie'!$J$4:$J$74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8-405D-8315-F0853EF77680}"/>
            </c:ext>
          </c:extLst>
        </c:ser>
        <c:ser>
          <c:idx val="1"/>
          <c:order val="1"/>
          <c:tx>
            <c:v>Call Prime</c:v>
          </c:tx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Varie'!$N$4:$N$74</c:f>
              <c:numCache>
                <c:formatCode>#\ ##0.00\ "€"</c:formatCode>
                <c:ptCount val="71"/>
                <c:pt idx="0">
                  <c:v>-4.0163482087203476E-27</c:v>
                </c:pt>
                <c:pt idx="1">
                  <c:v>-3.330773225519805E-24</c:v>
                </c:pt>
                <c:pt idx="2">
                  <c:v>-1.3551471200963891E-21</c:v>
                </c:pt>
                <c:pt idx="3">
                  <c:v>-2.9259033240871965E-19</c:v>
                </c:pt>
                <c:pt idx="4">
                  <c:v>-3.5823022582583981E-17</c:v>
                </c:pt>
                <c:pt idx="5">
                  <c:v>-2.6299438837248509E-15</c:v>
                </c:pt>
                <c:pt idx="6">
                  <c:v>-1.2128122763697825E-13</c:v>
                </c:pt>
                <c:pt idx="7">
                  <c:v>-3.6468598533865323E-12</c:v>
                </c:pt>
                <c:pt idx="8">
                  <c:v>-7.3460813465697717E-11</c:v>
                </c:pt>
                <c:pt idx="9">
                  <c:v>-1.0033487114463626E-9</c:v>
                </c:pt>
                <c:pt idx="10">
                  <c:v>-9.1201810311490937E-9</c:v>
                </c:pt>
                <c:pt idx="11">
                  <c:v>-4.8793328701536196E-8</c:v>
                </c:pt>
                <c:pt idx="12">
                  <c:v>-3.1444440709604057E-8</c:v>
                </c:pt>
                <c:pt idx="13">
                  <c:v>2.1180429266784428E-6</c:v>
                </c:pt>
                <c:pt idx="14">
                  <c:v>2.3283817843069987E-5</c:v>
                </c:pt>
                <c:pt idx="15">
                  <c:v>1.5447874341539825E-4</c:v>
                </c:pt>
                <c:pt idx="16">
                  <c:v>7.6320522131656521E-4</c:v>
                </c:pt>
                <c:pt idx="17">
                  <c:v>3.0199718202898462E-3</c:v>
                </c:pt>
                <c:pt idx="18">
                  <c:v>9.9522470565339693E-3</c:v>
                </c:pt>
                <c:pt idx="19">
                  <c:v>2.8038757672582237E-2</c:v>
                </c:pt>
                <c:pt idx="20">
                  <c:v>6.8891257167064346E-2</c:v>
                </c:pt>
                <c:pt idx="21">
                  <c:v>0.15005553524735138</c:v>
                </c:pt>
                <c:pt idx="22">
                  <c:v>0.29387945942548832</c:v>
                </c:pt>
                <c:pt idx="23">
                  <c:v>0.52407650804099326</c:v>
                </c:pt>
                <c:pt idx="24">
                  <c:v>0.8608108127316676</c:v>
                </c:pt>
                <c:pt idx="25">
                  <c:v>1.316076411386252</c:v>
                </c:pt>
                <c:pt idx="26">
                  <c:v>1.8911545623460313</c:v>
                </c:pt>
                <c:pt idx="27">
                  <c:v>2.5769830793373956</c:v>
                </c:pt>
                <c:pt idx="28">
                  <c:v>3.3569886594583664</c:v>
                </c:pt>
                <c:pt idx="29">
                  <c:v>4.2110682734385065</c:v>
                </c:pt>
                <c:pt idx="30">
                  <c:v>5.119307791448108</c:v>
                </c:pt>
                <c:pt idx="31">
                  <c:v>6.0645283416380025</c:v>
                </c:pt>
                <c:pt idx="32">
                  <c:v>7.0334306477986388</c:v>
                </c:pt>
                <c:pt idx="33">
                  <c:v>8.0166116573397872</c:v>
                </c:pt>
                <c:pt idx="34">
                  <c:v>9.0079281825207502</c:v>
                </c:pt>
                <c:pt idx="35">
                  <c:v>10.003639831579477</c:v>
                </c:pt>
                <c:pt idx="36">
                  <c:v>11.001609939726109</c:v>
                </c:pt>
                <c:pt idx="37">
                  <c:v>12.000687130045257</c:v>
                </c:pt>
                <c:pt idx="38">
                  <c:v>13.000283430595772</c:v>
                </c:pt>
                <c:pt idx="39">
                  <c:v>14.00011316201828</c:v>
                </c:pt>
                <c:pt idx="40">
                  <c:v>15.000043797943952</c:v>
                </c:pt>
                <c:pt idx="41">
                  <c:v>16.000016456614496</c:v>
                </c:pt>
                <c:pt idx="42">
                  <c:v>17.000006011391783</c:v>
                </c:pt>
                <c:pt idx="43">
                  <c:v>18.000002137712386</c:v>
                </c:pt>
                <c:pt idx="44">
                  <c:v>19.000000741023946</c:v>
                </c:pt>
                <c:pt idx="45">
                  <c:v>20.000000250708887</c:v>
                </c:pt>
                <c:pt idx="46">
                  <c:v>21.000000082886601</c:v>
                </c:pt>
                <c:pt idx="47">
                  <c:v>22.000000026808699</c:v>
                </c:pt>
                <c:pt idx="48">
                  <c:v>23.000000008492208</c:v>
                </c:pt>
                <c:pt idx="49">
                  <c:v>24.000000002637407</c:v>
                </c:pt>
                <c:pt idx="50">
                  <c:v>25.000000000803858</c:v>
                </c:pt>
                <c:pt idx="51">
                  <c:v>26.000000000240682</c:v>
                </c:pt>
                <c:pt idx="52">
                  <c:v>27.000000000070841</c:v>
                </c:pt>
                <c:pt idx="53">
                  <c:v>28.00000000002052</c:v>
                </c:pt>
                <c:pt idx="54">
                  <c:v>29.000000000005848</c:v>
                </c:pt>
                <c:pt idx="55">
                  <c:v>30.000000000001648</c:v>
                </c:pt>
                <c:pt idx="56">
                  <c:v>31.000000000000462</c:v>
                </c:pt>
                <c:pt idx="57">
                  <c:v>32.000000000000128</c:v>
                </c:pt>
                <c:pt idx="58">
                  <c:v>33.000000000000028</c:v>
                </c:pt>
                <c:pt idx="59">
                  <c:v>34.000000000000007</c:v>
                </c:pt>
                <c:pt idx="60">
                  <c:v>34.999999999999993</c:v>
                </c:pt>
                <c:pt idx="61">
                  <c:v>36</c:v>
                </c:pt>
                <c:pt idx="62">
                  <c:v>36.999999999999993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8-405D-8315-F0853EF77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41632"/>
        <c:axId val="299454464"/>
      </c:scatterChart>
      <c:valAx>
        <c:axId val="286741632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454464"/>
        <c:crosses val="autoZero"/>
        <c:crossBetween val="midCat"/>
        <c:majorUnit val="5"/>
      </c:valAx>
      <c:valAx>
        <c:axId val="2994544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86741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466025080198314E-2"/>
          <c:y val="5.1445390135481626E-2"/>
          <c:w val="0.88218848334565914"/>
          <c:h val="0.72026277062188038"/>
        </c:manualLayout>
      </c:layout>
      <c:scatterChart>
        <c:scatterStyle val="lineMarker"/>
        <c:varyColors val="0"/>
        <c:ser>
          <c:idx val="0"/>
          <c:order val="0"/>
          <c:tx>
            <c:v>Put Intr.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Varie'!$K$4:$K$74</c:f>
              <c:numCache>
                <c:formatCode>General</c:formatCode>
                <c:ptCount val="7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5-47CA-9FFE-1432946F4516}"/>
            </c:ext>
          </c:extLst>
        </c:ser>
        <c:ser>
          <c:idx val="1"/>
          <c:order val="1"/>
          <c:tx>
            <c:v>put Prime</c:v>
          </c:tx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Varie'!$O$4:$O$74</c:f>
              <c:numCache>
                <c:formatCode>#\ ##0.00\ "€"</c:formatCode>
                <c:ptCount val="7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19.999999999999996</c:v>
                </c:pt>
                <c:pt idx="6">
                  <c:v>18.999999999999883</c:v>
                </c:pt>
                <c:pt idx="7">
                  <c:v>17.999999999996358</c:v>
                </c:pt>
                <c:pt idx="8">
                  <c:v>16.999999999926544</c:v>
                </c:pt>
                <c:pt idx="9">
                  <c:v>15.999999998996653</c:v>
                </c:pt>
                <c:pt idx="10">
                  <c:v>14.999999990879818</c:v>
                </c:pt>
                <c:pt idx="11">
                  <c:v>13.999999951206668</c:v>
                </c:pt>
                <c:pt idx="12">
                  <c:v>12.999999968555557</c:v>
                </c:pt>
                <c:pt idx="13">
                  <c:v>12.000002118042929</c:v>
                </c:pt>
                <c:pt idx="14">
                  <c:v>11.000023283817846</c:v>
                </c:pt>
                <c:pt idx="15">
                  <c:v>10.000154478743411</c:v>
                </c:pt>
                <c:pt idx="16">
                  <c:v>9.0007632052213182</c:v>
                </c:pt>
                <c:pt idx="17">
                  <c:v>8.0030199718202866</c:v>
                </c:pt>
                <c:pt idx="18">
                  <c:v>7.0099522470565319</c:v>
                </c:pt>
                <c:pt idx="19">
                  <c:v>6.0280387576725829</c:v>
                </c:pt>
                <c:pt idx="20">
                  <c:v>5.068891257167067</c:v>
                </c:pt>
                <c:pt idx="21">
                  <c:v>4.150055535247354</c:v>
                </c:pt>
                <c:pt idx="22">
                  <c:v>3.293879459425483</c:v>
                </c:pt>
                <c:pt idx="23">
                  <c:v>2.5240765080409915</c:v>
                </c:pt>
                <c:pt idx="24">
                  <c:v>1.8608108127316676</c:v>
                </c:pt>
                <c:pt idx="25">
                  <c:v>1.316076411386252</c:v>
                </c:pt>
                <c:pt idx="26">
                  <c:v>0.89115456234603485</c:v>
                </c:pt>
                <c:pt idx="27">
                  <c:v>0.57698307933739379</c:v>
                </c:pt>
                <c:pt idx="28">
                  <c:v>0.35698865945836289</c:v>
                </c:pt>
                <c:pt idx="29">
                  <c:v>0.21106827343851009</c:v>
                </c:pt>
                <c:pt idx="30">
                  <c:v>0.11930779144811154</c:v>
                </c:pt>
                <c:pt idx="31">
                  <c:v>6.4528341638003806E-2</c:v>
                </c:pt>
                <c:pt idx="32">
                  <c:v>3.3430647798638025E-2</c:v>
                </c:pt>
                <c:pt idx="33">
                  <c:v>1.6611657339788144E-2</c:v>
                </c:pt>
                <c:pt idx="34">
                  <c:v>7.9281825207508927E-3</c:v>
                </c:pt>
                <c:pt idx="35">
                  <c:v>3.6398315794698849E-3</c:v>
                </c:pt>
                <c:pt idx="36">
                  <c:v>1.6099397261131604E-3</c:v>
                </c:pt>
                <c:pt idx="37">
                  <c:v>6.8713004525824961E-4</c:v>
                </c:pt>
                <c:pt idx="38">
                  <c:v>2.8343059576547112E-4</c:v>
                </c:pt>
                <c:pt idx="39">
                  <c:v>1.1316201828236259E-4</c:v>
                </c:pt>
                <c:pt idx="40">
                  <c:v>4.3797943952076594E-5</c:v>
                </c:pt>
                <c:pt idx="41">
                  <c:v>1.6456614499488274E-5</c:v>
                </c:pt>
                <c:pt idx="42">
                  <c:v>6.0113917824641577E-6</c:v>
                </c:pt>
                <c:pt idx="43">
                  <c:v>2.1377123862371554E-6</c:v>
                </c:pt>
                <c:pt idx="44">
                  <c:v>7.4102394378168892E-7</c:v>
                </c:pt>
                <c:pt idx="45">
                  <c:v>2.5070888147813095E-7</c:v>
                </c:pt>
                <c:pt idx="46">
                  <c:v>8.2886593087329149E-8</c:v>
                </c:pt>
                <c:pt idx="47">
                  <c:v>2.6808692404656312E-8</c:v>
                </c:pt>
                <c:pt idx="48">
                  <c:v>8.4922158823676479E-9</c:v>
                </c:pt>
                <c:pt idx="49">
                  <c:v>2.6373998552134497E-9</c:v>
                </c:pt>
                <c:pt idx="50">
                  <c:v>8.0384986765228348E-10</c:v>
                </c:pt>
                <c:pt idx="51">
                  <c:v>2.4067562743243367E-10</c:v>
                </c:pt>
                <c:pt idx="52">
                  <c:v>7.0850384775184694E-11</c:v>
                </c:pt>
                <c:pt idx="53">
                  <c:v>2.0524914124532743E-11</c:v>
                </c:pt>
                <c:pt idx="54">
                  <c:v>5.8560910715323742E-12</c:v>
                </c:pt>
                <c:pt idx="55">
                  <c:v>1.6468837878338596E-12</c:v>
                </c:pt>
                <c:pt idx="56">
                  <c:v>4.5684816612744242E-13</c:v>
                </c:pt>
                <c:pt idx="57">
                  <c:v>1.2509626843073212E-13</c:v>
                </c:pt>
                <c:pt idx="58">
                  <c:v>3.3835722127628794E-14</c:v>
                </c:pt>
                <c:pt idx="59">
                  <c:v>9.0457864524181013E-15</c:v>
                </c:pt>
                <c:pt idx="60">
                  <c:v>2.3918003583031545E-15</c:v>
                </c:pt>
                <c:pt idx="61">
                  <c:v>6.2584472179138623E-16</c:v>
                </c:pt>
                <c:pt idx="62">
                  <c:v>1.6214917802804005E-16</c:v>
                </c:pt>
                <c:pt idx="63">
                  <c:v>4.161994303706842E-17</c:v>
                </c:pt>
                <c:pt idx="64">
                  <c:v>1.0588833052200172E-17</c:v>
                </c:pt>
                <c:pt idx="65">
                  <c:v>2.6715647574980108E-18</c:v>
                </c:pt>
                <c:pt idx="66">
                  <c:v>6.6873751046098233E-19</c:v>
                </c:pt>
                <c:pt idx="67">
                  <c:v>1.6615377246914806E-19</c:v>
                </c:pt>
                <c:pt idx="68">
                  <c:v>4.0993281625692184E-20</c:v>
                </c:pt>
                <c:pt idx="69">
                  <c:v>1.004704204364543E-20</c:v>
                </c:pt>
                <c:pt idx="70">
                  <c:v>2.4471128560422159E-21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5-47CA-9FFE-1432946F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12896"/>
        <c:axId val="336515072"/>
      </c:scatterChart>
      <c:valAx>
        <c:axId val="336512896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515072"/>
        <c:crosses val="autoZero"/>
        <c:crossBetween val="midCat"/>
        <c:majorUnit val="5"/>
      </c:valAx>
      <c:valAx>
        <c:axId val="336515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36512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Valeur temps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01738845144357"/>
          <c:w val="0.87666382327209114"/>
          <c:h val="0.75842556138815986"/>
        </c:manualLayout>
      </c:layout>
      <c:scatterChart>
        <c:scatterStyle val="lineMarker"/>
        <c:varyColors val="0"/>
        <c:ser>
          <c:idx val="0"/>
          <c:order val="0"/>
          <c:tx>
            <c:v>Valeur temps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Varie'!$P$4:$P$74</c:f>
              <c:numCache>
                <c:formatCode>#\ ##0.00\ "€"</c:formatCode>
                <c:ptCount val="71"/>
                <c:pt idx="0">
                  <c:v>-4.0163482087203476E-27</c:v>
                </c:pt>
                <c:pt idx="1">
                  <c:v>-3.330773225519805E-24</c:v>
                </c:pt>
                <c:pt idx="2">
                  <c:v>-1.3551471200963891E-21</c:v>
                </c:pt>
                <c:pt idx="3">
                  <c:v>-2.9259033240871965E-19</c:v>
                </c:pt>
                <c:pt idx="4">
                  <c:v>-3.5823022582583981E-17</c:v>
                </c:pt>
                <c:pt idx="5">
                  <c:v>-2.6299438837248509E-15</c:v>
                </c:pt>
                <c:pt idx="6">
                  <c:v>-1.2128122763697825E-13</c:v>
                </c:pt>
                <c:pt idx="7">
                  <c:v>-3.6468598533865323E-12</c:v>
                </c:pt>
                <c:pt idx="8">
                  <c:v>-7.3460813465697717E-11</c:v>
                </c:pt>
                <c:pt idx="9">
                  <c:v>-1.0033487114463626E-9</c:v>
                </c:pt>
                <c:pt idx="10">
                  <c:v>-9.1201810311490937E-9</c:v>
                </c:pt>
                <c:pt idx="11">
                  <c:v>-4.8793328701536196E-8</c:v>
                </c:pt>
                <c:pt idx="12">
                  <c:v>-3.1444440709604057E-8</c:v>
                </c:pt>
                <c:pt idx="13">
                  <c:v>2.1180429266784428E-6</c:v>
                </c:pt>
                <c:pt idx="14">
                  <c:v>2.3283817843069987E-5</c:v>
                </c:pt>
                <c:pt idx="15">
                  <c:v>1.5447874341539825E-4</c:v>
                </c:pt>
                <c:pt idx="16">
                  <c:v>7.6320522131656521E-4</c:v>
                </c:pt>
                <c:pt idx="17">
                  <c:v>3.0199718202898462E-3</c:v>
                </c:pt>
                <c:pt idx="18">
                  <c:v>9.9522470565339693E-3</c:v>
                </c:pt>
                <c:pt idx="19">
                  <c:v>2.8038757672582237E-2</c:v>
                </c:pt>
                <c:pt idx="20">
                  <c:v>6.8891257167064346E-2</c:v>
                </c:pt>
                <c:pt idx="21">
                  <c:v>0.15005553524735138</c:v>
                </c:pt>
                <c:pt idx="22">
                  <c:v>0.29387945942548832</c:v>
                </c:pt>
                <c:pt idx="23">
                  <c:v>0.52407650804099326</c:v>
                </c:pt>
                <c:pt idx="24">
                  <c:v>0.8608108127316676</c:v>
                </c:pt>
                <c:pt idx="25">
                  <c:v>1.316076411386252</c:v>
                </c:pt>
                <c:pt idx="26">
                  <c:v>0.8911545623460313</c:v>
                </c:pt>
                <c:pt idx="27">
                  <c:v>0.57698307933739557</c:v>
                </c:pt>
                <c:pt idx="28">
                  <c:v>0.35698865945836644</c:v>
                </c:pt>
                <c:pt idx="29">
                  <c:v>0.21106827343850654</c:v>
                </c:pt>
                <c:pt idx="30">
                  <c:v>0.11930779144810799</c:v>
                </c:pt>
                <c:pt idx="31">
                  <c:v>6.4528341638002473E-2</c:v>
                </c:pt>
                <c:pt idx="32">
                  <c:v>3.3430647798638802E-2</c:v>
                </c:pt>
                <c:pt idx="33">
                  <c:v>1.66116573397872E-2</c:v>
                </c:pt>
                <c:pt idx="34">
                  <c:v>7.9281825207502266E-3</c:v>
                </c:pt>
                <c:pt idx="35">
                  <c:v>3.6398315794770042E-3</c:v>
                </c:pt>
                <c:pt idx="36">
                  <c:v>1.6099397261086779E-3</c:v>
                </c:pt>
                <c:pt idx="37">
                  <c:v>6.8713004525733368E-4</c:v>
                </c:pt>
                <c:pt idx="38">
                  <c:v>2.8343059577196072E-4</c:v>
                </c:pt>
                <c:pt idx="39">
                  <c:v>1.131620182803772E-4</c:v>
                </c:pt>
                <c:pt idx="40">
                  <c:v>4.379794395248382E-5</c:v>
                </c:pt>
                <c:pt idx="41">
                  <c:v>1.645661449600766E-5</c:v>
                </c:pt>
                <c:pt idx="42">
                  <c:v>6.0113917825788121E-6</c:v>
                </c:pt>
                <c:pt idx="43">
                  <c:v>2.1377123857746483E-6</c:v>
                </c:pt>
                <c:pt idx="44">
                  <c:v>7.4102394620467749E-7</c:v>
                </c:pt>
                <c:pt idx="45">
                  <c:v>2.5070888653999646E-7</c:v>
                </c:pt>
                <c:pt idx="46">
                  <c:v>8.2886600694109802E-8</c:v>
                </c:pt>
                <c:pt idx="47">
                  <c:v>2.6808699260527646E-8</c:v>
                </c:pt>
                <c:pt idx="48">
                  <c:v>8.4922078258387046E-9</c:v>
                </c:pt>
                <c:pt idx="49">
                  <c:v>2.6374067374490551E-9</c:v>
                </c:pt>
                <c:pt idx="50">
                  <c:v>8.0385831324747414E-10</c:v>
                </c:pt>
                <c:pt idx="51">
                  <c:v>2.4068214088401874E-10</c:v>
                </c:pt>
                <c:pt idx="52">
                  <c:v>7.0841110755281989E-11</c:v>
                </c:pt>
                <c:pt idx="53">
                  <c:v>2.0520474208751693E-11</c:v>
                </c:pt>
                <c:pt idx="54">
                  <c:v>5.8477667153056245E-12</c:v>
                </c:pt>
                <c:pt idx="55">
                  <c:v>1.6484591469634324E-12</c:v>
                </c:pt>
                <c:pt idx="56">
                  <c:v>4.6185277824406512E-13</c:v>
                </c:pt>
                <c:pt idx="57">
                  <c:v>1.2789769243681803E-13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2-4080-AD9E-7DF1D512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27360"/>
        <c:axId val="336529280"/>
      </c:scatterChart>
      <c:valAx>
        <c:axId val="336527360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529280"/>
        <c:crosses val="autoZero"/>
        <c:crossBetween val="midCat"/>
        <c:majorUnit val="5"/>
      </c:valAx>
      <c:valAx>
        <c:axId val="3365292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\ ##0.00\ &quot;€&quot;" sourceLinked="1"/>
        <c:majorTickMark val="out"/>
        <c:minorTickMark val="none"/>
        <c:tickLblPos val="nextTo"/>
        <c:crossAx val="336527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633843736987"/>
          <c:y val="0.44288473744703483"/>
          <c:w val="0.31630141102320475"/>
          <c:h val="0.157585301837270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Call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4.4584605879378458E-2"/>
          <c:w val="0.87666382327209114"/>
          <c:h val="0.90454423340330536"/>
        </c:manualLayout>
      </c:layout>
      <c:scatterChart>
        <c:scatterStyle val="lineMarker"/>
        <c:varyColors val="0"/>
        <c:ser>
          <c:idx val="0"/>
          <c:order val="0"/>
          <c:tx>
            <c:v>Call Intr.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Varie'!$J$4:$J$74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B-4716-8412-01D278C44101}"/>
            </c:ext>
          </c:extLst>
        </c:ser>
        <c:ser>
          <c:idx val="1"/>
          <c:order val="1"/>
          <c:tx>
            <c:v>Call Prime</c:v>
          </c:tx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Varie'!$N$4:$N$74</c:f>
              <c:numCache>
                <c:formatCode>#\ ##0.00\ "€"</c:formatCode>
                <c:ptCount val="71"/>
                <c:pt idx="0">
                  <c:v>-4.0163482087203476E-27</c:v>
                </c:pt>
                <c:pt idx="1">
                  <c:v>-3.330773225519805E-24</c:v>
                </c:pt>
                <c:pt idx="2">
                  <c:v>-1.3551471200963891E-21</c:v>
                </c:pt>
                <c:pt idx="3">
                  <c:v>-2.9259033240871965E-19</c:v>
                </c:pt>
                <c:pt idx="4">
                  <c:v>-3.5823022582583981E-17</c:v>
                </c:pt>
                <c:pt idx="5">
                  <c:v>-2.6299438837248509E-15</c:v>
                </c:pt>
                <c:pt idx="6">
                  <c:v>-1.2128122763697825E-13</c:v>
                </c:pt>
                <c:pt idx="7">
                  <c:v>-3.6468598533865323E-12</c:v>
                </c:pt>
                <c:pt idx="8">
                  <c:v>-7.3460813465697717E-11</c:v>
                </c:pt>
                <c:pt idx="9">
                  <c:v>-1.0033487114463626E-9</c:v>
                </c:pt>
                <c:pt idx="10">
                  <c:v>-9.1201810311490937E-9</c:v>
                </c:pt>
                <c:pt idx="11">
                  <c:v>-4.8793328701536196E-8</c:v>
                </c:pt>
                <c:pt idx="12">
                  <c:v>-3.1444440709604057E-8</c:v>
                </c:pt>
                <c:pt idx="13">
                  <c:v>2.1180429266784428E-6</c:v>
                </c:pt>
                <c:pt idx="14">
                  <c:v>2.3283817843069987E-5</c:v>
                </c:pt>
                <c:pt idx="15">
                  <c:v>1.5447874341539825E-4</c:v>
                </c:pt>
                <c:pt idx="16">
                  <c:v>7.6320522131656521E-4</c:v>
                </c:pt>
                <c:pt idx="17">
                  <c:v>3.0199718202898462E-3</c:v>
                </c:pt>
                <c:pt idx="18">
                  <c:v>9.9522470565339693E-3</c:v>
                </c:pt>
                <c:pt idx="19">
                  <c:v>2.8038757672582237E-2</c:v>
                </c:pt>
                <c:pt idx="20">
                  <c:v>6.8891257167064346E-2</c:v>
                </c:pt>
                <c:pt idx="21">
                  <c:v>0.15005553524735138</c:v>
                </c:pt>
                <c:pt idx="22">
                  <c:v>0.29387945942548832</c:v>
                </c:pt>
                <c:pt idx="23">
                  <c:v>0.52407650804099326</c:v>
                </c:pt>
                <c:pt idx="24">
                  <c:v>0.8608108127316676</c:v>
                </c:pt>
                <c:pt idx="25">
                  <c:v>1.316076411386252</c:v>
                </c:pt>
                <c:pt idx="26">
                  <c:v>1.8911545623460313</c:v>
                </c:pt>
                <c:pt idx="27">
                  <c:v>2.5769830793373956</c:v>
                </c:pt>
                <c:pt idx="28">
                  <c:v>3.3569886594583664</c:v>
                </c:pt>
                <c:pt idx="29">
                  <c:v>4.2110682734385065</c:v>
                </c:pt>
                <c:pt idx="30">
                  <c:v>5.119307791448108</c:v>
                </c:pt>
                <c:pt idx="31">
                  <c:v>6.0645283416380025</c:v>
                </c:pt>
                <c:pt idx="32">
                  <c:v>7.0334306477986388</c:v>
                </c:pt>
                <c:pt idx="33">
                  <c:v>8.0166116573397872</c:v>
                </c:pt>
                <c:pt idx="34">
                  <c:v>9.0079281825207502</c:v>
                </c:pt>
                <c:pt idx="35">
                  <c:v>10.003639831579477</c:v>
                </c:pt>
                <c:pt idx="36">
                  <c:v>11.001609939726109</c:v>
                </c:pt>
                <c:pt idx="37">
                  <c:v>12.000687130045257</c:v>
                </c:pt>
                <c:pt idx="38">
                  <c:v>13.000283430595772</c:v>
                </c:pt>
                <c:pt idx="39">
                  <c:v>14.00011316201828</c:v>
                </c:pt>
                <c:pt idx="40">
                  <c:v>15.000043797943952</c:v>
                </c:pt>
                <c:pt idx="41">
                  <c:v>16.000016456614496</c:v>
                </c:pt>
                <c:pt idx="42">
                  <c:v>17.000006011391783</c:v>
                </c:pt>
                <c:pt idx="43">
                  <c:v>18.000002137712386</c:v>
                </c:pt>
                <c:pt idx="44">
                  <c:v>19.000000741023946</c:v>
                </c:pt>
                <c:pt idx="45">
                  <c:v>20.000000250708887</c:v>
                </c:pt>
                <c:pt idx="46">
                  <c:v>21.000000082886601</c:v>
                </c:pt>
                <c:pt idx="47">
                  <c:v>22.000000026808699</c:v>
                </c:pt>
                <c:pt idx="48">
                  <c:v>23.000000008492208</c:v>
                </c:pt>
                <c:pt idx="49">
                  <c:v>24.000000002637407</c:v>
                </c:pt>
                <c:pt idx="50">
                  <c:v>25.000000000803858</c:v>
                </c:pt>
                <c:pt idx="51">
                  <c:v>26.000000000240682</c:v>
                </c:pt>
                <c:pt idx="52">
                  <c:v>27.000000000070841</c:v>
                </c:pt>
                <c:pt idx="53">
                  <c:v>28.00000000002052</c:v>
                </c:pt>
                <c:pt idx="54">
                  <c:v>29.000000000005848</c:v>
                </c:pt>
                <c:pt idx="55">
                  <c:v>30.000000000001648</c:v>
                </c:pt>
                <c:pt idx="56">
                  <c:v>31.000000000000462</c:v>
                </c:pt>
                <c:pt idx="57">
                  <c:v>32.000000000000128</c:v>
                </c:pt>
                <c:pt idx="58">
                  <c:v>33.000000000000028</c:v>
                </c:pt>
                <c:pt idx="59">
                  <c:v>34.000000000000007</c:v>
                </c:pt>
                <c:pt idx="60">
                  <c:v>34.999999999999993</c:v>
                </c:pt>
                <c:pt idx="61">
                  <c:v>36</c:v>
                </c:pt>
                <c:pt idx="62">
                  <c:v>36.999999999999993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B-4716-8412-01D278C44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42336"/>
        <c:axId val="336544512"/>
      </c:scatterChart>
      <c:valAx>
        <c:axId val="336542336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544512"/>
        <c:crosses val="autoZero"/>
        <c:crossBetween val="midCat"/>
        <c:majorUnit val="5"/>
      </c:valAx>
      <c:valAx>
        <c:axId val="336544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3654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73027001761768E-2"/>
          <c:y val="5.144539013548162E-2"/>
          <c:w val="0.88218848334565914"/>
          <c:h val="0.72026277062188038"/>
        </c:manualLayout>
      </c:layout>
      <c:scatterChart>
        <c:scatterStyle val="lineMarker"/>
        <c:varyColors val="0"/>
        <c:ser>
          <c:idx val="0"/>
          <c:order val="0"/>
          <c:tx>
            <c:v>Put Intr.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Varie'!$K$4:$K$74</c:f>
              <c:numCache>
                <c:formatCode>General</c:formatCode>
                <c:ptCount val="7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F-4EB9-9619-778F48283387}"/>
            </c:ext>
          </c:extLst>
        </c:ser>
        <c:ser>
          <c:idx val="1"/>
          <c:order val="1"/>
          <c:tx>
            <c:v>put Prime</c:v>
          </c:tx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Varie'!$O$4:$O$74</c:f>
              <c:numCache>
                <c:formatCode>#\ ##0.00\ "€"</c:formatCode>
                <c:ptCount val="7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19.999999999999996</c:v>
                </c:pt>
                <c:pt idx="6">
                  <c:v>18.999999999999883</c:v>
                </c:pt>
                <c:pt idx="7">
                  <c:v>17.999999999996358</c:v>
                </c:pt>
                <c:pt idx="8">
                  <c:v>16.999999999926544</c:v>
                </c:pt>
                <c:pt idx="9">
                  <c:v>15.999999998996653</c:v>
                </c:pt>
                <c:pt idx="10">
                  <c:v>14.999999990879818</c:v>
                </c:pt>
                <c:pt idx="11">
                  <c:v>13.999999951206668</c:v>
                </c:pt>
                <c:pt idx="12">
                  <c:v>12.999999968555557</c:v>
                </c:pt>
                <c:pt idx="13">
                  <c:v>12.000002118042929</c:v>
                </c:pt>
                <c:pt idx="14">
                  <c:v>11.000023283817846</c:v>
                </c:pt>
                <c:pt idx="15">
                  <c:v>10.000154478743411</c:v>
                </c:pt>
                <c:pt idx="16">
                  <c:v>9.0007632052213182</c:v>
                </c:pt>
                <c:pt idx="17">
                  <c:v>8.0030199718202866</c:v>
                </c:pt>
                <c:pt idx="18">
                  <c:v>7.0099522470565319</c:v>
                </c:pt>
                <c:pt idx="19">
                  <c:v>6.0280387576725829</c:v>
                </c:pt>
                <c:pt idx="20">
                  <c:v>5.068891257167067</c:v>
                </c:pt>
                <c:pt idx="21">
                  <c:v>4.150055535247354</c:v>
                </c:pt>
                <c:pt idx="22">
                  <c:v>3.293879459425483</c:v>
                </c:pt>
                <c:pt idx="23">
                  <c:v>2.5240765080409915</c:v>
                </c:pt>
                <c:pt idx="24">
                  <c:v>1.8608108127316676</c:v>
                </c:pt>
                <c:pt idx="25">
                  <c:v>1.316076411386252</c:v>
                </c:pt>
                <c:pt idx="26">
                  <c:v>0.89115456234603485</c:v>
                </c:pt>
                <c:pt idx="27">
                  <c:v>0.57698307933739379</c:v>
                </c:pt>
                <c:pt idx="28">
                  <c:v>0.35698865945836289</c:v>
                </c:pt>
                <c:pt idx="29">
                  <c:v>0.21106827343851009</c:v>
                </c:pt>
                <c:pt idx="30">
                  <c:v>0.11930779144811154</c:v>
                </c:pt>
                <c:pt idx="31">
                  <c:v>6.4528341638003806E-2</c:v>
                </c:pt>
                <c:pt idx="32">
                  <c:v>3.3430647798638025E-2</c:v>
                </c:pt>
                <c:pt idx="33">
                  <c:v>1.6611657339788144E-2</c:v>
                </c:pt>
                <c:pt idx="34">
                  <c:v>7.9281825207508927E-3</c:v>
                </c:pt>
                <c:pt idx="35">
                  <c:v>3.6398315794698849E-3</c:v>
                </c:pt>
                <c:pt idx="36">
                  <c:v>1.6099397261131604E-3</c:v>
                </c:pt>
                <c:pt idx="37">
                  <c:v>6.8713004525824961E-4</c:v>
                </c:pt>
                <c:pt idx="38">
                  <c:v>2.8343059576547112E-4</c:v>
                </c:pt>
                <c:pt idx="39">
                  <c:v>1.1316201828236259E-4</c:v>
                </c:pt>
                <c:pt idx="40">
                  <c:v>4.3797943952076594E-5</c:v>
                </c:pt>
                <c:pt idx="41">
                  <c:v>1.6456614499488274E-5</c:v>
                </c:pt>
                <c:pt idx="42">
                  <c:v>6.0113917824641577E-6</c:v>
                </c:pt>
                <c:pt idx="43">
                  <c:v>2.1377123862371554E-6</c:v>
                </c:pt>
                <c:pt idx="44">
                  <c:v>7.4102394378168892E-7</c:v>
                </c:pt>
                <c:pt idx="45">
                  <c:v>2.5070888147813095E-7</c:v>
                </c:pt>
                <c:pt idx="46">
                  <c:v>8.2886593087329149E-8</c:v>
                </c:pt>
                <c:pt idx="47">
                  <c:v>2.6808692404656312E-8</c:v>
                </c:pt>
                <c:pt idx="48">
                  <c:v>8.4922158823676479E-9</c:v>
                </c:pt>
                <c:pt idx="49">
                  <c:v>2.6373998552134497E-9</c:v>
                </c:pt>
                <c:pt idx="50">
                  <c:v>8.0384986765228348E-10</c:v>
                </c:pt>
                <c:pt idx="51">
                  <c:v>2.4067562743243367E-10</c:v>
                </c:pt>
                <c:pt idx="52">
                  <c:v>7.0850384775184694E-11</c:v>
                </c:pt>
                <c:pt idx="53">
                  <c:v>2.0524914124532743E-11</c:v>
                </c:pt>
                <c:pt idx="54">
                  <c:v>5.8560910715323742E-12</c:v>
                </c:pt>
                <c:pt idx="55">
                  <c:v>1.6468837878338596E-12</c:v>
                </c:pt>
                <c:pt idx="56">
                  <c:v>4.5684816612744242E-13</c:v>
                </c:pt>
                <c:pt idx="57">
                  <c:v>1.2509626843073212E-13</c:v>
                </c:pt>
                <c:pt idx="58">
                  <c:v>3.3835722127628794E-14</c:v>
                </c:pt>
                <c:pt idx="59">
                  <c:v>9.0457864524181013E-15</c:v>
                </c:pt>
                <c:pt idx="60">
                  <c:v>2.3918003583031545E-15</c:v>
                </c:pt>
                <c:pt idx="61">
                  <c:v>6.2584472179138623E-16</c:v>
                </c:pt>
                <c:pt idx="62">
                  <c:v>1.6214917802804005E-16</c:v>
                </c:pt>
                <c:pt idx="63">
                  <c:v>4.161994303706842E-17</c:v>
                </c:pt>
                <c:pt idx="64">
                  <c:v>1.0588833052200172E-17</c:v>
                </c:pt>
                <c:pt idx="65">
                  <c:v>2.6715647574980108E-18</c:v>
                </c:pt>
                <c:pt idx="66">
                  <c:v>6.6873751046098233E-19</c:v>
                </c:pt>
                <c:pt idx="67">
                  <c:v>1.6615377246914806E-19</c:v>
                </c:pt>
                <c:pt idx="68">
                  <c:v>4.0993281625692184E-20</c:v>
                </c:pt>
                <c:pt idx="69">
                  <c:v>1.004704204364543E-20</c:v>
                </c:pt>
                <c:pt idx="70">
                  <c:v>2.4471128560422159E-21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F-4EB9-9619-778F4828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57184"/>
        <c:axId val="336559104"/>
      </c:scatterChart>
      <c:valAx>
        <c:axId val="336557184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559104"/>
        <c:crosses val="autoZero"/>
        <c:crossBetween val="midCat"/>
        <c:majorUnit val="5"/>
      </c:valAx>
      <c:valAx>
        <c:axId val="336559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36557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Call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86472182780432"/>
          <c:y val="4.4584605879378458E-2"/>
          <c:w val="0.87666382327209114"/>
          <c:h val="0.90454423340330536"/>
        </c:manualLayout>
      </c:layout>
      <c:scatterChart>
        <c:scatterStyle val="lineMarker"/>
        <c:varyColors val="0"/>
        <c:ser>
          <c:idx val="0"/>
          <c:order val="1"/>
          <c:tx>
            <c:v>Call Prime</c:v>
          </c:tx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Varie'!$R$4:$R$74</c:f>
              <c:numCache>
                <c:formatCode>0.00</c:formatCode>
                <c:ptCount val="71"/>
                <c:pt idx="0">
                  <c:v>2.2255961731925355E-26</c:v>
                </c:pt>
                <c:pt idx="1">
                  <c:v>1.8483563866782612E-23</c:v>
                </c:pt>
                <c:pt idx="2">
                  <c:v>7.5992727308219432E-21</c:v>
                </c:pt>
                <c:pt idx="3">
                  <c:v>1.6754310187928269E-18</c:v>
                </c:pt>
                <c:pt idx="4">
                  <c:v>2.1209485780468034E-16</c:v>
                </c:pt>
                <c:pt idx="5">
                  <c:v>1.6350224354888641E-14</c:v>
                </c:pt>
                <c:pt idx="6">
                  <c:v>8.0764588501585742E-13</c:v>
                </c:pt>
                <c:pt idx="7">
                  <c:v>2.6722569869137044E-11</c:v>
                </c:pt>
                <c:pt idx="8">
                  <c:v>6.1567863476468325E-10</c:v>
                </c:pt>
                <c:pt idx="9">
                  <c:v>1.0220778156996954E-8</c:v>
                </c:pt>
                <c:pt idx="10">
                  <c:v>1.2600489153924476E-7</c:v>
                </c:pt>
                <c:pt idx="11">
                  <c:v>1.1850119454999528E-6</c:v>
                </c:pt>
                <c:pt idx="12">
                  <c:v>8.7076255732696756E-6</c:v>
                </c:pt>
                <c:pt idx="13">
                  <c:v>5.1080970713489549E-5</c:v>
                </c:pt>
                <c:pt idx="14">
                  <c:v>2.4390754603952967E-4</c:v>
                </c:pt>
                <c:pt idx="15">
                  <c:v>9.6480060646273727E-4</c:v>
                </c:pt>
                <c:pt idx="16">
                  <c:v>3.2126665382453822E-3</c:v>
                </c:pt>
                <c:pt idx="17">
                  <c:v>9.1392486460988177E-3</c:v>
                </c:pt>
                <c:pt idx="18">
                  <c:v>2.2516233545196329E-2</c:v>
                </c:pt>
                <c:pt idx="19">
                  <c:v>4.8657597985925088E-2</c:v>
                </c:pt>
                <c:pt idx="20">
                  <c:v>9.3343998705058162E-2</c:v>
                </c:pt>
                <c:pt idx="21">
                  <c:v>0.16079258835747887</c:v>
                </c:pt>
                <c:pt idx="22">
                  <c:v>0.25145919101790648</c:v>
                </c:pt>
                <c:pt idx="23">
                  <c:v>0.36085850535363251</c:v>
                </c:pt>
                <c:pt idx="24">
                  <c:v>0.480205401070607</c:v>
                </c:pt>
                <c:pt idx="25">
                  <c:v>0.5987063256829237</c:v>
                </c:pt>
                <c:pt idx="26">
                  <c:v>0.706453030801246</c:v>
                </c:pt>
                <c:pt idx="27">
                  <c:v>0.79667448658263951</c:v>
                </c:pt>
                <c:pt idx="28">
                  <c:v>0.86661111779317646</c:v>
                </c:pt>
                <c:pt idx="29">
                  <c:v>0.91704062598758518</c:v>
                </c:pt>
                <c:pt idx="30">
                  <c:v>0.95101816055784327</c:v>
                </c:pt>
                <c:pt idx="31">
                  <c:v>0.97249782770451021</c:v>
                </c:pt>
                <c:pt idx="32">
                  <c:v>0.98528766237158238</c:v>
                </c:pt>
                <c:pt idx="33">
                  <c:v>0.99248645761746168</c:v>
                </c:pt>
                <c:pt idx="34">
                  <c:v>0.99632937066045457</c:v>
                </c:pt>
                <c:pt idx="35">
                  <c:v>0.99828108791166836</c:v>
                </c:pt>
                <c:pt idx="36">
                  <c:v>0.99922686343131928</c:v>
                </c:pt>
                <c:pt idx="37">
                  <c:v>0.99966534364233117</c:v>
                </c:pt>
                <c:pt idx="38">
                  <c:v>0.99986032896864063</c:v>
                </c:pt>
                <c:pt idx="39">
                  <c:v>0.99994369178522624</c:v>
                </c:pt>
                <c:pt idx="40">
                  <c:v>0.99997803370504501</c:v>
                </c:pt>
                <c:pt idx="41">
                  <c:v>0.99999169404059496</c:v>
                </c:pt>
                <c:pt idx="42">
                  <c:v>0.999996950941482</c:v>
                </c:pt>
                <c:pt idx="43">
                  <c:v>0.99999891170451705</c:v>
                </c:pt>
                <c:pt idx="44">
                  <c:v>0.99999962176382584</c:v>
                </c:pt>
                <c:pt idx="45">
                  <c:v>0.99999987182201289</c:v>
                </c:pt>
                <c:pt idx="46">
                  <c:v>0.99999995759011839</c:v>
                </c:pt>
                <c:pt idx="47">
                  <c:v>0.99999998628283593</c:v>
                </c:pt>
                <c:pt idx="48">
                  <c:v>0.99999999565771458</c:v>
                </c:pt>
                <c:pt idx="49">
                  <c:v>0.99999999865315936</c:v>
                </c:pt>
                <c:pt idx="50">
                  <c:v>0.99999999959024888</c:v>
                </c:pt>
                <c:pt idx="51">
                  <c:v>0.99999999987760346</c:v>
                </c:pt>
                <c:pt idx="52">
                  <c:v>0.99999999996406808</c:v>
                </c:pt>
                <c:pt idx="53">
                  <c:v>0.99999999998962352</c:v>
                </c:pt>
                <c:pt idx="54">
                  <c:v>0.9999999999970498</c:v>
                </c:pt>
                <c:pt idx="55">
                  <c:v>0.99999999999917355</c:v>
                </c:pt>
                <c:pt idx="56">
                  <c:v>0.99999999999977163</c:v>
                </c:pt>
                <c:pt idx="57">
                  <c:v>0.99999999999993772</c:v>
                </c:pt>
                <c:pt idx="58">
                  <c:v>0.99999999999998324</c:v>
                </c:pt>
                <c:pt idx="59">
                  <c:v>0.99999999999999556</c:v>
                </c:pt>
                <c:pt idx="60">
                  <c:v>0.99999999999999878</c:v>
                </c:pt>
                <c:pt idx="61">
                  <c:v>0.99999999999999967</c:v>
                </c:pt>
                <c:pt idx="62">
                  <c:v>0.99999999999999989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0-46BA-B898-EAA9B3CFEE17}"/>
            </c:ext>
          </c:extLst>
        </c:ser>
        <c:ser>
          <c:idx val="1"/>
          <c:order val="0"/>
          <c:tx>
            <c:v>Call Prime</c:v>
          </c:tx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Varie'!$R$4:$R$74</c:f>
              <c:numCache>
                <c:formatCode>0.00</c:formatCode>
                <c:ptCount val="71"/>
                <c:pt idx="0">
                  <c:v>2.2255961731925355E-26</c:v>
                </c:pt>
                <c:pt idx="1">
                  <c:v>1.8483563866782612E-23</c:v>
                </c:pt>
                <c:pt idx="2">
                  <c:v>7.5992727308219432E-21</c:v>
                </c:pt>
                <c:pt idx="3">
                  <c:v>1.6754310187928269E-18</c:v>
                </c:pt>
                <c:pt idx="4">
                  <c:v>2.1209485780468034E-16</c:v>
                </c:pt>
                <c:pt idx="5">
                  <c:v>1.6350224354888641E-14</c:v>
                </c:pt>
                <c:pt idx="6">
                  <c:v>8.0764588501585742E-13</c:v>
                </c:pt>
                <c:pt idx="7">
                  <c:v>2.6722569869137044E-11</c:v>
                </c:pt>
                <c:pt idx="8">
                  <c:v>6.1567863476468325E-10</c:v>
                </c:pt>
                <c:pt idx="9">
                  <c:v>1.0220778156996954E-8</c:v>
                </c:pt>
                <c:pt idx="10">
                  <c:v>1.2600489153924476E-7</c:v>
                </c:pt>
                <c:pt idx="11">
                  <c:v>1.1850119454999528E-6</c:v>
                </c:pt>
                <c:pt idx="12">
                  <c:v>8.7076255732696756E-6</c:v>
                </c:pt>
                <c:pt idx="13">
                  <c:v>5.1080970713489549E-5</c:v>
                </c:pt>
                <c:pt idx="14">
                  <c:v>2.4390754603952967E-4</c:v>
                </c:pt>
                <c:pt idx="15">
                  <c:v>9.6480060646273727E-4</c:v>
                </c:pt>
                <c:pt idx="16">
                  <c:v>3.2126665382453822E-3</c:v>
                </c:pt>
                <c:pt idx="17">
                  <c:v>9.1392486460988177E-3</c:v>
                </c:pt>
                <c:pt idx="18">
                  <c:v>2.2516233545196329E-2</c:v>
                </c:pt>
                <c:pt idx="19">
                  <c:v>4.8657597985925088E-2</c:v>
                </c:pt>
                <c:pt idx="20">
                  <c:v>9.3343998705058162E-2</c:v>
                </c:pt>
                <c:pt idx="21">
                  <c:v>0.16079258835747887</c:v>
                </c:pt>
                <c:pt idx="22">
                  <c:v>0.25145919101790648</c:v>
                </c:pt>
                <c:pt idx="23">
                  <c:v>0.36085850535363251</c:v>
                </c:pt>
                <c:pt idx="24">
                  <c:v>0.480205401070607</c:v>
                </c:pt>
                <c:pt idx="25">
                  <c:v>0.5987063256829237</c:v>
                </c:pt>
                <c:pt idx="26">
                  <c:v>0.706453030801246</c:v>
                </c:pt>
                <c:pt idx="27">
                  <c:v>0.79667448658263951</c:v>
                </c:pt>
                <c:pt idx="28">
                  <c:v>0.86661111779317646</c:v>
                </c:pt>
                <c:pt idx="29">
                  <c:v>0.91704062598758518</c:v>
                </c:pt>
                <c:pt idx="30">
                  <c:v>0.95101816055784327</c:v>
                </c:pt>
                <c:pt idx="31">
                  <c:v>0.97249782770451021</c:v>
                </c:pt>
                <c:pt idx="32">
                  <c:v>0.98528766237158238</c:v>
                </c:pt>
                <c:pt idx="33">
                  <c:v>0.99248645761746168</c:v>
                </c:pt>
                <c:pt idx="34">
                  <c:v>0.99632937066045457</c:v>
                </c:pt>
                <c:pt idx="35">
                  <c:v>0.99828108791166836</c:v>
                </c:pt>
                <c:pt idx="36">
                  <c:v>0.99922686343131928</c:v>
                </c:pt>
                <c:pt idx="37">
                  <c:v>0.99966534364233117</c:v>
                </c:pt>
                <c:pt idx="38">
                  <c:v>0.99986032896864063</c:v>
                </c:pt>
                <c:pt idx="39">
                  <c:v>0.99994369178522624</c:v>
                </c:pt>
                <c:pt idx="40">
                  <c:v>0.99997803370504501</c:v>
                </c:pt>
                <c:pt idx="41">
                  <c:v>0.99999169404059496</c:v>
                </c:pt>
                <c:pt idx="42">
                  <c:v>0.999996950941482</c:v>
                </c:pt>
                <c:pt idx="43">
                  <c:v>0.99999891170451705</c:v>
                </c:pt>
                <c:pt idx="44">
                  <c:v>0.99999962176382584</c:v>
                </c:pt>
                <c:pt idx="45">
                  <c:v>0.99999987182201289</c:v>
                </c:pt>
                <c:pt idx="46">
                  <c:v>0.99999995759011839</c:v>
                </c:pt>
                <c:pt idx="47">
                  <c:v>0.99999998628283593</c:v>
                </c:pt>
                <c:pt idx="48">
                  <c:v>0.99999999565771458</c:v>
                </c:pt>
                <c:pt idx="49">
                  <c:v>0.99999999865315936</c:v>
                </c:pt>
                <c:pt idx="50">
                  <c:v>0.99999999959024888</c:v>
                </c:pt>
                <c:pt idx="51">
                  <c:v>0.99999999987760346</c:v>
                </c:pt>
                <c:pt idx="52">
                  <c:v>0.99999999996406808</c:v>
                </c:pt>
                <c:pt idx="53">
                  <c:v>0.99999999998962352</c:v>
                </c:pt>
                <c:pt idx="54">
                  <c:v>0.9999999999970498</c:v>
                </c:pt>
                <c:pt idx="55">
                  <c:v>0.99999999999917355</c:v>
                </c:pt>
                <c:pt idx="56">
                  <c:v>0.99999999999977163</c:v>
                </c:pt>
                <c:pt idx="57">
                  <c:v>0.99999999999993772</c:v>
                </c:pt>
                <c:pt idx="58">
                  <c:v>0.99999999999998324</c:v>
                </c:pt>
                <c:pt idx="59">
                  <c:v>0.99999999999999556</c:v>
                </c:pt>
                <c:pt idx="60">
                  <c:v>0.99999999999999878</c:v>
                </c:pt>
                <c:pt idx="61">
                  <c:v>0.99999999999999967</c:v>
                </c:pt>
                <c:pt idx="62">
                  <c:v>0.99999999999999989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0-46BA-B898-EAA9B3CF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80608"/>
        <c:axId val="336582528"/>
      </c:scatterChart>
      <c:valAx>
        <c:axId val="336580608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582528"/>
        <c:crosses val="autoZero"/>
        <c:crossBetween val="midCat"/>
        <c:majorUnit val="5"/>
      </c:valAx>
      <c:valAx>
        <c:axId val="3365825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33658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Put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65525006095549"/>
          <c:y val="0.24915075708459869"/>
          <c:w val="0.84101688108658545"/>
          <c:h val="0.69997808219808511"/>
        </c:manualLayout>
      </c:layout>
      <c:scatterChart>
        <c:scatterStyle val="lineMarker"/>
        <c:varyColors val="0"/>
        <c:ser>
          <c:idx val="1"/>
          <c:order val="0"/>
          <c:tx>
            <c:v>Call Prime</c:v>
          </c:tx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Varie'!$S$4:$S$74</c:f>
              <c:numCache>
                <c:formatCode>0.00</c:formatCode>
                <c:ptCount val="7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-0.99999999999999978</c:v>
                </c:pt>
                <c:pt idx="5">
                  <c:v>-0.99999999999998368</c:v>
                </c:pt>
                <c:pt idx="6">
                  <c:v>-0.99999999999919231</c:v>
                </c:pt>
                <c:pt idx="7">
                  <c:v>-0.99999999997327738</c:v>
                </c:pt>
                <c:pt idx="8">
                  <c:v>-0.99999999938432138</c:v>
                </c:pt>
                <c:pt idx="9">
                  <c:v>-0.99999998977922189</c:v>
                </c:pt>
                <c:pt idx="10">
                  <c:v>-0.99999987399510848</c:v>
                </c:pt>
                <c:pt idx="11">
                  <c:v>-0.99999881498805454</c:v>
                </c:pt>
                <c:pt idx="12">
                  <c:v>-0.99999129237442674</c:v>
                </c:pt>
                <c:pt idx="13">
                  <c:v>-0.99994891902928651</c:v>
                </c:pt>
                <c:pt idx="14">
                  <c:v>-0.99975609245396047</c:v>
                </c:pt>
                <c:pt idx="15">
                  <c:v>-0.99903519939353724</c:v>
                </c:pt>
                <c:pt idx="16">
                  <c:v>-0.99678733346175463</c:v>
                </c:pt>
                <c:pt idx="17">
                  <c:v>-0.99086075135390117</c:v>
                </c:pt>
                <c:pt idx="18">
                  <c:v>-0.97748376645480373</c:v>
                </c:pt>
                <c:pt idx="19">
                  <c:v>-0.95134240201407494</c:v>
                </c:pt>
                <c:pt idx="20">
                  <c:v>-0.90665600129494184</c:v>
                </c:pt>
                <c:pt idx="21">
                  <c:v>-0.83920741164252111</c:v>
                </c:pt>
                <c:pt idx="22">
                  <c:v>-0.74854080898209352</c:v>
                </c:pt>
                <c:pt idx="23">
                  <c:v>-0.63914149464636749</c:v>
                </c:pt>
                <c:pt idx="24">
                  <c:v>-0.51979459892939306</c:v>
                </c:pt>
                <c:pt idx="25">
                  <c:v>-0.4012936743170763</c:v>
                </c:pt>
                <c:pt idx="26">
                  <c:v>-0.293546969198754</c:v>
                </c:pt>
                <c:pt idx="27">
                  <c:v>-0.20332551341736052</c:v>
                </c:pt>
                <c:pt idx="28">
                  <c:v>-0.13338888220682357</c:v>
                </c:pt>
                <c:pt idx="29">
                  <c:v>-8.295937401241478E-2</c:v>
                </c:pt>
                <c:pt idx="30">
                  <c:v>-4.8981839442156706E-2</c:v>
                </c:pt>
                <c:pt idx="31">
                  <c:v>-2.7502172295489815E-2</c:v>
                </c:pt>
                <c:pt idx="32">
                  <c:v>-1.4712337628417631E-2</c:v>
                </c:pt>
                <c:pt idx="33">
                  <c:v>-7.5135423825383272E-3</c:v>
                </c:pt>
                <c:pt idx="34">
                  <c:v>-3.6706293395453796E-3</c:v>
                </c:pt>
                <c:pt idx="35">
                  <c:v>-1.7189120883316844E-3</c:v>
                </c:pt>
                <c:pt idx="36">
                  <c:v>-7.7313656868073088E-4</c:v>
                </c:pt>
                <c:pt idx="37">
                  <c:v>-3.346563576688614E-4</c:v>
                </c:pt>
                <c:pt idx="38">
                  <c:v>-1.3967103135939312E-4</c:v>
                </c:pt>
                <c:pt idx="39">
                  <c:v>-5.6308214773733707E-5</c:v>
                </c:pt>
                <c:pt idx="40">
                  <c:v>-2.1966294954964854E-5</c:v>
                </c:pt>
                <c:pt idx="41">
                  <c:v>-8.3059594050065905E-6</c:v>
                </c:pt>
                <c:pt idx="42">
                  <c:v>-3.0490585180131229E-6</c:v>
                </c:pt>
                <c:pt idx="43">
                  <c:v>-1.0882954829776371E-6</c:v>
                </c:pt>
                <c:pt idx="44">
                  <c:v>-3.7823617414518973E-7</c:v>
                </c:pt>
                <c:pt idx="45">
                  <c:v>-1.2817798714448418E-7</c:v>
                </c:pt>
                <c:pt idx="46">
                  <c:v>-4.2409881641960777E-8</c:v>
                </c:pt>
                <c:pt idx="47">
                  <c:v>-1.371716412670953E-8</c:v>
                </c:pt>
                <c:pt idx="48">
                  <c:v>-4.3422853860535803E-9</c:v>
                </c:pt>
                <c:pt idx="49">
                  <c:v>-1.3468406225469927E-9</c:v>
                </c:pt>
                <c:pt idx="50">
                  <c:v>-4.0975116694187336E-10</c:v>
                </c:pt>
                <c:pt idx="51">
                  <c:v>-1.2239656025220863E-10</c:v>
                </c:pt>
                <c:pt idx="52">
                  <c:v>-3.5931876021649284E-11</c:v>
                </c:pt>
                <c:pt idx="53">
                  <c:v>-1.0376427060198523E-11</c:v>
                </c:pt>
                <c:pt idx="54">
                  <c:v>-2.950181503028107E-12</c:v>
                </c:pt>
                <c:pt idx="55">
                  <c:v>-8.2649350048907594E-13</c:v>
                </c:pt>
                <c:pt idx="56">
                  <c:v>-2.283279134129328E-13</c:v>
                </c:pt>
                <c:pt idx="57">
                  <c:v>-6.2248608441523389E-14</c:v>
                </c:pt>
                <c:pt idx="58">
                  <c:v>-1.675936899837706E-14</c:v>
                </c:pt>
                <c:pt idx="59">
                  <c:v>-4.4589675607407597E-15</c:v>
                </c:pt>
                <c:pt idx="60">
                  <c:v>-1.1731043070506846E-15</c:v>
                </c:pt>
                <c:pt idx="61">
                  <c:v>-3.0537128310176305E-16</c:v>
                </c:pt>
                <c:pt idx="62">
                  <c:v>-7.8697305897234043E-17</c:v>
                </c:pt>
                <c:pt idx="63">
                  <c:v>-2.0089561834460104E-17</c:v>
                </c:pt>
                <c:pt idx="64">
                  <c:v>-5.0826174549746647E-18</c:v>
                </c:pt>
                <c:pt idx="65">
                  <c:v>-1.275050514265995E-18</c:v>
                </c:pt>
                <c:pt idx="66">
                  <c:v>-3.1731953196450045E-19</c:v>
                </c:pt>
                <c:pt idx="67">
                  <c:v>-7.8377685520746233E-20</c:v>
                </c:pt>
                <c:pt idx="68">
                  <c:v>-1.9222146579451586E-20</c:v>
                </c:pt>
                <c:pt idx="69">
                  <c:v>-4.6827834469020124E-21</c:v>
                </c:pt>
                <c:pt idx="70">
                  <c:v>-1.1336257137952308E-21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6-46AD-9259-69152F80E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94752"/>
        <c:axId val="336796672"/>
      </c:scatterChart>
      <c:valAx>
        <c:axId val="336794752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796672"/>
        <c:crosses val="autoZero"/>
        <c:crossBetween val="midCat"/>
        <c:majorUnit val="5"/>
      </c:valAx>
      <c:valAx>
        <c:axId val="3367966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33679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86472182780432"/>
          <c:y val="4.4584605879378458E-2"/>
          <c:w val="0.87666382327209114"/>
          <c:h val="0.90454423340330536"/>
        </c:manualLayout>
      </c:layout>
      <c:scatterChart>
        <c:scatterStyle val="lineMarker"/>
        <c:varyColors val="0"/>
        <c:ser>
          <c:idx val="0"/>
          <c:order val="0"/>
          <c:tx>
            <c:v>Gamma</c:v>
          </c:tx>
          <c:marker>
            <c:symbol val="none"/>
          </c:marker>
          <c:xVal>
            <c:numRef>
              <c:f>'So Varie'!$I$4:$I$74</c:f>
              <c:numCache>
                <c:formatCode>General</c:formatCode>
                <c:ptCount val="7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</c:numCache>
            </c:numRef>
          </c:xVal>
          <c:yVal>
            <c:numRef>
              <c:f>'So Varie'!$T$4:$T$74</c:f>
              <c:numCache>
                <c:formatCode>0.00</c:formatCode>
                <c:ptCount val="71"/>
                <c:pt idx="0">
                  <c:v>1.580982285197887E-25</c:v>
                </c:pt>
                <c:pt idx="1">
                  <c:v>1.1748270591627602E-22</c:v>
                </c:pt>
                <c:pt idx="2">
                  <c:v>4.3278385954827889E-20</c:v>
                </c:pt>
                <c:pt idx="3">
                  <c:v>8.5578221061116056E-18</c:v>
                </c:pt>
                <c:pt idx="4">
                  <c:v>9.7221477783401357E-16</c:v>
                </c:pt>
                <c:pt idx="5">
                  <c:v>6.7273383540914504E-14</c:v>
                </c:pt>
                <c:pt idx="6">
                  <c:v>2.9823236514479076E-12</c:v>
                </c:pt>
                <c:pt idx="7">
                  <c:v>8.8508431183104835E-11</c:v>
                </c:pt>
                <c:pt idx="8">
                  <c:v>1.8273292959196902E-9</c:v>
                </c:pt>
                <c:pt idx="9">
                  <c:v>2.7145761145666043E-8</c:v>
                </c:pt>
                <c:pt idx="10">
                  <c:v>2.9892432124806152E-7</c:v>
                </c:pt>
                <c:pt idx="11">
                  <c:v>2.5051623318474916E-6</c:v>
                </c:pt>
                <c:pt idx="12">
                  <c:v>1.6356679352414896E-5</c:v>
                </c:pt>
                <c:pt idx="13">
                  <c:v>8.4958997944199467E-5</c:v>
                </c:pt>
                <c:pt idx="14">
                  <c:v>3.5768059701492456E-4</c:v>
                </c:pt>
                <c:pt idx="15">
                  <c:v>1.2411922940994133E-3</c:v>
                </c:pt>
                <c:pt idx="16">
                  <c:v>3.6041227952261609E-3</c:v>
                </c:pt>
                <c:pt idx="17">
                  <c:v>8.8776478106777062E-3</c:v>
                </c:pt>
                <c:pt idx="18">
                  <c:v>1.8779881260421752E-2</c:v>
                </c:pt>
                <c:pt idx="19">
                  <c:v>3.4502149103326163E-2</c:v>
                </c:pt>
                <c:pt idx="20">
                  <c:v>5.5613330657613147E-2</c:v>
                </c:pt>
                <c:pt idx="21">
                  <c:v>7.9381673817003312E-2</c:v>
                </c:pt>
                <c:pt idx="22">
                  <c:v>0.10119283660436826</c:v>
                </c:pt>
                <c:pt idx="23">
                  <c:v>0.11610059879864171</c:v>
                </c:pt>
                <c:pt idx="24">
                  <c:v>0.12074275707403337</c:v>
                </c:pt>
                <c:pt idx="25">
                  <c:v>0.11456833090454793</c:v>
                </c:pt>
                <c:pt idx="26">
                  <c:v>9.9782191821557883E-2</c:v>
                </c:pt>
                <c:pt idx="27">
                  <c:v>8.0210229050570903E-2</c:v>
                </c:pt>
                <c:pt idx="28">
                  <c:v>5.9815370253376583E-2</c:v>
                </c:pt>
                <c:pt idx="29">
                  <c:v>4.1576917968439389E-2</c:v>
                </c:pt>
                <c:pt idx="30">
                  <c:v>2.7054896574412131E-2</c:v>
                </c:pt>
                <c:pt idx="31">
                  <c:v>1.654826311010309E-2</c:v>
                </c:pt>
                <c:pt idx="32">
                  <c:v>9.5500202665921418E-3</c:v>
                </c:pt>
                <c:pt idx="33">
                  <c:v>5.218172152442681E-3</c:v>
                </c:pt>
                <c:pt idx="34">
                  <c:v>2.7083577279330621E-3</c:v>
                </c:pt>
                <c:pt idx="35">
                  <c:v>1.3393118233246746E-3</c:v>
                </c:pt>
                <c:pt idx="36">
                  <c:v>6.3280692028929255E-4</c:v>
                </c:pt>
                <c:pt idx="37">
                  <c:v>2.8643021768096961E-4</c:v>
                </c:pt>
                <c:pt idx="38">
                  <c:v>1.2450700498475145E-4</c:v>
                </c:pt>
                <c:pt idx="39">
                  <c:v>5.2095021397007777E-5</c:v>
                </c:pt>
                <c:pt idx="40">
                  <c:v>2.1026284380424369E-5</c:v>
                </c:pt>
                <c:pt idx="41">
                  <c:v>8.2029534983165495E-6</c:v>
                </c:pt>
                <c:pt idx="42">
                  <c:v>3.0991489450127835E-6</c:v>
                </c:pt>
                <c:pt idx="43">
                  <c:v>1.135930627796474E-6</c:v>
                </c:pt>
                <c:pt idx="44">
                  <c:v>4.0459852111863617E-7</c:v>
                </c:pt>
                <c:pt idx="45">
                  <c:v>1.4026280004329294E-7</c:v>
                </c:pt>
                <c:pt idx="46">
                  <c:v>4.7396775265940852E-8</c:v>
                </c:pt>
                <c:pt idx="47">
                  <c:v>1.5633206547218943E-8</c:v>
                </c:pt>
                <c:pt idx="48">
                  <c:v>5.0397660197463595E-9</c:v>
                </c:pt>
                <c:pt idx="49">
                  <c:v>1.5899128070234994E-9</c:v>
                </c:pt>
                <c:pt idx="50">
                  <c:v>4.9141021340477142E-10</c:v>
                </c:pt>
                <c:pt idx="51">
                  <c:v>1.489711046452802E-10</c:v>
                </c:pt>
                <c:pt idx="52">
                  <c:v>4.4340392873782739E-11</c:v>
                </c:pt>
                <c:pt idx="53">
                  <c:v>1.2970736582490566E-11</c:v>
                </c:pt>
                <c:pt idx="54">
                  <c:v>3.7325205767386479E-12</c:v>
                </c:pt>
                <c:pt idx="55">
                  <c:v>1.0575367774985755E-12</c:v>
                </c:pt>
                <c:pt idx="56">
                  <c:v>2.9526189166783199E-13</c:v>
                </c:pt>
                <c:pt idx="57">
                  <c:v>8.1298380759579101E-14</c:v>
                </c:pt>
                <c:pt idx="58">
                  <c:v>2.2092509402188092E-14</c:v>
                </c:pt>
                <c:pt idx="59">
                  <c:v>5.9293373276713756E-15</c:v>
                </c:pt>
                <c:pt idx="60">
                  <c:v>1.5727466233962538E-15</c:v>
                </c:pt>
                <c:pt idx="61">
                  <c:v>4.1255472013679327E-16</c:v>
                </c:pt>
                <c:pt idx="62">
                  <c:v>1.0708762753047841E-16</c:v>
                </c:pt>
                <c:pt idx="63">
                  <c:v>2.7522226380094658E-17</c:v>
                </c:pt>
                <c:pt idx="64">
                  <c:v>7.0073458595909036E-18</c:v>
                </c:pt>
                <c:pt idx="65">
                  <c:v>1.7683848081820723E-18</c:v>
                </c:pt>
                <c:pt idx="66">
                  <c:v>4.4255749854231573E-19</c:v>
                </c:pt>
                <c:pt idx="67">
                  <c:v>1.0988499621281642E-19</c:v>
                </c:pt>
                <c:pt idx="68">
                  <c:v>2.7081896581727587E-20</c:v>
                </c:pt>
                <c:pt idx="69">
                  <c:v>6.6279412933973368E-21</c:v>
                </c:pt>
                <c:pt idx="70">
                  <c:v>1.6114441143734008E-21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E-4668-BA17-0796EEA8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12672"/>
        <c:axId val="336818944"/>
      </c:scatterChart>
      <c:valAx>
        <c:axId val="336812672"/>
        <c:scaling>
          <c:orientation val="minMax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818944"/>
        <c:crosses val="autoZero"/>
        <c:crossBetween val="midCat"/>
        <c:majorUnit val="5"/>
      </c:valAx>
      <c:valAx>
        <c:axId val="336818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33681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17</xdr:row>
      <xdr:rowOff>119062</xdr:rowOff>
    </xdr:from>
    <xdr:to>
      <xdr:col>16</xdr:col>
      <xdr:colOff>457200</xdr:colOff>
      <xdr:row>34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5</xdr:row>
      <xdr:rowOff>100012</xdr:rowOff>
    </xdr:from>
    <xdr:to>
      <xdr:col>6</xdr:col>
      <xdr:colOff>466725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361949</xdr:colOff>
      <xdr:row>16</xdr:row>
      <xdr:rowOff>142875</xdr:rowOff>
    </xdr:from>
    <xdr:to>
      <xdr:col>6</xdr:col>
      <xdr:colOff>447674</xdr:colOff>
      <xdr:row>27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380999</xdr:colOff>
      <xdr:row>27</xdr:row>
      <xdr:rowOff>133350</xdr:rowOff>
    </xdr:from>
    <xdr:to>
      <xdr:col>6</xdr:col>
      <xdr:colOff>428624</xdr:colOff>
      <xdr:row>36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371475</xdr:colOff>
      <xdr:row>4</xdr:row>
      <xdr:rowOff>38100</xdr:rowOff>
    </xdr:from>
    <xdr:to>
      <xdr:col>26</xdr:col>
      <xdr:colOff>200025</xdr:colOff>
      <xdr:row>14</xdr:row>
      <xdr:rowOff>147638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409575</xdr:colOff>
      <xdr:row>15</xdr:row>
      <xdr:rowOff>104775</xdr:rowOff>
    </xdr:from>
    <xdr:to>
      <xdr:col>26</xdr:col>
      <xdr:colOff>228600</xdr:colOff>
      <xdr:row>25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428625</xdr:colOff>
      <xdr:row>26</xdr:row>
      <xdr:rowOff>152400</xdr:rowOff>
    </xdr:from>
    <xdr:to>
      <xdr:col>26</xdr:col>
      <xdr:colOff>257175</xdr:colOff>
      <xdr:row>37</xdr:row>
      <xdr:rowOff>109538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400050</xdr:colOff>
      <xdr:row>39</xdr:row>
      <xdr:rowOff>19050</xdr:rowOff>
    </xdr:from>
    <xdr:to>
      <xdr:col>26</xdr:col>
      <xdr:colOff>228600</xdr:colOff>
      <xdr:row>49</xdr:row>
      <xdr:rowOff>138113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381000</xdr:colOff>
      <xdr:row>50</xdr:row>
      <xdr:rowOff>152400</xdr:rowOff>
    </xdr:from>
    <xdr:to>
      <xdr:col>26</xdr:col>
      <xdr:colOff>209550</xdr:colOff>
      <xdr:row>61</xdr:row>
      <xdr:rowOff>109538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12</xdr:row>
      <xdr:rowOff>42862</xdr:rowOff>
    </xdr:from>
    <xdr:to>
      <xdr:col>7</xdr:col>
      <xdr:colOff>962025</xdr:colOff>
      <xdr:row>26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12</xdr:row>
      <xdr:rowOff>42862</xdr:rowOff>
    </xdr:from>
    <xdr:to>
      <xdr:col>7</xdr:col>
      <xdr:colOff>962025</xdr:colOff>
      <xdr:row>26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3</xdr:row>
      <xdr:rowOff>109537</xdr:rowOff>
    </xdr:from>
    <xdr:to>
      <xdr:col>20</xdr:col>
      <xdr:colOff>161925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21</xdr:row>
      <xdr:rowOff>123825</xdr:rowOff>
    </xdr:from>
    <xdr:to>
      <xdr:col>20</xdr:col>
      <xdr:colOff>190500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39</xdr:row>
      <xdr:rowOff>152400</xdr:rowOff>
    </xdr:from>
    <xdr:to>
      <xdr:col>20</xdr:col>
      <xdr:colOff>190500</xdr:colOff>
      <xdr:row>56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438150</xdr:colOff>
      <xdr:row>58</xdr:row>
      <xdr:rowOff>19050</xdr:rowOff>
    </xdr:from>
    <xdr:to>
      <xdr:col>21</xdr:col>
      <xdr:colOff>438150</xdr:colOff>
      <xdr:row>75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419100</xdr:colOff>
      <xdr:row>76</xdr:row>
      <xdr:rowOff>152400</xdr:rowOff>
    </xdr:from>
    <xdr:to>
      <xdr:col>21</xdr:col>
      <xdr:colOff>419100</xdr:colOff>
      <xdr:row>94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390525</xdr:colOff>
      <xdr:row>95</xdr:row>
      <xdr:rowOff>76200</xdr:rowOff>
    </xdr:from>
    <xdr:to>
      <xdr:col>21</xdr:col>
      <xdr:colOff>390525</xdr:colOff>
      <xdr:row>113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53"/>
  <sheetViews>
    <sheetView tabSelected="1" topLeftCell="D1" workbookViewId="0">
      <selection activeCell="J6" sqref="J6"/>
    </sheetView>
  </sheetViews>
  <sheetFormatPr defaultRowHeight="12.75" x14ac:dyDescent="0.2"/>
  <cols>
    <col min="2" max="2" width="13.7109375" customWidth="1"/>
    <col min="3" max="3" width="10.140625" bestFit="1" customWidth="1"/>
    <col min="5" max="5" width="22.85546875" customWidth="1"/>
    <col min="6" max="6" width="17" customWidth="1"/>
    <col min="7" max="7" width="11.85546875" customWidth="1"/>
    <col min="8" max="8" width="13.5703125" customWidth="1"/>
    <col min="9" max="9" width="16.85546875" bestFit="1" customWidth="1"/>
    <col min="10" max="12" width="8.85546875" customWidth="1"/>
    <col min="13" max="13" width="21.85546875" bestFit="1" customWidth="1"/>
    <col min="14" max="14" width="11.5703125" customWidth="1"/>
    <col min="15" max="15" width="16" bestFit="1" customWidth="1"/>
  </cols>
  <sheetData>
    <row r="1" spans="2:16" x14ac:dyDescent="0.2">
      <c r="E1" s="5"/>
      <c r="G1" s="5"/>
      <c r="H1" s="5"/>
      <c r="I1" s="5"/>
      <c r="J1" s="5"/>
      <c r="K1" s="5"/>
      <c r="L1" s="5"/>
      <c r="M1" s="5"/>
      <c r="N1" s="5"/>
      <c r="O1" s="5"/>
    </row>
    <row r="2" spans="2:16" x14ac:dyDescent="0.2">
      <c r="B2" s="12" t="s">
        <v>38</v>
      </c>
      <c r="C2" s="17">
        <v>43745</v>
      </c>
      <c r="E2" s="5"/>
      <c r="F2" s="110"/>
      <c r="G2" s="110"/>
      <c r="H2" s="5"/>
      <c r="I2" s="5"/>
      <c r="J2" s="5"/>
      <c r="M2" s="62" t="s">
        <v>39</v>
      </c>
      <c r="O2">
        <v>2893.06</v>
      </c>
    </row>
    <row r="3" spans="2:16" ht="13.5" thickBot="1" x14ac:dyDescent="0.25">
      <c r="B3" s="12" t="s">
        <v>42</v>
      </c>
      <c r="C3" s="18">
        <v>43819</v>
      </c>
      <c r="D3" s="11"/>
      <c r="E3" s="61" t="s">
        <v>36</v>
      </c>
      <c r="F3" s="109" t="s">
        <v>53</v>
      </c>
      <c r="G3" s="109" t="s">
        <v>54</v>
      </c>
      <c r="H3" s="71" t="s">
        <v>52</v>
      </c>
      <c r="I3" s="108"/>
      <c r="L3" s="5"/>
      <c r="M3" s="5"/>
      <c r="N3" s="109" t="s">
        <v>55</v>
      </c>
      <c r="O3" s="109" t="s">
        <v>56</v>
      </c>
      <c r="P3" s="71" t="s">
        <v>52</v>
      </c>
    </row>
    <row r="4" spans="2:16" x14ac:dyDescent="0.2">
      <c r="B4" s="7" t="s">
        <v>8</v>
      </c>
      <c r="C4" s="67">
        <v>2950</v>
      </c>
      <c r="E4" s="58" t="s">
        <v>43</v>
      </c>
      <c r="F4" s="104">
        <v>17.885596555368668</v>
      </c>
      <c r="G4" s="28">
        <v>274.55</v>
      </c>
      <c r="H4" s="29">
        <v>0.91582031562534005</v>
      </c>
      <c r="L4">
        <v>2000</v>
      </c>
      <c r="M4" t="s">
        <v>57</v>
      </c>
      <c r="N4">
        <v>34.752670000000002</v>
      </c>
      <c r="O4">
        <v>894.16</v>
      </c>
      <c r="P4">
        <v>1</v>
      </c>
    </row>
    <row r="5" spans="2:16" x14ac:dyDescent="0.2">
      <c r="B5" s="8" t="s">
        <v>2</v>
      </c>
      <c r="C5" s="68">
        <f>G13</f>
        <v>2947.585</v>
      </c>
      <c r="E5" s="59" t="s">
        <v>44</v>
      </c>
      <c r="F5" s="105">
        <v>17.635009092743502</v>
      </c>
      <c r="G5" s="31">
        <v>192.55</v>
      </c>
      <c r="H5" s="32">
        <v>0.82532851761717152</v>
      </c>
      <c r="L5">
        <v>2200</v>
      </c>
      <c r="M5" t="s">
        <v>58</v>
      </c>
      <c r="N5">
        <v>31.094760000000001</v>
      </c>
      <c r="O5">
        <v>711.1</v>
      </c>
      <c r="P5">
        <v>0.99096309999999999</v>
      </c>
    </row>
    <row r="6" spans="2:16" x14ac:dyDescent="0.2">
      <c r="B6" s="8" t="s">
        <v>11</v>
      </c>
      <c r="C6" s="69">
        <f>F8/100</f>
        <v>0.14861452980856521</v>
      </c>
      <c r="E6" s="59" t="s">
        <v>45</v>
      </c>
      <c r="F6" s="105">
        <v>16.905257576145789</v>
      </c>
      <c r="G6" s="31">
        <v>153.65</v>
      </c>
      <c r="H6" s="32">
        <v>0.76853131127004382</v>
      </c>
      <c r="L6">
        <v>2300</v>
      </c>
      <c r="M6" t="s">
        <v>59</v>
      </c>
      <c r="N6">
        <v>29.158580000000001</v>
      </c>
      <c r="O6">
        <v>637.4</v>
      </c>
      <c r="P6">
        <v>0.96039140000000001</v>
      </c>
    </row>
    <row r="7" spans="2:16" x14ac:dyDescent="0.2">
      <c r="B7" s="8" t="s">
        <v>9</v>
      </c>
      <c r="C7" s="68">
        <f>(C3-C2)/365</f>
        <v>0.20273972602739726</v>
      </c>
      <c r="E7" s="59" t="s">
        <v>46</v>
      </c>
      <c r="F7" s="105">
        <v>16.028848916605888</v>
      </c>
      <c r="G7" s="31">
        <v>117.35</v>
      </c>
      <c r="H7" s="32">
        <v>0.69877074392600835</v>
      </c>
      <c r="L7">
        <v>2400</v>
      </c>
      <c r="M7" t="s">
        <v>60</v>
      </c>
      <c r="N7">
        <v>26.8658</v>
      </c>
      <c r="O7">
        <v>542.07000000000005</v>
      </c>
      <c r="P7">
        <v>0.94210729999999998</v>
      </c>
    </row>
    <row r="8" spans="2:16" ht="13.5" thickBot="1" x14ac:dyDescent="0.25">
      <c r="B8" s="9" t="s">
        <v>10</v>
      </c>
      <c r="C8" s="3">
        <v>2.5000000000000001E-2</v>
      </c>
      <c r="E8" s="70" t="s">
        <v>47</v>
      </c>
      <c r="F8" s="105">
        <v>14.861452980856521</v>
      </c>
      <c r="G8" s="31">
        <v>83.5</v>
      </c>
      <c r="H8" s="32">
        <v>0.61357088283412609</v>
      </c>
      <c r="L8">
        <v>2450</v>
      </c>
      <c r="M8" t="s">
        <v>61</v>
      </c>
      <c r="N8">
        <v>26.392880000000002</v>
      </c>
      <c r="O8">
        <v>453.9</v>
      </c>
      <c r="P8">
        <v>0.94346450000000004</v>
      </c>
    </row>
    <row r="9" spans="2:16" x14ac:dyDescent="0.2">
      <c r="E9" s="59" t="s">
        <v>48</v>
      </c>
      <c r="F9" s="105">
        <v>13.623122017376579</v>
      </c>
      <c r="G9" s="31">
        <v>54.1</v>
      </c>
      <c r="H9" s="32">
        <v>0.50814301439555654</v>
      </c>
      <c r="L9">
        <v>2500</v>
      </c>
      <c r="M9" t="s">
        <v>62</v>
      </c>
      <c r="N9">
        <v>25.449190000000002</v>
      </c>
      <c r="O9">
        <v>459.83</v>
      </c>
      <c r="P9">
        <v>0.91158899999999998</v>
      </c>
    </row>
    <row r="10" spans="2:16" x14ac:dyDescent="0.2">
      <c r="B10" s="63" t="s">
        <v>0</v>
      </c>
      <c r="C10" s="64">
        <f>1/(sigma*SQRT(T))*(LN(C5/K)+(r0+0.5*sigma)*T)</f>
        <v>0.28863823315991688</v>
      </c>
      <c r="E10" s="59" t="s">
        <v>49</v>
      </c>
      <c r="F10" s="105">
        <v>12.387845285715944</v>
      </c>
      <c r="G10" s="31">
        <v>30.7</v>
      </c>
      <c r="H10" s="32">
        <v>0.38348504251922744</v>
      </c>
      <c r="L10">
        <v>2550</v>
      </c>
      <c r="M10" t="s">
        <v>63</v>
      </c>
      <c r="N10">
        <v>25.353359999999999</v>
      </c>
      <c r="O10">
        <v>353.56</v>
      </c>
      <c r="P10">
        <v>0.90173749999999997</v>
      </c>
    </row>
    <row r="11" spans="2:16" x14ac:dyDescent="0.2">
      <c r="B11" s="65" t="s">
        <v>1</v>
      </c>
      <c r="C11" s="66">
        <f>C10-sigma*SQRT(T)</f>
        <v>0.22172212115378348</v>
      </c>
      <c r="E11" s="59" t="s">
        <v>50</v>
      </c>
      <c r="F11" s="105">
        <v>10.749657800175992</v>
      </c>
      <c r="G11" s="31">
        <v>6.55</v>
      </c>
      <c r="H11" s="32">
        <v>0.14862978311182548</v>
      </c>
      <c r="L11">
        <v>2600</v>
      </c>
      <c r="M11" t="s">
        <v>64</v>
      </c>
      <c r="N11">
        <v>24.086030000000001</v>
      </c>
      <c r="O11">
        <v>323.2</v>
      </c>
      <c r="P11">
        <v>0.87342500000000001</v>
      </c>
    </row>
    <row r="12" spans="2:16" x14ac:dyDescent="0.2">
      <c r="B12" s="15"/>
      <c r="E12" s="60" t="s">
        <v>51</v>
      </c>
      <c r="F12" s="106">
        <v>10.934510295313089</v>
      </c>
      <c r="G12" s="35">
        <v>1.5</v>
      </c>
      <c r="H12" s="36">
        <v>4.8894182087710188E-2</v>
      </c>
      <c r="L12">
        <v>2650</v>
      </c>
      <c r="M12" t="s">
        <v>65</v>
      </c>
      <c r="N12">
        <v>22.72711</v>
      </c>
      <c r="O12">
        <v>322.16000000000003</v>
      </c>
      <c r="P12">
        <v>0.83068759999999997</v>
      </c>
    </row>
    <row r="13" spans="2:16" x14ac:dyDescent="0.2">
      <c r="B13" s="14" t="s">
        <v>34</v>
      </c>
      <c r="C13" s="107">
        <f>C5*_xlfn.NORM.DIST(C10,0,1,TRUE)-K*EXP(-r0*T)*_xlfn.NORM.DIST(C11,0,1,TRUE)</f>
        <v>83.499999598156592</v>
      </c>
      <c r="E13" s="62" t="s">
        <v>39</v>
      </c>
      <c r="F13" s="34"/>
      <c r="G13" s="103">
        <v>2947.585</v>
      </c>
      <c r="L13">
        <v>2700</v>
      </c>
      <c r="M13" t="s">
        <v>43</v>
      </c>
      <c r="N13">
        <v>21.905719999999999</v>
      </c>
      <c r="O13">
        <v>265.5</v>
      </c>
      <c r="P13">
        <v>0.79141519999999999</v>
      </c>
    </row>
    <row r="14" spans="2:16" x14ac:dyDescent="0.2">
      <c r="B14" s="14" t="s">
        <v>35</v>
      </c>
      <c r="C14" s="6">
        <f>-C5*_xlfn.NORM.DIST(-C10,0,1,TRUE)+K*EXP(-r0*T)*_xlfn.NORM.DIST(-C11,0,1,TRUE)</f>
        <v>71.000773059556195</v>
      </c>
      <c r="E14" s="12"/>
      <c r="L14">
        <v>2750</v>
      </c>
      <c r="M14" t="s">
        <v>66</v>
      </c>
      <c r="N14">
        <v>21.802800000000001</v>
      </c>
      <c r="O14">
        <v>200.64</v>
      </c>
      <c r="P14">
        <v>0.74985740000000001</v>
      </c>
    </row>
    <row r="15" spans="2:16" x14ac:dyDescent="0.2">
      <c r="L15">
        <v>2800</v>
      </c>
      <c r="M15" t="s">
        <v>44</v>
      </c>
      <c r="N15">
        <v>20.64461</v>
      </c>
      <c r="O15">
        <v>157.63999999999999</v>
      </c>
      <c r="P15">
        <v>0.69293490000000002</v>
      </c>
    </row>
    <row r="16" spans="2:16" x14ac:dyDescent="0.2">
      <c r="B16" s="12" t="s">
        <v>32</v>
      </c>
      <c r="C16" s="16">
        <f>_xlfn.NORM.DIST(C10,0,1,TRUE)</f>
        <v>0.61357088283412609</v>
      </c>
      <c r="E16" s="5" t="s">
        <v>40</v>
      </c>
      <c r="H16" s="12" t="s">
        <v>41</v>
      </c>
      <c r="L16">
        <v>2850</v>
      </c>
      <c r="M16" t="s">
        <v>45</v>
      </c>
      <c r="N16">
        <v>19.211040000000001</v>
      </c>
      <c r="O16">
        <v>125.44</v>
      </c>
      <c r="P16">
        <v>0.62604090000000001</v>
      </c>
    </row>
    <row r="17" spans="2:16" x14ac:dyDescent="0.2">
      <c r="B17" s="12" t="s">
        <v>33</v>
      </c>
      <c r="C17" s="16">
        <f>_xlfn.NORM.DIST(C10,0,1,TRUE)-1</f>
        <v>-0.38642911716587391</v>
      </c>
      <c r="E17" s="18">
        <v>43374</v>
      </c>
      <c r="F17">
        <v>2924.59</v>
      </c>
      <c r="G17">
        <v>-3.9663679353352244E-4</v>
      </c>
      <c r="H17" s="72">
        <f>SQRT(252)*_xlfn.STDEV.P(G17:G284)</f>
        <v>0.1628681956809418</v>
      </c>
      <c r="L17">
        <v>2900</v>
      </c>
      <c r="M17" t="s">
        <v>46</v>
      </c>
      <c r="N17">
        <v>18.096129999999999</v>
      </c>
      <c r="O17">
        <v>91.5</v>
      </c>
      <c r="P17">
        <v>0.54698950000000002</v>
      </c>
    </row>
    <row r="18" spans="2:16" x14ac:dyDescent="0.2">
      <c r="B18" s="12" t="s">
        <v>31</v>
      </c>
      <c r="C18" s="16">
        <f>EXP(-C10*C10/2)/SQRT(2*PI())/(sigma*C5*SQRT(T))</f>
        <v>1.9400907777695998E-3</v>
      </c>
      <c r="E18" s="17">
        <v>43375</v>
      </c>
      <c r="F18">
        <v>2923.43</v>
      </c>
      <c r="G18">
        <v>7.1149300650286129E-4</v>
      </c>
      <c r="L18">
        <v>2950</v>
      </c>
      <c r="M18" t="s">
        <v>47</v>
      </c>
      <c r="N18">
        <v>16.085560000000001</v>
      </c>
      <c r="O18">
        <v>68.16</v>
      </c>
      <c r="P18">
        <v>0.45341019999999999</v>
      </c>
    </row>
    <row r="19" spans="2:16" x14ac:dyDescent="0.2">
      <c r="E19" s="17">
        <v>43376</v>
      </c>
      <c r="F19">
        <v>2925.51</v>
      </c>
      <c r="G19">
        <f t="shared" ref="G19:G80" si="0">F20/F19-1</f>
        <v>-8.1695157425543119E-3</v>
      </c>
      <c r="L19">
        <v>3000</v>
      </c>
      <c r="M19" t="s">
        <v>48</v>
      </c>
      <c r="N19">
        <v>14.59022</v>
      </c>
      <c r="O19">
        <v>42.8</v>
      </c>
      <c r="P19">
        <v>0.34795369999999998</v>
      </c>
    </row>
    <row r="20" spans="2:16" x14ac:dyDescent="0.2">
      <c r="E20" s="17">
        <v>43377</v>
      </c>
      <c r="F20">
        <v>2901.61</v>
      </c>
      <c r="G20">
        <f t="shared" si="0"/>
        <v>-5.5279655088037449E-3</v>
      </c>
      <c r="L20">
        <v>3050</v>
      </c>
      <c r="M20" t="s">
        <v>49</v>
      </c>
      <c r="N20">
        <v>14.50778</v>
      </c>
      <c r="O20">
        <v>17.7</v>
      </c>
      <c r="P20">
        <v>0.2299852</v>
      </c>
    </row>
    <row r="21" spans="2:16" x14ac:dyDescent="0.2">
      <c r="E21" s="17">
        <v>43378</v>
      </c>
      <c r="F21">
        <v>2885.57</v>
      </c>
      <c r="G21">
        <f t="shared" si="0"/>
        <v>-3.9506925841348295E-4</v>
      </c>
      <c r="L21">
        <v>3100</v>
      </c>
      <c r="M21" t="s">
        <v>67</v>
      </c>
      <c r="N21">
        <v>12.15733</v>
      </c>
      <c r="O21">
        <v>8.5500000000000007</v>
      </c>
      <c r="P21">
        <v>0.12982759999999999</v>
      </c>
    </row>
    <row r="22" spans="2:16" x14ac:dyDescent="0.2">
      <c r="E22" s="17">
        <v>43381</v>
      </c>
      <c r="F22">
        <v>2884.43</v>
      </c>
      <c r="G22">
        <f t="shared" si="0"/>
        <v>-1.4179577940874877E-3</v>
      </c>
      <c r="L22">
        <v>3150</v>
      </c>
      <c r="M22" t="s">
        <v>50</v>
      </c>
      <c r="N22">
        <v>11.93891</v>
      </c>
      <c r="O22">
        <v>3.8</v>
      </c>
      <c r="P22">
        <v>6.5664180000000003E-2</v>
      </c>
    </row>
    <row r="23" spans="2:16" x14ac:dyDescent="0.2">
      <c r="E23" s="17">
        <v>43382</v>
      </c>
      <c r="F23">
        <v>2880.34</v>
      </c>
      <c r="G23">
        <f t="shared" si="0"/>
        <v>-3.2864175757028824E-2</v>
      </c>
      <c r="L23">
        <v>3200</v>
      </c>
      <c r="M23" t="s">
        <v>68</v>
      </c>
      <c r="N23">
        <v>11.573</v>
      </c>
      <c r="O23">
        <v>2.02</v>
      </c>
      <c r="P23">
        <v>3.4534500000000003E-2</v>
      </c>
    </row>
    <row r="24" spans="2:16" x14ac:dyDescent="0.2">
      <c r="E24" s="17">
        <v>43383</v>
      </c>
      <c r="F24">
        <v>2785.68</v>
      </c>
      <c r="G24">
        <f t="shared" si="0"/>
        <v>-2.0573073719881707E-2</v>
      </c>
      <c r="L24">
        <v>3250</v>
      </c>
      <c r="M24" t="s">
        <v>51</v>
      </c>
      <c r="N24">
        <v>11.611940000000001</v>
      </c>
      <c r="O24">
        <v>1.18</v>
      </c>
      <c r="P24">
        <v>2.1379570000000001E-2</v>
      </c>
    </row>
    <row r="25" spans="2:16" x14ac:dyDescent="0.2">
      <c r="E25" s="17">
        <v>43384</v>
      </c>
      <c r="F25">
        <v>2728.37</v>
      </c>
      <c r="G25">
        <f t="shared" si="0"/>
        <v>1.4206284338267983E-2</v>
      </c>
      <c r="L25">
        <v>3300</v>
      </c>
      <c r="M25" t="s">
        <v>69</v>
      </c>
      <c r="N25">
        <v>12.35141</v>
      </c>
      <c r="O25">
        <v>0.59</v>
      </c>
      <c r="P25">
        <v>1.0921429999999999E-2</v>
      </c>
    </row>
    <row r="26" spans="2:16" x14ac:dyDescent="0.2">
      <c r="E26" s="17">
        <v>43385</v>
      </c>
      <c r="F26">
        <v>2767.13</v>
      </c>
      <c r="G26">
        <f t="shared" si="0"/>
        <v>-5.9050351808552781E-3</v>
      </c>
      <c r="L26">
        <v>3350</v>
      </c>
      <c r="M26" t="s">
        <v>70</v>
      </c>
      <c r="N26">
        <v>12.86126</v>
      </c>
      <c r="O26">
        <v>0.55000000000000004</v>
      </c>
      <c r="P26">
        <v>8.3037319999999994E-3</v>
      </c>
    </row>
    <row r="27" spans="2:16" x14ac:dyDescent="0.2">
      <c r="E27" s="17">
        <v>43388</v>
      </c>
      <c r="F27">
        <v>2750.79</v>
      </c>
      <c r="G27">
        <f t="shared" si="0"/>
        <v>2.1495643069809001E-2</v>
      </c>
      <c r="L27">
        <v>3400</v>
      </c>
      <c r="M27" t="s">
        <v>71</v>
      </c>
      <c r="N27">
        <v>12.985989999999999</v>
      </c>
      <c r="O27">
        <v>0.2</v>
      </c>
      <c r="P27">
        <v>3.9027839999999999E-3</v>
      </c>
    </row>
    <row r="28" spans="2:16" x14ac:dyDescent="0.2">
      <c r="E28" s="17">
        <v>43389</v>
      </c>
      <c r="F28">
        <v>2809.92</v>
      </c>
      <c r="G28">
        <f t="shared" si="0"/>
        <v>-2.5267623277536178E-4</v>
      </c>
      <c r="L28">
        <v>3450</v>
      </c>
      <c r="M28" t="s">
        <v>72</v>
      </c>
      <c r="N28">
        <v>12.455640000000001</v>
      </c>
      <c r="O28">
        <v>0.37</v>
      </c>
      <c r="P28">
        <v>4.4227880000000004E-3</v>
      </c>
    </row>
    <row r="29" spans="2:16" x14ac:dyDescent="0.2">
      <c r="E29" s="17">
        <v>43390</v>
      </c>
      <c r="F29">
        <v>2809.21</v>
      </c>
      <c r="G29">
        <f t="shared" si="0"/>
        <v>-1.4391946490294405E-2</v>
      </c>
      <c r="L29">
        <v>3500</v>
      </c>
      <c r="M29" t="s">
        <v>73</v>
      </c>
      <c r="N29">
        <v>12.87885</v>
      </c>
      <c r="O29">
        <v>0.1</v>
      </c>
      <c r="P29">
        <v>2.0081230000000001E-3</v>
      </c>
    </row>
    <row r="30" spans="2:16" x14ac:dyDescent="0.2">
      <c r="E30" s="17">
        <v>43391</v>
      </c>
      <c r="F30">
        <v>2768.78</v>
      </c>
      <c r="G30">
        <f t="shared" si="0"/>
        <v>-3.6116990154511086E-4</v>
      </c>
      <c r="L30">
        <v>3600</v>
      </c>
      <c r="M30" t="s">
        <v>74</v>
      </c>
      <c r="N30">
        <v>16.09695</v>
      </c>
      <c r="O30">
        <v>0.1</v>
      </c>
      <c r="P30">
        <v>1.6517610000000001E-3</v>
      </c>
    </row>
    <row r="31" spans="2:16" x14ac:dyDescent="0.2">
      <c r="E31" s="17">
        <v>43392</v>
      </c>
      <c r="F31">
        <v>2767.78</v>
      </c>
      <c r="G31">
        <f t="shared" si="0"/>
        <v>-4.2994746692295305E-3</v>
      </c>
      <c r="L31">
        <v>3700</v>
      </c>
      <c r="M31" t="s">
        <v>75</v>
      </c>
      <c r="N31">
        <v>17.13278</v>
      </c>
      <c r="O31">
        <v>0.05</v>
      </c>
      <c r="P31">
        <v>8.3525500000000003E-4</v>
      </c>
    </row>
    <row r="32" spans="2:16" x14ac:dyDescent="0.2">
      <c r="E32" s="17">
        <v>43395</v>
      </c>
      <c r="F32">
        <v>2755.88</v>
      </c>
      <c r="G32">
        <f t="shared" si="0"/>
        <v>-5.5118510239923202E-3</v>
      </c>
      <c r="L32">
        <v>3800</v>
      </c>
      <c r="M32" t="s">
        <v>76</v>
      </c>
      <c r="N32">
        <v>17.060690000000001</v>
      </c>
      <c r="O32">
        <v>0.05</v>
      </c>
      <c r="P32">
        <v>7.8087619999999997E-4</v>
      </c>
    </row>
    <row r="33" spans="5:7" x14ac:dyDescent="0.2">
      <c r="E33" s="17">
        <v>43396</v>
      </c>
      <c r="F33">
        <v>2740.69</v>
      </c>
      <c r="G33">
        <f t="shared" si="0"/>
        <v>-3.0864490329077787E-2</v>
      </c>
    </row>
    <row r="34" spans="5:7" x14ac:dyDescent="0.2">
      <c r="E34" s="17">
        <v>43397</v>
      </c>
      <c r="F34">
        <v>2656.1</v>
      </c>
      <c r="G34">
        <f t="shared" si="0"/>
        <v>1.8625051767629408E-2</v>
      </c>
    </row>
    <row r="35" spans="5:7" x14ac:dyDescent="0.2">
      <c r="E35" s="17">
        <v>43398</v>
      </c>
      <c r="F35">
        <v>2705.57</v>
      </c>
      <c r="G35">
        <f t="shared" si="0"/>
        <v>-1.7327217554896079E-2</v>
      </c>
    </row>
    <row r="36" spans="5:7" x14ac:dyDescent="0.2">
      <c r="E36" s="17">
        <v>43399</v>
      </c>
      <c r="F36">
        <v>2658.69</v>
      </c>
      <c r="G36">
        <f t="shared" si="0"/>
        <v>-6.5596214677152709E-3</v>
      </c>
    </row>
    <row r="37" spans="5:7" x14ac:dyDescent="0.2">
      <c r="E37" s="17">
        <v>43402</v>
      </c>
      <c r="F37">
        <v>2641.25</v>
      </c>
      <c r="G37">
        <f t="shared" si="0"/>
        <v>1.5666824420255576E-2</v>
      </c>
    </row>
    <row r="38" spans="5:7" x14ac:dyDescent="0.2">
      <c r="E38" s="17">
        <v>43403</v>
      </c>
      <c r="F38">
        <v>2682.63</v>
      </c>
      <c r="G38">
        <f t="shared" si="0"/>
        <v>1.0851291456518197E-2</v>
      </c>
    </row>
    <row r="39" spans="5:7" x14ac:dyDescent="0.2">
      <c r="E39" s="17">
        <v>43404</v>
      </c>
      <c r="F39">
        <v>2711.74</v>
      </c>
      <c r="G39">
        <f t="shared" si="0"/>
        <v>1.05577968389301E-2</v>
      </c>
    </row>
    <row r="40" spans="5:7" x14ac:dyDescent="0.2">
      <c r="E40" s="17">
        <v>43405</v>
      </c>
      <c r="F40">
        <v>2740.37</v>
      </c>
      <c r="G40">
        <f t="shared" si="0"/>
        <v>-6.3166652678288138E-3</v>
      </c>
    </row>
    <row r="41" spans="5:7" x14ac:dyDescent="0.2">
      <c r="E41" s="17">
        <v>43406</v>
      </c>
      <c r="F41">
        <v>2723.06</v>
      </c>
      <c r="G41">
        <f t="shared" si="0"/>
        <v>5.6003172901073484E-3</v>
      </c>
    </row>
    <row r="42" spans="5:7" x14ac:dyDescent="0.2">
      <c r="E42" s="17">
        <v>43409</v>
      </c>
      <c r="F42">
        <v>2738.31</v>
      </c>
      <c r="G42">
        <f t="shared" si="0"/>
        <v>6.2593351373656514E-3</v>
      </c>
    </row>
    <row r="43" spans="5:7" x14ac:dyDescent="0.2">
      <c r="E43" s="17">
        <v>43410</v>
      </c>
      <c r="F43">
        <v>2755.45</v>
      </c>
      <c r="G43">
        <f t="shared" si="0"/>
        <v>2.1208876952947708E-2</v>
      </c>
    </row>
    <row r="44" spans="5:7" x14ac:dyDescent="0.2">
      <c r="E44" s="17">
        <v>43411</v>
      </c>
      <c r="F44">
        <v>2813.89</v>
      </c>
      <c r="G44">
        <f t="shared" si="0"/>
        <v>-2.5089822274502183E-3</v>
      </c>
    </row>
    <row r="45" spans="5:7" x14ac:dyDescent="0.2">
      <c r="E45" s="17">
        <v>43412</v>
      </c>
      <c r="F45">
        <v>2806.83</v>
      </c>
      <c r="G45">
        <f t="shared" si="0"/>
        <v>-9.1989896074931021E-3</v>
      </c>
    </row>
    <row r="46" spans="5:7" x14ac:dyDescent="0.2">
      <c r="E46" s="17">
        <v>43413</v>
      </c>
      <c r="F46">
        <v>2781.01</v>
      </c>
      <c r="G46">
        <f t="shared" si="0"/>
        <v>-1.9701475363267495E-2</v>
      </c>
    </row>
    <row r="47" spans="5:7" x14ac:dyDescent="0.2">
      <c r="E47" s="17">
        <v>43416</v>
      </c>
      <c r="F47">
        <v>2726.22</v>
      </c>
      <c r="G47">
        <f t="shared" si="0"/>
        <v>-1.4819053487979961E-3</v>
      </c>
    </row>
    <row r="48" spans="5:7" x14ac:dyDescent="0.2">
      <c r="E48" s="17">
        <v>43417</v>
      </c>
      <c r="F48">
        <v>2722.18</v>
      </c>
      <c r="G48">
        <f t="shared" si="0"/>
        <v>-7.5674643116913076E-3</v>
      </c>
    </row>
    <row r="49" spans="5:7" x14ac:dyDescent="0.2">
      <c r="E49" s="17">
        <v>43418</v>
      </c>
      <c r="F49">
        <v>2701.58</v>
      </c>
      <c r="G49">
        <f t="shared" si="0"/>
        <v>1.0593800664796094E-2</v>
      </c>
    </row>
    <row r="50" spans="5:7" x14ac:dyDescent="0.2">
      <c r="E50" s="17">
        <v>43419</v>
      </c>
      <c r="F50">
        <v>2730.2</v>
      </c>
      <c r="G50">
        <f t="shared" si="0"/>
        <v>2.2232803457622463E-3</v>
      </c>
    </row>
    <row r="51" spans="5:7" x14ac:dyDescent="0.2">
      <c r="E51" s="17">
        <v>43420</v>
      </c>
      <c r="F51">
        <v>2736.27</v>
      </c>
      <c r="G51">
        <f t="shared" si="0"/>
        <v>-1.6643094431470606E-2</v>
      </c>
    </row>
    <row r="52" spans="5:7" x14ac:dyDescent="0.2">
      <c r="E52" s="17">
        <v>43423</v>
      </c>
      <c r="F52">
        <v>2690.73</v>
      </c>
      <c r="G52">
        <f t="shared" si="0"/>
        <v>-1.8151208036480848E-2</v>
      </c>
    </row>
    <row r="53" spans="5:7" x14ac:dyDescent="0.2">
      <c r="E53" s="17">
        <v>43424</v>
      </c>
      <c r="F53">
        <v>2641.89</v>
      </c>
      <c r="G53">
        <f t="shared" si="0"/>
        <v>3.0432758366170098E-3</v>
      </c>
    </row>
    <row r="54" spans="5:7" x14ac:dyDescent="0.2">
      <c r="E54" s="17">
        <v>43425</v>
      </c>
      <c r="F54">
        <v>2649.93</v>
      </c>
      <c r="G54">
        <f t="shared" si="0"/>
        <v>-6.5548901291732076E-3</v>
      </c>
    </row>
    <row r="55" spans="5:7" x14ac:dyDescent="0.2">
      <c r="E55" s="17">
        <v>43427</v>
      </c>
      <c r="F55">
        <v>2632.56</v>
      </c>
      <c r="G55">
        <f t="shared" si="0"/>
        <v>1.5532409517731827E-2</v>
      </c>
    </row>
    <row r="56" spans="5:7" x14ac:dyDescent="0.2">
      <c r="E56" s="17">
        <v>43430</v>
      </c>
      <c r="F56">
        <v>2673.45</v>
      </c>
      <c r="G56">
        <f t="shared" si="0"/>
        <v>3.261703042884756E-3</v>
      </c>
    </row>
    <row r="57" spans="5:7" x14ac:dyDescent="0.2">
      <c r="E57" s="17">
        <v>43431</v>
      </c>
      <c r="F57">
        <v>2682.17</v>
      </c>
      <c r="G57">
        <f t="shared" si="0"/>
        <v>2.297393528374414E-2</v>
      </c>
    </row>
    <row r="58" spans="5:7" x14ac:dyDescent="0.2">
      <c r="E58" s="17">
        <v>43432</v>
      </c>
      <c r="F58">
        <v>2743.79</v>
      </c>
      <c r="G58">
        <f t="shared" si="0"/>
        <v>-2.1976900564546487E-3</v>
      </c>
    </row>
    <row r="59" spans="5:7" x14ac:dyDescent="0.2">
      <c r="E59" s="17">
        <v>43433</v>
      </c>
      <c r="F59">
        <v>2737.76</v>
      </c>
      <c r="G59">
        <f t="shared" si="0"/>
        <v>8.1855239319734707E-3</v>
      </c>
    </row>
    <row r="60" spans="5:7" x14ac:dyDescent="0.2">
      <c r="E60" s="17">
        <v>43434</v>
      </c>
      <c r="F60">
        <v>2760.17</v>
      </c>
      <c r="G60">
        <f t="shared" si="0"/>
        <v>1.0941355061463431E-2</v>
      </c>
    </row>
    <row r="61" spans="5:7" x14ac:dyDescent="0.2">
      <c r="E61" s="17">
        <v>43437</v>
      </c>
      <c r="F61">
        <v>2790.37</v>
      </c>
      <c r="G61">
        <f t="shared" si="0"/>
        <v>-3.2364883510072162E-2</v>
      </c>
    </row>
    <row r="62" spans="5:7" x14ac:dyDescent="0.2">
      <c r="E62" s="17">
        <v>43438</v>
      </c>
      <c r="F62">
        <v>2700.06</v>
      </c>
      <c r="G62">
        <f t="shared" si="0"/>
        <v>-1.5221883958135285E-3</v>
      </c>
    </row>
    <row r="63" spans="5:7" x14ac:dyDescent="0.2">
      <c r="E63" s="17">
        <v>43440</v>
      </c>
      <c r="F63">
        <v>2695.95</v>
      </c>
      <c r="G63">
        <f t="shared" si="0"/>
        <v>-2.3320165433335149E-2</v>
      </c>
    </row>
    <row r="64" spans="5:7" x14ac:dyDescent="0.2">
      <c r="E64" s="17">
        <v>43441</v>
      </c>
      <c r="F64">
        <v>2633.08</v>
      </c>
      <c r="G64">
        <f t="shared" si="0"/>
        <v>1.762194844060927E-3</v>
      </c>
    </row>
    <row r="65" spans="5:7" x14ac:dyDescent="0.2">
      <c r="E65" s="17">
        <v>43444</v>
      </c>
      <c r="F65">
        <v>2637.72</v>
      </c>
      <c r="G65">
        <f t="shared" si="0"/>
        <v>-3.5636837875119287E-4</v>
      </c>
    </row>
    <row r="66" spans="5:7" x14ac:dyDescent="0.2">
      <c r="E66" s="17">
        <v>43445</v>
      </c>
      <c r="F66">
        <v>2636.78</v>
      </c>
      <c r="G66">
        <f t="shared" si="0"/>
        <v>5.4194889220944287E-3</v>
      </c>
    </row>
    <row r="67" spans="5:7" x14ac:dyDescent="0.2">
      <c r="E67" s="17">
        <v>43446</v>
      </c>
      <c r="F67">
        <v>2651.07</v>
      </c>
      <c r="G67">
        <f t="shared" si="0"/>
        <v>-1.9991927787654795E-4</v>
      </c>
    </row>
    <row r="68" spans="5:7" x14ac:dyDescent="0.2">
      <c r="E68" s="17">
        <v>43447</v>
      </c>
      <c r="F68">
        <v>2650.54</v>
      </c>
      <c r="G68">
        <f t="shared" si="0"/>
        <v>-1.9086676677205427E-2</v>
      </c>
    </row>
    <row r="69" spans="5:7" x14ac:dyDescent="0.2">
      <c r="E69" s="17">
        <v>43448</v>
      </c>
      <c r="F69">
        <v>2599.9499999999998</v>
      </c>
      <c r="G69">
        <f t="shared" si="0"/>
        <v>-2.0773476413007863E-2</v>
      </c>
    </row>
    <row r="70" spans="5:7" x14ac:dyDescent="0.2">
      <c r="E70" s="17">
        <v>43451</v>
      </c>
      <c r="F70">
        <v>2545.94</v>
      </c>
      <c r="G70">
        <f t="shared" si="0"/>
        <v>8.6412091408138991E-5</v>
      </c>
    </row>
    <row r="71" spans="5:7" x14ac:dyDescent="0.2">
      <c r="E71" s="17">
        <v>43452</v>
      </c>
      <c r="F71">
        <v>2546.16</v>
      </c>
      <c r="G71">
        <f t="shared" si="0"/>
        <v>-1.5395733182517968E-2</v>
      </c>
    </row>
    <row r="72" spans="5:7" x14ac:dyDescent="0.2">
      <c r="E72" s="17">
        <v>43453</v>
      </c>
      <c r="F72">
        <v>2506.96</v>
      </c>
      <c r="G72">
        <f t="shared" si="0"/>
        <v>-1.5772090500047797E-2</v>
      </c>
    </row>
    <row r="73" spans="5:7" x14ac:dyDescent="0.2">
      <c r="E73" s="17">
        <v>43454</v>
      </c>
      <c r="F73">
        <v>2467.42</v>
      </c>
      <c r="G73">
        <f t="shared" si="0"/>
        <v>-2.0588306814405377E-2</v>
      </c>
    </row>
    <row r="74" spans="5:7" x14ac:dyDescent="0.2">
      <c r="E74" s="17">
        <v>43455</v>
      </c>
      <c r="F74">
        <v>2416.62</v>
      </c>
      <c r="G74">
        <f t="shared" si="0"/>
        <v>-2.711224768478282E-2</v>
      </c>
    </row>
    <row r="75" spans="5:7" x14ac:dyDescent="0.2">
      <c r="E75" s="17">
        <v>43458</v>
      </c>
      <c r="F75">
        <v>2351.1</v>
      </c>
      <c r="G75">
        <f t="shared" si="0"/>
        <v>4.9593807154098002E-2</v>
      </c>
    </row>
    <row r="76" spans="5:7" x14ac:dyDescent="0.2">
      <c r="E76" s="17">
        <v>43460</v>
      </c>
      <c r="F76">
        <v>2467.6999999999998</v>
      </c>
      <c r="G76">
        <f t="shared" si="0"/>
        <v>8.5626291688616352E-3</v>
      </c>
    </row>
    <row r="77" spans="5:7" x14ac:dyDescent="0.2">
      <c r="E77" s="17">
        <v>43461</v>
      </c>
      <c r="F77">
        <v>2488.83</v>
      </c>
      <c r="G77">
        <f t="shared" si="0"/>
        <v>-1.2415472330372657E-3</v>
      </c>
    </row>
    <row r="78" spans="5:7" x14ac:dyDescent="0.2">
      <c r="E78" s="17">
        <v>43462</v>
      </c>
      <c r="F78">
        <v>2485.7399999999998</v>
      </c>
      <c r="G78">
        <f t="shared" si="0"/>
        <v>8.4924408827955489E-3</v>
      </c>
    </row>
    <row r="79" spans="5:7" x14ac:dyDescent="0.2">
      <c r="E79" s="17">
        <v>43465</v>
      </c>
      <c r="F79">
        <v>2506.85</v>
      </c>
      <c r="G79">
        <f t="shared" si="0"/>
        <v>1.2685242435728217E-3</v>
      </c>
    </row>
    <row r="80" spans="5:7" x14ac:dyDescent="0.2">
      <c r="E80" s="17">
        <v>43467</v>
      </c>
      <c r="F80">
        <v>2510.0300000000002</v>
      </c>
      <c r="G80">
        <f t="shared" si="0"/>
        <v>-2.4756676215025419E-2</v>
      </c>
    </row>
    <row r="81" spans="5:7" x14ac:dyDescent="0.2">
      <c r="E81" s="17">
        <v>43468</v>
      </c>
      <c r="F81">
        <v>2447.89</v>
      </c>
      <c r="G81">
        <f t="shared" ref="G81:G144" si="1">F82/F81-1</f>
        <v>3.4335693188827898E-2</v>
      </c>
    </row>
    <row r="82" spans="5:7" x14ac:dyDescent="0.2">
      <c r="E82" s="17">
        <v>43469</v>
      </c>
      <c r="F82">
        <v>2531.94</v>
      </c>
      <c r="G82">
        <f t="shared" si="1"/>
        <v>7.0104346864459099E-3</v>
      </c>
    </row>
    <row r="83" spans="5:7" x14ac:dyDescent="0.2">
      <c r="E83" s="17">
        <v>43472</v>
      </c>
      <c r="F83">
        <v>2549.69</v>
      </c>
      <c r="G83">
        <f t="shared" si="1"/>
        <v>9.6952962909215845E-3</v>
      </c>
    </row>
    <row r="84" spans="5:7" x14ac:dyDescent="0.2">
      <c r="E84" s="17">
        <v>43473</v>
      </c>
      <c r="F84">
        <v>2574.41</v>
      </c>
      <c r="G84">
        <f t="shared" si="1"/>
        <v>4.0980263439003295E-3</v>
      </c>
    </row>
    <row r="85" spans="5:7" x14ac:dyDescent="0.2">
      <c r="E85" s="17">
        <v>43474</v>
      </c>
      <c r="F85">
        <v>2584.96</v>
      </c>
      <c r="G85">
        <f t="shared" si="1"/>
        <v>4.5184451596929076E-3</v>
      </c>
    </row>
    <row r="86" spans="5:7" x14ac:dyDescent="0.2">
      <c r="E86" s="17">
        <v>43475</v>
      </c>
      <c r="F86">
        <v>2596.64</v>
      </c>
      <c r="G86">
        <f t="shared" si="1"/>
        <v>-1.4634296629478794E-4</v>
      </c>
    </row>
    <row r="87" spans="5:7" x14ac:dyDescent="0.2">
      <c r="E87" s="17">
        <v>43476</v>
      </c>
      <c r="F87">
        <v>2596.2600000000002</v>
      </c>
      <c r="G87">
        <f t="shared" si="1"/>
        <v>-5.2575628018766141E-3</v>
      </c>
    </row>
    <row r="88" spans="5:7" x14ac:dyDescent="0.2">
      <c r="E88" s="17">
        <v>43479</v>
      </c>
      <c r="F88">
        <v>2582.61</v>
      </c>
      <c r="G88">
        <f t="shared" si="1"/>
        <v>1.0721711756711327E-2</v>
      </c>
    </row>
    <row r="89" spans="5:7" x14ac:dyDescent="0.2">
      <c r="E89" s="17">
        <v>43480</v>
      </c>
      <c r="F89">
        <v>2610.3000000000002</v>
      </c>
      <c r="G89">
        <f t="shared" si="1"/>
        <v>2.2219668237366541E-3</v>
      </c>
    </row>
    <row r="90" spans="5:7" x14ac:dyDescent="0.2">
      <c r="E90" s="17">
        <v>43481</v>
      </c>
      <c r="F90">
        <v>2616.1</v>
      </c>
      <c r="G90">
        <f t="shared" si="1"/>
        <v>7.5914529261114083E-3</v>
      </c>
    </row>
    <row r="91" spans="5:7" x14ac:dyDescent="0.2">
      <c r="E91" s="17">
        <v>43482</v>
      </c>
      <c r="F91">
        <v>2635.96</v>
      </c>
      <c r="G91">
        <f t="shared" si="1"/>
        <v>1.3183052853609212E-2</v>
      </c>
    </row>
    <row r="92" spans="5:7" x14ac:dyDescent="0.2">
      <c r="E92" s="17">
        <v>43483</v>
      </c>
      <c r="F92">
        <v>2670.71</v>
      </c>
      <c r="G92">
        <f t="shared" si="1"/>
        <v>-1.4157284018107563E-2</v>
      </c>
    </row>
    <row r="93" spans="5:7" x14ac:dyDescent="0.2">
      <c r="E93" s="17">
        <v>43487</v>
      </c>
      <c r="F93">
        <v>2632.9</v>
      </c>
      <c r="G93">
        <f t="shared" si="1"/>
        <v>2.2028941471379238E-3</v>
      </c>
    </row>
    <row r="94" spans="5:7" x14ac:dyDescent="0.2">
      <c r="E94" s="17">
        <v>43488</v>
      </c>
      <c r="F94">
        <v>2638.7</v>
      </c>
      <c r="G94">
        <f t="shared" si="1"/>
        <v>1.3756774169098041E-3</v>
      </c>
    </row>
    <row r="95" spans="5:7" x14ac:dyDescent="0.2">
      <c r="E95" s="17">
        <v>43489</v>
      </c>
      <c r="F95">
        <v>2642.33</v>
      </c>
      <c r="G95">
        <f t="shared" si="1"/>
        <v>8.4887201825663006E-3</v>
      </c>
    </row>
    <row r="96" spans="5:7" x14ac:dyDescent="0.2">
      <c r="E96" s="17">
        <v>43490</v>
      </c>
      <c r="F96">
        <v>2664.76</v>
      </c>
      <c r="G96">
        <f t="shared" si="1"/>
        <v>-7.8468605052613993E-3</v>
      </c>
    </row>
    <row r="97" spans="5:7" x14ac:dyDescent="0.2">
      <c r="E97" s="17">
        <v>43493</v>
      </c>
      <c r="F97">
        <v>2643.85</v>
      </c>
      <c r="G97">
        <f t="shared" si="1"/>
        <v>-1.4562096941959091E-3</v>
      </c>
    </row>
    <row r="98" spans="5:7" x14ac:dyDescent="0.2">
      <c r="E98" s="17">
        <v>43494</v>
      </c>
      <c r="F98">
        <v>2640</v>
      </c>
      <c r="G98">
        <f t="shared" si="1"/>
        <v>1.5549242424242493E-2</v>
      </c>
    </row>
    <row r="99" spans="5:7" x14ac:dyDescent="0.2">
      <c r="E99" s="17">
        <v>43495</v>
      </c>
      <c r="F99">
        <v>2681.05</v>
      </c>
      <c r="G99">
        <f t="shared" si="1"/>
        <v>8.5973778929895328E-3</v>
      </c>
    </row>
    <row r="100" spans="5:7" x14ac:dyDescent="0.2">
      <c r="E100" s="17">
        <v>43496</v>
      </c>
      <c r="F100">
        <v>2704.1</v>
      </c>
      <c r="G100">
        <f t="shared" si="1"/>
        <v>8.98635405495396E-4</v>
      </c>
    </row>
    <row r="101" spans="5:7" x14ac:dyDescent="0.2">
      <c r="E101" s="17">
        <v>43497</v>
      </c>
      <c r="F101">
        <v>2706.53</v>
      </c>
      <c r="G101">
        <f t="shared" si="1"/>
        <v>6.7762042172079262E-3</v>
      </c>
    </row>
    <row r="102" spans="5:7" x14ac:dyDescent="0.2">
      <c r="E102" s="17">
        <v>43500</v>
      </c>
      <c r="F102">
        <v>2724.87</v>
      </c>
      <c r="G102">
        <f t="shared" si="1"/>
        <v>4.7084815055395968E-3</v>
      </c>
    </row>
    <row r="103" spans="5:7" x14ac:dyDescent="0.2">
      <c r="E103" s="17">
        <v>43501</v>
      </c>
      <c r="F103">
        <v>2737.7</v>
      </c>
      <c r="G103">
        <f t="shared" si="1"/>
        <v>-2.224495014062744E-3</v>
      </c>
    </row>
    <row r="104" spans="5:7" x14ac:dyDescent="0.2">
      <c r="E104" s="17">
        <v>43502</v>
      </c>
      <c r="F104">
        <v>2731.61</v>
      </c>
      <c r="G104">
        <f t="shared" si="1"/>
        <v>-9.3571190616522637E-3</v>
      </c>
    </row>
    <row r="105" spans="5:7" x14ac:dyDescent="0.2">
      <c r="E105" s="17">
        <v>43503</v>
      </c>
      <c r="F105">
        <v>2706.05</v>
      </c>
      <c r="G105">
        <f t="shared" si="1"/>
        <v>6.7626244895691023E-4</v>
      </c>
    </row>
    <row r="106" spans="5:7" x14ac:dyDescent="0.2">
      <c r="E106" s="17">
        <v>43504</v>
      </c>
      <c r="F106">
        <v>2707.88</v>
      </c>
      <c r="G106">
        <f t="shared" si="1"/>
        <v>7.0904175960539995E-4</v>
      </c>
    </row>
    <row r="107" spans="5:7" x14ac:dyDescent="0.2">
      <c r="E107" s="17">
        <v>43507</v>
      </c>
      <c r="F107">
        <v>2709.8</v>
      </c>
      <c r="G107">
        <f t="shared" si="1"/>
        <v>1.2890250202966858E-2</v>
      </c>
    </row>
    <row r="108" spans="5:7" x14ac:dyDescent="0.2">
      <c r="E108" s="17">
        <v>43508</v>
      </c>
      <c r="F108">
        <v>2744.73</v>
      </c>
      <c r="G108">
        <f t="shared" si="1"/>
        <v>3.0239768574686909E-3</v>
      </c>
    </row>
    <row r="109" spans="5:7" x14ac:dyDescent="0.2">
      <c r="E109" s="17">
        <v>43509</v>
      </c>
      <c r="F109">
        <v>2753.03</v>
      </c>
      <c r="G109">
        <f t="shared" si="1"/>
        <v>-2.6516238471793185E-3</v>
      </c>
    </row>
    <row r="110" spans="5:7" x14ac:dyDescent="0.2">
      <c r="E110" s="17">
        <v>43510</v>
      </c>
      <c r="F110">
        <v>2745.73</v>
      </c>
      <c r="G110">
        <f t="shared" si="1"/>
        <v>1.0878709851296353E-2</v>
      </c>
    </row>
    <row r="111" spans="5:7" x14ac:dyDescent="0.2">
      <c r="E111" s="17">
        <v>43511</v>
      </c>
      <c r="F111">
        <v>2775.6</v>
      </c>
      <c r="G111">
        <f t="shared" si="1"/>
        <v>1.4987750396311394E-3</v>
      </c>
    </row>
    <row r="112" spans="5:7" x14ac:dyDescent="0.2">
      <c r="E112" s="17">
        <v>43515</v>
      </c>
      <c r="F112">
        <v>2779.76</v>
      </c>
      <c r="G112">
        <f t="shared" si="1"/>
        <v>1.7771318387196366E-3</v>
      </c>
    </row>
    <row r="113" spans="5:7" x14ac:dyDescent="0.2">
      <c r="E113" s="17">
        <v>43516</v>
      </c>
      <c r="F113">
        <v>2784.7</v>
      </c>
      <c r="G113">
        <f t="shared" si="1"/>
        <v>-3.526412180845262E-3</v>
      </c>
    </row>
    <row r="114" spans="5:7" x14ac:dyDescent="0.2">
      <c r="E114" s="17">
        <v>43517</v>
      </c>
      <c r="F114">
        <v>2774.88</v>
      </c>
      <c r="G114">
        <f t="shared" si="1"/>
        <v>6.4110880470507059E-3</v>
      </c>
    </row>
    <row r="115" spans="5:7" x14ac:dyDescent="0.2">
      <c r="E115" s="17">
        <v>43518</v>
      </c>
      <c r="F115">
        <v>2792.67</v>
      </c>
      <c r="G115">
        <f t="shared" si="1"/>
        <v>1.2317960947767492E-3</v>
      </c>
    </row>
    <row r="116" spans="5:7" x14ac:dyDescent="0.2">
      <c r="E116" s="17">
        <v>43521</v>
      </c>
      <c r="F116">
        <v>2796.11</v>
      </c>
      <c r="G116">
        <f t="shared" si="1"/>
        <v>-7.9038378318452285E-4</v>
      </c>
    </row>
    <row r="117" spans="5:7" x14ac:dyDescent="0.2">
      <c r="E117" s="17">
        <v>43522</v>
      </c>
      <c r="F117">
        <v>2793.9</v>
      </c>
      <c r="G117">
        <f t="shared" si="1"/>
        <v>-5.4404237803784561E-4</v>
      </c>
    </row>
    <row r="118" spans="5:7" x14ac:dyDescent="0.2">
      <c r="E118" s="17">
        <v>43523</v>
      </c>
      <c r="F118">
        <v>2792.38</v>
      </c>
      <c r="G118">
        <f t="shared" si="1"/>
        <v>-2.8255466662847617E-3</v>
      </c>
    </row>
    <row r="119" spans="5:7" x14ac:dyDescent="0.2">
      <c r="E119" s="17">
        <v>43524</v>
      </c>
      <c r="F119">
        <v>2784.49</v>
      </c>
      <c r="G119">
        <f t="shared" si="1"/>
        <v>6.8953381050032014E-3</v>
      </c>
    </row>
    <row r="120" spans="5:7" x14ac:dyDescent="0.2">
      <c r="E120" s="17">
        <v>43525</v>
      </c>
      <c r="F120">
        <v>2803.69</v>
      </c>
      <c r="G120">
        <f t="shared" si="1"/>
        <v>-3.8806002090102654E-3</v>
      </c>
    </row>
    <row r="121" spans="5:7" x14ac:dyDescent="0.2">
      <c r="E121" s="17">
        <v>43528</v>
      </c>
      <c r="F121">
        <v>2792.81</v>
      </c>
      <c r="G121">
        <f t="shared" si="1"/>
        <v>-1.1314768996100177E-3</v>
      </c>
    </row>
    <row r="122" spans="5:7" x14ac:dyDescent="0.2">
      <c r="E122" s="17">
        <v>43529</v>
      </c>
      <c r="F122">
        <v>2789.65</v>
      </c>
      <c r="G122">
        <f t="shared" si="1"/>
        <v>-6.5241159285216455E-3</v>
      </c>
    </row>
    <row r="123" spans="5:7" x14ac:dyDescent="0.2">
      <c r="E123" s="17">
        <v>43530</v>
      </c>
      <c r="F123">
        <v>2771.45</v>
      </c>
      <c r="G123">
        <f t="shared" si="1"/>
        <v>-8.1257103682187415E-3</v>
      </c>
    </row>
    <row r="124" spans="5:7" x14ac:dyDescent="0.2">
      <c r="E124" s="17">
        <v>43531</v>
      </c>
      <c r="F124">
        <v>2748.93</v>
      </c>
      <c r="G124">
        <f t="shared" si="1"/>
        <v>-2.1317385309919112E-3</v>
      </c>
    </row>
    <row r="125" spans="5:7" x14ac:dyDescent="0.2">
      <c r="E125" s="17">
        <v>43532</v>
      </c>
      <c r="F125">
        <v>2743.07</v>
      </c>
      <c r="G125">
        <f t="shared" si="1"/>
        <v>1.4666049353461608E-2</v>
      </c>
    </row>
    <row r="126" spans="5:7" x14ac:dyDescent="0.2">
      <c r="E126" s="17">
        <v>43535</v>
      </c>
      <c r="F126">
        <v>2783.3</v>
      </c>
      <c r="G126">
        <f t="shared" si="1"/>
        <v>2.9533287823806376E-3</v>
      </c>
    </row>
    <row r="127" spans="5:7" x14ac:dyDescent="0.2">
      <c r="E127" s="17">
        <v>43536</v>
      </c>
      <c r="F127">
        <v>2791.52</v>
      </c>
      <c r="G127">
        <f t="shared" si="1"/>
        <v>6.9496188456468211E-3</v>
      </c>
    </row>
    <row r="128" spans="5:7" x14ac:dyDescent="0.2">
      <c r="E128" s="17">
        <v>43537</v>
      </c>
      <c r="F128">
        <v>2810.92</v>
      </c>
      <c r="G128">
        <f t="shared" si="1"/>
        <v>-8.6804320293709658E-4</v>
      </c>
    </row>
    <row r="129" spans="5:7" x14ac:dyDescent="0.2">
      <c r="E129" s="17">
        <v>43538</v>
      </c>
      <c r="F129">
        <v>2808.48</v>
      </c>
      <c r="G129">
        <f t="shared" si="1"/>
        <v>4.9849028656070438E-3</v>
      </c>
    </row>
    <row r="130" spans="5:7" x14ac:dyDescent="0.2">
      <c r="E130" s="17">
        <v>43539</v>
      </c>
      <c r="F130">
        <v>2822.48</v>
      </c>
      <c r="G130">
        <f t="shared" si="1"/>
        <v>3.7059607153993035E-3</v>
      </c>
    </row>
    <row r="131" spans="5:7" x14ac:dyDescent="0.2">
      <c r="E131" s="17">
        <v>43542</v>
      </c>
      <c r="F131">
        <v>2832.94</v>
      </c>
      <c r="G131">
        <f t="shared" si="1"/>
        <v>-1.3060636653083879E-4</v>
      </c>
    </row>
    <row r="132" spans="5:7" x14ac:dyDescent="0.2">
      <c r="E132" s="17">
        <v>43543</v>
      </c>
      <c r="F132">
        <v>2832.57</v>
      </c>
      <c r="G132">
        <f t="shared" si="1"/>
        <v>-2.9443226469249018E-3</v>
      </c>
    </row>
    <row r="133" spans="5:7" x14ac:dyDescent="0.2">
      <c r="E133" s="17">
        <v>43544</v>
      </c>
      <c r="F133">
        <v>2824.23</v>
      </c>
      <c r="G133">
        <f t="shared" si="1"/>
        <v>1.0852515552911779E-2</v>
      </c>
    </row>
    <row r="134" spans="5:7" x14ac:dyDescent="0.2">
      <c r="E134" s="17">
        <v>43545</v>
      </c>
      <c r="F134">
        <v>2854.88</v>
      </c>
      <c r="G134">
        <f t="shared" si="1"/>
        <v>-1.8974527826038257E-2</v>
      </c>
    </row>
    <row r="135" spans="5:7" x14ac:dyDescent="0.2">
      <c r="E135" s="17">
        <v>43546</v>
      </c>
      <c r="F135">
        <v>2800.71</v>
      </c>
      <c r="G135">
        <f t="shared" si="1"/>
        <v>-8.3907294935925414E-4</v>
      </c>
    </row>
    <row r="136" spans="5:7" x14ac:dyDescent="0.2">
      <c r="E136" s="17">
        <v>43549</v>
      </c>
      <c r="F136">
        <v>2798.36</v>
      </c>
      <c r="G136">
        <f t="shared" si="1"/>
        <v>7.1827784845408527E-3</v>
      </c>
    </row>
    <row r="137" spans="5:7" x14ac:dyDescent="0.2">
      <c r="E137" s="17">
        <v>43550</v>
      </c>
      <c r="F137">
        <v>2818.46</v>
      </c>
      <c r="G137">
        <f t="shared" si="1"/>
        <v>-4.6443802643997278E-3</v>
      </c>
    </row>
    <row r="138" spans="5:7" x14ac:dyDescent="0.2">
      <c r="E138" s="17">
        <v>43551</v>
      </c>
      <c r="F138">
        <v>2805.37</v>
      </c>
      <c r="G138">
        <f t="shared" si="1"/>
        <v>3.5895443381801506E-3</v>
      </c>
    </row>
    <row r="139" spans="5:7" x14ac:dyDescent="0.2">
      <c r="E139" s="17">
        <v>43552</v>
      </c>
      <c r="F139">
        <v>2815.44</v>
      </c>
      <c r="G139">
        <f t="shared" si="1"/>
        <v>6.7342937515983969E-3</v>
      </c>
    </row>
    <row r="140" spans="5:7" x14ac:dyDescent="0.2">
      <c r="E140" s="17">
        <v>43553</v>
      </c>
      <c r="F140">
        <v>2834.4</v>
      </c>
      <c r="G140">
        <f t="shared" si="1"/>
        <v>1.1568585944115251E-2</v>
      </c>
    </row>
    <row r="141" spans="5:7" x14ac:dyDescent="0.2">
      <c r="E141" s="17">
        <v>43556</v>
      </c>
      <c r="F141">
        <v>2867.19</v>
      </c>
      <c r="G141">
        <f t="shared" si="1"/>
        <v>1.7438676892522764E-5</v>
      </c>
    </row>
    <row r="142" spans="5:7" x14ac:dyDescent="0.2">
      <c r="E142" s="17">
        <v>43557</v>
      </c>
      <c r="F142">
        <v>2867.24</v>
      </c>
      <c r="G142">
        <f t="shared" si="1"/>
        <v>2.1484075277968806E-3</v>
      </c>
    </row>
    <row r="143" spans="5:7" x14ac:dyDescent="0.2">
      <c r="E143" s="17">
        <v>43558</v>
      </c>
      <c r="F143">
        <v>2873.4</v>
      </c>
      <c r="G143">
        <f t="shared" si="1"/>
        <v>2.0846384074615365E-3</v>
      </c>
    </row>
    <row r="144" spans="5:7" x14ac:dyDescent="0.2">
      <c r="E144" s="17">
        <v>43559</v>
      </c>
      <c r="F144">
        <v>2879.39</v>
      </c>
      <c r="G144">
        <f t="shared" si="1"/>
        <v>4.6363986816650993E-3</v>
      </c>
    </row>
    <row r="145" spans="5:7" x14ac:dyDescent="0.2">
      <c r="E145" s="17">
        <v>43560</v>
      </c>
      <c r="F145">
        <v>2892.74</v>
      </c>
      <c r="G145">
        <f t="shared" ref="G145:G208" si="2">F146/F145-1</f>
        <v>1.0474498226595852E-3</v>
      </c>
    </row>
    <row r="146" spans="5:7" x14ac:dyDescent="0.2">
      <c r="E146" s="17">
        <v>43563</v>
      </c>
      <c r="F146">
        <v>2895.77</v>
      </c>
      <c r="G146">
        <f t="shared" si="2"/>
        <v>-6.0674708281390766E-3</v>
      </c>
    </row>
    <row r="147" spans="5:7" x14ac:dyDescent="0.2">
      <c r="E147" s="17">
        <v>43564</v>
      </c>
      <c r="F147">
        <v>2878.2</v>
      </c>
      <c r="G147">
        <f t="shared" si="2"/>
        <v>3.4778681120144483E-3</v>
      </c>
    </row>
    <row r="148" spans="5:7" x14ac:dyDescent="0.2">
      <c r="E148" s="17">
        <v>43565</v>
      </c>
      <c r="F148">
        <v>2888.21</v>
      </c>
      <c r="G148">
        <f t="shared" si="2"/>
        <v>3.808587325715429E-5</v>
      </c>
    </row>
    <row r="149" spans="5:7" x14ac:dyDescent="0.2">
      <c r="E149" s="17">
        <v>43566</v>
      </c>
      <c r="F149">
        <v>2888.32</v>
      </c>
      <c r="G149">
        <f t="shared" si="2"/>
        <v>6.6093784622200946E-3</v>
      </c>
    </row>
    <row r="150" spans="5:7" x14ac:dyDescent="0.2">
      <c r="E150" s="17">
        <v>43567</v>
      </c>
      <c r="F150">
        <v>2907.41</v>
      </c>
      <c r="G150">
        <f t="shared" si="2"/>
        <v>-6.2942619032058111E-4</v>
      </c>
    </row>
    <row r="151" spans="5:7" x14ac:dyDescent="0.2">
      <c r="E151" s="17">
        <v>43570</v>
      </c>
      <c r="F151">
        <v>2905.58</v>
      </c>
      <c r="G151">
        <f t="shared" si="2"/>
        <v>5.0936473956997297E-4</v>
      </c>
    </row>
    <row r="152" spans="5:7" x14ac:dyDescent="0.2">
      <c r="E152" s="17">
        <v>43571</v>
      </c>
      <c r="F152">
        <v>2907.06</v>
      </c>
      <c r="G152">
        <f t="shared" si="2"/>
        <v>-2.2737748790875312E-3</v>
      </c>
    </row>
    <row r="153" spans="5:7" x14ac:dyDescent="0.2">
      <c r="E153" s="17">
        <v>43572</v>
      </c>
      <c r="F153">
        <v>2900.45</v>
      </c>
      <c r="G153">
        <f t="shared" si="2"/>
        <v>1.5790653174507785E-3</v>
      </c>
    </row>
    <row r="154" spans="5:7" x14ac:dyDescent="0.2">
      <c r="E154" s="17">
        <v>43573</v>
      </c>
      <c r="F154">
        <v>2905.03</v>
      </c>
      <c r="G154">
        <f t="shared" si="2"/>
        <v>1.0120377414346571E-3</v>
      </c>
    </row>
    <row r="155" spans="5:7" x14ac:dyDescent="0.2">
      <c r="E155" s="17">
        <v>43577</v>
      </c>
      <c r="F155">
        <v>2907.97</v>
      </c>
      <c r="G155">
        <f t="shared" si="2"/>
        <v>8.8412191322468914E-3</v>
      </c>
    </row>
    <row r="156" spans="5:7" x14ac:dyDescent="0.2">
      <c r="E156" s="17">
        <v>43578</v>
      </c>
      <c r="F156">
        <v>2933.68</v>
      </c>
      <c r="G156">
        <f t="shared" si="2"/>
        <v>-2.1917864252406494E-3</v>
      </c>
    </row>
    <row r="157" spans="5:7" x14ac:dyDescent="0.2">
      <c r="E157" s="17">
        <v>43579</v>
      </c>
      <c r="F157">
        <v>2927.25</v>
      </c>
      <c r="G157">
        <f t="shared" si="2"/>
        <v>-3.6894696387390624E-4</v>
      </c>
    </row>
    <row r="158" spans="5:7" x14ac:dyDescent="0.2">
      <c r="E158" s="17">
        <v>43580</v>
      </c>
      <c r="F158">
        <v>2926.17</v>
      </c>
      <c r="G158">
        <f t="shared" si="2"/>
        <v>4.6853053650335319E-3</v>
      </c>
    </row>
    <row r="159" spans="5:7" x14ac:dyDescent="0.2">
      <c r="E159" s="17">
        <v>43581</v>
      </c>
      <c r="F159">
        <v>2939.88</v>
      </c>
      <c r="G159">
        <f t="shared" si="2"/>
        <v>1.0714723049920494E-3</v>
      </c>
    </row>
    <row r="160" spans="5:7" x14ac:dyDescent="0.2">
      <c r="E160" s="17">
        <v>43584</v>
      </c>
      <c r="F160">
        <v>2943.03</v>
      </c>
      <c r="G160">
        <f t="shared" si="2"/>
        <v>9.5140042745045506E-4</v>
      </c>
    </row>
    <row r="161" spans="5:7" x14ac:dyDescent="0.2">
      <c r="E161" s="17">
        <v>43585</v>
      </c>
      <c r="F161">
        <v>2945.83</v>
      </c>
      <c r="G161">
        <f t="shared" si="2"/>
        <v>-7.502130129708795E-3</v>
      </c>
    </row>
    <row r="162" spans="5:7" x14ac:dyDescent="0.2">
      <c r="E162" s="17">
        <v>43586</v>
      </c>
      <c r="F162">
        <v>2923.73</v>
      </c>
      <c r="G162">
        <f t="shared" si="2"/>
        <v>-2.1239991380873624E-3</v>
      </c>
    </row>
    <row r="163" spans="5:7" x14ac:dyDescent="0.2">
      <c r="E163" s="17">
        <v>43587</v>
      </c>
      <c r="F163">
        <v>2917.52</v>
      </c>
      <c r="G163">
        <f t="shared" si="2"/>
        <v>9.6383229592256203E-3</v>
      </c>
    </row>
    <row r="164" spans="5:7" x14ac:dyDescent="0.2">
      <c r="E164" s="17">
        <v>43588</v>
      </c>
      <c r="F164">
        <v>2945.64</v>
      </c>
      <c r="G164">
        <f t="shared" si="2"/>
        <v>-4.471014787957861E-3</v>
      </c>
    </row>
    <row r="165" spans="5:7" x14ac:dyDescent="0.2">
      <c r="E165" s="17">
        <v>43591</v>
      </c>
      <c r="F165">
        <v>2932.47</v>
      </c>
      <c r="G165">
        <f t="shared" si="2"/>
        <v>-1.6511677868827124E-2</v>
      </c>
    </row>
    <row r="166" spans="5:7" x14ac:dyDescent="0.2">
      <c r="E166" s="17">
        <v>43592</v>
      </c>
      <c r="F166">
        <v>2884.05</v>
      </c>
      <c r="G166">
        <f t="shared" si="2"/>
        <v>-1.6053813214057522E-3</v>
      </c>
    </row>
    <row r="167" spans="5:7" x14ac:dyDescent="0.2">
      <c r="E167" s="17">
        <v>43593</v>
      </c>
      <c r="F167">
        <v>2879.42</v>
      </c>
      <c r="G167">
        <f t="shared" si="2"/>
        <v>-3.0214418181440106E-3</v>
      </c>
    </row>
    <row r="168" spans="5:7" x14ac:dyDescent="0.2">
      <c r="E168" s="17">
        <v>43594</v>
      </c>
      <c r="F168">
        <v>2870.72</v>
      </c>
      <c r="G168">
        <f t="shared" si="2"/>
        <v>3.7203210344445292E-3</v>
      </c>
    </row>
    <row r="169" spans="5:7" x14ac:dyDescent="0.2">
      <c r="E169" s="17">
        <v>43595</v>
      </c>
      <c r="F169">
        <v>2881.4</v>
      </c>
      <c r="G169">
        <f t="shared" si="2"/>
        <v>-2.4130630943291487E-2</v>
      </c>
    </row>
    <row r="170" spans="5:7" x14ac:dyDescent="0.2">
      <c r="E170" s="17">
        <v>43598</v>
      </c>
      <c r="F170">
        <v>2811.87</v>
      </c>
      <c r="G170">
        <f t="shared" si="2"/>
        <v>8.016017810211773E-3</v>
      </c>
    </row>
    <row r="171" spans="5:7" x14ac:dyDescent="0.2">
      <c r="E171" s="17">
        <v>43599</v>
      </c>
      <c r="F171">
        <v>2834.41</v>
      </c>
      <c r="G171">
        <f t="shared" si="2"/>
        <v>5.8389576666748599E-3</v>
      </c>
    </row>
    <row r="172" spans="5:7" x14ac:dyDescent="0.2">
      <c r="E172" s="17">
        <v>43600</v>
      </c>
      <c r="F172">
        <v>2850.96</v>
      </c>
      <c r="G172">
        <f t="shared" si="2"/>
        <v>8.895249319527565E-3</v>
      </c>
    </row>
    <row r="173" spans="5:7" x14ac:dyDescent="0.2">
      <c r="E173" s="17">
        <v>43601</v>
      </c>
      <c r="F173">
        <v>2876.32</v>
      </c>
      <c r="G173">
        <f t="shared" si="2"/>
        <v>-5.8373199087723426E-3</v>
      </c>
    </row>
    <row r="174" spans="5:7" x14ac:dyDescent="0.2">
      <c r="E174" s="17">
        <v>43602</v>
      </c>
      <c r="F174">
        <v>2859.53</v>
      </c>
      <c r="G174">
        <f t="shared" si="2"/>
        <v>-6.749360908960611E-3</v>
      </c>
    </row>
    <row r="175" spans="5:7" x14ac:dyDescent="0.2">
      <c r="E175" s="17">
        <v>43605</v>
      </c>
      <c r="F175">
        <v>2840.23</v>
      </c>
      <c r="G175">
        <f t="shared" si="2"/>
        <v>8.4957908338409993E-3</v>
      </c>
    </row>
    <row r="176" spans="5:7" x14ac:dyDescent="0.2">
      <c r="E176" s="17">
        <v>43606</v>
      </c>
      <c r="F176">
        <v>2864.36</v>
      </c>
      <c r="G176">
        <f t="shared" si="2"/>
        <v>-2.8243656523622152E-3</v>
      </c>
    </row>
    <row r="177" spans="5:7" x14ac:dyDescent="0.2">
      <c r="E177" s="17">
        <v>43607</v>
      </c>
      <c r="F177">
        <v>2856.27</v>
      </c>
      <c r="G177">
        <f t="shared" si="2"/>
        <v>-1.1914139769699683E-2</v>
      </c>
    </row>
    <row r="178" spans="5:7" x14ac:dyDescent="0.2">
      <c r="E178" s="17">
        <v>43608</v>
      </c>
      <c r="F178">
        <v>2822.24</v>
      </c>
      <c r="G178">
        <f t="shared" si="2"/>
        <v>1.353534780883292E-3</v>
      </c>
    </row>
    <row r="179" spans="5:7" x14ac:dyDescent="0.2">
      <c r="E179" s="17">
        <v>43609</v>
      </c>
      <c r="F179">
        <v>2826.06</v>
      </c>
      <c r="G179">
        <f t="shared" si="2"/>
        <v>-8.3756183520520278E-3</v>
      </c>
    </row>
    <row r="180" spans="5:7" x14ac:dyDescent="0.2">
      <c r="E180" s="17">
        <v>43613</v>
      </c>
      <c r="F180">
        <v>2802.39</v>
      </c>
      <c r="G180">
        <f t="shared" si="2"/>
        <v>-6.9119572935958384E-3</v>
      </c>
    </row>
    <row r="181" spans="5:7" x14ac:dyDescent="0.2">
      <c r="E181" s="17">
        <v>43614</v>
      </c>
      <c r="F181">
        <v>2783.02</v>
      </c>
      <c r="G181">
        <f t="shared" si="2"/>
        <v>2.0984398243635294E-3</v>
      </c>
    </row>
    <row r="182" spans="5:7" x14ac:dyDescent="0.2">
      <c r="E182" s="17">
        <v>43615</v>
      </c>
      <c r="F182">
        <v>2788.86</v>
      </c>
      <c r="G182">
        <f t="shared" si="2"/>
        <v>-1.3195355808466647E-2</v>
      </c>
    </row>
    <row r="183" spans="5:7" x14ac:dyDescent="0.2">
      <c r="E183" s="17">
        <v>43616</v>
      </c>
      <c r="F183">
        <v>2752.06</v>
      </c>
      <c r="G183">
        <f t="shared" si="2"/>
        <v>-2.7652013400870645E-3</v>
      </c>
    </row>
    <row r="184" spans="5:7" x14ac:dyDescent="0.2">
      <c r="E184" s="17">
        <v>43619</v>
      </c>
      <c r="F184">
        <v>2744.45</v>
      </c>
      <c r="G184">
        <f t="shared" si="2"/>
        <v>2.1432345278653342E-2</v>
      </c>
    </row>
    <row r="185" spans="5:7" x14ac:dyDescent="0.2">
      <c r="E185" s="17">
        <v>43620</v>
      </c>
      <c r="F185">
        <v>2803.27</v>
      </c>
      <c r="G185">
        <f t="shared" si="2"/>
        <v>8.1618966421357353E-3</v>
      </c>
    </row>
    <row r="186" spans="5:7" x14ac:dyDescent="0.2">
      <c r="E186" s="17">
        <v>43621</v>
      </c>
      <c r="F186">
        <v>2826.15</v>
      </c>
      <c r="G186">
        <f t="shared" si="2"/>
        <v>6.1355554376094634E-3</v>
      </c>
    </row>
    <row r="187" spans="5:7" x14ac:dyDescent="0.2">
      <c r="E187" s="17">
        <v>43622</v>
      </c>
      <c r="F187">
        <v>2843.49</v>
      </c>
      <c r="G187">
        <f t="shared" si="2"/>
        <v>1.0497663083042452E-2</v>
      </c>
    </row>
    <row r="188" spans="5:7" x14ac:dyDescent="0.2">
      <c r="E188" s="17">
        <v>43623</v>
      </c>
      <c r="F188">
        <v>2873.34</v>
      </c>
      <c r="G188">
        <f t="shared" si="2"/>
        <v>4.6600819951694294E-3</v>
      </c>
    </row>
    <row r="189" spans="5:7" x14ac:dyDescent="0.2">
      <c r="E189" s="17">
        <v>43626</v>
      </c>
      <c r="F189">
        <v>2886.73</v>
      </c>
      <c r="G189">
        <f t="shared" si="2"/>
        <v>-3.4987685027698667E-4</v>
      </c>
    </row>
    <row r="190" spans="5:7" x14ac:dyDescent="0.2">
      <c r="E190" s="17">
        <v>43627</v>
      </c>
      <c r="F190">
        <v>2885.72</v>
      </c>
      <c r="G190">
        <f t="shared" si="2"/>
        <v>-2.0376197274856178E-3</v>
      </c>
    </row>
    <row r="191" spans="5:7" x14ac:dyDescent="0.2">
      <c r="E191" s="17">
        <v>43628</v>
      </c>
      <c r="F191">
        <v>2879.84</v>
      </c>
      <c r="G191">
        <f t="shared" si="2"/>
        <v>4.097449858325275E-3</v>
      </c>
    </row>
    <row r="192" spans="5:7" x14ac:dyDescent="0.2">
      <c r="E192" s="17">
        <v>43629</v>
      </c>
      <c r="F192">
        <v>2891.64</v>
      </c>
      <c r="G192">
        <f t="shared" si="2"/>
        <v>-1.6115422390061696E-3</v>
      </c>
    </row>
    <row r="193" spans="5:7" x14ac:dyDescent="0.2">
      <c r="E193" s="17">
        <v>43630</v>
      </c>
      <c r="F193">
        <v>2886.98</v>
      </c>
      <c r="G193">
        <f t="shared" si="2"/>
        <v>9.3176953078999425E-4</v>
      </c>
    </row>
    <row r="194" spans="5:7" x14ac:dyDescent="0.2">
      <c r="E194" s="17">
        <v>43633</v>
      </c>
      <c r="F194">
        <v>2889.67</v>
      </c>
      <c r="G194">
        <f t="shared" si="2"/>
        <v>9.7173725719545967E-3</v>
      </c>
    </row>
    <row r="195" spans="5:7" x14ac:dyDescent="0.2">
      <c r="E195" s="17">
        <v>43634</v>
      </c>
      <c r="F195">
        <v>2917.75</v>
      </c>
      <c r="G195">
        <f t="shared" si="2"/>
        <v>2.9851769342814638E-3</v>
      </c>
    </row>
    <row r="196" spans="5:7" x14ac:dyDescent="0.2">
      <c r="E196" s="17">
        <v>43635</v>
      </c>
      <c r="F196">
        <v>2926.46</v>
      </c>
      <c r="G196">
        <f t="shared" si="2"/>
        <v>9.4721950752785222E-3</v>
      </c>
    </row>
    <row r="197" spans="5:7" x14ac:dyDescent="0.2">
      <c r="E197" s="17">
        <v>43636</v>
      </c>
      <c r="F197">
        <v>2954.18</v>
      </c>
      <c r="G197">
        <f t="shared" si="2"/>
        <v>-1.2592326804730103E-3</v>
      </c>
    </row>
    <row r="198" spans="5:7" x14ac:dyDescent="0.2">
      <c r="E198" s="17">
        <v>43637</v>
      </c>
      <c r="F198">
        <v>2950.46</v>
      </c>
      <c r="G198">
        <f t="shared" si="2"/>
        <v>-1.731933325650914E-3</v>
      </c>
    </row>
    <row r="199" spans="5:7" x14ac:dyDescent="0.2">
      <c r="E199" s="17">
        <v>43640</v>
      </c>
      <c r="F199">
        <v>2945.35</v>
      </c>
      <c r="G199">
        <f t="shared" si="2"/>
        <v>-9.4963247152289876E-3</v>
      </c>
    </row>
    <row r="200" spans="5:7" x14ac:dyDescent="0.2">
      <c r="E200" s="17">
        <v>43641</v>
      </c>
      <c r="F200">
        <v>2917.38</v>
      </c>
      <c r="G200">
        <f t="shared" si="2"/>
        <v>-1.2339839170762978E-3</v>
      </c>
    </row>
    <row r="201" spans="5:7" x14ac:dyDescent="0.2">
      <c r="E201" s="17">
        <v>43642</v>
      </c>
      <c r="F201">
        <v>2913.78</v>
      </c>
      <c r="G201">
        <f t="shared" si="2"/>
        <v>3.8232124594168582E-3</v>
      </c>
    </row>
    <row r="202" spans="5:7" x14ac:dyDescent="0.2">
      <c r="E202" s="17">
        <v>43643</v>
      </c>
      <c r="F202">
        <v>2924.92</v>
      </c>
      <c r="G202">
        <f t="shared" si="2"/>
        <v>5.7574224252288086E-3</v>
      </c>
    </row>
    <row r="203" spans="5:7" x14ac:dyDescent="0.2">
      <c r="E203" s="17">
        <v>43644</v>
      </c>
      <c r="F203">
        <v>2941.76</v>
      </c>
      <c r="G203">
        <f t="shared" si="2"/>
        <v>7.6722778200803976E-3</v>
      </c>
    </row>
    <row r="204" spans="5:7" x14ac:dyDescent="0.2">
      <c r="E204" s="17">
        <v>43647</v>
      </c>
      <c r="F204">
        <v>2964.33</v>
      </c>
      <c r="G204">
        <f t="shared" si="2"/>
        <v>2.9281490252435205E-3</v>
      </c>
    </row>
    <row r="205" spans="5:7" x14ac:dyDescent="0.2">
      <c r="E205" s="17">
        <v>43648</v>
      </c>
      <c r="F205">
        <v>2973.01</v>
      </c>
      <c r="G205">
        <f t="shared" si="2"/>
        <v>7.672358989710748E-3</v>
      </c>
    </row>
    <row r="206" spans="5:7" x14ac:dyDescent="0.2">
      <c r="E206" s="17">
        <v>43649</v>
      </c>
      <c r="F206">
        <v>2995.82</v>
      </c>
      <c r="G206">
        <f t="shared" si="2"/>
        <v>-1.8058494836139527E-3</v>
      </c>
    </row>
    <row r="207" spans="5:7" x14ac:dyDescent="0.2">
      <c r="E207" s="17">
        <v>43651</v>
      </c>
      <c r="F207">
        <v>2990.41</v>
      </c>
      <c r="G207">
        <f t="shared" si="2"/>
        <v>-4.8354573453138761E-3</v>
      </c>
    </row>
    <row r="208" spans="5:7" x14ac:dyDescent="0.2">
      <c r="E208" s="17">
        <v>43654</v>
      </c>
      <c r="F208">
        <v>2975.95</v>
      </c>
      <c r="G208">
        <f t="shared" si="2"/>
        <v>1.2365799156572876E-3</v>
      </c>
    </row>
    <row r="209" spans="5:7" x14ac:dyDescent="0.2">
      <c r="E209" s="17">
        <v>43655</v>
      </c>
      <c r="F209">
        <v>2979.63</v>
      </c>
      <c r="G209">
        <f t="shared" ref="G209:G272" si="3">F210/F209-1</f>
        <v>4.5106271584056667E-3</v>
      </c>
    </row>
    <row r="210" spans="5:7" x14ac:dyDescent="0.2">
      <c r="E210" s="17">
        <v>43656</v>
      </c>
      <c r="F210">
        <v>2993.07</v>
      </c>
      <c r="G210">
        <f t="shared" si="3"/>
        <v>2.285278994477169E-3</v>
      </c>
    </row>
    <row r="211" spans="5:7" x14ac:dyDescent="0.2">
      <c r="E211" s="17">
        <v>43657</v>
      </c>
      <c r="F211">
        <v>2999.91</v>
      </c>
      <c r="G211">
        <f t="shared" si="3"/>
        <v>4.6201386041582193E-3</v>
      </c>
    </row>
    <row r="212" spans="5:7" x14ac:dyDescent="0.2">
      <c r="E212" s="17">
        <v>43658</v>
      </c>
      <c r="F212">
        <v>3013.77</v>
      </c>
      <c r="G212">
        <f t="shared" si="3"/>
        <v>1.7585947169163063E-4</v>
      </c>
    </row>
    <row r="213" spans="5:7" x14ac:dyDescent="0.2">
      <c r="E213" s="17">
        <v>43661</v>
      </c>
      <c r="F213">
        <v>3014.3</v>
      </c>
      <c r="G213">
        <f t="shared" si="3"/>
        <v>-3.4037753375577573E-3</v>
      </c>
    </row>
    <row r="214" spans="5:7" x14ac:dyDescent="0.2">
      <c r="E214" s="17">
        <v>43662</v>
      </c>
      <c r="F214">
        <v>3004.04</v>
      </c>
      <c r="G214">
        <f t="shared" si="3"/>
        <v>-6.5312046444121474E-3</v>
      </c>
    </row>
    <row r="215" spans="5:7" x14ac:dyDescent="0.2">
      <c r="E215" s="17">
        <v>43663</v>
      </c>
      <c r="F215">
        <v>2984.42</v>
      </c>
      <c r="G215">
        <f t="shared" si="3"/>
        <v>3.5819355184592006E-3</v>
      </c>
    </row>
    <row r="216" spans="5:7" x14ac:dyDescent="0.2">
      <c r="E216" s="17">
        <v>43664</v>
      </c>
      <c r="F216">
        <v>2995.11</v>
      </c>
      <c r="G216">
        <f t="shared" si="3"/>
        <v>-6.1767347442999165E-3</v>
      </c>
    </row>
    <row r="217" spans="5:7" x14ac:dyDescent="0.2">
      <c r="E217" s="17">
        <v>43665</v>
      </c>
      <c r="F217">
        <v>2976.61</v>
      </c>
      <c r="G217">
        <f t="shared" si="3"/>
        <v>2.8287212634507952E-3</v>
      </c>
    </row>
    <row r="218" spans="5:7" x14ac:dyDescent="0.2">
      <c r="E218" s="17">
        <v>43668</v>
      </c>
      <c r="F218">
        <v>2985.03</v>
      </c>
      <c r="G218">
        <f t="shared" si="3"/>
        <v>6.8475023701604076E-3</v>
      </c>
    </row>
    <row r="219" spans="5:7" x14ac:dyDescent="0.2">
      <c r="E219" s="17">
        <v>43669</v>
      </c>
      <c r="F219">
        <v>3005.47</v>
      </c>
      <c r="G219">
        <f t="shared" si="3"/>
        <v>4.68811866363672E-3</v>
      </c>
    </row>
    <row r="220" spans="5:7" x14ac:dyDescent="0.2">
      <c r="E220" s="17">
        <v>43670</v>
      </c>
      <c r="F220">
        <v>3019.56</v>
      </c>
      <c r="G220">
        <f t="shared" si="3"/>
        <v>-5.2623561048629197E-3</v>
      </c>
    </row>
    <row r="221" spans="5:7" x14ac:dyDescent="0.2">
      <c r="E221" s="17">
        <v>43671</v>
      </c>
      <c r="F221">
        <v>3003.67</v>
      </c>
      <c r="G221">
        <f t="shared" si="3"/>
        <v>7.3876291336931743E-3</v>
      </c>
    </row>
    <row r="222" spans="5:7" x14ac:dyDescent="0.2">
      <c r="E222" s="17">
        <v>43672</v>
      </c>
      <c r="F222">
        <v>3025.86</v>
      </c>
      <c r="G222">
        <f t="shared" si="3"/>
        <v>-1.6160694810732901E-3</v>
      </c>
    </row>
    <row r="223" spans="5:7" x14ac:dyDescent="0.2">
      <c r="E223" s="17">
        <v>43675</v>
      </c>
      <c r="F223">
        <v>3020.97</v>
      </c>
      <c r="G223">
        <f t="shared" si="3"/>
        <v>-2.5786419593706311E-3</v>
      </c>
    </row>
    <row r="224" spans="5:7" x14ac:dyDescent="0.2">
      <c r="E224" s="17">
        <v>43676</v>
      </c>
      <c r="F224">
        <v>3013.18</v>
      </c>
      <c r="G224">
        <f t="shared" si="3"/>
        <v>-1.0885509660889747E-2</v>
      </c>
    </row>
    <row r="225" spans="5:7" x14ac:dyDescent="0.2">
      <c r="E225" s="17">
        <v>43677</v>
      </c>
      <c r="F225">
        <v>2980.38</v>
      </c>
      <c r="G225">
        <f t="shared" si="3"/>
        <v>-8.9988524953193982E-3</v>
      </c>
    </row>
    <row r="226" spans="5:7" x14ac:dyDescent="0.2">
      <c r="E226" s="17">
        <v>43678</v>
      </c>
      <c r="F226">
        <v>2953.56</v>
      </c>
      <c r="G226">
        <f t="shared" si="3"/>
        <v>-7.2827367651240316E-3</v>
      </c>
    </row>
    <row r="227" spans="5:7" x14ac:dyDescent="0.2">
      <c r="E227" s="17">
        <v>43679</v>
      </c>
      <c r="F227">
        <v>2932.05</v>
      </c>
      <c r="G227">
        <f t="shared" si="3"/>
        <v>-2.9777800514998121E-2</v>
      </c>
    </row>
    <row r="228" spans="5:7" x14ac:dyDescent="0.2">
      <c r="E228" s="17">
        <v>43682</v>
      </c>
      <c r="F228">
        <v>2844.74</v>
      </c>
      <c r="G228">
        <f t="shared" si="3"/>
        <v>1.3017006826634425E-2</v>
      </c>
    </row>
    <row r="229" spans="5:7" x14ac:dyDescent="0.2">
      <c r="E229" s="17">
        <v>43683</v>
      </c>
      <c r="F229">
        <v>2881.77</v>
      </c>
      <c r="G229">
        <f t="shared" si="3"/>
        <v>7.6688979342565133E-4</v>
      </c>
    </row>
    <row r="230" spans="5:7" x14ac:dyDescent="0.2">
      <c r="E230" s="17">
        <v>43684</v>
      </c>
      <c r="F230">
        <v>2883.98</v>
      </c>
      <c r="G230">
        <f t="shared" si="3"/>
        <v>1.8762266035132091E-2</v>
      </c>
    </row>
    <row r="231" spans="5:7" x14ac:dyDescent="0.2">
      <c r="E231" s="17">
        <v>43685</v>
      </c>
      <c r="F231">
        <v>2938.09</v>
      </c>
      <c r="G231">
        <f t="shared" si="3"/>
        <v>-6.6165434006446588E-3</v>
      </c>
    </row>
    <row r="232" spans="5:7" x14ac:dyDescent="0.2">
      <c r="E232" s="17">
        <v>43686</v>
      </c>
      <c r="F232">
        <v>2918.65</v>
      </c>
      <c r="G232">
        <f t="shared" si="3"/>
        <v>-1.1957583129186489E-2</v>
      </c>
    </row>
    <row r="233" spans="5:7" x14ac:dyDescent="0.2">
      <c r="E233" s="17">
        <v>43689</v>
      </c>
      <c r="F233">
        <v>2883.75</v>
      </c>
      <c r="G233">
        <f t="shared" si="3"/>
        <v>1.4762028608582556E-2</v>
      </c>
    </row>
    <row r="234" spans="5:7" x14ac:dyDescent="0.2">
      <c r="E234" s="17">
        <v>43690</v>
      </c>
      <c r="F234">
        <v>2926.32</v>
      </c>
      <c r="G234">
        <f t="shared" si="3"/>
        <v>-2.9292763607534411E-2</v>
      </c>
    </row>
    <row r="235" spans="5:7" x14ac:dyDescent="0.2">
      <c r="E235" s="17">
        <v>43691</v>
      </c>
      <c r="F235">
        <v>2840.6</v>
      </c>
      <c r="G235">
        <f t="shared" si="3"/>
        <v>2.464268112370549E-3</v>
      </c>
    </row>
    <row r="236" spans="5:7" x14ac:dyDescent="0.2">
      <c r="E236" s="17">
        <v>43692</v>
      </c>
      <c r="F236">
        <v>2847.6</v>
      </c>
      <c r="G236">
        <f t="shared" si="3"/>
        <v>1.4426183452732166E-2</v>
      </c>
    </row>
    <row r="237" spans="5:7" x14ac:dyDescent="0.2">
      <c r="E237" s="17">
        <v>43693</v>
      </c>
      <c r="F237">
        <v>2888.68</v>
      </c>
      <c r="G237">
        <f t="shared" si="3"/>
        <v>1.2105875347909967E-2</v>
      </c>
    </row>
    <row r="238" spans="5:7" x14ac:dyDescent="0.2">
      <c r="E238" s="17">
        <v>43696</v>
      </c>
      <c r="F238">
        <v>2923.65</v>
      </c>
      <c r="G238">
        <f t="shared" si="3"/>
        <v>-7.9147640791475959E-3</v>
      </c>
    </row>
    <row r="239" spans="5:7" x14ac:dyDescent="0.2">
      <c r="E239" s="17">
        <v>43697</v>
      </c>
      <c r="F239">
        <v>2900.51</v>
      </c>
      <c r="G239">
        <f t="shared" si="3"/>
        <v>8.2468255582637262E-3</v>
      </c>
    </row>
    <row r="240" spans="5:7" x14ac:dyDescent="0.2">
      <c r="E240" s="17">
        <v>43698</v>
      </c>
      <c r="F240">
        <v>2924.43</v>
      </c>
      <c r="G240">
        <f t="shared" si="3"/>
        <v>-5.0608152699838094E-4</v>
      </c>
    </row>
    <row r="241" spans="5:7" x14ac:dyDescent="0.2">
      <c r="E241" s="17">
        <v>43699</v>
      </c>
      <c r="F241">
        <v>2922.95</v>
      </c>
      <c r="G241">
        <f t="shared" si="3"/>
        <v>-2.5946389777450785E-2</v>
      </c>
    </row>
    <row r="242" spans="5:7" x14ac:dyDescent="0.2">
      <c r="E242" s="17">
        <v>43700</v>
      </c>
      <c r="F242">
        <v>2847.11</v>
      </c>
      <c r="G242">
        <f t="shared" si="3"/>
        <v>1.0983067039910699E-2</v>
      </c>
    </row>
    <row r="243" spans="5:7" x14ac:dyDescent="0.2">
      <c r="E243" s="17">
        <v>43703</v>
      </c>
      <c r="F243">
        <v>2878.38</v>
      </c>
      <c r="G243">
        <f t="shared" si="3"/>
        <v>-3.2031906836484936E-3</v>
      </c>
    </row>
    <row r="244" spans="5:7" x14ac:dyDescent="0.2">
      <c r="E244" s="17">
        <v>43704</v>
      </c>
      <c r="F244">
        <v>2869.16</v>
      </c>
      <c r="G244">
        <f t="shared" si="3"/>
        <v>6.545469754213773E-3</v>
      </c>
    </row>
    <row r="245" spans="5:7" x14ac:dyDescent="0.2">
      <c r="E245" s="17">
        <v>43705</v>
      </c>
      <c r="F245">
        <v>2887.94</v>
      </c>
      <c r="G245">
        <f t="shared" si="3"/>
        <v>1.2687244194824032E-2</v>
      </c>
    </row>
    <row r="246" spans="5:7" x14ac:dyDescent="0.2">
      <c r="E246" s="17">
        <v>43706</v>
      </c>
      <c r="F246">
        <v>2924.58</v>
      </c>
      <c r="G246">
        <f t="shared" si="3"/>
        <v>6.4282734614895531E-4</v>
      </c>
    </row>
    <row r="247" spans="5:7" x14ac:dyDescent="0.2">
      <c r="E247" s="17">
        <v>43707</v>
      </c>
      <c r="F247">
        <v>2926.46</v>
      </c>
      <c r="G247">
        <f t="shared" si="3"/>
        <v>-6.8991204390287386E-3</v>
      </c>
    </row>
    <row r="248" spans="5:7" x14ac:dyDescent="0.2">
      <c r="E248" s="17">
        <v>43711</v>
      </c>
      <c r="F248">
        <v>2906.27</v>
      </c>
      <c r="G248">
        <f t="shared" si="3"/>
        <v>1.0842075925499017E-2</v>
      </c>
    </row>
    <row r="249" spans="5:7" x14ac:dyDescent="0.2">
      <c r="E249" s="17">
        <v>43712</v>
      </c>
      <c r="F249">
        <v>2937.78</v>
      </c>
      <c r="G249">
        <f t="shared" si="3"/>
        <v>1.3009823744460025E-2</v>
      </c>
    </row>
    <row r="250" spans="5:7" x14ac:dyDescent="0.2">
      <c r="E250" s="17">
        <v>43713</v>
      </c>
      <c r="F250">
        <v>2976</v>
      </c>
      <c r="G250">
        <f t="shared" si="3"/>
        <v>9.1061827956995245E-4</v>
      </c>
    </row>
    <row r="251" spans="5:7" x14ac:dyDescent="0.2">
      <c r="E251" s="17">
        <v>43714</v>
      </c>
      <c r="F251">
        <v>2978.71</v>
      </c>
      <c r="G251">
        <f t="shared" si="3"/>
        <v>-9.4000423002005284E-5</v>
      </c>
    </row>
    <row r="252" spans="5:7" x14ac:dyDescent="0.2">
      <c r="E252" s="17">
        <v>43717</v>
      </c>
      <c r="F252">
        <v>2978.43</v>
      </c>
      <c r="G252">
        <f t="shared" si="3"/>
        <v>3.2231746255573235E-4</v>
      </c>
    </row>
    <row r="253" spans="5:7" x14ac:dyDescent="0.2">
      <c r="E253" s="17">
        <v>43718</v>
      </c>
      <c r="F253">
        <v>2979.39</v>
      </c>
      <c r="G253">
        <f t="shared" si="3"/>
        <v>7.2296678179091245E-3</v>
      </c>
    </row>
    <row r="254" spans="5:7" x14ac:dyDescent="0.2">
      <c r="E254" s="17">
        <v>43719</v>
      </c>
      <c r="F254">
        <v>3000.93</v>
      </c>
      <c r="G254">
        <f t="shared" si="3"/>
        <v>2.8791074766822966E-3</v>
      </c>
    </row>
    <row r="255" spans="5:7" x14ac:dyDescent="0.2">
      <c r="E255" s="17">
        <v>43720</v>
      </c>
      <c r="F255">
        <v>3009.57</v>
      </c>
      <c r="G255">
        <f t="shared" si="3"/>
        <v>-7.2435597111886185E-4</v>
      </c>
    </row>
    <row r="256" spans="5:7" x14ac:dyDescent="0.2">
      <c r="E256" s="17">
        <v>43721</v>
      </c>
      <c r="F256">
        <v>3007.39</v>
      </c>
      <c r="G256">
        <f t="shared" si="3"/>
        <v>-3.1356092824674775E-3</v>
      </c>
    </row>
    <row r="257" spans="5:7" x14ac:dyDescent="0.2">
      <c r="E257" s="17">
        <v>43724</v>
      </c>
      <c r="F257">
        <v>2997.96</v>
      </c>
      <c r="G257">
        <f t="shared" si="3"/>
        <v>2.5817555938036918E-3</v>
      </c>
    </row>
    <row r="258" spans="5:7" x14ac:dyDescent="0.2">
      <c r="E258" s="17">
        <v>43725</v>
      </c>
      <c r="F258">
        <v>3005.7</v>
      </c>
      <c r="G258">
        <f t="shared" si="3"/>
        <v>3.4268223708289192E-4</v>
      </c>
    </row>
    <row r="259" spans="5:7" x14ac:dyDescent="0.2">
      <c r="E259" s="17">
        <v>43726</v>
      </c>
      <c r="F259">
        <v>3006.73</v>
      </c>
      <c r="G259">
        <f t="shared" si="3"/>
        <v>1.9955233758972568E-5</v>
      </c>
    </row>
    <row r="260" spans="5:7" x14ac:dyDescent="0.2">
      <c r="E260" s="17">
        <v>43727</v>
      </c>
      <c r="F260">
        <v>3006.79</v>
      </c>
      <c r="G260">
        <f t="shared" si="3"/>
        <v>-4.895586322955614E-3</v>
      </c>
    </row>
    <row r="261" spans="5:7" x14ac:dyDescent="0.2">
      <c r="E261" s="17">
        <v>43728</v>
      </c>
      <c r="F261">
        <v>2992.07</v>
      </c>
      <c r="G261">
        <f t="shared" si="3"/>
        <v>-9.6922866109405703E-5</v>
      </c>
    </row>
    <row r="262" spans="5:7" x14ac:dyDescent="0.2">
      <c r="E262" s="17">
        <v>43731</v>
      </c>
      <c r="F262">
        <v>2991.78</v>
      </c>
      <c r="G262">
        <f t="shared" si="3"/>
        <v>-8.4163942535883107E-3</v>
      </c>
    </row>
    <row r="263" spans="5:7" x14ac:dyDescent="0.2">
      <c r="E263" s="17">
        <v>43732</v>
      </c>
      <c r="F263">
        <v>2966.6</v>
      </c>
      <c r="G263">
        <f t="shared" si="3"/>
        <v>6.1585653610194413E-3</v>
      </c>
    </row>
    <row r="264" spans="5:7" x14ac:dyDescent="0.2">
      <c r="E264" s="17">
        <v>43733</v>
      </c>
      <c r="F264">
        <v>2984.87</v>
      </c>
      <c r="G264">
        <f t="shared" si="3"/>
        <v>-2.4289165022262083E-3</v>
      </c>
    </row>
    <row r="265" spans="5:7" x14ac:dyDescent="0.2">
      <c r="E265" s="17">
        <v>43734</v>
      </c>
      <c r="F265">
        <v>2977.62</v>
      </c>
      <c r="G265">
        <f t="shared" si="3"/>
        <v>-5.316326462073695E-3</v>
      </c>
    </row>
    <row r="266" spans="5:7" x14ac:dyDescent="0.2">
      <c r="E266" s="17">
        <v>43735</v>
      </c>
      <c r="F266">
        <v>2961.79</v>
      </c>
      <c r="G266">
        <f t="shared" si="3"/>
        <v>5.0476232278453548E-3</v>
      </c>
    </row>
    <row r="267" spans="5:7" x14ac:dyDescent="0.2">
      <c r="E267" s="17">
        <v>43738</v>
      </c>
      <c r="F267">
        <v>2976.74</v>
      </c>
      <c r="G267">
        <f t="shared" si="3"/>
        <v>-1.2258376613342059E-2</v>
      </c>
    </row>
    <row r="268" spans="5:7" x14ac:dyDescent="0.2">
      <c r="E268" s="17">
        <v>43739</v>
      </c>
      <c r="F268">
        <v>2940.25</v>
      </c>
      <c r="G268">
        <f t="shared" si="3"/>
        <v>-1.4804863532012602E-2</v>
      </c>
    </row>
    <row r="269" spans="5:7" x14ac:dyDescent="0.2">
      <c r="E269" s="17">
        <v>43347</v>
      </c>
      <c r="F269">
        <v>2896.72</v>
      </c>
      <c r="G269">
        <f t="shared" si="3"/>
        <v>-2.8031704824766912E-3</v>
      </c>
    </row>
    <row r="270" spans="5:7" x14ac:dyDescent="0.2">
      <c r="E270" s="17">
        <v>43348</v>
      </c>
      <c r="F270">
        <v>2888.6</v>
      </c>
      <c r="G270">
        <f t="shared" si="3"/>
        <v>-3.6522883057535926E-3</v>
      </c>
    </row>
    <row r="271" spans="5:7" x14ac:dyDescent="0.2">
      <c r="E271" s="17">
        <v>43349</v>
      </c>
      <c r="F271">
        <v>2878.05</v>
      </c>
      <c r="G271">
        <f t="shared" si="3"/>
        <v>-2.2133041469051262E-3</v>
      </c>
    </row>
    <row r="272" spans="5:7" x14ac:dyDescent="0.2">
      <c r="E272" s="17">
        <v>43350</v>
      </c>
      <c r="F272">
        <v>2871.68</v>
      </c>
      <c r="G272">
        <f t="shared" si="3"/>
        <v>1.8978437708938589E-3</v>
      </c>
    </row>
    <row r="273" spans="5:7" x14ac:dyDescent="0.2">
      <c r="E273" s="17">
        <v>43353</v>
      </c>
      <c r="F273">
        <v>2877.13</v>
      </c>
      <c r="G273">
        <f t="shared" ref="G273:G283" si="4">F274/F273-1</f>
        <v>3.7398379635260603E-3</v>
      </c>
    </row>
    <row r="274" spans="5:7" x14ac:dyDescent="0.2">
      <c r="E274" s="17">
        <v>43354</v>
      </c>
      <c r="F274">
        <v>2887.89</v>
      </c>
      <c r="G274">
        <f t="shared" si="4"/>
        <v>3.5666178420923345E-4</v>
      </c>
    </row>
    <row r="275" spans="5:7" x14ac:dyDescent="0.2">
      <c r="E275" s="17">
        <v>43355</v>
      </c>
      <c r="F275">
        <v>2888.92</v>
      </c>
      <c r="G275">
        <f t="shared" si="4"/>
        <v>5.2822508065297757E-3</v>
      </c>
    </row>
    <row r="276" spans="5:7" x14ac:dyDescent="0.2">
      <c r="E276" s="17">
        <v>43356</v>
      </c>
      <c r="F276">
        <v>2904.18</v>
      </c>
      <c r="G276">
        <f t="shared" si="4"/>
        <v>2.7546501938591206E-4</v>
      </c>
    </row>
    <row r="277" spans="5:7" x14ac:dyDescent="0.2">
      <c r="E277" s="17">
        <v>43357</v>
      </c>
      <c r="F277">
        <v>2904.98</v>
      </c>
      <c r="G277">
        <f t="shared" si="4"/>
        <v>-5.5697457469585654E-3</v>
      </c>
    </row>
    <row r="278" spans="5:7" x14ac:dyDescent="0.2">
      <c r="E278" s="17">
        <v>43360</v>
      </c>
      <c r="F278">
        <v>2888.8</v>
      </c>
      <c r="G278">
        <f t="shared" si="4"/>
        <v>5.3690113541955409E-3</v>
      </c>
    </row>
    <row r="279" spans="5:7" x14ac:dyDescent="0.2">
      <c r="E279" s="17">
        <v>43361</v>
      </c>
      <c r="F279">
        <v>2904.31</v>
      </c>
      <c r="G279">
        <f t="shared" si="4"/>
        <v>1.25330973621951E-3</v>
      </c>
    </row>
    <row r="280" spans="5:7" x14ac:dyDescent="0.2">
      <c r="E280" s="17">
        <v>43362</v>
      </c>
      <c r="F280">
        <v>2907.95</v>
      </c>
      <c r="G280">
        <f t="shared" si="4"/>
        <v>7.8405749754981713E-3</v>
      </c>
    </row>
    <row r="281" spans="5:7" x14ac:dyDescent="0.2">
      <c r="E281" s="17">
        <v>43363</v>
      </c>
      <c r="F281">
        <v>2930.75</v>
      </c>
      <c r="G281">
        <f t="shared" si="4"/>
        <v>-3.6850635502849727E-4</v>
      </c>
    </row>
    <row r="282" spans="5:7" x14ac:dyDescent="0.2">
      <c r="E282" s="17">
        <v>43364</v>
      </c>
      <c r="F282">
        <v>2929.67</v>
      </c>
      <c r="G282">
        <f t="shared" si="4"/>
        <v>-3.5157543341060027E-3</v>
      </c>
    </row>
    <row r="283" spans="5:7" x14ac:dyDescent="0.2">
      <c r="E283" s="17">
        <v>43367</v>
      </c>
      <c r="F283">
        <v>2919.37</v>
      </c>
      <c r="G283">
        <f t="shared" si="4"/>
        <v>-1.3050760951849316E-3</v>
      </c>
    </row>
    <row r="284" spans="5:7" x14ac:dyDescent="0.2">
      <c r="E284" s="17">
        <v>43368</v>
      </c>
      <c r="F284">
        <v>2915.56</v>
      </c>
      <c r="G284">
        <f>F285/F284-1</f>
        <v>-3.2892480346828901E-3</v>
      </c>
    </row>
    <row r="285" spans="5:7" x14ac:dyDescent="0.2">
      <c r="E285" s="17">
        <v>43369</v>
      </c>
      <c r="F285">
        <v>2905.97</v>
      </c>
    </row>
    <row r="286" spans="5:7" x14ac:dyDescent="0.2">
      <c r="E286" s="17"/>
    </row>
    <row r="287" spans="5:7" x14ac:dyDescent="0.2">
      <c r="E287" s="17"/>
    </row>
    <row r="288" spans="5:7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</sheetData>
  <mergeCells count="1">
    <mergeCell ref="F2:G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74"/>
  <sheetViews>
    <sheetView topLeftCell="C1" workbookViewId="0">
      <selection activeCell="F44" sqref="F44"/>
    </sheetView>
  </sheetViews>
  <sheetFormatPr defaultRowHeight="12.75" x14ac:dyDescent="0.2"/>
  <cols>
    <col min="4" max="4" width="13.7109375" customWidth="1"/>
    <col min="5" max="5" width="9.7109375" customWidth="1"/>
    <col min="8" max="8" width="4.85546875" customWidth="1"/>
    <col min="12" max="13" width="3.85546875" customWidth="1"/>
    <col min="14" max="14" width="13.140625" bestFit="1" customWidth="1"/>
    <col min="18" max="18" width="12.42578125" bestFit="1" customWidth="1"/>
    <col min="20" max="20" width="13.140625" bestFit="1" customWidth="1"/>
  </cols>
  <sheetData>
    <row r="1" spans="4:20" ht="13.5" thickBot="1" x14ac:dyDescent="0.25"/>
    <row r="2" spans="4:20" x14ac:dyDescent="0.2">
      <c r="D2" s="7" t="s">
        <v>8</v>
      </c>
      <c r="E2" s="4">
        <v>45</v>
      </c>
      <c r="I2" s="20"/>
      <c r="J2" s="111" t="s">
        <v>3</v>
      </c>
      <c r="K2" s="111"/>
      <c r="L2" s="21" t="s">
        <v>0</v>
      </c>
      <c r="M2" s="21" t="s">
        <v>1</v>
      </c>
      <c r="N2" s="111" t="s">
        <v>6</v>
      </c>
      <c r="O2" s="111"/>
      <c r="P2" s="111" t="s">
        <v>7</v>
      </c>
      <c r="Q2" s="111"/>
      <c r="R2" s="22"/>
      <c r="S2" s="22"/>
      <c r="T2" s="23"/>
    </row>
    <row r="3" spans="4:20" x14ac:dyDescent="0.2">
      <c r="D3" s="8" t="s">
        <v>11</v>
      </c>
      <c r="E3" s="2">
        <v>0.15</v>
      </c>
      <c r="I3" s="24" t="s">
        <v>2</v>
      </c>
      <c r="J3" s="25" t="s">
        <v>4</v>
      </c>
      <c r="K3" s="25" t="s">
        <v>5</v>
      </c>
      <c r="L3" s="25"/>
      <c r="M3" s="25"/>
      <c r="N3" s="25" t="s">
        <v>4</v>
      </c>
      <c r="O3" s="25" t="s">
        <v>5</v>
      </c>
      <c r="P3" s="25" t="s">
        <v>4</v>
      </c>
      <c r="Q3" s="25" t="s">
        <v>5</v>
      </c>
      <c r="R3" s="25" t="s">
        <v>28</v>
      </c>
      <c r="S3" s="25" t="s">
        <v>29</v>
      </c>
      <c r="T3" s="26" t="s">
        <v>30</v>
      </c>
    </row>
    <row r="4" spans="4:20" x14ac:dyDescent="0.2">
      <c r="D4" s="8" t="s">
        <v>9</v>
      </c>
      <c r="E4" s="1">
        <f>3/12</f>
        <v>0.25</v>
      </c>
      <c r="I4" s="27">
        <v>20</v>
      </c>
      <c r="J4" s="37">
        <f t="shared" ref="J4:J35" si="0">MAX(I4-K,0)</f>
        <v>0</v>
      </c>
      <c r="K4" s="38">
        <f t="shared" ref="K4:K35" si="1">MAX(K-I4,0)</f>
        <v>25</v>
      </c>
      <c r="L4" s="37">
        <f t="shared" ref="L4:L35" si="2">1/(sigma*SQRT(T))*(LN(I4/K)+(r0+0.5*sigma)*T)</f>
        <v>-10.562402882884383</v>
      </c>
      <c r="M4" s="38">
        <f t="shared" ref="M4:M35" si="3">L4-sigma*SQRT(T)</f>
        <v>-10.637402882884382</v>
      </c>
      <c r="N4" s="39">
        <f t="shared" ref="N4:N35" si="4">I4*_xlfn.NORM.DIST(L4,0,1,TRUE)-K*EXP(-r0*T)*_xlfn.NORM.DIST(M4,0,1,TRUE)</f>
        <v>-4.0163482087203476E-27</v>
      </c>
      <c r="O4" s="40">
        <f t="shared" ref="O4:O35" si="5">-I4*_xlfn.NORM.DIST(-L4,0,1,TRUE)+K*EXP(-r0*T)*_xlfn.NORM.DIST(-M4,0,1,TRUE)</f>
        <v>25</v>
      </c>
      <c r="P4" s="41">
        <f>N4-J4</f>
        <v>-4.0163482087203476E-27</v>
      </c>
      <c r="Q4" s="41">
        <f>O4-K4</f>
        <v>0</v>
      </c>
      <c r="R4" s="42">
        <f>_xlfn.NORM.DIST(L4,0,1,TRUE)</f>
        <v>2.2255961731925355E-26</v>
      </c>
      <c r="S4" s="43">
        <f>-_xlfn.NORM.DIST(-L4,0,1,TRUE)</f>
        <v>-1</v>
      </c>
      <c r="T4" s="43">
        <f t="shared" ref="T4:T35" si="6">EXP(-L4*L4/2)/SQRT(2*PI())/(sigma*I4*SQRT(T))</f>
        <v>1.580982285197887E-25</v>
      </c>
    </row>
    <row r="5" spans="4:20" ht="13.5" thickBot="1" x14ac:dyDescent="0.25">
      <c r="D5" s="9" t="s">
        <v>10</v>
      </c>
      <c r="E5" s="3">
        <v>0</v>
      </c>
      <c r="I5" s="30">
        <v>21</v>
      </c>
      <c r="J5" s="44">
        <f t="shared" si="0"/>
        <v>0</v>
      </c>
      <c r="K5" s="45">
        <f t="shared" si="1"/>
        <v>24</v>
      </c>
      <c r="L5" s="44">
        <f t="shared" si="2"/>
        <v>-9.9118673606252887</v>
      </c>
      <c r="M5" s="45">
        <f t="shared" si="3"/>
        <v>-9.986867360625288</v>
      </c>
      <c r="N5" s="46">
        <f t="shared" si="4"/>
        <v>-3.330773225519805E-24</v>
      </c>
      <c r="O5" s="47">
        <f t="shared" si="5"/>
        <v>24</v>
      </c>
      <c r="P5" s="48">
        <f t="shared" ref="P5:P68" si="7">N5-J5</f>
        <v>-3.330773225519805E-24</v>
      </c>
      <c r="Q5" s="48">
        <f t="shared" ref="Q5:Q68" si="8">O5-K5</f>
        <v>0</v>
      </c>
      <c r="R5" s="49">
        <f t="shared" ref="R5:R68" si="9">_xlfn.NORM.DIST(L5,0,1,TRUE)</f>
        <v>1.8483563866782612E-23</v>
      </c>
      <c r="S5" s="50">
        <f t="shared" ref="S5:S68" si="10">-_xlfn.NORM.DIST(-L5,0,1,TRUE)</f>
        <v>-1</v>
      </c>
      <c r="T5" s="50">
        <f t="shared" si="6"/>
        <v>1.1748270591627602E-22</v>
      </c>
    </row>
    <row r="6" spans="4:20" x14ac:dyDescent="0.2">
      <c r="I6" s="30">
        <v>22</v>
      </c>
      <c r="J6" s="44">
        <f t="shared" si="0"/>
        <v>0</v>
      </c>
      <c r="K6" s="45">
        <f t="shared" si="1"/>
        <v>23</v>
      </c>
      <c r="L6" s="44">
        <f t="shared" si="2"/>
        <v>-9.2916004854933849</v>
      </c>
      <c r="M6" s="45">
        <f t="shared" si="3"/>
        <v>-9.3666004854933842</v>
      </c>
      <c r="N6" s="46">
        <f t="shared" si="4"/>
        <v>-1.3551471200963891E-21</v>
      </c>
      <c r="O6" s="47">
        <f t="shared" si="5"/>
        <v>23</v>
      </c>
      <c r="P6" s="48">
        <f t="shared" si="7"/>
        <v>-1.3551471200963891E-21</v>
      </c>
      <c r="Q6" s="48">
        <f t="shared" si="8"/>
        <v>0</v>
      </c>
      <c r="R6" s="49">
        <f t="shared" si="9"/>
        <v>7.5992727308219432E-21</v>
      </c>
      <c r="S6" s="50">
        <f t="shared" si="10"/>
        <v>-1</v>
      </c>
      <c r="T6" s="50">
        <f t="shared" si="6"/>
        <v>4.3278385954827889E-20</v>
      </c>
    </row>
    <row r="7" spans="4:20" x14ac:dyDescent="0.2">
      <c r="I7" s="30">
        <v>23</v>
      </c>
      <c r="J7" s="44">
        <f t="shared" si="0"/>
        <v>0</v>
      </c>
      <c r="K7" s="45">
        <f t="shared" si="1"/>
        <v>22</v>
      </c>
      <c r="L7" s="44">
        <f t="shared" si="2"/>
        <v>-8.6989103178822695</v>
      </c>
      <c r="M7" s="45">
        <f t="shared" si="3"/>
        <v>-8.7739103178822688</v>
      </c>
      <c r="N7" s="46">
        <f t="shared" si="4"/>
        <v>-2.9259033240871965E-19</v>
      </c>
      <c r="O7" s="47">
        <f t="shared" si="5"/>
        <v>22</v>
      </c>
      <c r="P7" s="48">
        <f t="shared" si="7"/>
        <v>-2.9259033240871965E-19</v>
      </c>
      <c r="Q7" s="48">
        <f t="shared" si="8"/>
        <v>0</v>
      </c>
      <c r="R7" s="49">
        <f t="shared" si="9"/>
        <v>1.6754310187928269E-18</v>
      </c>
      <c r="S7" s="50">
        <f t="shared" si="10"/>
        <v>-1</v>
      </c>
      <c r="T7" s="50">
        <f t="shared" si="6"/>
        <v>8.5578221061116056E-18</v>
      </c>
    </row>
    <row r="8" spans="4:20" x14ac:dyDescent="0.2">
      <c r="I8" s="30">
        <v>24</v>
      </c>
      <c r="J8" s="44">
        <f t="shared" si="0"/>
        <v>0</v>
      </c>
      <c r="K8" s="45">
        <f t="shared" si="1"/>
        <v>21</v>
      </c>
      <c r="L8" s="44">
        <f t="shared" si="2"/>
        <v>-8.1314487922983218</v>
      </c>
      <c r="M8" s="45">
        <f t="shared" si="3"/>
        <v>-8.2064487922983211</v>
      </c>
      <c r="N8" s="46">
        <f t="shared" si="4"/>
        <v>-3.5823022582583981E-17</v>
      </c>
      <c r="O8" s="47">
        <f t="shared" si="5"/>
        <v>21</v>
      </c>
      <c r="P8" s="48">
        <f t="shared" si="7"/>
        <v>-3.5823022582583981E-17</v>
      </c>
      <c r="Q8" s="48">
        <f t="shared" si="8"/>
        <v>0</v>
      </c>
      <c r="R8" s="49">
        <f t="shared" si="9"/>
        <v>2.1209485780468034E-16</v>
      </c>
      <c r="S8" s="50">
        <f t="shared" si="10"/>
        <v>-0.99999999999999978</v>
      </c>
      <c r="T8" s="50">
        <f t="shared" si="6"/>
        <v>9.7221477783401357E-16</v>
      </c>
    </row>
    <row r="9" spans="4:20" x14ac:dyDescent="0.2">
      <c r="I9" s="30">
        <v>25</v>
      </c>
      <c r="J9" s="44">
        <f t="shared" si="0"/>
        <v>0</v>
      </c>
      <c r="K9" s="45">
        <f t="shared" si="1"/>
        <v>20</v>
      </c>
      <c r="L9" s="44">
        <f t="shared" si="2"/>
        <v>-7.5871555320282527</v>
      </c>
      <c r="M9" s="45">
        <f t="shared" si="3"/>
        <v>-7.6621555320282528</v>
      </c>
      <c r="N9" s="46">
        <f t="shared" si="4"/>
        <v>-2.6299438837248509E-15</v>
      </c>
      <c r="O9" s="47">
        <f t="shared" si="5"/>
        <v>19.999999999999996</v>
      </c>
      <c r="P9" s="48">
        <f t="shared" si="7"/>
        <v>-2.6299438837248509E-15</v>
      </c>
      <c r="Q9" s="48">
        <f t="shared" si="8"/>
        <v>0</v>
      </c>
      <c r="R9" s="49">
        <f t="shared" si="9"/>
        <v>1.6350224354888641E-14</v>
      </c>
      <c r="S9" s="50">
        <f t="shared" si="10"/>
        <v>-0.99999999999998368</v>
      </c>
      <c r="T9" s="50">
        <f t="shared" si="6"/>
        <v>6.7273383540914504E-14</v>
      </c>
    </row>
    <row r="10" spans="4:20" x14ac:dyDescent="0.2">
      <c r="I10" s="30">
        <v>26</v>
      </c>
      <c r="J10" s="44">
        <f t="shared" si="0"/>
        <v>0</v>
      </c>
      <c r="K10" s="45">
        <f t="shared" si="1"/>
        <v>19</v>
      </c>
      <c r="L10" s="44">
        <f t="shared" si="2"/>
        <v>-7.0642126899845037</v>
      </c>
      <c r="M10" s="45">
        <f t="shared" si="3"/>
        <v>-7.1392126899845039</v>
      </c>
      <c r="N10" s="46">
        <f t="shared" si="4"/>
        <v>-1.2128122763697825E-13</v>
      </c>
      <c r="O10" s="47">
        <f t="shared" si="5"/>
        <v>18.999999999999883</v>
      </c>
      <c r="P10" s="48">
        <f t="shared" si="7"/>
        <v>-1.2128122763697825E-13</v>
      </c>
      <c r="Q10" s="48">
        <f t="shared" si="8"/>
        <v>-1.1723955140041653E-13</v>
      </c>
      <c r="R10" s="49">
        <f t="shared" si="9"/>
        <v>8.0764588501585742E-13</v>
      </c>
      <c r="S10" s="50">
        <f t="shared" si="10"/>
        <v>-0.99999999999919231</v>
      </c>
      <c r="T10" s="50">
        <f t="shared" si="6"/>
        <v>2.9823236514479076E-12</v>
      </c>
    </row>
    <row r="11" spans="4:20" x14ac:dyDescent="0.2">
      <c r="I11" s="30">
        <v>27</v>
      </c>
      <c r="J11" s="44">
        <f t="shared" si="0"/>
        <v>0</v>
      </c>
      <c r="K11" s="45">
        <f t="shared" si="1"/>
        <v>18</v>
      </c>
      <c r="L11" s="44">
        <f t="shared" si="2"/>
        <v>-6.5610083168798763</v>
      </c>
      <c r="M11" s="45">
        <f t="shared" si="3"/>
        <v>-6.6360083168798765</v>
      </c>
      <c r="N11" s="46">
        <f t="shared" si="4"/>
        <v>-3.6468598533865323E-12</v>
      </c>
      <c r="O11" s="47">
        <f t="shared" si="5"/>
        <v>17.999999999996358</v>
      </c>
      <c r="P11" s="48">
        <f t="shared" si="7"/>
        <v>-3.6468598533865323E-12</v>
      </c>
      <c r="Q11" s="48">
        <f t="shared" si="8"/>
        <v>-3.6415315207705135E-12</v>
      </c>
      <c r="R11" s="49">
        <f t="shared" si="9"/>
        <v>2.6722569869137044E-11</v>
      </c>
      <c r="S11" s="50">
        <f t="shared" si="10"/>
        <v>-0.99999999997327738</v>
      </c>
      <c r="T11" s="50">
        <f t="shared" si="6"/>
        <v>8.8508431183104835E-11</v>
      </c>
    </row>
    <row r="12" spans="4:20" x14ac:dyDescent="0.2">
      <c r="I12" s="30">
        <v>28</v>
      </c>
      <c r="J12" s="44">
        <f t="shared" si="0"/>
        <v>0</v>
      </c>
      <c r="K12" s="45">
        <f t="shared" si="1"/>
        <v>17</v>
      </c>
      <c r="L12" s="44">
        <f t="shared" si="2"/>
        <v>-6.0761063946015446</v>
      </c>
      <c r="M12" s="45">
        <f t="shared" si="3"/>
        <v>-6.1511063946015447</v>
      </c>
      <c r="N12" s="46">
        <f t="shared" si="4"/>
        <v>-7.3460813465697717E-11</v>
      </c>
      <c r="O12" s="47">
        <f t="shared" si="5"/>
        <v>16.999999999926544</v>
      </c>
      <c r="P12" s="48">
        <f t="shared" si="7"/>
        <v>-7.3460813465697717E-11</v>
      </c>
      <c r="Q12" s="48">
        <f t="shared" si="8"/>
        <v>-7.3455908022879157E-11</v>
      </c>
      <c r="R12" s="49">
        <f t="shared" si="9"/>
        <v>6.1567863476468325E-10</v>
      </c>
      <c r="S12" s="50">
        <f t="shared" si="10"/>
        <v>-0.99999999938432138</v>
      </c>
      <c r="T12" s="50">
        <f t="shared" si="6"/>
        <v>1.8273292959196902E-9</v>
      </c>
    </row>
    <row r="13" spans="4:20" x14ac:dyDescent="0.2">
      <c r="I13" s="30">
        <v>29</v>
      </c>
      <c r="J13" s="44">
        <f t="shared" si="0"/>
        <v>0</v>
      </c>
      <c r="K13" s="45">
        <f t="shared" si="1"/>
        <v>16</v>
      </c>
      <c r="L13" s="44">
        <f t="shared" si="2"/>
        <v>-5.608222130451276</v>
      </c>
      <c r="M13" s="45">
        <f t="shared" si="3"/>
        <v>-5.6832221304512762</v>
      </c>
      <c r="N13" s="46">
        <f t="shared" si="4"/>
        <v>-1.0033487114463626E-9</v>
      </c>
      <c r="O13" s="47">
        <f t="shared" si="5"/>
        <v>15.999999998996653</v>
      </c>
      <c r="P13" s="48">
        <f t="shared" si="7"/>
        <v>-1.0033487114463626E-9</v>
      </c>
      <c r="Q13" s="48">
        <f t="shared" si="8"/>
        <v>-1.0033467390258011E-9</v>
      </c>
      <c r="R13" s="49">
        <f t="shared" si="9"/>
        <v>1.0220778156996954E-8</v>
      </c>
      <c r="S13" s="50">
        <f t="shared" si="10"/>
        <v>-0.99999998977922189</v>
      </c>
      <c r="T13" s="50">
        <f t="shared" si="6"/>
        <v>2.7145761145666043E-8</v>
      </c>
    </row>
    <row r="14" spans="4:20" x14ac:dyDescent="0.2">
      <c r="I14" s="30">
        <v>30</v>
      </c>
      <c r="J14" s="44">
        <f t="shared" si="0"/>
        <v>0</v>
      </c>
      <c r="K14" s="45">
        <f t="shared" si="1"/>
        <v>15</v>
      </c>
      <c r="L14" s="44">
        <f t="shared" si="2"/>
        <v>-5.1562014414421933</v>
      </c>
      <c r="M14" s="45">
        <f t="shared" si="3"/>
        <v>-5.2312014414421935</v>
      </c>
      <c r="N14" s="46">
        <f t="shared" si="4"/>
        <v>-9.1201810311490937E-9</v>
      </c>
      <c r="O14" s="47">
        <f t="shared" si="5"/>
        <v>14.999999990879818</v>
      </c>
      <c r="P14" s="48">
        <f t="shared" si="7"/>
        <v>-9.1201810311490937E-9</v>
      </c>
      <c r="Q14" s="48">
        <f t="shared" si="8"/>
        <v>-9.1201819429898023E-9</v>
      </c>
      <c r="R14" s="49">
        <f t="shared" si="9"/>
        <v>1.2600489153924476E-7</v>
      </c>
      <c r="S14" s="50">
        <f t="shared" si="10"/>
        <v>-0.99999987399510848</v>
      </c>
      <c r="T14" s="50">
        <f t="shared" si="6"/>
        <v>2.9892432124806152E-7</v>
      </c>
    </row>
    <row r="15" spans="4:20" x14ac:dyDescent="0.2">
      <c r="I15" s="30">
        <v>31</v>
      </c>
      <c r="J15" s="44">
        <f t="shared" si="0"/>
        <v>0</v>
      </c>
      <c r="K15" s="45">
        <f t="shared" si="1"/>
        <v>14</v>
      </c>
      <c r="L15" s="44">
        <f t="shared" si="2"/>
        <v>-4.7190038038023143</v>
      </c>
      <c r="M15" s="45">
        <f t="shared" si="3"/>
        <v>-4.7940038038023145</v>
      </c>
      <c r="N15" s="46">
        <f t="shared" si="4"/>
        <v>-4.8793328701536196E-8</v>
      </c>
      <c r="O15" s="47">
        <f t="shared" si="5"/>
        <v>13.999999951206668</v>
      </c>
      <c r="P15" s="48">
        <f t="shared" si="7"/>
        <v>-4.8793328701536196E-8</v>
      </c>
      <c r="Q15" s="48">
        <f t="shared" si="8"/>
        <v>-4.8793332041441317E-8</v>
      </c>
      <c r="R15" s="49">
        <f t="shared" si="9"/>
        <v>1.1850119454999528E-6</v>
      </c>
      <c r="S15" s="50">
        <f t="shared" si="10"/>
        <v>-0.99999881498805454</v>
      </c>
      <c r="T15" s="50">
        <f t="shared" si="6"/>
        <v>2.5051623318474916E-6</v>
      </c>
    </row>
    <row r="16" spans="4:20" x14ac:dyDescent="0.2">
      <c r="I16" s="30">
        <v>32</v>
      </c>
      <c r="J16" s="44">
        <f t="shared" si="0"/>
        <v>0</v>
      </c>
      <c r="K16" s="45">
        <f t="shared" si="1"/>
        <v>13</v>
      </c>
      <c r="L16" s="44">
        <f t="shared" si="2"/>
        <v>-4.2956878262745759</v>
      </c>
      <c r="M16" s="45">
        <f t="shared" si="3"/>
        <v>-4.3706878262745761</v>
      </c>
      <c r="N16" s="46">
        <f t="shared" si="4"/>
        <v>-3.1444440709604057E-8</v>
      </c>
      <c r="O16" s="47">
        <f t="shared" si="5"/>
        <v>12.999999968555557</v>
      </c>
      <c r="P16" s="48">
        <f t="shared" si="7"/>
        <v>-3.1444440709604057E-8</v>
      </c>
      <c r="Q16" s="48">
        <f t="shared" si="8"/>
        <v>-3.1444443493455765E-8</v>
      </c>
      <c r="R16" s="49">
        <f t="shared" si="9"/>
        <v>8.7076255732696756E-6</v>
      </c>
      <c r="S16" s="50">
        <f t="shared" si="10"/>
        <v>-0.99999129237442674</v>
      </c>
      <c r="T16" s="50">
        <f t="shared" si="6"/>
        <v>1.6356679352414896E-5</v>
      </c>
    </row>
    <row r="17" spans="9:20" x14ac:dyDescent="0.2">
      <c r="I17" s="30">
        <v>33</v>
      </c>
      <c r="J17" s="44">
        <f t="shared" si="0"/>
        <v>0</v>
      </c>
      <c r="K17" s="45">
        <f t="shared" si="1"/>
        <v>12</v>
      </c>
      <c r="L17" s="44">
        <f t="shared" si="2"/>
        <v>-3.8853990440511952</v>
      </c>
      <c r="M17" s="45">
        <f t="shared" si="3"/>
        <v>-3.9603990440511954</v>
      </c>
      <c r="N17" s="46">
        <f t="shared" si="4"/>
        <v>2.1180429266784428E-6</v>
      </c>
      <c r="O17" s="47">
        <f t="shared" si="5"/>
        <v>12.000002118042929</v>
      </c>
      <c r="P17" s="48">
        <f t="shared" si="7"/>
        <v>2.1180429266784428E-6</v>
      </c>
      <c r="Q17" s="48">
        <f t="shared" si="8"/>
        <v>2.1180429286005165E-6</v>
      </c>
      <c r="R17" s="49">
        <f t="shared" si="9"/>
        <v>5.1080970713489549E-5</v>
      </c>
      <c r="S17" s="50">
        <f t="shared" si="10"/>
        <v>-0.99994891902928651</v>
      </c>
      <c r="T17" s="50">
        <f t="shared" si="6"/>
        <v>8.4958997944199467E-5</v>
      </c>
    </row>
    <row r="18" spans="9:20" x14ac:dyDescent="0.2">
      <c r="I18" s="30">
        <v>34</v>
      </c>
      <c r="J18" s="44">
        <f t="shared" si="0"/>
        <v>0</v>
      </c>
      <c r="K18" s="45">
        <f t="shared" si="1"/>
        <v>11</v>
      </c>
      <c r="L18" s="44">
        <f t="shared" si="2"/>
        <v>-3.4873595353887787</v>
      </c>
      <c r="M18" s="45">
        <f t="shared" si="3"/>
        <v>-3.5623595353887789</v>
      </c>
      <c r="N18" s="46">
        <f t="shared" si="4"/>
        <v>2.3283817843069987E-5</v>
      </c>
      <c r="O18" s="47">
        <f t="shared" si="5"/>
        <v>11.000023283817846</v>
      </c>
      <c r="P18" s="48">
        <f t="shared" si="7"/>
        <v>2.3283817843069987E-5</v>
      </c>
      <c r="Q18" s="48">
        <f t="shared" si="8"/>
        <v>2.3283817846220245E-5</v>
      </c>
      <c r="R18" s="49">
        <f t="shared" si="9"/>
        <v>2.4390754603952967E-4</v>
      </c>
      <c r="S18" s="50">
        <f t="shared" si="10"/>
        <v>-0.99975609245396047</v>
      </c>
      <c r="T18" s="50">
        <f t="shared" si="6"/>
        <v>3.5768059701492456E-4</v>
      </c>
    </row>
    <row r="19" spans="9:20" x14ac:dyDescent="0.2">
      <c r="I19" s="30">
        <v>35</v>
      </c>
      <c r="J19" s="44">
        <f t="shared" si="0"/>
        <v>0</v>
      </c>
      <c r="K19" s="45">
        <f t="shared" si="1"/>
        <v>10</v>
      </c>
      <c r="L19" s="44">
        <f t="shared" si="2"/>
        <v>-3.1008590437454142</v>
      </c>
      <c r="M19" s="45">
        <f t="shared" si="3"/>
        <v>-3.1758590437454144</v>
      </c>
      <c r="N19" s="46">
        <f t="shared" si="4"/>
        <v>1.5447874341539825E-4</v>
      </c>
      <c r="O19" s="47">
        <f t="shared" si="5"/>
        <v>10.000154478743411</v>
      </c>
      <c r="P19" s="48">
        <f t="shared" si="7"/>
        <v>1.5447874341539825E-4</v>
      </c>
      <c r="Q19" s="48">
        <f t="shared" si="8"/>
        <v>1.5447874341134593E-4</v>
      </c>
      <c r="R19" s="49">
        <f t="shared" si="9"/>
        <v>9.6480060646273727E-4</v>
      </c>
      <c r="S19" s="50">
        <f t="shared" si="10"/>
        <v>-0.99903519939353724</v>
      </c>
      <c r="T19" s="50">
        <f t="shared" si="6"/>
        <v>1.2411922940994133E-3</v>
      </c>
    </row>
    <row r="20" spans="9:20" x14ac:dyDescent="0.2">
      <c r="I20" s="30">
        <v>36</v>
      </c>
      <c r="J20" s="44">
        <f t="shared" si="0"/>
        <v>0</v>
      </c>
      <c r="K20" s="45">
        <f t="shared" si="1"/>
        <v>9</v>
      </c>
      <c r="L20" s="44">
        <f t="shared" si="2"/>
        <v>-2.7252473508561299</v>
      </c>
      <c r="M20" s="45">
        <f t="shared" si="3"/>
        <v>-2.8002473508561301</v>
      </c>
      <c r="N20" s="46">
        <f t="shared" si="4"/>
        <v>7.6320522131656521E-4</v>
      </c>
      <c r="O20" s="47">
        <f t="shared" si="5"/>
        <v>9.0007632052213182</v>
      </c>
      <c r="P20" s="48">
        <f t="shared" si="7"/>
        <v>7.6320522131656521E-4</v>
      </c>
      <c r="Q20" s="48">
        <f t="shared" si="8"/>
        <v>7.6320522131823054E-4</v>
      </c>
      <c r="R20" s="49">
        <f t="shared" si="9"/>
        <v>3.2126665382453822E-3</v>
      </c>
      <c r="S20" s="50">
        <f t="shared" si="10"/>
        <v>-0.99678733346175463</v>
      </c>
      <c r="T20" s="50">
        <f t="shared" si="6"/>
        <v>3.6041227952261609E-3</v>
      </c>
    </row>
    <row r="21" spans="9:20" x14ac:dyDescent="0.2">
      <c r="I21" s="30">
        <v>37</v>
      </c>
      <c r="J21" s="44">
        <f t="shared" si="0"/>
        <v>0</v>
      </c>
      <c r="K21" s="45">
        <f t="shared" si="1"/>
        <v>8</v>
      </c>
      <c r="L21" s="44">
        <f t="shared" si="2"/>
        <v>-2.3599276950146049</v>
      </c>
      <c r="M21" s="45">
        <f t="shared" si="3"/>
        <v>-2.434927695014605</v>
      </c>
      <c r="N21" s="46">
        <f t="shared" si="4"/>
        <v>3.0199718202898462E-3</v>
      </c>
      <c r="O21" s="47">
        <f t="shared" si="5"/>
        <v>8.0030199718202866</v>
      </c>
      <c r="P21" s="48">
        <f t="shared" si="7"/>
        <v>3.0199718202898462E-3</v>
      </c>
      <c r="Q21" s="48">
        <f t="shared" si="8"/>
        <v>3.0199718202865711E-3</v>
      </c>
      <c r="R21" s="49">
        <f t="shared" si="9"/>
        <v>9.1392486460988177E-3</v>
      </c>
      <c r="S21" s="50">
        <f t="shared" si="10"/>
        <v>-0.99086075135390117</v>
      </c>
      <c r="T21" s="50">
        <f t="shared" si="6"/>
        <v>8.8776478106777062E-3</v>
      </c>
    </row>
    <row r="22" spans="9:20" x14ac:dyDescent="0.2">
      <c r="I22" s="30">
        <v>38</v>
      </c>
      <c r="J22" s="44">
        <f t="shared" si="0"/>
        <v>0</v>
      </c>
      <c r="K22" s="45">
        <f t="shared" si="1"/>
        <v>7</v>
      </c>
      <c r="L22" s="44">
        <f t="shared" si="2"/>
        <v>-2.0043510672524536</v>
      </c>
      <c r="M22" s="45">
        <f t="shared" si="3"/>
        <v>-2.0793510672524538</v>
      </c>
      <c r="N22" s="46">
        <f t="shared" si="4"/>
        <v>9.9522470565339693E-3</v>
      </c>
      <c r="O22" s="47">
        <f t="shared" si="5"/>
        <v>7.0099522470565319</v>
      </c>
      <c r="P22" s="48">
        <f t="shared" si="7"/>
        <v>9.9522470565339693E-3</v>
      </c>
      <c r="Q22" s="48">
        <f t="shared" si="8"/>
        <v>9.9522470565318599E-3</v>
      </c>
      <c r="R22" s="49">
        <f t="shared" si="9"/>
        <v>2.2516233545196329E-2</v>
      </c>
      <c r="S22" s="50">
        <f t="shared" si="10"/>
        <v>-0.97748376645480373</v>
      </c>
      <c r="T22" s="50">
        <f t="shared" si="6"/>
        <v>1.8779881260421752E-2</v>
      </c>
    </row>
    <row r="23" spans="9:20" x14ac:dyDescent="0.2">
      <c r="I23" s="30">
        <v>39</v>
      </c>
      <c r="J23" s="44">
        <f t="shared" si="0"/>
        <v>0</v>
      </c>
      <c r="K23" s="45">
        <f t="shared" si="1"/>
        <v>6</v>
      </c>
      <c r="L23" s="44">
        <f t="shared" si="2"/>
        <v>-1.6580112485423106</v>
      </c>
      <c r="M23" s="45">
        <f t="shared" si="3"/>
        <v>-1.7330112485423106</v>
      </c>
      <c r="N23" s="46">
        <f t="shared" si="4"/>
        <v>2.8038757672582237E-2</v>
      </c>
      <c r="O23" s="47">
        <f t="shared" si="5"/>
        <v>6.0280387576725829</v>
      </c>
      <c r="P23" s="48">
        <f t="shared" si="7"/>
        <v>2.8038757672582237E-2</v>
      </c>
      <c r="Q23" s="48">
        <f t="shared" si="8"/>
        <v>2.8038757672582904E-2</v>
      </c>
      <c r="R23" s="49">
        <f t="shared" si="9"/>
        <v>4.8657597985925088E-2</v>
      </c>
      <c r="S23" s="50">
        <f t="shared" si="10"/>
        <v>-0.95134240201407494</v>
      </c>
      <c r="T23" s="50">
        <f t="shared" si="6"/>
        <v>3.4502149103326163E-2</v>
      </c>
    </row>
    <row r="24" spans="9:20" x14ac:dyDescent="0.2">
      <c r="I24" s="30">
        <v>40</v>
      </c>
      <c r="J24" s="44">
        <f t="shared" si="0"/>
        <v>0</v>
      </c>
      <c r="K24" s="45">
        <f t="shared" si="1"/>
        <v>5</v>
      </c>
      <c r="L24" s="44">
        <f t="shared" si="2"/>
        <v>-1.3204404754184469</v>
      </c>
      <c r="M24" s="45">
        <f t="shared" si="3"/>
        <v>-1.3954404754184468</v>
      </c>
      <c r="N24" s="46">
        <f t="shared" si="4"/>
        <v>6.8891257167064346E-2</v>
      </c>
      <c r="O24" s="47">
        <f t="shared" si="5"/>
        <v>5.068891257167067</v>
      </c>
      <c r="P24" s="48">
        <f t="shared" si="7"/>
        <v>6.8891257167064346E-2</v>
      </c>
      <c r="Q24" s="48">
        <f t="shared" si="8"/>
        <v>6.889125716706701E-2</v>
      </c>
      <c r="R24" s="49">
        <f t="shared" si="9"/>
        <v>9.3343998705058162E-2</v>
      </c>
      <c r="S24" s="50">
        <f t="shared" si="10"/>
        <v>-0.90665600129494184</v>
      </c>
      <c r="T24" s="50">
        <f t="shared" si="6"/>
        <v>5.5613330657613147E-2</v>
      </c>
    </row>
    <row r="25" spans="9:20" x14ac:dyDescent="0.2">
      <c r="I25" s="30">
        <v>41</v>
      </c>
      <c r="J25" s="44">
        <f t="shared" si="0"/>
        <v>0</v>
      </c>
      <c r="K25" s="45">
        <f t="shared" si="1"/>
        <v>4</v>
      </c>
      <c r="L25" s="44">
        <f t="shared" si="2"/>
        <v>-0.99120564088015972</v>
      </c>
      <c r="M25" s="45">
        <f t="shared" si="3"/>
        <v>-1.0662056408801597</v>
      </c>
      <c r="N25" s="46">
        <f t="shared" si="4"/>
        <v>0.15005553524735138</v>
      </c>
      <c r="O25" s="47">
        <f t="shared" si="5"/>
        <v>4.150055535247354</v>
      </c>
      <c r="P25" s="48">
        <f t="shared" si="7"/>
        <v>0.15005553524735138</v>
      </c>
      <c r="Q25" s="48">
        <f t="shared" si="8"/>
        <v>0.15005553524735404</v>
      </c>
      <c r="R25" s="49">
        <f t="shared" si="9"/>
        <v>0.16079258835747887</v>
      </c>
      <c r="S25" s="50">
        <f t="shared" si="10"/>
        <v>-0.83920741164252111</v>
      </c>
      <c r="T25" s="50">
        <f t="shared" si="6"/>
        <v>7.9381673817003312E-2</v>
      </c>
    </row>
    <row r="26" spans="9:20" x14ac:dyDescent="0.2">
      <c r="I26" s="30">
        <v>42</v>
      </c>
      <c r="J26" s="44">
        <f t="shared" si="0"/>
        <v>0</v>
      </c>
      <c r="K26" s="45">
        <f t="shared" si="1"/>
        <v>3</v>
      </c>
      <c r="L26" s="44">
        <f t="shared" si="2"/>
        <v>-0.6699049531593525</v>
      </c>
      <c r="M26" s="45">
        <f t="shared" si="3"/>
        <v>-0.74490495315935246</v>
      </c>
      <c r="N26" s="46">
        <f t="shared" si="4"/>
        <v>0.29387945942548832</v>
      </c>
      <c r="O26" s="47">
        <f t="shared" si="5"/>
        <v>3.293879459425483</v>
      </c>
      <c r="P26" s="48">
        <f t="shared" si="7"/>
        <v>0.29387945942548832</v>
      </c>
      <c r="Q26" s="48">
        <f t="shared" si="8"/>
        <v>0.29387945942548299</v>
      </c>
      <c r="R26" s="49">
        <f t="shared" si="9"/>
        <v>0.25145919101790648</v>
      </c>
      <c r="S26" s="50">
        <f t="shared" si="10"/>
        <v>-0.74854080898209352</v>
      </c>
      <c r="T26" s="50">
        <f t="shared" si="6"/>
        <v>0.10119283660436826</v>
      </c>
    </row>
    <row r="27" spans="9:20" x14ac:dyDescent="0.2">
      <c r="I27" s="30">
        <v>43</v>
      </c>
      <c r="J27" s="44">
        <f t="shared" si="0"/>
        <v>0</v>
      </c>
      <c r="K27" s="45">
        <f t="shared" si="1"/>
        <v>2</v>
      </c>
      <c r="L27" s="44">
        <f t="shared" si="2"/>
        <v>-0.35616498769009719</v>
      </c>
      <c r="M27" s="45">
        <f t="shared" si="3"/>
        <v>-0.4311649876900972</v>
      </c>
      <c r="N27" s="46">
        <f t="shared" si="4"/>
        <v>0.52407650804099326</v>
      </c>
      <c r="O27" s="47">
        <f t="shared" si="5"/>
        <v>2.5240765080409915</v>
      </c>
      <c r="P27" s="48">
        <f t="shared" si="7"/>
        <v>0.52407650804099326</v>
      </c>
      <c r="Q27" s="48">
        <f t="shared" si="8"/>
        <v>0.52407650804099148</v>
      </c>
      <c r="R27" s="49">
        <f t="shared" si="9"/>
        <v>0.36085850535363251</v>
      </c>
      <c r="S27" s="50">
        <f t="shared" si="10"/>
        <v>-0.63914149464636749</v>
      </c>
      <c r="T27" s="50">
        <f t="shared" si="6"/>
        <v>0.11610059879864171</v>
      </c>
    </row>
    <row r="28" spans="9:20" x14ac:dyDescent="0.2">
      <c r="I28" s="30">
        <v>44</v>
      </c>
      <c r="J28" s="44">
        <f t="shared" si="0"/>
        <v>0</v>
      </c>
      <c r="K28" s="45">
        <f t="shared" si="1"/>
        <v>1</v>
      </c>
      <c r="L28" s="44">
        <f t="shared" si="2"/>
        <v>-4.9638078027448393E-2</v>
      </c>
      <c r="M28" s="45">
        <f t="shared" si="3"/>
        <v>-0.12463807802744839</v>
      </c>
      <c r="N28" s="46">
        <f t="shared" si="4"/>
        <v>0.8608108127316676</v>
      </c>
      <c r="O28" s="47">
        <f t="shared" si="5"/>
        <v>1.8608108127316676</v>
      </c>
      <c r="P28" s="48">
        <f t="shared" si="7"/>
        <v>0.8608108127316676</v>
      </c>
      <c r="Q28" s="48">
        <f t="shared" si="8"/>
        <v>0.8608108127316676</v>
      </c>
      <c r="R28" s="49">
        <f t="shared" si="9"/>
        <v>0.480205401070607</v>
      </c>
      <c r="S28" s="50">
        <f t="shared" si="10"/>
        <v>-0.51979459892939306</v>
      </c>
      <c r="T28" s="50">
        <f t="shared" si="6"/>
        <v>0.12074275707403337</v>
      </c>
    </row>
    <row r="29" spans="9:20" x14ac:dyDescent="0.2">
      <c r="I29" s="30">
        <v>45</v>
      </c>
      <c r="J29" s="44">
        <f t="shared" si="0"/>
        <v>0</v>
      </c>
      <c r="K29" s="45">
        <f t="shared" si="1"/>
        <v>0</v>
      </c>
      <c r="L29" s="44">
        <f t="shared" si="2"/>
        <v>0.25</v>
      </c>
      <c r="M29" s="45">
        <f t="shared" si="3"/>
        <v>0.17499999999999999</v>
      </c>
      <c r="N29" s="46">
        <f t="shared" si="4"/>
        <v>1.316076411386252</v>
      </c>
      <c r="O29" s="47">
        <f t="shared" si="5"/>
        <v>1.316076411386252</v>
      </c>
      <c r="P29" s="48">
        <f t="shared" si="7"/>
        <v>1.316076411386252</v>
      </c>
      <c r="Q29" s="48">
        <f t="shared" si="8"/>
        <v>1.316076411386252</v>
      </c>
      <c r="R29" s="49">
        <f t="shared" si="9"/>
        <v>0.5987063256829237</v>
      </c>
      <c r="S29" s="50">
        <f t="shared" si="10"/>
        <v>-0.4012936743170763</v>
      </c>
      <c r="T29" s="50">
        <f t="shared" si="6"/>
        <v>0.11456833090454793</v>
      </c>
    </row>
    <row r="30" spans="9:20" x14ac:dyDescent="0.2">
      <c r="I30" s="30">
        <v>46</v>
      </c>
      <c r="J30" s="44">
        <f t="shared" si="0"/>
        <v>1</v>
      </c>
      <c r="K30" s="45">
        <f t="shared" si="1"/>
        <v>0</v>
      </c>
      <c r="L30" s="44">
        <f t="shared" si="2"/>
        <v>0.54305208958366891</v>
      </c>
      <c r="M30" s="45">
        <f t="shared" si="3"/>
        <v>0.4680520895836689</v>
      </c>
      <c r="N30" s="46">
        <f t="shared" si="4"/>
        <v>1.8911545623460313</v>
      </c>
      <c r="O30" s="47">
        <f t="shared" si="5"/>
        <v>0.89115456234603485</v>
      </c>
      <c r="P30" s="48">
        <f t="shared" si="7"/>
        <v>0.8911545623460313</v>
      </c>
      <c r="Q30" s="48">
        <f t="shared" si="8"/>
        <v>0.89115456234603485</v>
      </c>
      <c r="R30" s="49">
        <f t="shared" si="9"/>
        <v>0.706453030801246</v>
      </c>
      <c r="S30" s="50">
        <f t="shared" si="10"/>
        <v>-0.293546969198754</v>
      </c>
      <c r="T30" s="50">
        <f t="shared" si="6"/>
        <v>9.9782191821557883E-2</v>
      </c>
    </row>
    <row r="31" spans="9:20" x14ac:dyDescent="0.2">
      <c r="I31" s="30">
        <v>47</v>
      </c>
      <c r="J31" s="44">
        <f t="shared" si="0"/>
        <v>2</v>
      </c>
      <c r="K31" s="45">
        <f t="shared" si="1"/>
        <v>0</v>
      </c>
      <c r="L31" s="44">
        <f t="shared" si="2"/>
        <v>0.82980149252985191</v>
      </c>
      <c r="M31" s="45">
        <f t="shared" si="3"/>
        <v>0.75480149252985196</v>
      </c>
      <c r="N31" s="46">
        <f t="shared" si="4"/>
        <v>2.5769830793373956</v>
      </c>
      <c r="O31" s="47">
        <f t="shared" si="5"/>
        <v>0.57698307933739379</v>
      </c>
      <c r="P31" s="48">
        <f t="shared" si="7"/>
        <v>0.57698307933739557</v>
      </c>
      <c r="Q31" s="48">
        <f t="shared" si="8"/>
        <v>0.57698307933739379</v>
      </c>
      <c r="R31" s="49">
        <f t="shared" si="9"/>
        <v>0.79667448658263951</v>
      </c>
      <c r="S31" s="50">
        <f t="shared" si="10"/>
        <v>-0.20332551341736052</v>
      </c>
      <c r="T31" s="50">
        <f t="shared" si="6"/>
        <v>8.0210229050570903E-2</v>
      </c>
    </row>
    <row r="32" spans="9:20" x14ac:dyDescent="0.2">
      <c r="I32" s="30">
        <v>48</v>
      </c>
      <c r="J32" s="44">
        <f t="shared" si="0"/>
        <v>3</v>
      </c>
      <c r="K32" s="45">
        <f t="shared" si="1"/>
        <v>0</v>
      </c>
      <c r="L32" s="44">
        <f t="shared" si="2"/>
        <v>1.1105136151676156</v>
      </c>
      <c r="M32" s="45">
        <f t="shared" si="3"/>
        <v>1.0355136151676156</v>
      </c>
      <c r="N32" s="46">
        <f t="shared" si="4"/>
        <v>3.3569886594583664</v>
      </c>
      <c r="O32" s="47">
        <f t="shared" si="5"/>
        <v>0.35698865945836289</v>
      </c>
      <c r="P32" s="48">
        <f t="shared" si="7"/>
        <v>0.35698865945836644</v>
      </c>
      <c r="Q32" s="48">
        <f t="shared" si="8"/>
        <v>0.35698865945836289</v>
      </c>
      <c r="R32" s="49">
        <f t="shared" si="9"/>
        <v>0.86661111779317646</v>
      </c>
      <c r="S32" s="50">
        <f t="shared" si="10"/>
        <v>-0.13338888220682357</v>
      </c>
      <c r="T32" s="50">
        <f t="shared" si="6"/>
        <v>5.9815370253376583E-2</v>
      </c>
    </row>
    <row r="33" spans="9:20" x14ac:dyDescent="0.2">
      <c r="I33" s="30">
        <v>49</v>
      </c>
      <c r="J33" s="44">
        <f t="shared" si="0"/>
        <v>4</v>
      </c>
      <c r="K33" s="45">
        <f t="shared" si="1"/>
        <v>0</v>
      </c>
      <c r="L33" s="44">
        <f t="shared" si="2"/>
        <v>1.3854374445374238</v>
      </c>
      <c r="M33" s="45">
        <f t="shared" si="3"/>
        <v>1.3104374445374238</v>
      </c>
      <c r="N33" s="46">
        <f t="shared" si="4"/>
        <v>4.2110682734385065</v>
      </c>
      <c r="O33" s="47">
        <f t="shared" si="5"/>
        <v>0.21106827343851009</v>
      </c>
      <c r="P33" s="48">
        <f t="shared" si="7"/>
        <v>0.21106827343850654</v>
      </c>
      <c r="Q33" s="48">
        <f t="shared" si="8"/>
        <v>0.21106827343851009</v>
      </c>
      <c r="R33" s="49">
        <f t="shared" si="9"/>
        <v>0.91704062598758518</v>
      </c>
      <c r="S33" s="50">
        <f t="shared" si="10"/>
        <v>-8.295937401241478E-2</v>
      </c>
      <c r="T33" s="50">
        <f t="shared" si="6"/>
        <v>4.1576917968439389E-2</v>
      </c>
    </row>
    <row r="34" spans="9:20" x14ac:dyDescent="0.2">
      <c r="I34" s="30">
        <v>50</v>
      </c>
      <c r="J34" s="44">
        <f t="shared" si="0"/>
        <v>5</v>
      </c>
      <c r="K34" s="45">
        <f t="shared" si="1"/>
        <v>0</v>
      </c>
      <c r="L34" s="44">
        <f t="shared" si="2"/>
        <v>1.6548068754376848</v>
      </c>
      <c r="M34" s="45">
        <f t="shared" si="3"/>
        <v>1.5798068754376848</v>
      </c>
      <c r="N34" s="46">
        <f t="shared" si="4"/>
        <v>5.119307791448108</v>
      </c>
      <c r="O34" s="47">
        <f t="shared" si="5"/>
        <v>0.11930779144811154</v>
      </c>
      <c r="P34" s="48">
        <f t="shared" si="7"/>
        <v>0.11930779144810799</v>
      </c>
      <c r="Q34" s="48">
        <f t="shared" si="8"/>
        <v>0.11930779144811154</v>
      </c>
      <c r="R34" s="49">
        <f t="shared" si="9"/>
        <v>0.95101816055784327</v>
      </c>
      <c r="S34" s="50">
        <f t="shared" si="10"/>
        <v>-4.8981839442156706E-2</v>
      </c>
      <c r="T34" s="50">
        <f t="shared" si="6"/>
        <v>2.7054896574412131E-2</v>
      </c>
    </row>
    <row r="35" spans="9:20" x14ac:dyDescent="0.2">
      <c r="I35" s="30">
        <v>51</v>
      </c>
      <c r="J35" s="44">
        <f t="shared" si="0"/>
        <v>6</v>
      </c>
      <c r="K35" s="45">
        <f t="shared" si="1"/>
        <v>0</v>
      </c>
      <c r="L35" s="44">
        <f t="shared" si="2"/>
        <v>1.9188419060534132</v>
      </c>
      <c r="M35" s="45">
        <f t="shared" si="3"/>
        <v>1.8438419060534132</v>
      </c>
      <c r="N35" s="46">
        <f t="shared" si="4"/>
        <v>6.0645283416380025</v>
      </c>
      <c r="O35" s="47">
        <f t="shared" si="5"/>
        <v>6.4528341638003806E-2</v>
      </c>
      <c r="P35" s="48">
        <f t="shared" si="7"/>
        <v>6.4528341638002473E-2</v>
      </c>
      <c r="Q35" s="48">
        <f t="shared" si="8"/>
        <v>6.4528341638003806E-2</v>
      </c>
      <c r="R35" s="49">
        <f t="shared" si="9"/>
        <v>0.97249782770451021</v>
      </c>
      <c r="S35" s="50">
        <f t="shared" si="10"/>
        <v>-2.7502172295489815E-2</v>
      </c>
      <c r="T35" s="50">
        <f t="shared" si="6"/>
        <v>1.654826311010309E-2</v>
      </c>
    </row>
    <row r="36" spans="9:20" x14ac:dyDescent="0.2">
      <c r="I36" s="30">
        <v>52</v>
      </c>
      <c r="J36" s="44">
        <f t="shared" ref="J36:J67" si="11">MAX(I36-K,0)</f>
        <v>7</v>
      </c>
      <c r="K36" s="45">
        <f t="shared" ref="K36:K67" si="12">MAX(K-I36,0)</f>
        <v>0</v>
      </c>
      <c r="L36" s="44">
        <f t="shared" ref="L36:L67" si="13">1/(sigma*SQRT(T))*(LN(I36/K)+(r0+0.5*sigma)*T)</f>
        <v>2.1777497174814333</v>
      </c>
      <c r="M36" s="45">
        <f t="shared" ref="M36:M67" si="14">L36-sigma*SQRT(T)</f>
        <v>2.1027497174814331</v>
      </c>
      <c r="N36" s="46">
        <f t="shared" ref="N36:N67" si="15">I36*_xlfn.NORM.DIST(L36,0,1,TRUE)-K*EXP(-r0*T)*_xlfn.NORM.DIST(M36,0,1,TRUE)</f>
        <v>7.0334306477986388</v>
      </c>
      <c r="O36" s="47">
        <f t="shared" ref="O36:O67" si="16">-I36*_xlfn.NORM.DIST(-L36,0,1,TRUE)+K*EXP(-r0*T)*_xlfn.NORM.DIST(-M36,0,1,TRUE)</f>
        <v>3.3430647798638025E-2</v>
      </c>
      <c r="P36" s="48">
        <f t="shared" si="7"/>
        <v>3.3430647798638802E-2</v>
      </c>
      <c r="Q36" s="48">
        <f t="shared" si="8"/>
        <v>3.3430647798638025E-2</v>
      </c>
      <c r="R36" s="49">
        <f t="shared" si="9"/>
        <v>0.98528766237158238</v>
      </c>
      <c r="S36" s="50">
        <f t="shared" si="10"/>
        <v>-1.4712337628417631E-2</v>
      </c>
      <c r="T36" s="50">
        <f t="shared" ref="T36:T67" si="17">EXP(-L36*L36/2)/SQRT(2*PI())/(sigma*I36*SQRT(T))</f>
        <v>9.5500202665921418E-3</v>
      </c>
    </row>
    <row r="37" spans="9:20" x14ac:dyDescent="0.2">
      <c r="I37" s="30">
        <v>53</v>
      </c>
      <c r="J37" s="44">
        <f t="shared" si="11"/>
        <v>8</v>
      </c>
      <c r="K37" s="45">
        <f t="shared" si="12"/>
        <v>0</v>
      </c>
      <c r="L37" s="44">
        <f t="shared" si="13"/>
        <v>2.4317256504240281</v>
      </c>
      <c r="M37" s="45">
        <f t="shared" si="14"/>
        <v>2.3567256504240279</v>
      </c>
      <c r="N37" s="46">
        <f t="shared" si="15"/>
        <v>8.0166116573397872</v>
      </c>
      <c r="O37" s="47">
        <f t="shared" si="16"/>
        <v>1.6611657339788144E-2</v>
      </c>
      <c r="P37" s="48">
        <f t="shared" si="7"/>
        <v>1.66116573397872E-2</v>
      </c>
      <c r="Q37" s="48">
        <f t="shared" si="8"/>
        <v>1.6611657339788144E-2</v>
      </c>
      <c r="R37" s="49">
        <f t="shared" si="9"/>
        <v>0.99248645761746168</v>
      </c>
      <c r="S37" s="50">
        <f t="shared" si="10"/>
        <v>-7.5135423825383272E-3</v>
      </c>
      <c r="T37" s="50">
        <f t="shared" si="17"/>
        <v>5.218172152442681E-3</v>
      </c>
    </row>
    <row r="38" spans="9:20" x14ac:dyDescent="0.2">
      <c r="I38" s="30">
        <v>54</v>
      </c>
      <c r="J38" s="44">
        <f t="shared" si="11"/>
        <v>9</v>
      </c>
      <c r="K38" s="45">
        <f t="shared" si="12"/>
        <v>0</v>
      </c>
      <c r="L38" s="44">
        <f t="shared" si="13"/>
        <v>2.6809540905860612</v>
      </c>
      <c r="M38" s="45">
        <f t="shared" si="14"/>
        <v>2.605954090586061</v>
      </c>
      <c r="N38" s="46">
        <f t="shared" si="15"/>
        <v>9.0079281825207502</v>
      </c>
      <c r="O38" s="47">
        <f t="shared" si="16"/>
        <v>7.9281825207508927E-3</v>
      </c>
      <c r="P38" s="48">
        <f t="shared" si="7"/>
        <v>7.9281825207502266E-3</v>
      </c>
      <c r="Q38" s="48">
        <f t="shared" si="8"/>
        <v>7.9281825207508927E-3</v>
      </c>
      <c r="R38" s="49">
        <f t="shared" si="9"/>
        <v>0.99632937066045457</v>
      </c>
      <c r="S38" s="50">
        <f t="shared" si="10"/>
        <v>-3.6706293395453796E-3</v>
      </c>
      <c r="T38" s="50">
        <f t="shared" si="17"/>
        <v>2.7083577279330621E-3</v>
      </c>
    </row>
    <row r="39" spans="9:20" x14ac:dyDescent="0.2">
      <c r="I39" s="30">
        <v>55</v>
      </c>
      <c r="J39" s="44">
        <f t="shared" si="11"/>
        <v>10</v>
      </c>
      <c r="K39" s="45">
        <f t="shared" si="12"/>
        <v>0</v>
      </c>
      <c r="L39" s="44">
        <f t="shared" si="13"/>
        <v>2.9256092728286833</v>
      </c>
      <c r="M39" s="45">
        <f t="shared" si="14"/>
        <v>2.8506092728286831</v>
      </c>
      <c r="N39" s="46">
        <f t="shared" si="15"/>
        <v>10.003639831579477</v>
      </c>
      <c r="O39" s="47">
        <f t="shared" si="16"/>
        <v>3.6398315794698849E-3</v>
      </c>
      <c r="P39" s="48">
        <f t="shared" si="7"/>
        <v>3.6398315794770042E-3</v>
      </c>
      <c r="Q39" s="48">
        <f t="shared" si="8"/>
        <v>3.6398315794698849E-3</v>
      </c>
      <c r="R39" s="49">
        <f t="shared" si="9"/>
        <v>0.99828108791166836</v>
      </c>
      <c r="S39" s="50">
        <f t="shared" si="10"/>
        <v>-1.7189120883316844E-3</v>
      </c>
      <c r="T39" s="50">
        <f t="shared" si="17"/>
        <v>1.3393118233246746E-3</v>
      </c>
    </row>
    <row r="40" spans="9:20" x14ac:dyDescent="0.2">
      <c r="I40" s="30">
        <v>56</v>
      </c>
      <c r="J40" s="44">
        <f t="shared" si="11"/>
        <v>11</v>
      </c>
      <c r="K40" s="45">
        <f t="shared" si="12"/>
        <v>0</v>
      </c>
      <c r="L40" s="44">
        <f t="shared" si="13"/>
        <v>3.1658560128643933</v>
      </c>
      <c r="M40" s="45">
        <f t="shared" si="14"/>
        <v>3.0908560128643932</v>
      </c>
      <c r="N40" s="46">
        <f t="shared" si="15"/>
        <v>11.001609939726109</v>
      </c>
      <c r="O40" s="47">
        <f t="shared" si="16"/>
        <v>1.6099397261131604E-3</v>
      </c>
      <c r="P40" s="48">
        <f t="shared" si="7"/>
        <v>1.6099397261086779E-3</v>
      </c>
      <c r="Q40" s="48">
        <f t="shared" si="8"/>
        <v>1.6099397261131604E-3</v>
      </c>
      <c r="R40" s="49">
        <f t="shared" si="9"/>
        <v>0.99922686343131928</v>
      </c>
      <c r="S40" s="50">
        <f t="shared" si="10"/>
        <v>-7.7313656868073088E-4</v>
      </c>
      <c r="T40" s="50">
        <f t="shared" si="17"/>
        <v>6.3280692028929255E-4</v>
      </c>
    </row>
    <row r="41" spans="9:20" x14ac:dyDescent="0.2">
      <c r="I41" s="30">
        <v>57</v>
      </c>
      <c r="J41" s="44">
        <f t="shared" si="11"/>
        <v>12</v>
      </c>
      <c r="K41" s="45">
        <f t="shared" si="12"/>
        <v>0</v>
      </c>
      <c r="L41" s="44">
        <f t="shared" si="13"/>
        <v>3.4018503741897383</v>
      </c>
      <c r="M41" s="45">
        <f t="shared" si="14"/>
        <v>3.3268503741897382</v>
      </c>
      <c r="N41" s="46">
        <f t="shared" si="15"/>
        <v>12.000687130045257</v>
      </c>
      <c r="O41" s="47">
        <f t="shared" si="16"/>
        <v>6.8713004525824961E-4</v>
      </c>
      <c r="P41" s="48">
        <f t="shared" si="7"/>
        <v>6.8713004525733368E-4</v>
      </c>
      <c r="Q41" s="48">
        <f t="shared" si="8"/>
        <v>6.8713004525824961E-4</v>
      </c>
      <c r="R41" s="49">
        <f t="shared" si="9"/>
        <v>0.99966534364233117</v>
      </c>
      <c r="S41" s="50">
        <f t="shared" si="10"/>
        <v>-3.346563576688614E-4</v>
      </c>
      <c r="T41" s="50">
        <f t="shared" si="17"/>
        <v>2.8643021768096961E-4</v>
      </c>
    </row>
    <row r="42" spans="9:20" x14ac:dyDescent="0.2">
      <c r="I42" s="30">
        <v>58</v>
      </c>
      <c r="J42" s="44">
        <f t="shared" si="11"/>
        <v>13</v>
      </c>
      <c r="K42" s="45">
        <f t="shared" si="12"/>
        <v>0</v>
      </c>
      <c r="L42" s="44">
        <f t="shared" si="13"/>
        <v>3.6337402770146618</v>
      </c>
      <c r="M42" s="45">
        <f t="shared" si="14"/>
        <v>3.5587402770146617</v>
      </c>
      <c r="N42" s="46">
        <f t="shared" si="15"/>
        <v>13.000283430595772</v>
      </c>
      <c r="O42" s="47">
        <f t="shared" si="16"/>
        <v>2.8343059576547112E-4</v>
      </c>
      <c r="P42" s="48">
        <f t="shared" si="7"/>
        <v>2.8343059577196072E-4</v>
      </c>
      <c r="Q42" s="48">
        <f t="shared" si="8"/>
        <v>2.8343059576547112E-4</v>
      </c>
      <c r="R42" s="49">
        <f t="shared" si="9"/>
        <v>0.99986032896864063</v>
      </c>
      <c r="S42" s="50">
        <f t="shared" si="10"/>
        <v>-1.3967103135939312E-4</v>
      </c>
      <c r="T42" s="50">
        <f t="shared" si="17"/>
        <v>1.2450700498475145E-4</v>
      </c>
    </row>
    <row r="43" spans="9:20" x14ac:dyDescent="0.2">
      <c r="I43" s="30">
        <v>59</v>
      </c>
      <c r="J43" s="44">
        <f t="shared" si="11"/>
        <v>14</v>
      </c>
      <c r="K43" s="45">
        <f t="shared" si="12"/>
        <v>0</v>
      </c>
      <c r="L43" s="44">
        <f t="shared" si="13"/>
        <v>3.8616660551386626</v>
      </c>
      <c r="M43" s="45">
        <f t="shared" si="14"/>
        <v>3.7866660551386624</v>
      </c>
      <c r="N43" s="46">
        <f t="shared" si="15"/>
        <v>14.00011316201828</v>
      </c>
      <c r="O43" s="47">
        <f t="shared" si="16"/>
        <v>1.1316201828236259E-4</v>
      </c>
      <c r="P43" s="48">
        <f t="shared" si="7"/>
        <v>1.131620182803772E-4</v>
      </c>
      <c r="Q43" s="48">
        <f t="shared" si="8"/>
        <v>1.1316201828236259E-4</v>
      </c>
      <c r="R43" s="49">
        <f t="shared" si="9"/>
        <v>0.99994369178522624</v>
      </c>
      <c r="S43" s="50">
        <f t="shared" si="10"/>
        <v>-5.6308214773733707E-5</v>
      </c>
      <c r="T43" s="50">
        <f t="shared" si="17"/>
        <v>5.2095021397007777E-5</v>
      </c>
    </row>
    <row r="44" spans="9:20" x14ac:dyDescent="0.2">
      <c r="I44" s="30">
        <v>60</v>
      </c>
      <c r="J44" s="44">
        <f t="shared" si="11"/>
        <v>15</v>
      </c>
      <c r="K44" s="45">
        <f t="shared" si="12"/>
        <v>0</v>
      </c>
      <c r="L44" s="44">
        <f t="shared" si="13"/>
        <v>4.0857609660237451</v>
      </c>
      <c r="M44" s="45">
        <f t="shared" si="14"/>
        <v>4.0107609660237449</v>
      </c>
      <c r="N44" s="46">
        <f t="shared" si="15"/>
        <v>15.000043797943952</v>
      </c>
      <c r="O44" s="47">
        <f t="shared" si="16"/>
        <v>4.3797943952076594E-5</v>
      </c>
      <c r="P44" s="48">
        <f t="shared" si="7"/>
        <v>4.379794395248382E-5</v>
      </c>
      <c r="Q44" s="48">
        <f t="shared" si="8"/>
        <v>4.3797943952076594E-5</v>
      </c>
      <c r="R44" s="49">
        <f t="shared" si="9"/>
        <v>0.99997803370504501</v>
      </c>
      <c r="S44" s="50">
        <f t="shared" si="10"/>
        <v>-2.1966294954964854E-5</v>
      </c>
      <c r="T44" s="50">
        <f t="shared" si="17"/>
        <v>2.1026284380424369E-5</v>
      </c>
    </row>
    <row r="45" spans="9:20" x14ac:dyDescent="0.2">
      <c r="I45" s="30">
        <v>61</v>
      </c>
      <c r="J45" s="44">
        <f t="shared" si="11"/>
        <v>16</v>
      </c>
      <c r="K45" s="45">
        <f t="shared" si="12"/>
        <v>0</v>
      </c>
      <c r="L45" s="44">
        <f t="shared" si="13"/>
        <v>4.306151658706554</v>
      </c>
      <c r="M45" s="45">
        <f t="shared" si="14"/>
        <v>4.2311516587065539</v>
      </c>
      <c r="N45" s="46">
        <f t="shared" si="15"/>
        <v>16.000016456614496</v>
      </c>
      <c r="O45" s="47">
        <f t="shared" si="16"/>
        <v>1.6456614499488274E-5</v>
      </c>
      <c r="P45" s="48">
        <f t="shared" si="7"/>
        <v>1.645661449600766E-5</v>
      </c>
      <c r="Q45" s="48">
        <f t="shared" si="8"/>
        <v>1.6456614499488274E-5</v>
      </c>
      <c r="R45" s="49">
        <f t="shared" si="9"/>
        <v>0.99999169404059496</v>
      </c>
      <c r="S45" s="50">
        <f t="shared" si="10"/>
        <v>-8.3059594050065905E-6</v>
      </c>
      <c r="T45" s="50">
        <f t="shared" si="17"/>
        <v>8.2029534983165495E-6</v>
      </c>
    </row>
    <row r="46" spans="9:20" x14ac:dyDescent="0.2">
      <c r="I46" s="30">
        <v>62</v>
      </c>
      <c r="J46" s="44">
        <f t="shared" si="11"/>
        <v>17</v>
      </c>
      <c r="K46" s="45">
        <f t="shared" si="12"/>
        <v>0</v>
      </c>
      <c r="L46" s="44">
        <f t="shared" si="13"/>
        <v>4.522958603663624</v>
      </c>
      <c r="M46" s="45">
        <f t="shared" si="14"/>
        <v>4.4479586036636238</v>
      </c>
      <c r="N46" s="46">
        <f t="shared" si="15"/>
        <v>17.000006011391783</v>
      </c>
      <c r="O46" s="47">
        <f t="shared" si="16"/>
        <v>6.0113917824641577E-6</v>
      </c>
      <c r="P46" s="48">
        <f t="shared" si="7"/>
        <v>6.0113917825788121E-6</v>
      </c>
      <c r="Q46" s="48">
        <f t="shared" si="8"/>
        <v>6.0113917824641577E-6</v>
      </c>
      <c r="R46" s="49">
        <f t="shared" si="9"/>
        <v>0.999996950941482</v>
      </c>
      <c r="S46" s="50">
        <f t="shared" si="10"/>
        <v>-3.0490585180131229E-6</v>
      </c>
      <c r="T46" s="50">
        <f t="shared" si="17"/>
        <v>3.0991489450127835E-6</v>
      </c>
    </row>
    <row r="47" spans="9:20" x14ac:dyDescent="0.2">
      <c r="I47" s="30">
        <v>63</v>
      </c>
      <c r="J47" s="44">
        <f t="shared" si="11"/>
        <v>18</v>
      </c>
      <c r="K47" s="45">
        <f t="shared" si="12"/>
        <v>0</v>
      </c>
      <c r="L47" s="44">
        <f t="shared" si="13"/>
        <v>4.7362964882828384</v>
      </c>
      <c r="M47" s="45">
        <f t="shared" si="14"/>
        <v>4.6612964882828383</v>
      </c>
      <c r="N47" s="46">
        <f t="shared" si="15"/>
        <v>18.000002137712386</v>
      </c>
      <c r="O47" s="47">
        <f t="shared" si="16"/>
        <v>2.1377123862371554E-6</v>
      </c>
      <c r="P47" s="48">
        <f t="shared" si="7"/>
        <v>2.1377123857746483E-6</v>
      </c>
      <c r="Q47" s="48">
        <f t="shared" si="8"/>
        <v>2.1377123862371554E-6</v>
      </c>
      <c r="R47" s="49">
        <f t="shared" si="9"/>
        <v>0.99999891170451705</v>
      </c>
      <c r="S47" s="50">
        <f t="shared" si="10"/>
        <v>-1.0882954829776371E-6</v>
      </c>
      <c r="T47" s="50">
        <f t="shared" si="17"/>
        <v>1.135930627796474E-6</v>
      </c>
    </row>
    <row r="48" spans="9:20" x14ac:dyDescent="0.2">
      <c r="I48" s="30">
        <v>64</v>
      </c>
      <c r="J48" s="44">
        <f t="shared" si="11"/>
        <v>19</v>
      </c>
      <c r="K48" s="45">
        <f t="shared" si="12"/>
        <v>0</v>
      </c>
      <c r="L48" s="44">
        <f t="shared" si="13"/>
        <v>4.9462745811913624</v>
      </c>
      <c r="M48" s="45">
        <f t="shared" si="14"/>
        <v>4.8712745811913623</v>
      </c>
      <c r="N48" s="46">
        <f t="shared" si="15"/>
        <v>19.000000741023946</v>
      </c>
      <c r="O48" s="47">
        <f t="shared" si="16"/>
        <v>7.4102394378168892E-7</v>
      </c>
      <c r="P48" s="48">
        <f t="shared" si="7"/>
        <v>7.4102394620467749E-7</v>
      </c>
      <c r="Q48" s="48">
        <f t="shared" si="8"/>
        <v>7.4102394378168892E-7</v>
      </c>
      <c r="R48" s="49">
        <f t="shared" si="9"/>
        <v>0.99999962176382584</v>
      </c>
      <c r="S48" s="50">
        <f t="shared" si="10"/>
        <v>-3.7823617414518973E-7</v>
      </c>
      <c r="T48" s="50">
        <f t="shared" si="17"/>
        <v>4.0459852111863617E-7</v>
      </c>
    </row>
    <row r="49" spans="9:20" x14ac:dyDescent="0.2">
      <c r="I49" s="30">
        <v>65</v>
      </c>
      <c r="J49" s="44">
        <f t="shared" si="11"/>
        <v>20</v>
      </c>
      <c r="K49" s="45">
        <f t="shared" si="12"/>
        <v>0</v>
      </c>
      <c r="L49" s="44">
        <f t="shared" si="13"/>
        <v>5.152997068337565</v>
      </c>
      <c r="M49" s="45">
        <f t="shared" si="14"/>
        <v>5.0779970683375648</v>
      </c>
      <c r="N49" s="46">
        <f t="shared" si="15"/>
        <v>20.000000250708887</v>
      </c>
      <c r="O49" s="47">
        <f t="shared" si="16"/>
        <v>2.5070888147813095E-7</v>
      </c>
      <c r="P49" s="48">
        <f t="shared" si="7"/>
        <v>2.5070888653999646E-7</v>
      </c>
      <c r="Q49" s="48">
        <f t="shared" si="8"/>
        <v>2.5070888147813095E-7</v>
      </c>
      <c r="R49" s="49">
        <f t="shared" si="9"/>
        <v>0.99999987182201289</v>
      </c>
      <c r="S49" s="50">
        <f t="shared" si="10"/>
        <v>-1.2817798714448418E-7</v>
      </c>
      <c r="T49" s="50">
        <f t="shared" si="17"/>
        <v>1.4026280004329294E-7</v>
      </c>
    </row>
    <row r="50" spans="9:20" x14ac:dyDescent="0.2">
      <c r="I50" s="30">
        <v>66</v>
      </c>
      <c r="J50" s="44">
        <f t="shared" si="11"/>
        <v>21</v>
      </c>
      <c r="K50" s="45">
        <f t="shared" si="12"/>
        <v>0</v>
      </c>
      <c r="L50" s="44">
        <f t="shared" si="13"/>
        <v>5.3565633634147432</v>
      </c>
      <c r="M50" s="45">
        <f t="shared" si="14"/>
        <v>5.281563363414743</v>
      </c>
      <c r="N50" s="46">
        <f t="shared" si="15"/>
        <v>21.000000082886601</v>
      </c>
      <c r="O50" s="47">
        <f t="shared" si="16"/>
        <v>8.2886593087329149E-8</v>
      </c>
      <c r="P50" s="48">
        <f t="shared" si="7"/>
        <v>8.2886600694109802E-8</v>
      </c>
      <c r="Q50" s="48">
        <f t="shared" si="8"/>
        <v>8.2886593087329149E-8</v>
      </c>
      <c r="R50" s="49">
        <f t="shared" si="9"/>
        <v>0.99999995759011839</v>
      </c>
      <c r="S50" s="50">
        <f t="shared" si="10"/>
        <v>-4.2409881641960777E-8</v>
      </c>
      <c r="T50" s="50">
        <f t="shared" si="17"/>
        <v>4.7396775265940852E-8</v>
      </c>
    </row>
    <row r="51" spans="9:20" x14ac:dyDescent="0.2">
      <c r="I51" s="30">
        <v>67</v>
      </c>
      <c r="J51" s="44">
        <f t="shared" si="11"/>
        <v>22</v>
      </c>
      <c r="K51" s="45">
        <f t="shared" si="12"/>
        <v>0</v>
      </c>
      <c r="L51" s="44">
        <f t="shared" si="13"/>
        <v>5.5570683949419513</v>
      </c>
      <c r="M51" s="45">
        <f t="shared" si="14"/>
        <v>5.4820683949419511</v>
      </c>
      <c r="N51" s="46">
        <f t="shared" si="15"/>
        <v>22.000000026808699</v>
      </c>
      <c r="O51" s="47">
        <f t="shared" si="16"/>
        <v>2.6808692404656312E-8</v>
      </c>
      <c r="P51" s="48">
        <f t="shared" si="7"/>
        <v>2.6808699260527646E-8</v>
      </c>
      <c r="Q51" s="48">
        <f t="shared" si="8"/>
        <v>2.6808692404656312E-8</v>
      </c>
      <c r="R51" s="49">
        <f t="shared" si="9"/>
        <v>0.99999998628283593</v>
      </c>
      <c r="S51" s="50">
        <f t="shared" si="10"/>
        <v>-1.371716412670953E-8</v>
      </c>
      <c r="T51" s="50">
        <f t="shared" si="17"/>
        <v>1.5633206547218943E-8</v>
      </c>
    </row>
    <row r="52" spans="9:20" x14ac:dyDescent="0.2">
      <c r="I52" s="30">
        <v>68</v>
      </c>
      <c r="J52" s="44">
        <f t="shared" si="11"/>
        <v>23</v>
      </c>
      <c r="K52" s="45">
        <f t="shared" si="12"/>
        <v>0</v>
      </c>
      <c r="L52" s="44">
        <f t="shared" si="13"/>
        <v>5.7546028720771583</v>
      </c>
      <c r="M52" s="45">
        <f t="shared" si="14"/>
        <v>5.6796028720771581</v>
      </c>
      <c r="N52" s="46">
        <f t="shared" si="15"/>
        <v>23.000000008492208</v>
      </c>
      <c r="O52" s="47">
        <f t="shared" si="16"/>
        <v>8.4922158823676479E-9</v>
      </c>
      <c r="P52" s="48">
        <f t="shared" si="7"/>
        <v>8.4922078258387046E-9</v>
      </c>
      <c r="Q52" s="48">
        <f t="shared" si="8"/>
        <v>8.4922158823676479E-9</v>
      </c>
      <c r="R52" s="49">
        <f t="shared" si="9"/>
        <v>0.99999999565771458</v>
      </c>
      <c r="S52" s="50">
        <f t="shared" si="10"/>
        <v>-4.3422853860535803E-9</v>
      </c>
      <c r="T52" s="50">
        <f t="shared" si="17"/>
        <v>5.0397660197463595E-9</v>
      </c>
    </row>
    <row r="53" spans="9:20" x14ac:dyDescent="0.2">
      <c r="I53" s="30">
        <v>69</v>
      </c>
      <c r="J53" s="44">
        <f t="shared" si="11"/>
        <v>24</v>
      </c>
      <c r="K53" s="45">
        <f t="shared" si="12"/>
        <v>0</v>
      </c>
      <c r="L53" s="44">
        <f t="shared" si="13"/>
        <v>5.9492535310258621</v>
      </c>
      <c r="M53" s="45">
        <f t="shared" si="14"/>
        <v>5.8742535310258619</v>
      </c>
      <c r="N53" s="46">
        <f t="shared" si="15"/>
        <v>24.000000002637407</v>
      </c>
      <c r="O53" s="47">
        <f t="shared" si="16"/>
        <v>2.6373998552134497E-9</v>
      </c>
      <c r="P53" s="48">
        <f t="shared" si="7"/>
        <v>2.6374067374490551E-9</v>
      </c>
      <c r="Q53" s="48">
        <f t="shared" si="8"/>
        <v>2.6373998552134497E-9</v>
      </c>
      <c r="R53" s="49">
        <f t="shared" si="9"/>
        <v>0.99999999865315936</v>
      </c>
      <c r="S53" s="50">
        <f t="shared" si="10"/>
        <v>-1.3468406225469927E-9</v>
      </c>
      <c r="T53" s="50">
        <f t="shared" si="17"/>
        <v>1.5899128070234994E-9</v>
      </c>
    </row>
    <row r="54" spans="9:20" x14ac:dyDescent="0.2">
      <c r="I54" s="30">
        <v>70</v>
      </c>
      <c r="J54" s="44">
        <f t="shared" si="11"/>
        <v>25</v>
      </c>
      <c r="K54" s="45">
        <f t="shared" si="12"/>
        <v>0</v>
      </c>
      <c r="L54" s="44">
        <f t="shared" si="13"/>
        <v>6.1411033637205232</v>
      </c>
      <c r="M54" s="45">
        <f t="shared" si="14"/>
        <v>6.0661033637205231</v>
      </c>
      <c r="N54" s="46">
        <f t="shared" si="15"/>
        <v>25.000000000803858</v>
      </c>
      <c r="O54" s="47">
        <f t="shared" si="16"/>
        <v>8.0384986765228348E-10</v>
      </c>
      <c r="P54" s="48">
        <f t="shared" si="7"/>
        <v>8.0385831324747414E-10</v>
      </c>
      <c r="Q54" s="48">
        <f t="shared" si="8"/>
        <v>8.0384986765228348E-10</v>
      </c>
      <c r="R54" s="49">
        <f t="shared" si="9"/>
        <v>0.99999999959024888</v>
      </c>
      <c r="S54" s="50">
        <f t="shared" si="10"/>
        <v>-4.0975116694187336E-10</v>
      </c>
      <c r="T54" s="50">
        <f t="shared" si="17"/>
        <v>4.9141021340477142E-10</v>
      </c>
    </row>
    <row r="55" spans="9:20" x14ac:dyDescent="0.2">
      <c r="I55" s="30">
        <v>71</v>
      </c>
      <c r="J55" s="44">
        <f t="shared" si="11"/>
        <v>26</v>
      </c>
      <c r="K55" s="45">
        <f t="shared" si="12"/>
        <v>0</v>
      </c>
      <c r="L55" s="44">
        <f t="shared" si="13"/>
        <v>6.3302318302799412</v>
      </c>
      <c r="M55" s="45">
        <f t="shared" si="14"/>
        <v>6.255231830279941</v>
      </c>
      <c r="N55" s="46">
        <f t="shared" si="15"/>
        <v>26.000000000240682</v>
      </c>
      <c r="O55" s="47">
        <f t="shared" si="16"/>
        <v>2.4067562743243367E-10</v>
      </c>
      <c r="P55" s="48">
        <f t="shared" si="7"/>
        <v>2.4068214088401874E-10</v>
      </c>
      <c r="Q55" s="48">
        <f t="shared" si="8"/>
        <v>2.4067562743243367E-10</v>
      </c>
      <c r="R55" s="49">
        <f t="shared" si="9"/>
        <v>0.99999999987760346</v>
      </c>
      <c r="S55" s="50">
        <f t="shared" si="10"/>
        <v>-1.2239656025220863E-10</v>
      </c>
      <c r="T55" s="50">
        <f t="shared" si="17"/>
        <v>1.489711046452802E-10</v>
      </c>
    </row>
    <row r="56" spans="9:20" x14ac:dyDescent="0.2">
      <c r="I56" s="30">
        <v>72</v>
      </c>
      <c r="J56" s="44">
        <f t="shared" si="11"/>
        <v>27</v>
      </c>
      <c r="K56" s="45">
        <f t="shared" si="12"/>
        <v>0</v>
      </c>
      <c r="L56" s="44">
        <f t="shared" si="13"/>
        <v>6.5167150566098089</v>
      </c>
      <c r="M56" s="45">
        <f t="shared" si="14"/>
        <v>6.4417150566098087</v>
      </c>
      <c r="N56" s="46">
        <f t="shared" si="15"/>
        <v>27.000000000070841</v>
      </c>
      <c r="O56" s="47">
        <f t="shared" si="16"/>
        <v>7.0850384775184694E-11</v>
      </c>
      <c r="P56" s="48">
        <f t="shared" si="7"/>
        <v>7.0841110755281989E-11</v>
      </c>
      <c r="Q56" s="48">
        <f t="shared" si="8"/>
        <v>7.0850384775184694E-11</v>
      </c>
      <c r="R56" s="49">
        <f t="shared" si="9"/>
        <v>0.99999999996406808</v>
      </c>
      <c r="S56" s="50">
        <f t="shared" si="10"/>
        <v>-3.5931876021649284E-11</v>
      </c>
      <c r="T56" s="50">
        <f t="shared" si="17"/>
        <v>4.4340392873782739E-11</v>
      </c>
    </row>
    <row r="57" spans="9:20" x14ac:dyDescent="0.2">
      <c r="I57" s="30">
        <v>73</v>
      </c>
      <c r="J57" s="44">
        <f t="shared" si="11"/>
        <v>28</v>
      </c>
      <c r="K57" s="45">
        <f t="shared" si="12"/>
        <v>0</v>
      </c>
      <c r="L57" s="44">
        <f t="shared" si="13"/>
        <v>6.700626018374285</v>
      </c>
      <c r="M57" s="45">
        <f t="shared" si="14"/>
        <v>6.6256260183742848</v>
      </c>
      <c r="N57" s="46">
        <f t="shared" si="15"/>
        <v>28.00000000002052</v>
      </c>
      <c r="O57" s="47">
        <f t="shared" si="16"/>
        <v>2.0524914124532743E-11</v>
      </c>
      <c r="P57" s="48">
        <f t="shared" si="7"/>
        <v>2.0520474208751693E-11</v>
      </c>
      <c r="Q57" s="48">
        <f t="shared" si="8"/>
        <v>2.0524914124532743E-11</v>
      </c>
      <c r="R57" s="49">
        <f t="shared" si="9"/>
        <v>0.99999999998962352</v>
      </c>
      <c r="S57" s="50">
        <f t="shared" si="10"/>
        <v>-1.0376427060198523E-11</v>
      </c>
      <c r="T57" s="50">
        <f t="shared" si="17"/>
        <v>1.2970736582490566E-11</v>
      </c>
    </row>
    <row r="58" spans="9:20" x14ac:dyDescent="0.2">
      <c r="I58" s="30">
        <v>74</v>
      </c>
      <c r="J58" s="44">
        <f t="shared" si="11"/>
        <v>29</v>
      </c>
      <c r="K58" s="45">
        <f t="shared" si="12"/>
        <v>0</v>
      </c>
      <c r="L58" s="44">
        <f t="shared" si="13"/>
        <v>6.8820347124513326</v>
      </c>
      <c r="M58" s="45">
        <f t="shared" si="14"/>
        <v>6.8070347124513324</v>
      </c>
      <c r="N58" s="46">
        <f t="shared" si="15"/>
        <v>29.000000000005848</v>
      </c>
      <c r="O58" s="47">
        <f t="shared" si="16"/>
        <v>5.8560910715323742E-12</v>
      </c>
      <c r="P58" s="48">
        <f t="shared" si="7"/>
        <v>5.8477667153056245E-12</v>
      </c>
      <c r="Q58" s="48">
        <f t="shared" si="8"/>
        <v>5.8560910715323742E-12</v>
      </c>
      <c r="R58" s="49">
        <f t="shared" si="9"/>
        <v>0.9999999999970498</v>
      </c>
      <c r="S58" s="50">
        <f t="shared" si="10"/>
        <v>-2.950181503028107E-12</v>
      </c>
      <c r="T58" s="50">
        <f t="shared" si="17"/>
        <v>3.7325205767386479E-12</v>
      </c>
    </row>
    <row r="59" spans="9:20" x14ac:dyDescent="0.2">
      <c r="I59" s="30">
        <v>75</v>
      </c>
      <c r="J59" s="44">
        <f t="shared" si="11"/>
        <v>30</v>
      </c>
      <c r="K59" s="45">
        <f t="shared" si="12"/>
        <v>0</v>
      </c>
      <c r="L59" s="44">
        <f t="shared" si="13"/>
        <v>7.0610083168798772</v>
      </c>
      <c r="M59" s="45">
        <f t="shared" si="14"/>
        <v>6.986008316879877</v>
      </c>
      <c r="N59" s="46">
        <f t="shared" si="15"/>
        <v>30.000000000001648</v>
      </c>
      <c r="O59" s="47">
        <f t="shared" si="16"/>
        <v>1.6468837878338596E-12</v>
      </c>
      <c r="P59" s="48">
        <f t="shared" si="7"/>
        <v>1.6484591469634324E-12</v>
      </c>
      <c r="Q59" s="48">
        <f t="shared" si="8"/>
        <v>1.6468837878338596E-12</v>
      </c>
      <c r="R59" s="49">
        <f t="shared" si="9"/>
        <v>0.99999999999917355</v>
      </c>
      <c r="S59" s="50">
        <f t="shared" si="10"/>
        <v>-8.2649350048907594E-13</v>
      </c>
      <c r="T59" s="50">
        <f t="shared" si="17"/>
        <v>1.0575367774985755E-12</v>
      </c>
    </row>
    <row r="60" spans="9:20" x14ac:dyDescent="0.2">
      <c r="I60" s="30">
        <v>76</v>
      </c>
      <c r="J60" s="44">
        <f t="shared" si="11"/>
        <v>31</v>
      </c>
      <c r="K60" s="45">
        <f t="shared" si="12"/>
        <v>0</v>
      </c>
      <c r="L60" s="44">
        <f t="shared" si="13"/>
        <v>7.2376113402134852</v>
      </c>
      <c r="M60" s="45">
        <f t="shared" si="14"/>
        <v>7.162611340213485</v>
      </c>
      <c r="N60" s="46">
        <f t="shared" si="15"/>
        <v>31.000000000000462</v>
      </c>
      <c r="O60" s="47">
        <f t="shared" si="16"/>
        <v>4.5684816612744242E-13</v>
      </c>
      <c r="P60" s="48">
        <f t="shared" si="7"/>
        <v>4.6185277824406512E-13</v>
      </c>
      <c r="Q60" s="48">
        <f t="shared" si="8"/>
        <v>4.5684816612744242E-13</v>
      </c>
      <c r="R60" s="49">
        <f t="shared" si="9"/>
        <v>0.99999999999977163</v>
      </c>
      <c r="S60" s="50">
        <f t="shared" si="10"/>
        <v>-2.283279134129328E-13</v>
      </c>
      <c r="T60" s="50">
        <f t="shared" si="17"/>
        <v>2.9526189166783199E-13</v>
      </c>
    </row>
    <row r="61" spans="9:20" x14ac:dyDescent="0.2">
      <c r="I61" s="30">
        <v>77</v>
      </c>
      <c r="J61" s="44">
        <f t="shared" si="11"/>
        <v>32</v>
      </c>
      <c r="K61" s="45">
        <f t="shared" si="12"/>
        <v>0</v>
      </c>
      <c r="L61" s="44">
        <f t="shared" si="13"/>
        <v>7.4119057611115213</v>
      </c>
      <c r="M61" s="45">
        <f t="shared" si="14"/>
        <v>7.3369057611115212</v>
      </c>
      <c r="N61" s="46">
        <f t="shared" si="15"/>
        <v>32.000000000000128</v>
      </c>
      <c r="O61" s="47">
        <f t="shared" si="16"/>
        <v>1.2509626843073212E-13</v>
      </c>
      <c r="P61" s="48">
        <f t="shared" si="7"/>
        <v>1.2789769243681803E-13</v>
      </c>
      <c r="Q61" s="48">
        <f t="shared" si="8"/>
        <v>1.2509626843073212E-13</v>
      </c>
      <c r="R61" s="49">
        <f t="shared" si="9"/>
        <v>0.99999999999993772</v>
      </c>
      <c r="S61" s="50">
        <f t="shared" si="10"/>
        <v>-6.2248608441523389E-14</v>
      </c>
      <c r="T61" s="50">
        <f t="shared" si="17"/>
        <v>8.1298380759579101E-14</v>
      </c>
    </row>
    <row r="62" spans="9:20" x14ac:dyDescent="0.2">
      <c r="I62" s="30">
        <v>78</v>
      </c>
      <c r="J62" s="44">
        <f t="shared" si="11"/>
        <v>33</v>
      </c>
      <c r="K62" s="45">
        <f t="shared" si="12"/>
        <v>0</v>
      </c>
      <c r="L62" s="44">
        <f t="shared" si="13"/>
        <v>7.583951158923627</v>
      </c>
      <c r="M62" s="45">
        <f t="shared" si="14"/>
        <v>7.5089511589236269</v>
      </c>
      <c r="N62" s="46">
        <f t="shared" si="15"/>
        <v>33.000000000000028</v>
      </c>
      <c r="O62" s="47">
        <f t="shared" si="16"/>
        <v>3.3835722127628794E-14</v>
      </c>
      <c r="P62" s="48">
        <f t="shared" si="7"/>
        <v>0</v>
      </c>
      <c r="Q62" s="48">
        <f t="shared" si="8"/>
        <v>3.3835722127628794E-14</v>
      </c>
      <c r="R62" s="49">
        <f t="shared" si="9"/>
        <v>0.99999999999998324</v>
      </c>
      <c r="S62" s="50">
        <f t="shared" si="10"/>
        <v>-1.675936899837706E-14</v>
      </c>
      <c r="T62" s="50">
        <f t="shared" si="17"/>
        <v>2.2092509402188092E-14</v>
      </c>
    </row>
    <row r="63" spans="9:20" x14ac:dyDescent="0.2">
      <c r="I63" s="30">
        <v>79</v>
      </c>
      <c r="J63" s="44">
        <f t="shared" si="11"/>
        <v>34</v>
      </c>
      <c r="K63" s="45">
        <f t="shared" si="12"/>
        <v>0</v>
      </c>
      <c r="L63" s="44">
        <f t="shared" si="13"/>
        <v>7.7538048359560241</v>
      </c>
      <c r="M63" s="45">
        <f t="shared" si="14"/>
        <v>7.6788048359560239</v>
      </c>
      <c r="N63" s="46">
        <f t="shared" si="15"/>
        <v>34.000000000000007</v>
      </c>
      <c r="O63" s="47">
        <f t="shared" si="16"/>
        <v>9.0457864524181013E-15</v>
      </c>
      <c r="P63" s="48">
        <f t="shared" si="7"/>
        <v>0</v>
      </c>
      <c r="Q63" s="48">
        <f t="shared" si="8"/>
        <v>9.0457864524181013E-15</v>
      </c>
      <c r="R63" s="49">
        <f t="shared" si="9"/>
        <v>0.99999999999999556</v>
      </c>
      <c r="S63" s="50">
        <f t="shared" si="10"/>
        <v>-4.4589675607407597E-15</v>
      </c>
      <c r="T63" s="50">
        <f t="shared" si="17"/>
        <v>5.9293373276713756E-15</v>
      </c>
    </row>
    <row r="64" spans="9:20" x14ac:dyDescent="0.2">
      <c r="I64" s="30">
        <v>80</v>
      </c>
      <c r="J64" s="44">
        <f t="shared" si="11"/>
        <v>35</v>
      </c>
      <c r="K64" s="45">
        <f t="shared" si="12"/>
        <v>0</v>
      </c>
      <c r="L64" s="44">
        <f t="shared" si="13"/>
        <v>7.9215219320474919</v>
      </c>
      <c r="M64" s="45">
        <f t="shared" si="14"/>
        <v>7.8465219320474917</v>
      </c>
      <c r="N64" s="46">
        <f t="shared" si="15"/>
        <v>34.999999999999993</v>
      </c>
      <c r="O64" s="47">
        <f t="shared" si="16"/>
        <v>2.3918003583031545E-15</v>
      </c>
      <c r="P64" s="48">
        <f t="shared" si="7"/>
        <v>0</v>
      </c>
      <c r="Q64" s="48">
        <f t="shared" si="8"/>
        <v>2.3918003583031545E-15</v>
      </c>
      <c r="R64" s="49">
        <f t="shared" si="9"/>
        <v>0.99999999999999878</v>
      </c>
      <c r="S64" s="50">
        <f t="shared" si="10"/>
        <v>-1.1731043070506846E-15</v>
      </c>
      <c r="T64" s="50">
        <f t="shared" si="17"/>
        <v>1.5727466233962538E-15</v>
      </c>
    </row>
    <row r="65" spans="9:20" x14ac:dyDescent="0.2">
      <c r="I65" s="30">
        <v>81</v>
      </c>
      <c r="J65" s="44">
        <f t="shared" si="11"/>
        <v>36</v>
      </c>
      <c r="K65" s="45">
        <f t="shared" si="12"/>
        <v>0</v>
      </c>
      <c r="L65" s="44">
        <f t="shared" si="13"/>
        <v>8.0871555320282553</v>
      </c>
      <c r="M65" s="45">
        <f t="shared" si="14"/>
        <v>8.012155532028256</v>
      </c>
      <c r="N65" s="46">
        <f t="shared" si="15"/>
        <v>36</v>
      </c>
      <c r="O65" s="47">
        <f t="shared" si="16"/>
        <v>6.2584472179138623E-16</v>
      </c>
      <c r="P65" s="48">
        <f t="shared" si="7"/>
        <v>0</v>
      </c>
      <c r="Q65" s="48">
        <f t="shared" si="8"/>
        <v>6.2584472179138623E-16</v>
      </c>
      <c r="R65" s="49">
        <f t="shared" si="9"/>
        <v>0.99999999999999967</v>
      </c>
      <c r="S65" s="50">
        <f t="shared" si="10"/>
        <v>-3.0537128310176305E-16</v>
      </c>
      <c r="T65" s="50">
        <f t="shared" si="17"/>
        <v>4.1255472013679327E-16</v>
      </c>
    </row>
    <row r="66" spans="9:20" x14ac:dyDescent="0.2">
      <c r="I66" s="30">
        <v>82</v>
      </c>
      <c r="J66" s="44">
        <f t="shared" si="11"/>
        <v>37</v>
      </c>
      <c r="K66" s="45">
        <f t="shared" si="12"/>
        <v>0</v>
      </c>
      <c r="L66" s="44">
        <f t="shared" si="13"/>
        <v>8.2507567665857788</v>
      </c>
      <c r="M66" s="45">
        <f t="shared" si="14"/>
        <v>8.1757567665857795</v>
      </c>
      <c r="N66" s="46">
        <f t="shared" si="15"/>
        <v>36.999999999999993</v>
      </c>
      <c r="O66" s="47">
        <f t="shared" si="16"/>
        <v>1.6214917802804005E-16</v>
      </c>
      <c r="P66" s="48">
        <f t="shared" si="7"/>
        <v>0</v>
      </c>
      <c r="Q66" s="48">
        <f t="shared" si="8"/>
        <v>1.6214917802804005E-16</v>
      </c>
      <c r="R66" s="49">
        <f t="shared" si="9"/>
        <v>0.99999999999999989</v>
      </c>
      <c r="S66" s="50">
        <f t="shared" si="10"/>
        <v>-7.8697305897234043E-17</v>
      </c>
      <c r="T66" s="50">
        <f t="shared" si="17"/>
        <v>1.0708762753047841E-16</v>
      </c>
    </row>
    <row r="67" spans="9:20" x14ac:dyDescent="0.2">
      <c r="I67" s="30">
        <v>83</v>
      </c>
      <c r="J67" s="44">
        <f t="shared" si="11"/>
        <v>38</v>
      </c>
      <c r="K67" s="45">
        <f t="shared" si="12"/>
        <v>0</v>
      </c>
      <c r="L67" s="44">
        <f t="shared" si="13"/>
        <v>8.4123749070170444</v>
      </c>
      <c r="M67" s="45">
        <f t="shared" si="14"/>
        <v>8.3373749070170451</v>
      </c>
      <c r="N67" s="46">
        <f t="shared" si="15"/>
        <v>38</v>
      </c>
      <c r="O67" s="47">
        <f t="shared" si="16"/>
        <v>4.161994303706842E-17</v>
      </c>
      <c r="P67" s="48">
        <f t="shared" si="7"/>
        <v>0</v>
      </c>
      <c r="Q67" s="48">
        <f t="shared" si="8"/>
        <v>4.161994303706842E-17</v>
      </c>
      <c r="R67" s="49">
        <f t="shared" si="9"/>
        <v>1</v>
      </c>
      <c r="S67" s="50">
        <f t="shared" si="10"/>
        <v>-2.0089561834460104E-17</v>
      </c>
      <c r="T67" s="50">
        <f t="shared" si="17"/>
        <v>2.7522226380094658E-17</v>
      </c>
    </row>
    <row r="68" spans="9:20" x14ac:dyDescent="0.2">
      <c r="I68" s="30">
        <v>84</v>
      </c>
      <c r="J68" s="44">
        <f t="shared" ref="J68:J74" si="18">MAX(I68-K,0)</f>
        <v>39</v>
      </c>
      <c r="K68" s="45">
        <f t="shared" ref="K68:K74" si="19">MAX(K-I68,0)</f>
        <v>0</v>
      </c>
      <c r="L68" s="44">
        <f t="shared" ref="L68:L74" si="20">1/(sigma*SQRT(T))*(LN(I68/K)+(r0+0.5*sigma)*T)</f>
        <v>8.5720574543065862</v>
      </c>
      <c r="M68" s="45">
        <f t="shared" ref="M68:M74" si="21">L68-sigma*SQRT(T)</f>
        <v>8.4970574543065869</v>
      </c>
      <c r="N68" s="46">
        <f t="shared" ref="N68:N74" si="22">I68*_xlfn.NORM.DIST(L68,0,1,TRUE)-K*EXP(-r0*T)*_xlfn.NORM.DIST(M68,0,1,TRUE)</f>
        <v>39</v>
      </c>
      <c r="O68" s="47">
        <f t="shared" ref="O68:O74" si="23">-I68*_xlfn.NORM.DIST(-L68,0,1,TRUE)+K*EXP(-r0*T)*_xlfn.NORM.DIST(-M68,0,1,TRUE)</f>
        <v>1.0588833052200172E-17</v>
      </c>
      <c r="P68" s="48">
        <f t="shared" si="7"/>
        <v>0</v>
      </c>
      <c r="Q68" s="48">
        <f t="shared" si="8"/>
        <v>1.0588833052200172E-17</v>
      </c>
      <c r="R68" s="49">
        <f t="shared" si="9"/>
        <v>1</v>
      </c>
      <c r="S68" s="50">
        <f t="shared" si="10"/>
        <v>-5.0826174549746647E-18</v>
      </c>
      <c r="T68" s="50">
        <f t="shared" ref="T68:T74" si="24">EXP(-L68*L68/2)/SQRT(2*PI())/(sigma*I68*SQRT(T))</f>
        <v>7.0073458595909036E-18</v>
      </c>
    </row>
    <row r="69" spans="9:20" x14ac:dyDescent="0.2">
      <c r="I69" s="30">
        <v>85</v>
      </c>
      <c r="J69" s="44">
        <f t="shared" si="18"/>
        <v>40</v>
      </c>
      <c r="K69" s="45">
        <f t="shared" si="19"/>
        <v>0</v>
      </c>
      <c r="L69" s="44">
        <f t="shared" si="20"/>
        <v>8.7298502229332904</v>
      </c>
      <c r="M69" s="45">
        <f t="shared" si="21"/>
        <v>8.6548502229332911</v>
      </c>
      <c r="N69" s="46">
        <f t="shared" si="22"/>
        <v>40</v>
      </c>
      <c r="O69" s="47">
        <f t="shared" si="23"/>
        <v>2.6715647574980108E-18</v>
      </c>
      <c r="P69" s="48">
        <f t="shared" ref="P69:P74" si="25">N69-J69</f>
        <v>0</v>
      </c>
      <c r="Q69" s="48">
        <f t="shared" ref="Q69:Q74" si="26">O69-K69</f>
        <v>2.6715647574980108E-18</v>
      </c>
      <c r="R69" s="49">
        <f t="shared" ref="R69:R74" si="27">_xlfn.NORM.DIST(L69,0,1,TRUE)</f>
        <v>1</v>
      </c>
      <c r="S69" s="50">
        <f t="shared" ref="S69:S74" si="28">-_xlfn.NORM.DIST(-L69,0,1,TRUE)</f>
        <v>-1.275050514265995E-18</v>
      </c>
      <c r="T69" s="50">
        <f t="shared" si="24"/>
        <v>1.7683848081820723E-18</v>
      </c>
    </row>
    <row r="70" spans="9:20" x14ac:dyDescent="0.2">
      <c r="I70" s="30">
        <v>86</v>
      </c>
      <c r="J70" s="44">
        <f t="shared" si="18"/>
        <v>41</v>
      </c>
      <c r="K70" s="45">
        <f t="shared" si="19"/>
        <v>0</v>
      </c>
      <c r="L70" s="44">
        <f t="shared" si="20"/>
        <v>8.8857974197758409</v>
      </c>
      <c r="M70" s="45">
        <f t="shared" si="21"/>
        <v>8.8107974197758416</v>
      </c>
      <c r="N70" s="46">
        <f t="shared" si="22"/>
        <v>41</v>
      </c>
      <c r="O70" s="47">
        <f t="shared" si="23"/>
        <v>6.6873751046098233E-19</v>
      </c>
      <c r="P70" s="48">
        <f t="shared" si="25"/>
        <v>0</v>
      </c>
      <c r="Q70" s="48">
        <f t="shared" si="26"/>
        <v>6.6873751046098233E-19</v>
      </c>
      <c r="R70" s="49">
        <f t="shared" si="27"/>
        <v>1</v>
      </c>
      <c r="S70" s="50">
        <f t="shared" si="28"/>
        <v>-3.1731953196450045E-19</v>
      </c>
      <c r="T70" s="50">
        <f t="shared" si="24"/>
        <v>4.4255749854231573E-19</v>
      </c>
    </row>
    <row r="71" spans="9:20" x14ac:dyDescent="0.2">
      <c r="I71" s="30">
        <v>87</v>
      </c>
      <c r="J71" s="44">
        <f t="shared" si="18"/>
        <v>42</v>
      </c>
      <c r="K71" s="45">
        <f t="shared" si="19"/>
        <v>0</v>
      </c>
      <c r="L71" s="44">
        <f t="shared" si="20"/>
        <v>9.0399417184568538</v>
      </c>
      <c r="M71" s="45">
        <f t="shared" si="21"/>
        <v>8.9649417184568545</v>
      </c>
      <c r="N71" s="46">
        <f t="shared" si="22"/>
        <v>42</v>
      </c>
      <c r="O71" s="47">
        <f t="shared" si="23"/>
        <v>1.6615377246914806E-19</v>
      </c>
      <c r="P71" s="48">
        <f t="shared" si="25"/>
        <v>0</v>
      </c>
      <c r="Q71" s="48">
        <f t="shared" si="26"/>
        <v>1.6615377246914806E-19</v>
      </c>
      <c r="R71" s="49">
        <f t="shared" si="27"/>
        <v>1</v>
      </c>
      <c r="S71" s="50">
        <f t="shared" si="28"/>
        <v>-7.8377685520746233E-20</v>
      </c>
      <c r="T71" s="50">
        <f t="shared" si="24"/>
        <v>1.0988499621281642E-19</v>
      </c>
    </row>
    <row r="72" spans="9:20" x14ac:dyDescent="0.2">
      <c r="I72" s="30">
        <v>88</v>
      </c>
      <c r="J72" s="44">
        <f t="shared" si="18"/>
        <v>43</v>
      </c>
      <c r="K72" s="45">
        <f t="shared" si="19"/>
        <v>0</v>
      </c>
      <c r="L72" s="44">
        <f t="shared" si="20"/>
        <v>9.19232432943849</v>
      </c>
      <c r="M72" s="45">
        <f t="shared" si="21"/>
        <v>9.1173243294384907</v>
      </c>
      <c r="N72" s="46">
        <f t="shared" si="22"/>
        <v>43</v>
      </c>
      <c r="O72" s="47">
        <f t="shared" si="23"/>
        <v>4.0993281625692184E-20</v>
      </c>
      <c r="P72" s="48">
        <f t="shared" si="25"/>
        <v>0</v>
      </c>
      <c r="Q72" s="48">
        <f t="shared" si="26"/>
        <v>4.0993281625692184E-20</v>
      </c>
      <c r="R72" s="49">
        <f t="shared" si="27"/>
        <v>1</v>
      </c>
      <c r="S72" s="50">
        <f t="shared" si="28"/>
        <v>-1.9222146579451586E-20</v>
      </c>
      <c r="T72" s="50">
        <f t="shared" si="24"/>
        <v>2.7081896581727587E-20</v>
      </c>
    </row>
    <row r="73" spans="9:20" x14ac:dyDescent="0.2">
      <c r="I73" s="30">
        <v>89</v>
      </c>
      <c r="J73" s="44">
        <f t="shared" si="18"/>
        <v>44</v>
      </c>
      <c r="K73" s="45">
        <f t="shared" si="19"/>
        <v>0</v>
      </c>
      <c r="L73" s="44">
        <f t="shared" si="20"/>
        <v>9.3429850661576026</v>
      </c>
      <c r="M73" s="45">
        <f t="shared" si="21"/>
        <v>9.2679850661576033</v>
      </c>
      <c r="N73" s="46">
        <f t="shared" si="22"/>
        <v>44</v>
      </c>
      <c r="O73" s="47">
        <f t="shared" si="23"/>
        <v>1.004704204364543E-20</v>
      </c>
      <c r="P73" s="48">
        <f t="shared" si="25"/>
        <v>0</v>
      </c>
      <c r="Q73" s="48">
        <f t="shared" si="26"/>
        <v>1.004704204364543E-20</v>
      </c>
      <c r="R73" s="49">
        <f t="shared" si="27"/>
        <v>1</v>
      </c>
      <c r="S73" s="50">
        <f t="shared" si="28"/>
        <v>-4.6827834469020124E-21</v>
      </c>
      <c r="T73" s="50">
        <f t="shared" si="24"/>
        <v>6.6279412933973368E-21</v>
      </c>
    </row>
    <row r="74" spans="9:20" x14ac:dyDescent="0.2">
      <c r="I74" s="33">
        <v>90</v>
      </c>
      <c r="J74" s="51">
        <f t="shared" si="18"/>
        <v>45</v>
      </c>
      <c r="K74" s="52">
        <f t="shared" si="19"/>
        <v>0</v>
      </c>
      <c r="L74" s="51">
        <f t="shared" si="20"/>
        <v>9.4919624074659374</v>
      </c>
      <c r="M74" s="52">
        <f t="shared" si="21"/>
        <v>9.4169624074659382</v>
      </c>
      <c r="N74" s="53">
        <f t="shared" si="22"/>
        <v>45</v>
      </c>
      <c r="O74" s="54">
        <f t="shared" si="23"/>
        <v>2.4471128560422159E-21</v>
      </c>
      <c r="P74" s="55">
        <f t="shared" si="25"/>
        <v>0</v>
      </c>
      <c r="Q74" s="55">
        <f t="shared" si="26"/>
        <v>2.4471128560422159E-21</v>
      </c>
      <c r="R74" s="56">
        <f t="shared" si="27"/>
        <v>1</v>
      </c>
      <c r="S74" s="57">
        <f t="shared" si="28"/>
        <v>-1.1336257137952308E-21</v>
      </c>
      <c r="T74" s="57">
        <f t="shared" si="24"/>
        <v>1.6114441143734008E-21</v>
      </c>
    </row>
  </sheetData>
  <mergeCells count="3">
    <mergeCell ref="P2:Q2"/>
    <mergeCell ref="J2:K2"/>
    <mergeCell ref="N2:O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79"/>
  <sheetViews>
    <sheetView workbookViewId="0">
      <selection activeCell="J9" sqref="J9:Q79"/>
    </sheetView>
  </sheetViews>
  <sheetFormatPr defaultRowHeight="12.75" x14ac:dyDescent="0.2"/>
  <cols>
    <col min="4" max="4" width="13.7109375" customWidth="1"/>
    <col min="5" max="5" width="9.7109375" customWidth="1"/>
    <col min="8" max="8" width="15.42578125" customWidth="1"/>
    <col min="12" max="13" width="3.85546875" customWidth="1"/>
    <col min="14" max="17" width="8.42578125" customWidth="1"/>
  </cols>
  <sheetData>
    <row r="1" spans="4:17" ht="13.5" thickBot="1" x14ac:dyDescent="0.25"/>
    <row r="2" spans="4:17" x14ac:dyDescent="0.2">
      <c r="D2" s="7" t="s">
        <v>8</v>
      </c>
      <c r="E2" s="4">
        <v>50</v>
      </c>
    </row>
    <row r="3" spans="4:17" x14ac:dyDescent="0.2">
      <c r="D3" s="8" t="s">
        <v>11</v>
      </c>
      <c r="E3" s="2">
        <v>0.15</v>
      </c>
    </row>
    <row r="4" spans="4:17" x14ac:dyDescent="0.2">
      <c r="D4" s="8" t="s">
        <v>37</v>
      </c>
      <c r="E4" s="1">
        <v>50</v>
      </c>
    </row>
    <row r="5" spans="4:17" ht="13.5" thickBot="1" x14ac:dyDescent="0.25">
      <c r="D5" s="9" t="s">
        <v>10</v>
      </c>
      <c r="E5" s="3">
        <v>0</v>
      </c>
    </row>
    <row r="7" spans="4:17" x14ac:dyDescent="0.2">
      <c r="I7" s="5"/>
      <c r="J7" s="112" t="s">
        <v>3</v>
      </c>
      <c r="K7" s="113"/>
      <c r="L7" s="76" t="s">
        <v>0</v>
      </c>
      <c r="M7" s="77" t="s">
        <v>1</v>
      </c>
      <c r="N7" s="112" t="s">
        <v>6</v>
      </c>
      <c r="O7" s="113"/>
      <c r="P7" s="112" t="s">
        <v>7</v>
      </c>
      <c r="Q7" s="113"/>
    </row>
    <row r="8" spans="4:17" x14ac:dyDescent="0.2">
      <c r="I8" s="75" t="s">
        <v>9</v>
      </c>
      <c r="J8" s="73" t="s">
        <v>4</v>
      </c>
      <c r="K8" s="74" t="s">
        <v>5</v>
      </c>
      <c r="L8" s="73"/>
      <c r="M8" s="74"/>
      <c r="N8" s="73" t="s">
        <v>4</v>
      </c>
      <c r="O8" s="74" t="s">
        <v>5</v>
      </c>
      <c r="P8" s="73" t="s">
        <v>4</v>
      </c>
      <c r="Q8" s="74" t="s">
        <v>5</v>
      </c>
    </row>
    <row r="9" spans="4:17" x14ac:dyDescent="0.2">
      <c r="I9" s="78">
        <v>71</v>
      </c>
      <c r="J9" s="81">
        <f t="shared" ref="J9:J40" si="0">MAX(S0-K,0)</f>
        <v>0</v>
      </c>
      <c r="K9" s="82">
        <f t="shared" ref="K9:K40" si="1">MAX(K-S0,0)</f>
        <v>0</v>
      </c>
      <c r="L9" s="83">
        <f t="shared" ref="L9:L40" si="2">1/(sigma*SQRT(I9/365))*(LN(S0/K)+(r0+0.5*sigma)*I9/365)</f>
        <v>0.22052241833043043</v>
      </c>
      <c r="M9" s="82">
        <f t="shared" ref="M9:M40" si="3">L9-sigma*SQRT(I9/365)</f>
        <v>0.1543656928313013</v>
      </c>
      <c r="N9" s="84">
        <f t="shared" ref="N9:N40" si="4">S0*_xlfn.NORM.DIST(L9,0,1,TRUE)-K*EXP(-r0*(I9/365))*_xlfn.NORM.DIST(M9,0,1,TRUE)</f>
        <v>1.2964271942396621</v>
      </c>
      <c r="O9" s="85">
        <f t="shared" ref="O9:O40" si="5">-S0*_xlfn.NORM.DIST(-L9,0,1,TRUE)+K*EXP(-r0*(I9/365))*_xlfn.NORM.DIST(-M9,0,1,TRUE)</f>
        <v>1.2964271942396621</v>
      </c>
      <c r="P9" s="86">
        <f t="shared" ref="P9:P40" si="6">N9-J9</f>
        <v>1.2964271942396621</v>
      </c>
      <c r="Q9" s="85">
        <f t="shared" ref="Q9:Q40" si="7">O9-K9</f>
        <v>1.2964271942396621</v>
      </c>
    </row>
    <row r="10" spans="4:17" x14ac:dyDescent="0.2">
      <c r="I10" s="79">
        <v>70</v>
      </c>
      <c r="J10" s="87">
        <f t="shared" si="0"/>
        <v>0</v>
      </c>
      <c r="K10" s="88">
        <f t="shared" si="1"/>
        <v>0</v>
      </c>
      <c r="L10" s="89">
        <f t="shared" si="2"/>
        <v>0.21896393648144905</v>
      </c>
      <c r="M10" s="88">
        <f t="shared" si="3"/>
        <v>0.15327475553701433</v>
      </c>
      <c r="N10" s="90">
        <f t="shared" si="4"/>
        <v>1.2875866750970353</v>
      </c>
      <c r="O10" s="91">
        <f t="shared" si="5"/>
        <v>1.2875866750970353</v>
      </c>
      <c r="P10" s="92">
        <f t="shared" si="6"/>
        <v>1.2875866750970353</v>
      </c>
      <c r="Q10" s="91">
        <f t="shared" si="7"/>
        <v>1.2875866750970353</v>
      </c>
    </row>
    <row r="11" spans="4:17" x14ac:dyDescent="0.2">
      <c r="I11" s="79">
        <v>69</v>
      </c>
      <c r="J11" s="87">
        <f t="shared" si="0"/>
        <v>0</v>
      </c>
      <c r="K11" s="88">
        <f t="shared" si="1"/>
        <v>0</v>
      </c>
      <c r="L11" s="89">
        <f t="shared" si="2"/>
        <v>0.21739428229050264</v>
      </c>
      <c r="M11" s="88">
        <f t="shared" si="3"/>
        <v>0.15217599760335188</v>
      </c>
      <c r="N11" s="90">
        <f t="shared" si="4"/>
        <v>1.2786759468406004</v>
      </c>
      <c r="O11" s="91">
        <f t="shared" si="5"/>
        <v>1.2786759468406039</v>
      </c>
      <c r="P11" s="92">
        <f t="shared" si="6"/>
        <v>1.2786759468406004</v>
      </c>
      <c r="Q11" s="91">
        <f t="shared" si="7"/>
        <v>1.2786759468406039</v>
      </c>
    </row>
    <row r="12" spans="4:17" x14ac:dyDescent="0.2">
      <c r="I12" s="79">
        <v>68</v>
      </c>
      <c r="J12" s="87">
        <f t="shared" si="0"/>
        <v>0</v>
      </c>
      <c r="K12" s="88">
        <f t="shared" si="1"/>
        <v>0</v>
      </c>
      <c r="L12" s="89">
        <f t="shared" si="2"/>
        <v>0.21581321198145725</v>
      </c>
      <c r="M12" s="88">
        <f t="shared" si="3"/>
        <v>0.15106924838702007</v>
      </c>
      <c r="N12" s="90">
        <f t="shared" si="4"/>
        <v>1.2696935242418625</v>
      </c>
      <c r="O12" s="91">
        <f t="shared" si="5"/>
        <v>1.2696935242418625</v>
      </c>
      <c r="P12" s="92">
        <f t="shared" si="6"/>
        <v>1.2696935242418625</v>
      </c>
      <c r="Q12" s="91">
        <f t="shared" si="7"/>
        <v>1.2696935242418625</v>
      </c>
    </row>
    <row r="13" spans="4:17" x14ac:dyDescent="0.2">
      <c r="I13" s="79">
        <v>67</v>
      </c>
      <c r="J13" s="87">
        <f t="shared" si="0"/>
        <v>0</v>
      </c>
      <c r="K13" s="88">
        <f t="shared" si="1"/>
        <v>0</v>
      </c>
      <c r="L13" s="89">
        <f t="shared" si="2"/>
        <v>0.21422047278190781</v>
      </c>
      <c r="M13" s="88">
        <f t="shared" si="3"/>
        <v>0.14995433094733546</v>
      </c>
      <c r="N13" s="90">
        <f t="shared" si="4"/>
        <v>1.2606378676716865</v>
      </c>
      <c r="O13" s="91">
        <f t="shared" si="5"/>
        <v>1.2606378676716865</v>
      </c>
      <c r="P13" s="92">
        <f t="shared" si="6"/>
        <v>1.2606378676716865</v>
      </c>
      <c r="Q13" s="91">
        <f t="shared" si="7"/>
        <v>1.2606378676716865</v>
      </c>
    </row>
    <row r="14" spans="4:17" x14ac:dyDescent="0.2">
      <c r="I14" s="79">
        <v>66</v>
      </c>
      <c r="J14" s="87">
        <f t="shared" si="0"/>
        <v>0</v>
      </c>
      <c r="K14" s="88">
        <f t="shared" si="1"/>
        <v>0</v>
      </c>
      <c r="L14" s="89">
        <f t="shared" si="2"/>
        <v>0.21261580245140482</v>
      </c>
      <c r="M14" s="88">
        <f t="shared" si="3"/>
        <v>0.14883106171598337</v>
      </c>
      <c r="N14" s="90">
        <f t="shared" si="4"/>
        <v>1.2515073802562675</v>
      </c>
      <c r="O14" s="91">
        <f t="shared" si="5"/>
        <v>1.2515073802562675</v>
      </c>
      <c r="P14" s="92">
        <f t="shared" si="6"/>
        <v>1.2515073802562675</v>
      </c>
      <c r="Q14" s="91">
        <f t="shared" si="7"/>
        <v>1.2515073802562675</v>
      </c>
    </row>
    <row r="15" spans="4:17" x14ac:dyDescent="0.2">
      <c r="I15" s="79">
        <v>65</v>
      </c>
      <c r="J15" s="87">
        <f t="shared" si="0"/>
        <v>0</v>
      </c>
      <c r="K15" s="88">
        <f t="shared" si="1"/>
        <v>0</v>
      </c>
      <c r="L15" s="89">
        <f t="shared" si="2"/>
        <v>0.2109989287773886</v>
      </c>
      <c r="M15" s="88">
        <f t="shared" si="3"/>
        <v>0.14769925014417207</v>
      </c>
      <c r="N15" s="90">
        <f t="shared" si="4"/>
        <v>1.2423004048387156</v>
      </c>
      <c r="O15" s="91">
        <f t="shared" si="5"/>
        <v>1.2423004048387156</v>
      </c>
      <c r="P15" s="92">
        <f t="shared" si="6"/>
        <v>1.2423004048387156</v>
      </c>
      <c r="Q15" s="91">
        <f t="shared" si="7"/>
        <v>1.2423004048387156</v>
      </c>
    </row>
    <row r="16" spans="4:17" x14ac:dyDescent="0.2">
      <c r="I16" s="79">
        <v>64</v>
      </c>
      <c r="J16" s="87">
        <f t="shared" si="0"/>
        <v>0</v>
      </c>
      <c r="K16" s="88">
        <f t="shared" si="1"/>
        <v>0</v>
      </c>
      <c r="L16" s="89">
        <f t="shared" si="2"/>
        <v>0.2093695690360855</v>
      </c>
      <c r="M16" s="88">
        <f t="shared" si="3"/>
        <v>0.14655869832525986</v>
      </c>
      <c r="N16" s="90">
        <f t="shared" si="4"/>
        <v>1.2330152207298219</v>
      </c>
      <c r="O16" s="91">
        <f t="shared" si="5"/>
        <v>1.2330152207298219</v>
      </c>
      <c r="P16" s="92">
        <f t="shared" si="6"/>
        <v>1.2330152207298219</v>
      </c>
      <c r="Q16" s="91">
        <f t="shared" si="7"/>
        <v>1.2330152207298219</v>
      </c>
    </row>
    <row r="17" spans="9:17" x14ac:dyDescent="0.2">
      <c r="I17" s="79">
        <v>63</v>
      </c>
      <c r="J17" s="87">
        <f t="shared" si="0"/>
        <v>0</v>
      </c>
      <c r="K17" s="88">
        <f t="shared" si="1"/>
        <v>0</v>
      </c>
      <c r="L17" s="89">
        <f t="shared" si="2"/>
        <v>0.20772742941534431</v>
      </c>
      <c r="M17" s="88">
        <f t="shared" si="3"/>
        <v>0.14540920059074103</v>
      </c>
      <c r="N17" s="90">
        <f t="shared" si="4"/>
        <v>1.2236500402297779</v>
      </c>
      <c r="O17" s="91">
        <f t="shared" si="5"/>
        <v>1.2236500402297814</v>
      </c>
      <c r="P17" s="92">
        <f t="shared" si="6"/>
        <v>1.2236500402297779</v>
      </c>
      <c r="Q17" s="91">
        <f t="shared" si="7"/>
        <v>1.2236500402297814</v>
      </c>
    </row>
    <row r="18" spans="9:17" x14ac:dyDescent="0.2">
      <c r="I18" s="79">
        <v>62</v>
      </c>
      <c r="J18" s="87">
        <f t="shared" si="0"/>
        <v>0</v>
      </c>
      <c r="K18" s="88">
        <f t="shared" si="1"/>
        <v>0</v>
      </c>
      <c r="L18" s="89">
        <f t="shared" si="2"/>
        <v>0.20607220439607454</v>
      </c>
      <c r="M18" s="88">
        <f t="shared" si="3"/>
        <v>0.14425054307725216</v>
      </c>
      <c r="N18" s="90">
        <f t="shared" si="4"/>
        <v>1.2142030049008667</v>
      </c>
      <c r="O18" s="91">
        <f t="shared" si="5"/>
        <v>1.2142030049008667</v>
      </c>
      <c r="P18" s="92">
        <f t="shared" si="6"/>
        <v>1.2142030049008667</v>
      </c>
      <c r="Q18" s="91">
        <f t="shared" si="7"/>
        <v>1.2142030049008667</v>
      </c>
    </row>
    <row r="19" spans="9:17" x14ac:dyDescent="0.2">
      <c r="I19" s="79">
        <v>61</v>
      </c>
      <c r="J19" s="87">
        <f t="shared" si="0"/>
        <v>0</v>
      </c>
      <c r="K19" s="88">
        <f t="shared" si="1"/>
        <v>0</v>
      </c>
      <c r="L19" s="89">
        <f t="shared" si="2"/>
        <v>0.20440357608860035</v>
      </c>
      <c r="M19" s="88">
        <f t="shared" si="3"/>
        <v>0.14308250326202027</v>
      </c>
      <c r="N19" s="90">
        <f t="shared" si="4"/>
        <v>1.2046721815688315</v>
      </c>
      <c r="O19" s="91">
        <f t="shared" si="5"/>
        <v>1.2046721815688315</v>
      </c>
      <c r="P19" s="92">
        <f t="shared" si="6"/>
        <v>1.2046721815688315</v>
      </c>
      <c r="Q19" s="91">
        <f t="shared" si="7"/>
        <v>1.2046721815688315</v>
      </c>
    </row>
    <row r="20" spans="9:17" x14ac:dyDescent="0.2">
      <c r="I20" s="79">
        <v>60</v>
      </c>
      <c r="J20" s="87">
        <f t="shared" si="0"/>
        <v>0</v>
      </c>
      <c r="K20" s="88">
        <f t="shared" si="1"/>
        <v>0</v>
      </c>
      <c r="L20" s="89">
        <f t="shared" si="2"/>
        <v>0.20272121351984576</v>
      </c>
      <c r="M20" s="88">
        <f t="shared" si="3"/>
        <v>0.14190484946389204</v>
      </c>
      <c r="N20" s="90">
        <f t="shared" si="4"/>
        <v>1.1950555580285638</v>
      </c>
      <c r="O20" s="91">
        <f t="shared" si="5"/>
        <v>1.1950555580285673</v>
      </c>
      <c r="P20" s="92">
        <f t="shared" si="6"/>
        <v>1.1950555580285638</v>
      </c>
      <c r="Q20" s="91">
        <f t="shared" si="7"/>
        <v>1.1950555580285673</v>
      </c>
    </row>
    <row r="21" spans="9:17" x14ac:dyDescent="0.2">
      <c r="I21" s="79">
        <v>59</v>
      </c>
      <c r="J21" s="87">
        <f t="shared" si="0"/>
        <v>0</v>
      </c>
      <c r="K21" s="88">
        <f t="shared" si="1"/>
        <v>0</v>
      </c>
      <c r="L21" s="89">
        <f t="shared" si="2"/>
        <v>0.20102477186682635</v>
      </c>
      <c r="M21" s="88">
        <f t="shared" si="3"/>
        <v>0.14071734030677843</v>
      </c>
      <c r="N21" s="90">
        <f t="shared" si="4"/>
        <v>1.1853510384267416</v>
      </c>
      <c r="O21" s="91">
        <f t="shared" si="5"/>
        <v>1.1853510384267381</v>
      </c>
      <c r="P21" s="92">
        <f t="shared" si="6"/>
        <v>1.1853510384267416</v>
      </c>
      <c r="Q21" s="91">
        <f t="shared" si="7"/>
        <v>1.1853510384267381</v>
      </c>
    </row>
    <row r="22" spans="9:17" x14ac:dyDescent="0.2">
      <c r="I22" s="79">
        <v>58</v>
      </c>
      <c r="J22" s="87">
        <f t="shared" si="0"/>
        <v>0</v>
      </c>
      <c r="K22" s="88">
        <f t="shared" si="1"/>
        <v>0</v>
      </c>
      <c r="L22" s="89">
        <f t="shared" si="2"/>
        <v>0.19931389163141702</v>
      </c>
      <c r="M22" s="88">
        <f t="shared" si="3"/>
        <v>0.1395197241419919</v>
      </c>
      <c r="N22" s="90">
        <f t="shared" si="4"/>
        <v>1.1755564382912418</v>
      </c>
      <c r="O22" s="91">
        <f t="shared" si="5"/>
        <v>1.1755564382912453</v>
      </c>
      <c r="P22" s="92">
        <f t="shared" si="6"/>
        <v>1.1755564382912418</v>
      </c>
      <c r="Q22" s="91">
        <f t="shared" si="7"/>
        <v>1.1755564382912453</v>
      </c>
    </row>
    <row r="23" spans="9:17" x14ac:dyDescent="0.2">
      <c r="I23" s="79">
        <v>57</v>
      </c>
      <c r="J23" s="87">
        <f t="shared" si="0"/>
        <v>0</v>
      </c>
      <c r="K23" s="88">
        <f t="shared" si="1"/>
        <v>0</v>
      </c>
      <c r="L23" s="89">
        <f t="shared" si="2"/>
        <v>0.19758819775080433</v>
      </c>
      <c r="M23" s="88">
        <f t="shared" si="3"/>
        <v>0.13831173842556305</v>
      </c>
      <c r="N23" s="90">
        <f t="shared" si="4"/>
        <v>1.1656694791738609</v>
      </c>
      <c r="O23" s="91">
        <f t="shared" si="5"/>
        <v>1.1656694791738644</v>
      </c>
      <c r="P23" s="92">
        <f t="shared" si="6"/>
        <v>1.1656694791738609</v>
      </c>
      <c r="Q23" s="91">
        <f t="shared" si="7"/>
        <v>1.1656694791738644</v>
      </c>
    </row>
    <row r="24" spans="9:17" x14ac:dyDescent="0.2">
      <c r="I24" s="79">
        <v>56</v>
      </c>
      <c r="J24" s="87">
        <f t="shared" si="0"/>
        <v>0</v>
      </c>
      <c r="K24" s="88">
        <f t="shared" si="1"/>
        <v>0</v>
      </c>
      <c r="L24" s="89">
        <f t="shared" si="2"/>
        <v>0.19584729863738651</v>
      </c>
      <c r="M24" s="88">
        <f t="shared" si="3"/>
        <v>0.13709310904617056</v>
      </c>
      <c r="N24" s="90">
        <f t="shared" si="4"/>
        <v>1.1556877828686147</v>
      </c>
      <c r="O24" s="91">
        <f t="shared" si="5"/>
        <v>1.1556877828686147</v>
      </c>
      <c r="P24" s="92">
        <f t="shared" si="6"/>
        <v>1.1556877828686147</v>
      </c>
      <c r="Q24" s="91">
        <f t="shared" si="7"/>
        <v>1.1556877828686147</v>
      </c>
    </row>
    <row r="25" spans="9:17" x14ac:dyDescent="0.2">
      <c r="I25" s="79">
        <v>55</v>
      </c>
      <c r="J25" s="87">
        <f t="shared" si="0"/>
        <v>0</v>
      </c>
      <c r="K25" s="88">
        <f t="shared" si="1"/>
        <v>0</v>
      </c>
      <c r="L25" s="89">
        <f t="shared" si="2"/>
        <v>0.19409078514116102</v>
      </c>
      <c r="M25" s="88">
        <f t="shared" si="3"/>
        <v>0.13586354959881272</v>
      </c>
      <c r="N25" s="90">
        <f t="shared" si="4"/>
        <v>1.1456088651640179</v>
      </c>
      <c r="O25" s="91">
        <f t="shared" si="5"/>
        <v>1.1456088651640215</v>
      </c>
      <c r="P25" s="92">
        <f t="shared" si="6"/>
        <v>1.1456088651640179</v>
      </c>
      <c r="Q25" s="91">
        <f t="shared" si="7"/>
        <v>1.1456088651640215</v>
      </c>
    </row>
    <row r="26" spans="9:17" x14ac:dyDescent="0.2">
      <c r="I26" s="79">
        <v>54</v>
      </c>
      <c r="J26" s="87">
        <f t="shared" si="0"/>
        <v>0</v>
      </c>
      <c r="K26" s="88">
        <f t="shared" si="1"/>
        <v>0</v>
      </c>
      <c r="L26" s="89">
        <f t="shared" si="2"/>
        <v>0.19231822942680968</v>
      </c>
      <c r="M26" s="88">
        <f t="shared" si="3"/>
        <v>0.13462276059876677</v>
      </c>
      <c r="N26" s="90">
        <f t="shared" si="4"/>
        <v>1.1354301290824864</v>
      </c>
      <c r="O26" s="91">
        <f t="shared" si="5"/>
        <v>1.1354301290824864</v>
      </c>
      <c r="P26" s="92">
        <f t="shared" si="6"/>
        <v>1.1354301290824864</v>
      </c>
      <c r="Q26" s="91">
        <f t="shared" si="7"/>
        <v>1.1354301290824864</v>
      </c>
    </row>
    <row r="27" spans="9:17" x14ac:dyDescent="0.2">
      <c r="I27" s="79">
        <v>53</v>
      </c>
      <c r="J27" s="87">
        <f t="shared" si="0"/>
        <v>0</v>
      </c>
      <c r="K27" s="88">
        <f t="shared" si="1"/>
        <v>0</v>
      </c>
      <c r="L27" s="89">
        <f t="shared" si="2"/>
        <v>0.19052918375675076</v>
      </c>
      <c r="M27" s="88">
        <f t="shared" si="3"/>
        <v>0.13337042862972553</v>
      </c>
      <c r="N27" s="90">
        <f t="shared" si="4"/>
        <v>1.125148857554322</v>
      </c>
      <c r="O27" s="91">
        <f t="shared" si="5"/>
        <v>1.1251488575543256</v>
      </c>
      <c r="P27" s="92">
        <f t="shared" si="6"/>
        <v>1.125148857554322</v>
      </c>
      <c r="Q27" s="91">
        <f t="shared" si="7"/>
        <v>1.1251488575543256</v>
      </c>
    </row>
    <row r="28" spans="9:17" x14ac:dyDescent="0.2">
      <c r="I28" s="79">
        <v>52</v>
      </c>
      <c r="J28" s="87">
        <f t="shared" si="0"/>
        <v>0</v>
      </c>
      <c r="K28" s="88">
        <f t="shared" si="1"/>
        <v>0</v>
      </c>
      <c r="L28" s="89">
        <f t="shared" si="2"/>
        <v>0.18872317917035092</v>
      </c>
      <c r="M28" s="88">
        <f t="shared" si="3"/>
        <v>0.13210622541924563</v>
      </c>
      <c r="N28" s="90">
        <f t="shared" si="4"/>
        <v>1.114762205467521</v>
      </c>
      <c r="O28" s="91">
        <f t="shared" si="5"/>
        <v>1.114762205467521</v>
      </c>
      <c r="P28" s="92">
        <f t="shared" si="6"/>
        <v>1.114762205467521</v>
      </c>
      <c r="Q28" s="91">
        <f t="shared" si="7"/>
        <v>1.114762205467521</v>
      </c>
    </row>
    <row r="29" spans="9:17" x14ac:dyDescent="0.2">
      <c r="I29" s="79">
        <v>51</v>
      </c>
      <c r="J29" s="87">
        <f t="shared" si="0"/>
        <v>0</v>
      </c>
      <c r="K29" s="88">
        <f t="shared" si="1"/>
        <v>0</v>
      </c>
      <c r="L29" s="89">
        <f t="shared" si="2"/>
        <v>0.18689972404825816</v>
      </c>
      <c r="M29" s="88">
        <f t="shared" si="3"/>
        <v>0.1308298068337807</v>
      </c>
      <c r="N29" s="90">
        <f t="shared" si="4"/>
        <v>1.1042671910269526</v>
      </c>
      <c r="O29" s="91">
        <f t="shared" si="5"/>
        <v>1.1042671910269526</v>
      </c>
      <c r="P29" s="92">
        <f t="shared" si="6"/>
        <v>1.1042671910269526</v>
      </c>
      <c r="Q29" s="91">
        <f t="shared" si="7"/>
        <v>1.1042671910269526</v>
      </c>
    </row>
    <row r="30" spans="9:17" x14ac:dyDescent="0.2">
      <c r="I30" s="79">
        <v>50</v>
      </c>
      <c r="J30" s="87">
        <f t="shared" si="0"/>
        <v>0</v>
      </c>
      <c r="K30" s="88">
        <f t="shared" si="1"/>
        <v>0</v>
      </c>
      <c r="L30" s="89">
        <f t="shared" si="2"/>
        <v>0.18505830254940131</v>
      </c>
      <c r="M30" s="88">
        <f t="shared" si="3"/>
        <v>0.12954081178458093</v>
      </c>
      <c r="N30" s="90">
        <f t="shared" si="4"/>
        <v>1.093660686348251</v>
      </c>
      <c r="O30" s="91">
        <f t="shared" si="5"/>
        <v>1.093660686348251</v>
      </c>
      <c r="P30" s="92">
        <f t="shared" si="6"/>
        <v>1.093660686348251</v>
      </c>
      <c r="Q30" s="91">
        <f t="shared" si="7"/>
        <v>1.093660686348251</v>
      </c>
    </row>
    <row r="31" spans="9:17" x14ac:dyDescent="0.2">
      <c r="I31" s="79">
        <v>49</v>
      </c>
      <c r="J31" s="87">
        <f t="shared" si="0"/>
        <v>0</v>
      </c>
      <c r="K31" s="88">
        <f t="shared" si="1"/>
        <v>0</v>
      </c>
      <c r="L31" s="89">
        <f t="shared" si="2"/>
        <v>0.18319837290657479</v>
      </c>
      <c r="M31" s="88">
        <f t="shared" si="3"/>
        <v>0.12823886103460236</v>
      </c>
      <c r="N31" s="90">
        <f t="shared" si="4"/>
        <v>1.082939407201728</v>
      </c>
      <c r="O31" s="91">
        <f t="shared" si="5"/>
        <v>1.0829394072017315</v>
      </c>
      <c r="P31" s="92">
        <f t="shared" si="6"/>
        <v>1.082939407201728</v>
      </c>
      <c r="Q31" s="91">
        <f t="shared" si="7"/>
        <v>1.0829394072017315</v>
      </c>
    </row>
    <row r="32" spans="9:17" x14ac:dyDescent="0.2">
      <c r="I32" s="79">
        <v>48</v>
      </c>
      <c r="J32" s="87">
        <f t="shared" si="0"/>
        <v>0</v>
      </c>
      <c r="K32" s="88">
        <f t="shared" si="1"/>
        <v>0</v>
      </c>
      <c r="L32" s="89">
        <f t="shared" si="2"/>
        <v>0.18131936556464984</v>
      </c>
      <c r="M32" s="88">
        <f t="shared" si="3"/>
        <v>0.12692355589525489</v>
      </c>
      <c r="N32" s="90">
        <f t="shared" si="4"/>
        <v>1.0720999018105424</v>
      </c>
      <c r="O32" s="91">
        <f t="shared" si="5"/>
        <v>1.0720999018105459</v>
      </c>
      <c r="P32" s="92">
        <f t="shared" si="6"/>
        <v>1.0720999018105424</v>
      </c>
      <c r="Q32" s="91">
        <f t="shared" si="7"/>
        <v>1.0720999018105459</v>
      </c>
    </row>
    <row r="33" spans="9:17" x14ac:dyDescent="0.2">
      <c r="I33" s="79">
        <v>47</v>
      </c>
      <c r="J33" s="87">
        <f t="shared" si="0"/>
        <v>0</v>
      </c>
      <c r="K33" s="88">
        <f t="shared" si="1"/>
        <v>0</v>
      </c>
      <c r="L33" s="89">
        <f t="shared" si="2"/>
        <v>0.17942068114327794</v>
      </c>
      <c r="M33" s="88">
        <f t="shared" si="3"/>
        <v>0.12559447680029456</v>
      </c>
      <c r="N33" s="90">
        <f t="shared" si="4"/>
        <v>1.0611385385942178</v>
      </c>
      <c r="O33" s="91">
        <f t="shared" si="5"/>
        <v>1.0611385385942178</v>
      </c>
      <c r="P33" s="92">
        <f t="shared" si="6"/>
        <v>1.0611385385942178</v>
      </c>
      <c r="Q33" s="91">
        <f t="shared" si="7"/>
        <v>1.0611385385942178</v>
      </c>
    </row>
    <row r="34" spans="9:17" x14ac:dyDescent="0.2">
      <c r="I34" s="79">
        <v>46</v>
      </c>
      <c r="J34" s="87">
        <f t="shared" si="0"/>
        <v>0</v>
      </c>
      <c r="K34" s="88">
        <f t="shared" si="1"/>
        <v>0</v>
      </c>
      <c r="L34" s="89">
        <f t="shared" si="2"/>
        <v>0.17750168820343229</v>
      </c>
      <c r="M34" s="88">
        <f t="shared" si="3"/>
        <v>0.1242511817424026</v>
      </c>
      <c r="N34" s="90">
        <f t="shared" si="4"/>
        <v>1.0500514927334805</v>
      </c>
      <c r="O34" s="91">
        <f t="shared" si="5"/>
        <v>1.0500514927334805</v>
      </c>
      <c r="P34" s="92">
        <f t="shared" si="6"/>
        <v>1.0500514927334805</v>
      </c>
      <c r="Q34" s="91">
        <f t="shared" si="7"/>
        <v>1.0500514927334805</v>
      </c>
    </row>
    <row r="35" spans="9:17" x14ac:dyDescent="0.2">
      <c r="I35" s="79">
        <v>45</v>
      </c>
      <c r="J35" s="87">
        <f t="shared" si="0"/>
        <v>0</v>
      </c>
      <c r="K35" s="88">
        <f t="shared" si="1"/>
        <v>0</v>
      </c>
      <c r="L35" s="89">
        <f t="shared" si="2"/>
        <v>0.17556172079419585</v>
      </c>
      <c r="M35" s="88">
        <f t="shared" si="3"/>
        <v>0.12289320455593711</v>
      </c>
      <c r="N35" s="90">
        <f t="shared" si="4"/>
        <v>1.0388347314148163</v>
      </c>
      <c r="O35" s="91">
        <f t="shared" si="5"/>
        <v>1.0388347314148163</v>
      </c>
      <c r="P35" s="92">
        <f t="shared" si="6"/>
        <v>1.0388347314148163</v>
      </c>
      <c r="Q35" s="91">
        <f t="shared" si="7"/>
        <v>1.0388347314148163</v>
      </c>
    </row>
    <row r="36" spans="9:17" x14ac:dyDescent="0.2">
      <c r="I36" s="79">
        <v>44</v>
      </c>
      <c r="J36" s="87">
        <f t="shared" si="0"/>
        <v>0</v>
      </c>
      <c r="K36" s="88">
        <f t="shared" si="1"/>
        <v>0</v>
      </c>
      <c r="L36" s="89">
        <f t="shared" si="2"/>
        <v>0.17360007575277686</v>
      </c>
      <c r="M36" s="88">
        <f t="shared" si="3"/>
        <v>0.1215200530269438</v>
      </c>
      <c r="N36" s="90">
        <f t="shared" si="4"/>
        <v>1.0274839975924479</v>
      </c>
      <c r="O36" s="91">
        <f t="shared" si="5"/>
        <v>1.0274839975924479</v>
      </c>
      <c r="P36" s="92">
        <f t="shared" si="6"/>
        <v>1.0274839975924479</v>
      </c>
      <c r="Q36" s="91">
        <f t="shared" si="7"/>
        <v>1.0274839975924479</v>
      </c>
    </row>
    <row r="37" spans="9:17" x14ac:dyDescent="0.2">
      <c r="I37" s="79">
        <v>43</v>
      </c>
      <c r="J37" s="87">
        <f t="shared" si="0"/>
        <v>0</v>
      </c>
      <c r="K37" s="88">
        <f t="shared" si="1"/>
        <v>0</v>
      </c>
      <c r="L37" s="89">
        <f t="shared" si="2"/>
        <v>0.17161600972671678</v>
      </c>
      <c r="M37" s="88">
        <f t="shared" si="3"/>
        <v>0.12013120680870175</v>
      </c>
      <c r="N37" s="90">
        <f t="shared" si="4"/>
        <v>1.0159947920815426</v>
      </c>
      <c r="O37" s="91">
        <f t="shared" si="5"/>
        <v>1.0159947920815426</v>
      </c>
      <c r="P37" s="92">
        <f t="shared" si="6"/>
        <v>1.0159947920815426</v>
      </c>
      <c r="Q37" s="91">
        <f t="shared" si="7"/>
        <v>1.0159947920815426</v>
      </c>
    </row>
    <row r="38" spans="9:17" x14ac:dyDescent="0.2">
      <c r="I38" s="79">
        <v>42</v>
      </c>
      <c r="J38" s="87">
        <f t="shared" si="0"/>
        <v>0</v>
      </c>
      <c r="K38" s="88">
        <f t="shared" si="1"/>
        <v>0</v>
      </c>
      <c r="L38" s="89">
        <f t="shared" si="2"/>
        <v>0.16960873588253411</v>
      </c>
      <c r="M38" s="88">
        <f t="shared" si="3"/>
        <v>0.11872611511777387</v>
      </c>
      <c r="N38" s="90">
        <f t="shared" si="4"/>
        <v>1.0043623537679416</v>
      </c>
      <c r="O38" s="91">
        <f t="shared" si="5"/>
        <v>1.0043623537679487</v>
      </c>
      <c r="P38" s="92">
        <f t="shared" si="6"/>
        <v>1.0043623537679416</v>
      </c>
      <c r="Q38" s="91">
        <f t="shared" si="7"/>
        <v>1.0043623537679487</v>
      </c>
    </row>
    <row r="39" spans="9:17" x14ac:dyDescent="0.2">
      <c r="I39" s="79">
        <v>41</v>
      </c>
      <c r="J39" s="87">
        <f t="shared" si="0"/>
        <v>0</v>
      </c>
      <c r="K39" s="88">
        <f t="shared" si="1"/>
        <v>0</v>
      </c>
      <c r="L39" s="89">
        <f t="shared" si="2"/>
        <v>0.16757742025947858</v>
      </c>
      <c r="M39" s="88">
        <f t="shared" si="3"/>
        <v>0.11730419418163499</v>
      </c>
      <c r="N39" s="90">
        <f t="shared" si="4"/>
        <v>0.99258163768632102</v>
      </c>
      <c r="O39" s="91">
        <f t="shared" si="5"/>
        <v>0.99258163768632457</v>
      </c>
      <c r="P39" s="92">
        <f t="shared" si="6"/>
        <v>0.99258163768632102</v>
      </c>
      <c r="Q39" s="91">
        <f t="shared" si="7"/>
        <v>0.99258163768632457</v>
      </c>
    </row>
    <row r="40" spans="9:17" x14ac:dyDescent="0.2">
      <c r="I40" s="79">
        <v>40</v>
      </c>
      <c r="J40" s="87">
        <f t="shared" si="0"/>
        <v>0</v>
      </c>
      <c r="K40" s="88">
        <f t="shared" si="1"/>
        <v>0</v>
      </c>
      <c r="L40" s="89">
        <f t="shared" si="2"/>
        <v>0.16552117772047356</v>
      </c>
      <c r="M40" s="88">
        <f t="shared" si="3"/>
        <v>0.11586482440433149</v>
      </c>
      <c r="N40" s="90">
        <f t="shared" si="4"/>
        <v>0.98064729067929335</v>
      </c>
      <c r="O40" s="91">
        <f t="shared" si="5"/>
        <v>0.98064729067929335</v>
      </c>
      <c r="P40" s="92">
        <f t="shared" si="6"/>
        <v>0.98064729067929335</v>
      </c>
      <c r="Q40" s="91">
        <f t="shared" si="7"/>
        <v>0.98064729067929335</v>
      </c>
    </row>
    <row r="41" spans="9:17" x14ac:dyDescent="0.2">
      <c r="I41" s="79">
        <v>39</v>
      </c>
      <c r="J41" s="87">
        <f t="shared" ref="J41:J72" si="8">MAX(S0-K,0)</f>
        <v>0</v>
      </c>
      <c r="K41" s="88">
        <f t="shared" ref="K41:K72" si="9">MAX(K-S0,0)</f>
        <v>0</v>
      </c>
      <c r="L41" s="89">
        <f t="shared" ref="L41:L72" si="10">1/(sigma*SQRT(I41/365))*(LN(S0/K)+(r0+0.5*sigma)*I41/365)</f>
        <v>0.16343906744448614</v>
      </c>
      <c r="M41" s="88">
        <f t="shared" ref="M41:M72" si="11">L41-sigma*SQRT(I41/365)</f>
        <v>0.11440734721114029</v>
      </c>
      <c r="N41" s="90">
        <f t="shared" ref="N41:N72" si="12">S0*_xlfn.NORM.DIST(L41,0,1,TRUE)-K*EXP(-r0*(I41/365))*_xlfn.NORM.DIST(M41,0,1,TRUE)</f>
        <v>0.96855362430264691</v>
      </c>
      <c r="O41" s="91">
        <f t="shared" ref="O41:O72" si="13">-S0*_xlfn.NORM.DIST(-L41,0,1,TRUE)+K*EXP(-r0*(I41/365))*_xlfn.NORM.DIST(-M41,0,1,TRUE)</f>
        <v>0.96855362430264691</v>
      </c>
      <c r="P41" s="92">
        <f t="shared" ref="P41:P72" si="14">N41-J41</f>
        <v>0.96855362430264691</v>
      </c>
      <c r="Q41" s="91">
        <f t="shared" ref="Q41:Q72" si="15">O41-K41</f>
        <v>0.96855362430264691</v>
      </c>
    </row>
    <row r="42" spans="9:17" x14ac:dyDescent="0.2">
      <c r="I42" s="79">
        <v>38</v>
      </c>
      <c r="J42" s="87">
        <f t="shared" si="8"/>
        <v>0</v>
      </c>
      <c r="K42" s="88">
        <f t="shared" si="9"/>
        <v>0</v>
      </c>
      <c r="L42" s="89">
        <f t="shared" si="10"/>
        <v>0.16133008789520314</v>
      </c>
      <c r="M42" s="88">
        <f t="shared" si="11"/>
        <v>0.1129310615266422</v>
      </c>
      <c r="N42" s="90">
        <f t="shared" si="12"/>
        <v>0.95629458458607886</v>
      </c>
      <c r="O42" s="91">
        <f t="shared" si="13"/>
        <v>0.95629458458608241</v>
      </c>
      <c r="P42" s="92">
        <f t="shared" si="14"/>
        <v>0.95629458458607886</v>
      </c>
      <c r="Q42" s="91">
        <f t="shared" si="15"/>
        <v>0.95629458458608241</v>
      </c>
    </row>
    <row r="43" spans="9:17" x14ac:dyDescent="0.2">
      <c r="I43" s="79">
        <v>37</v>
      </c>
      <c r="J43" s="87">
        <f t="shared" si="8"/>
        <v>0</v>
      </c>
      <c r="K43" s="88">
        <f t="shared" si="9"/>
        <v>0</v>
      </c>
      <c r="L43" s="89">
        <f t="shared" si="10"/>
        <v>0.15919317118967338</v>
      </c>
      <c r="M43" s="88">
        <f t="shared" si="11"/>
        <v>0.11143521983277137</v>
      </c>
      <c r="N43" s="90">
        <f t="shared" si="12"/>
        <v>0.94386371819118509</v>
      </c>
      <c r="O43" s="91">
        <f t="shared" si="13"/>
        <v>0.94386371819118864</v>
      </c>
      <c r="P43" s="92">
        <f t="shared" si="14"/>
        <v>0.94386371819118509</v>
      </c>
      <c r="Q43" s="91">
        <f t="shared" si="15"/>
        <v>0.94386371819118864</v>
      </c>
    </row>
    <row r="44" spans="9:17" x14ac:dyDescent="0.2">
      <c r="I44" s="79">
        <v>36</v>
      </c>
      <c r="J44" s="87">
        <f t="shared" si="8"/>
        <v>0</v>
      </c>
      <c r="K44" s="88">
        <f t="shared" si="9"/>
        <v>0</v>
      </c>
      <c r="L44" s="89">
        <f t="shared" si="10"/>
        <v>0.1570271767770641</v>
      </c>
      <c r="M44" s="88">
        <f t="shared" si="11"/>
        <v>0.10991902374394487</v>
      </c>
      <c r="N44" s="90">
        <f t="shared" si="12"/>
        <v>0.93125413442766103</v>
      </c>
      <c r="O44" s="91">
        <f t="shared" si="13"/>
        <v>0.93125413442766458</v>
      </c>
      <c r="P44" s="92">
        <f t="shared" si="14"/>
        <v>0.93125413442766103</v>
      </c>
      <c r="Q44" s="91">
        <f t="shared" si="15"/>
        <v>0.93125413442766458</v>
      </c>
    </row>
    <row r="45" spans="9:17" x14ac:dyDescent="0.2">
      <c r="I45" s="79">
        <v>35</v>
      </c>
      <c r="J45" s="87">
        <f t="shared" si="8"/>
        <v>0</v>
      </c>
      <c r="K45" s="88">
        <f t="shared" si="9"/>
        <v>0</v>
      </c>
      <c r="L45" s="89">
        <f t="shared" si="10"/>
        <v>0.1548308843213331</v>
      </c>
      <c r="M45" s="88">
        <f t="shared" si="11"/>
        <v>0.10838161902493318</v>
      </c>
      <c r="N45" s="90">
        <f t="shared" si="12"/>
        <v>0.91845846249053764</v>
      </c>
      <c r="O45" s="91">
        <f t="shared" si="13"/>
        <v>0.91845846249054119</v>
      </c>
      <c r="P45" s="92">
        <f t="shared" si="14"/>
        <v>0.91845846249053764</v>
      </c>
      <c r="Q45" s="91">
        <f t="shared" si="15"/>
        <v>0.91845846249054119</v>
      </c>
    </row>
    <row r="46" spans="9:17" x14ac:dyDescent="0.2">
      <c r="I46" s="79">
        <v>34</v>
      </c>
      <c r="J46" s="87">
        <f t="shared" si="8"/>
        <v>0</v>
      </c>
      <c r="K46" s="88">
        <f t="shared" si="9"/>
        <v>0</v>
      </c>
      <c r="L46" s="89">
        <f t="shared" si="10"/>
        <v>0.1526029856617383</v>
      </c>
      <c r="M46" s="88">
        <f t="shared" si="11"/>
        <v>0.10682208996321679</v>
      </c>
      <c r="N46" s="90">
        <f t="shared" si="12"/>
        <v>0.90546880316201239</v>
      </c>
      <c r="O46" s="91">
        <f t="shared" si="13"/>
        <v>0.90546880316201594</v>
      </c>
      <c r="P46" s="92">
        <f t="shared" si="14"/>
        <v>0.90546880316201239</v>
      </c>
      <c r="Q46" s="91">
        <f t="shared" si="15"/>
        <v>0.90546880316201594</v>
      </c>
    </row>
    <row r="47" spans="9:17" x14ac:dyDescent="0.2">
      <c r="I47" s="79">
        <v>33</v>
      </c>
      <c r="J47" s="87">
        <f t="shared" si="8"/>
        <v>0</v>
      </c>
      <c r="K47" s="88">
        <f t="shared" si="9"/>
        <v>0</v>
      </c>
      <c r="L47" s="89">
        <f t="shared" si="10"/>
        <v>0.15034207570080774</v>
      </c>
      <c r="M47" s="88">
        <f t="shared" si="11"/>
        <v>0.10523945299056542</v>
      </c>
      <c r="N47" s="90">
        <f t="shared" si="12"/>
        <v>0.89227667407576305</v>
      </c>
      <c r="O47" s="91">
        <f t="shared" si="13"/>
        <v>0.89227667407576305</v>
      </c>
      <c r="P47" s="92">
        <f t="shared" si="14"/>
        <v>0.89227667407576305</v>
      </c>
      <c r="Q47" s="91">
        <f t="shared" si="15"/>
        <v>0.89227667407576305</v>
      </c>
    </row>
    <row r="48" spans="9:17" x14ac:dyDescent="0.2">
      <c r="I48" s="79">
        <v>32</v>
      </c>
      <c r="J48" s="87">
        <f t="shared" si="8"/>
        <v>0</v>
      </c>
      <c r="K48" s="88">
        <f t="shared" si="9"/>
        <v>0</v>
      </c>
      <c r="L48" s="89">
        <f t="shared" si="10"/>
        <v>0.14804664203952106</v>
      </c>
      <c r="M48" s="88">
        <f t="shared" si="11"/>
        <v>0.10363264942766474</v>
      </c>
      <c r="N48" s="90">
        <f t="shared" si="12"/>
        <v>0.87887294746257894</v>
      </c>
      <c r="O48" s="91">
        <f t="shared" si="13"/>
        <v>0.87887294746258249</v>
      </c>
      <c r="P48" s="92">
        <f t="shared" si="14"/>
        <v>0.87887294746257894</v>
      </c>
      <c r="Q48" s="91">
        <f t="shared" si="15"/>
        <v>0.87887294746258249</v>
      </c>
    </row>
    <row r="49" spans="9:17" x14ac:dyDescent="0.2">
      <c r="I49" s="79">
        <v>31</v>
      </c>
      <c r="J49" s="87">
        <f t="shared" si="8"/>
        <v>0</v>
      </c>
      <c r="K49" s="88">
        <f t="shared" si="9"/>
        <v>0</v>
      </c>
      <c r="L49" s="89">
        <f t="shared" si="10"/>
        <v>0.14571505314252459</v>
      </c>
      <c r="M49" s="88">
        <f t="shared" si="11"/>
        <v>0.10200053719976721</v>
      </c>
      <c r="N49" s="90">
        <f t="shared" si="12"/>
        <v>0.86524777907450812</v>
      </c>
      <c r="O49" s="91">
        <f t="shared" si="13"/>
        <v>0.86524777907450812</v>
      </c>
      <c r="P49" s="92">
        <f t="shared" si="14"/>
        <v>0.86524777907450812</v>
      </c>
      <c r="Q49" s="91">
        <f t="shared" si="15"/>
        <v>0.86524777907450812</v>
      </c>
    </row>
    <row r="50" spans="9:17" x14ac:dyDescent="0.2">
      <c r="I50" s="79">
        <v>30</v>
      </c>
      <c r="J50" s="87">
        <f t="shared" si="8"/>
        <v>0</v>
      </c>
      <c r="K50" s="88">
        <f t="shared" si="9"/>
        <v>0</v>
      </c>
      <c r="L50" s="89">
        <f t="shared" si="10"/>
        <v>0.14334554477024897</v>
      </c>
      <c r="M50" s="88">
        <f t="shared" si="11"/>
        <v>0.10034188133917428</v>
      </c>
      <c r="N50" s="90">
        <f t="shared" si="12"/>
        <v>0.85139052670940529</v>
      </c>
      <c r="O50" s="91">
        <f t="shared" si="13"/>
        <v>0.85139052670940885</v>
      </c>
      <c r="P50" s="92">
        <f t="shared" si="14"/>
        <v>0.85139052670940529</v>
      </c>
      <c r="Q50" s="91">
        <f t="shared" si="15"/>
        <v>0.85139052670940885</v>
      </c>
    </row>
    <row r="51" spans="9:17" x14ac:dyDescent="0.2">
      <c r="I51" s="79">
        <v>29</v>
      </c>
      <c r="J51" s="87">
        <f t="shared" si="8"/>
        <v>0</v>
      </c>
      <c r="K51" s="88">
        <f t="shared" si="9"/>
        <v>0</v>
      </c>
      <c r="L51" s="89">
        <f t="shared" si="10"/>
        <v>0.14093620435725565</v>
      </c>
      <c r="M51" s="88">
        <f t="shared" si="11"/>
        <v>9.8655343050078947E-2</v>
      </c>
      <c r="N51" s="90">
        <f t="shared" si="12"/>
        <v>0.83728965641270747</v>
      </c>
      <c r="O51" s="91">
        <f t="shared" si="13"/>
        <v>0.83728965641270392</v>
      </c>
      <c r="P51" s="92">
        <f t="shared" si="14"/>
        <v>0.83728965641270747</v>
      </c>
      <c r="Q51" s="91">
        <f t="shared" si="15"/>
        <v>0.83728965641270392</v>
      </c>
    </row>
    <row r="52" spans="9:17" x14ac:dyDescent="0.2">
      <c r="I52" s="79">
        <v>28</v>
      </c>
      <c r="J52" s="87">
        <f t="shared" si="8"/>
        <v>0</v>
      </c>
      <c r="K52" s="88">
        <f t="shared" si="9"/>
        <v>0</v>
      </c>
      <c r="L52" s="89">
        <f t="shared" si="10"/>
        <v>0.13848495294356289</v>
      </c>
      <c r="M52" s="88">
        <f t="shared" si="11"/>
        <v>9.6939467060494028E-2</v>
      </c>
      <c r="N52" s="90">
        <f t="shared" si="12"/>
        <v>0.82293263399795435</v>
      </c>
      <c r="O52" s="91">
        <f t="shared" si="13"/>
        <v>0.82293263399795435</v>
      </c>
      <c r="P52" s="92">
        <f t="shared" si="14"/>
        <v>0.82293263399795435</v>
      </c>
      <c r="Q52" s="91">
        <f t="shared" si="15"/>
        <v>0.82293263399795435</v>
      </c>
    </row>
    <row r="53" spans="9:17" x14ac:dyDescent="0.2">
      <c r="I53" s="79">
        <v>27</v>
      </c>
      <c r="J53" s="87">
        <f t="shared" si="8"/>
        <v>0</v>
      </c>
      <c r="K53" s="88">
        <f t="shared" si="9"/>
        <v>0</v>
      </c>
      <c r="L53" s="89">
        <f t="shared" si="10"/>
        <v>0.13598952417348736</v>
      </c>
      <c r="M53" s="88">
        <f t="shared" si="11"/>
        <v>9.5192666921441155E-2</v>
      </c>
      <c r="N53" s="90">
        <f t="shared" si="12"/>
        <v>0.80830579897521559</v>
      </c>
      <c r="O53" s="91">
        <f t="shared" si="13"/>
        <v>0.80830579897521915</v>
      </c>
      <c r="P53" s="92">
        <f t="shared" si="14"/>
        <v>0.80830579897521559</v>
      </c>
      <c r="Q53" s="91">
        <f t="shared" si="15"/>
        <v>0.80830579897521915</v>
      </c>
    </row>
    <row r="54" spans="9:17" x14ac:dyDescent="0.2">
      <c r="I54" s="79">
        <v>26</v>
      </c>
      <c r="J54" s="87">
        <f t="shared" si="8"/>
        <v>0</v>
      </c>
      <c r="K54" s="88">
        <f t="shared" si="9"/>
        <v>0</v>
      </c>
      <c r="L54" s="89">
        <f t="shared" si="10"/>
        <v>0.13344743975843892</v>
      </c>
      <c r="M54" s="88">
        <f t="shared" si="11"/>
        <v>9.341320783090723E-2</v>
      </c>
      <c r="N54" s="90">
        <f t="shared" si="12"/>
        <v>0.79339421726814408</v>
      </c>
      <c r="O54" s="91">
        <f t="shared" si="13"/>
        <v>0.79339421726814408</v>
      </c>
      <c r="P54" s="92">
        <f t="shared" si="14"/>
        <v>0.79339421726814408</v>
      </c>
      <c r="Q54" s="91">
        <f t="shared" si="15"/>
        <v>0.79339421726814408</v>
      </c>
    </row>
    <row r="55" spans="9:17" x14ac:dyDescent="0.2">
      <c r="I55" s="79">
        <v>25</v>
      </c>
      <c r="J55" s="87">
        <f t="shared" si="8"/>
        <v>0</v>
      </c>
      <c r="K55" s="88">
        <f t="shared" si="9"/>
        <v>0</v>
      </c>
      <c r="L55" s="89">
        <f t="shared" si="10"/>
        <v>0.13085598064755344</v>
      </c>
      <c r="M55" s="88">
        <f t="shared" si="11"/>
        <v>9.1599186453287407E-2</v>
      </c>
      <c r="N55" s="90">
        <f t="shared" si="12"/>
        <v>0.77818150818627529</v>
      </c>
      <c r="O55" s="91">
        <f t="shared" si="13"/>
        <v>0.77818150818627529</v>
      </c>
      <c r="P55" s="92">
        <f t="shared" si="14"/>
        <v>0.77818150818627529</v>
      </c>
      <c r="Q55" s="91">
        <f t="shared" si="15"/>
        <v>0.77818150818627529</v>
      </c>
    </row>
    <row r="56" spans="9:17" x14ac:dyDescent="0.2">
      <c r="I56" s="79">
        <v>24</v>
      </c>
      <c r="J56" s="87">
        <f t="shared" si="8"/>
        <v>0</v>
      </c>
      <c r="K56" s="88">
        <f t="shared" si="9"/>
        <v>0</v>
      </c>
      <c r="L56" s="89">
        <f t="shared" si="10"/>
        <v>0.12821215295120647</v>
      </c>
      <c r="M56" s="88">
        <f t="shared" si="11"/>
        <v>8.9748507065844529E-2</v>
      </c>
      <c r="N56" s="90">
        <f t="shared" si="12"/>
        <v>0.76264963992737833</v>
      </c>
      <c r="O56" s="91">
        <f t="shared" si="13"/>
        <v>0.76264963992737833</v>
      </c>
      <c r="P56" s="92">
        <f t="shared" si="14"/>
        <v>0.76264963992737833</v>
      </c>
      <c r="Q56" s="91">
        <f t="shared" si="15"/>
        <v>0.76264963992737833</v>
      </c>
    </row>
    <row r="57" spans="9:17" x14ac:dyDescent="0.2">
      <c r="I57" s="79">
        <v>23</v>
      </c>
      <c r="J57" s="87">
        <f t="shared" si="8"/>
        <v>0</v>
      </c>
      <c r="K57" s="88">
        <f t="shared" si="9"/>
        <v>0</v>
      </c>
      <c r="L57" s="89">
        <f t="shared" si="10"/>
        <v>0.12551264740070717</v>
      </c>
      <c r="M57" s="88">
        <f t="shared" si="11"/>
        <v>8.7858853180495008E-2</v>
      </c>
      <c r="N57" s="90">
        <f t="shared" si="12"/>
        <v>0.74677868631566824</v>
      </c>
      <c r="O57" s="91">
        <f t="shared" si="13"/>
        <v>0.74677868631566824</v>
      </c>
      <c r="P57" s="92">
        <f t="shared" si="14"/>
        <v>0.74677868631566824</v>
      </c>
      <c r="Q57" s="91">
        <f t="shared" si="15"/>
        <v>0.74677868631566824</v>
      </c>
    </row>
    <row r="58" spans="9:17" x14ac:dyDescent="0.2">
      <c r="I58" s="79">
        <v>22</v>
      </c>
      <c r="J58" s="87">
        <f t="shared" si="8"/>
        <v>0</v>
      </c>
      <c r="K58" s="88">
        <f t="shared" si="9"/>
        <v>0</v>
      </c>
      <c r="L58" s="89">
        <f t="shared" si="10"/>
        <v>0.12275379077928687</v>
      </c>
      <c r="M58" s="88">
        <f t="shared" si="11"/>
        <v>8.5927653545500818E-2</v>
      </c>
      <c r="N58" s="90">
        <f t="shared" si="12"/>
        <v>0.73054653539540126</v>
      </c>
      <c r="O58" s="91">
        <f t="shared" si="13"/>
        <v>0.73054653539540482</v>
      </c>
      <c r="P58" s="92">
        <f t="shared" si="14"/>
        <v>0.73054653539540126</v>
      </c>
      <c r="Q58" s="91">
        <f t="shared" si="15"/>
        <v>0.73054653539540482</v>
      </c>
    </row>
    <row r="59" spans="9:17" x14ac:dyDescent="0.2">
      <c r="I59" s="79">
        <v>21</v>
      </c>
      <c r="J59" s="87">
        <f t="shared" si="8"/>
        <v>0</v>
      </c>
      <c r="K59" s="88">
        <f t="shared" si="9"/>
        <v>0</v>
      </c>
      <c r="L59" s="89">
        <f t="shared" si="10"/>
        <v>0.119931487291018</v>
      </c>
      <c r="M59" s="88">
        <f t="shared" si="11"/>
        <v>8.3952041103712599E-2</v>
      </c>
      <c r="N59" s="90">
        <f t="shared" si="12"/>
        <v>0.71392853769151188</v>
      </c>
      <c r="O59" s="91">
        <f t="shared" si="13"/>
        <v>0.71392853769150477</v>
      </c>
      <c r="P59" s="92">
        <f t="shared" si="14"/>
        <v>0.71392853769151188</v>
      </c>
      <c r="Q59" s="91">
        <f t="shared" si="15"/>
        <v>0.71392853769150477</v>
      </c>
    </row>
    <row r="60" spans="9:17" x14ac:dyDescent="0.2">
      <c r="I60" s="79">
        <v>20</v>
      </c>
      <c r="J60" s="87">
        <f t="shared" si="8"/>
        <v>0</v>
      </c>
      <c r="K60" s="88">
        <f t="shared" si="9"/>
        <v>0</v>
      </c>
      <c r="L60" s="89">
        <f t="shared" si="10"/>
        <v>0.11704114719613055</v>
      </c>
      <c r="M60" s="88">
        <f t="shared" si="11"/>
        <v>8.1928803037291387E-2</v>
      </c>
      <c r="N60" s="90">
        <f t="shared" si="12"/>
        <v>0.6968970781249908</v>
      </c>
      <c r="O60" s="91">
        <f t="shared" si="13"/>
        <v>0.69689707812499435</v>
      </c>
      <c r="P60" s="92">
        <f t="shared" si="14"/>
        <v>0.6968970781249908</v>
      </c>
      <c r="Q60" s="91">
        <f t="shared" si="15"/>
        <v>0.69689707812499435</v>
      </c>
    </row>
    <row r="61" spans="9:17" x14ac:dyDescent="0.2">
      <c r="I61" s="79">
        <v>19</v>
      </c>
      <c r="J61" s="87">
        <f t="shared" si="8"/>
        <v>0</v>
      </c>
      <c r="K61" s="88">
        <f t="shared" si="9"/>
        <v>0</v>
      </c>
      <c r="L61" s="89">
        <f t="shared" si="10"/>
        <v>0.11407759916011989</v>
      </c>
      <c r="M61" s="88">
        <f t="shared" si="11"/>
        <v>7.9854319412083929E-2</v>
      </c>
      <c r="N61" s="90">
        <f t="shared" si="12"/>
        <v>0.67942105029162647</v>
      </c>
      <c r="O61" s="91">
        <f t="shared" si="13"/>
        <v>0.67942105029162647</v>
      </c>
      <c r="P61" s="92">
        <f t="shared" si="14"/>
        <v>0.67942105029162647</v>
      </c>
      <c r="Q61" s="91">
        <f t="shared" si="15"/>
        <v>0.67942105029162647</v>
      </c>
    </row>
    <row r="62" spans="9:17" x14ac:dyDescent="0.2">
      <c r="I62" s="79">
        <v>18</v>
      </c>
      <c r="J62" s="87">
        <f t="shared" si="8"/>
        <v>0</v>
      </c>
      <c r="K62" s="88">
        <f t="shared" si="9"/>
        <v>0</v>
      </c>
      <c r="L62" s="89">
        <f t="shared" si="10"/>
        <v>0.11103498152964077</v>
      </c>
      <c r="M62" s="88">
        <f t="shared" si="11"/>
        <v>7.7724487070748527E-2</v>
      </c>
      <c r="N62" s="90">
        <f t="shared" si="12"/>
        <v>0.66146520441580492</v>
      </c>
      <c r="O62" s="91">
        <f t="shared" si="13"/>
        <v>0.66146520441580137</v>
      </c>
      <c r="P62" s="92">
        <f t="shared" si="14"/>
        <v>0.66146520441580492</v>
      </c>
      <c r="Q62" s="91">
        <f t="shared" si="15"/>
        <v>0.66146520441580137</v>
      </c>
    </row>
    <row r="63" spans="9:17" x14ac:dyDescent="0.2">
      <c r="I63" s="79">
        <v>17</v>
      </c>
      <c r="J63" s="87">
        <f t="shared" si="8"/>
        <v>0</v>
      </c>
      <c r="K63" s="88">
        <f t="shared" si="9"/>
        <v>0</v>
      </c>
      <c r="L63" s="89">
        <f t="shared" si="10"/>
        <v>0.10790660599072863</v>
      </c>
      <c r="M63" s="88">
        <f t="shared" si="11"/>
        <v>7.5534624193510036E-2</v>
      </c>
      <c r="N63" s="90">
        <f t="shared" si="12"/>
        <v>0.6429893297625604</v>
      </c>
      <c r="O63" s="91">
        <f t="shared" si="13"/>
        <v>0.64298932976256395</v>
      </c>
      <c r="P63" s="92">
        <f t="shared" si="14"/>
        <v>0.6429893297625604</v>
      </c>
      <c r="Q63" s="91">
        <f t="shared" si="15"/>
        <v>0.64298932976256395</v>
      </c>
    </row>
    <row r="64" spans="9:17" x14ac:dyDescent="0.2">
      <c r="I64" s="79">
        <v>16</v>
      </c>
      <c r="J64" s="87">
        <f t="shared" si="8"/>
        <v>0</v>
      </c>
      <c r="K64" s="88">
        <f t="shared" si="9"/>
        <v>0</v>
      </c>
      <c r="L64" s="89">
        <f t="shared" si="10"/>
        <v>0.10468478451804275</v>
      </c>
      <c r="M64" s="88">
        <f t="shared" si="11"/>
        <v>7.3279349162629931E-2</v>
      </c>
      <c r="N64" s="90">
        <f t="shared" si="12"/>
        <v>0.62394721703241629</v>
      </c>
      <c r="O64" s="91">
        <f t="shared" si="13"/>
        <v>0.62394721703241629</v>
      </c>
      <c r="P64" s="92">
        <f t="shared" si="14"/>
        <v>0.62394721703241629</v>
      </c>
      <c r="Q64" s="91">
        <f t="shared" si="15"/>
        <v>0.62394721703241629</v>
      </c>
    </row>
    <row r="65" spans="9:17" x14ac:dyDescent="0.2">
      <c r="I65" s="79">
        <v>15</v>
      </c>
      <c r="J65" s="87">
        <f t="shared" si="8"/>
        <v>0</v>
      </c>
      <c r="K65" s="88">
        <f t="shared" si="9"/>
        <v>0</v>
      </c>
      <c r="L65" s="89">
        <f t="shared" si="10"/>
        <v>0.10136060675992288</v>
      </c>
      <c r="M65" s="88">
        <f t="shared" si="11"/>
        <v>7.0952424731946018E-2</v>
      </c>
      <c r="N65" s="90">
        <f t="shared" si="12"/>
        <v>0.60428532371557964</v>
      </c>
      <c r="O65" s="91">
        <f t="shared" si="13"/>
        <v>0.60428532371558674</v>
      </c>
      <c r="P65" s="92">
        <f t="shared" si="14"/>
        <v>0.60428532371557964</v>
      </c>
      <c r="Q65" s="91">
        <f t="shared" si="15"/>
        <v>0.60428532371558674</v>
      </c>
    </row>
    <row r="66" spans="9:17" x14ac:dyDescent="0.2">
      <c r="I66" s="79">
        <v>14</v>
      </c>
      <c r="J66" s="87">
        <f t="shared" si="8"/>
        <v>0</v>
      </c>
      <c r="K66" s="88">
        <f t="shared" si="9"/>
        <v>0</v>
      </c>
      <c r="L66" s="89">
        <f t="shared" si="10"/>
        <v>9.7923649318693254E-2</v>
      </c>
      <c r="M66" s="88">
        <f t="shared" si="11"/>
        <v>6.8546554523085279E-2</v>
      </c>
      <c r="N66" s="90">
        <f t="shared" si="12"/>
        <v>0.58394103132552999</v>
      </c>
      <c r="O66" s="91">
        <f t="shared" si="13"/>
        <v>0.58394103132553354</v>
      </c>
      <c r="P66" s="92">
        <f t="shared" si="14"/>
        <v>0.58394103132552999</v>
      </c>
      <c r="Q66" s="91">
        <f t="shared" si="15"/>
        <v>0.58394103132553354</v>
      </c>
    </row>
    <row r="67" spans="9:17" x14ac:dyDescent="0.2">
      <c r="I67" s="79">
        <v>13</v>
      </c>
      <c r="J67" s="87">
        <f t="shared" si="8"/>
        <v>0</v>
      </c>
      <c r="K67" s="88">
        <f t="shared" si="9"/>
        <v>0</v>
      </c>
      <c r="L67" s="89">
        <f t="shared" si="10"/>
        <v>9.4361589585175459E-2</v>
      </c>
      <c r="M67" s="88">
        <f t="shared" si="11"/>
        <v>6.6053112709622816E-2</v>
      </c>
      <c r="N67" s="90">
        <f t="shared" si="12"/>
        <v>0.56284033071770878</v>
      </c>
      <c r="O67" s="91">
        <f t="shared" si="13"/>
        <v>0.56284033071770523</v>
      </c>
      <c r="P67" s="92">
        <f t="shared" si="14"/>
        <v>0.56284033071770878</v>
      </c>
      <c r="Q67" s="91">
        <f t="shared" si="15"/>
        <v>0.56284033071770523</v>
      </c>
    </row>
    <row r="68" spans="9:17" x14ac:dyDescent="0.2">
      <c r="I68" s="79">
        <v>12</v>
      </c>
      <c r="J68" s="87">
        <f t="shared" si="8"/>
        <v>0</v>
      </c>
      <c r="K68" s="88">
        <f t="shared" si="9"/>
        <v>0</v>
      </c>
      <c r="L68" s="89">
        <f t="shared" si="10"/>
        <v>9.0659682782324919E-2</v>
      </c>
      <c r="M68" s="88">
        <f t="shared" si="11"/>
        <v>6.3461777947627446E-2</v>
      </c>
      <c r="N68" s="90">
        <f t="shared" si="12"/>
        <v>0.54089468782128236</v>
      </c>
      <c r="O68" s="91">
        <f t="shared" si="13"/>
        <v>0.54089468782127881</v>
      </c>
      <c r="P68" s="92">
        <f t="shared" si="14"/>
        <v>0.54089468782128236</v>
      </c>
      <c r="Q68" s="91">
        <f t="shared" si="15"/>
        <v>0.54089468782127881</v>
      </c>
    </row>
    <row r="69" spans="9:17" x14ac:dyDescent="0.2">
      <c r="I69" s="79">
        <v>11</v>
      </c>
      <c r="J69" s="87">
        <f t="shared" si="8"/>
        <v>0</v>
      </c>
      <c r="K69" s="88">
        <f t="shared" si="9"/>
        <v>0</v>
      </c>
      <c r="L69" s="89">
        <f t="shared" si="10"/>
        <v>8.6800037876388431E-2</v>
      </c>
      <c r="M69" s="88">
        <f t="shared" si="11"/>
        <v>6.0760026513471899E-2</v>
      </c>
      <c r="N69" s="90">
        <f t="shared" si="12"/>
        <v>0.51799670438121836</v>
      </c>
      <c r="O69" s="91">
        <f t="shared" si="13"/>
        <v>0.51799670438121126</v>
      </c>
      <c r="P69" s="92">
        <f t="shared" si="14"/>
        <v>0.51799670438121836</v>
      </c>
      <c r="Q69" s="91">
        <f t="shared" si="15"/>
        <v>0.51799670438121126</v>
      </c>
    </row>
    <row r="70" spans="9:17" x14ac:dyDescent="0.2">
      <c r="I70" s="79">
        <v>10</v>
      </c>
      <c r="J70" s="87">
        <f t="shared" si="8"/>
        <v>0</v>
      </c>
      <c r="K70" s="88">
        <f t="shared" si="9"/>
        <v>0</v>
      </c>
      <c r="L70" s="89">
        <f t="shared" si="10"/>
        <v>8.2760588860236781E-2</v>
      </c>
      <c r="M70" s="88">
        <f t="shared" si="11"/>
        <v>5.7932412202165745E-2</v>
      </c>
      <c r="N70" s="90">
        <f t="shared" si="12"/>
        <v>0.4940139538218844</v>
      </c>
      <c r="O70" s="91">
        <f t="shared" si="13"/>
        <v>0.4940139538218844</v>
      </c>
      <c r="P70" s="92">
        <f t="shared" si="14"/>
        <v>0.4940139538218844</v>
      </c>
      <c r="Q70" s="91">
        <f t="shared" si="15"/>
        <v>0.4940139538218844</v>
      </c>
    </row>
    <row r="71" spans="9:17" x14ac:dyDescent="0.2">
      <c r="I71" s="79">
        <v>9</v>
      </c>
      <c r="J71" s="87">
        <f t="shared" si="8"/>
        <v>0</v>
      </c>
      <c r="K71" s="88">
        <f t="shared" si="9"/>
        <v>0</v>
      </c>
      <c r="L71" s="89">
        <f t="shared" si="10"/>
        <v>7.8513588388532049E-2</v>
      </c>
      <c r="M71" s="88">
        <f t="shared" si="11"/>
        <v>5.4959511871972434E-2</v>
      </c>
      <c r="N71" s="90">
        <f t="shared" si="12"/>
        <v>0.46877995599419364</v>
      </c>
      <c r="O71" s="91">
        <f t="shared" si="13"/>
        <v>0.46877995599419719</v>
      </c>
      <c r="P71" s="92">
        <f t="shared" si="14"/>
        <v>0.46877995599419364</v>
      </c>
      <c r="Q71" s="91">
        <f t="shared" si="15"/>
        <v>0.46877995599419719</v>
      </c>
    </row>
    <row r="72" spans="9:17" x14ac:dyDescent="0.2">
      <c r="I72" s="79">
        <v>8</v>
      </c>
      <c r="J72" s="87">
        <f t="shared" si="8"/>
        <v>0</v>
      </c>
      <c r="K72" s="88">
        <f t="shared" si="9"/>
        <v>0</v>
      </c>
      <c r="L72" s="89">
        <f t="shared" si="10"/>
        <v>7.402332101976053E-2</v>
      </c>
      <c r="M72" s="88">
        <f t="shared" si="11"/>
        <v>5.1816324713832372E-2</v>
      </c>
      <c r="N72" s="90">
        <f t="shared" si="12"/>
        <v>0.44208047775973469</v>
      </c>
      <c r="O72" s="91">
        <f t="shared" si="13"/>
        <v>0.44208047775973469</v>
      </c>
      <c r="P72" s="92">
        <f t="shared" si="14"/>
        <v>0.44208047775973469</v>
      </c>
      <c r="Q72" s="91">
        <f t="shared" si="15"/>
        <v>0.44208047775973469</v>
      </c>
    </row>
    <row r="73" spans="9:17" x14ac:dyDescent="0.2">
      <c r="I73" s="79">
        <v>7</v>
      </c>
      <c r="J73" s="87">
        <f t="shared" ref="J73:J79" si="16">MAX(S0-K,0)</f>
        <v>0</v>
      </c>
      <c r="K73" s="88">
        <f t="shared" ref="K73:K79" si="17">MAX(K-S0,0)</f>
        <v>0</v>
      </c>
      <c r="L73" s="89">
        <f t="shared" ref="L73:L79" si="18">1/(sigma*SQRT(I73/365))*(LN(S0/K)+(r0+0.5*sigma)*I73/365)</f>
        <v>6.9242476471781444E-2</v>
      </c>
      <c r="M73" s="88">
        <f t="shared" ref="M73:M79" si="19">L73-sigma*SQRT(I73/365)</f>
        <v>4.8469733530247014E-2</v>
      </c>
      <c r="N73" s="90">
        <f t="shared" ref="N73:N79" si="20">S0*_xlfn.NORM.DIST(L73,0,1,TRUE)-K*EXP(-r0*(I73/365))*_xlfn.NORM.DIST(M73,0,1,TRUE)</f>
        <v>0.41363180841632641</v>
      </c>
      <c r="O73" s="91">
        <f t="shared" ref="O73:O79" si="21">-S0*_xlfn.NORM.DIST(-L73,0,1,TRUE)+K*EXP(-r0*(I73/365))*_xlfn.NORM.DIST(-M73,0,1,TRUE)</f>
        <v>0.41363180841632285</v>
      </c>
      <c r="P73" s="92">
        <f t="shared" ref="P73:P79" si="22">N73-J73</f>
        <v>0.41363180841632641</v>
      </c>
      <c r="Q73" s="91">
        <f t="shared" ref="Q73:Q79" si="23">O73-K73</f>
        <v>0.41363180841632285</v>
      </c>
    </row>
    <row r="74" spans="9:17" x14ac:dyDescent="0.2">
      <c r="I74" s="79">
        <v>6</v>
      </c>
      <c r="J74" s="87">
        <f t="shared" si="16"/>
        <v>0</v>
      </c>
      <c r="K74" s="88">
        <f t="shared" si="17"/>
        <v>0</v>
      </c>
      <c r="L74" s="89">
        <f t="shared" si="18"/>
        <v>6.4106076475603235E-2</v>
      </c>
      <c r="M74" s="88">
        <f t="shared" si="19"/>
        <v>4.4874253532922265E-2</v>
      </c>
      <c r="N74" s="90">
        <f t="shared" si="20"/>
        <v>0.38304438492346549</v>
      </c>
      <c r="O74" s="91">
        <f t="shared" si="21"/>
        <v>0.38304438492346549</v>
      </c>
      <c r="P74" s="92">
        <f t="shared" si="22"/>
        <v>0.38304438492346549</v>
      </c>
      <c r="Q74" s="91">
        <f t="shared" si="23"/>
        <v>0.38304438492346549</v>
      </c>
    </row>
    <row r="75" spans="9:17" x14ac:dyDescent="0.2">
      <c r="I75" s="79">
        <v>5</v>
      </c>
      <c r="J75" s="87">
        <f t="shared" si="16"/>
        <v>0</v>
      </c>
      <c r="K75" s="88">
        <f t="shared" si="17"/>
        <v>0</v>
      </c>
      <c r="L75" s="89">
        <f t="shared" si="18"/>
        <v>5.8520573598065277E-2</v>
      </c>
      <c r="M75" s="88">
        <f t="shared" si="19"/>
        <v>4.0964401518645693E-2</v>
      </c>
      <c r="N75" s="90">
        <f t="shared" si="20"/>
        <v>0.34975750712921538</v>
      </c>
      <c r="O75" s="91">
        <f t="shared" si="21"/>
        <v>0.34975750712921894</v>
      </c>
      <c r="P75" s="92">
        <f t="shared" si="22"/>
        <v>0.34975750712921538</v>
      </c>
      <c r="Q75" s="91">
        <f t="shared" si="23"/>
        <v>0.34975750712921894</v>
      </c>
    </row>
    <row r="76" spans="9:17" x14ac:dyDescent="0.2">
      <c r="I76" s="79">
        <v>4</v>
      </c>
      <c r="J76" s="87">
        <f t="shared" si="16"/>
        <v>0</v>
      </c>
      <c r="K76" s="88">
        <f t="shared" si="17"/>
        <v>0</v>
      </c>
      <c r="L76" s="89">
        <f t="shared" si="18"/>
        <v>5.2342392259021375E-2</v>
      </c>
      <c r="M76" s="88">
        <f t="shared" si="19"/>
        <v>3.6639674581314965E-2</v>
      </c>
      <c r="N76" s="90">
        <f t="shared" si="20"/>
        <v>0.31291083897879801</v>
      </c>
      <c r="O76" s="91">
        <f t="shared" si="21"/>
        <v>0.31291083897879446</v>
      </c>
      <c r="P76" s="92">
        <f t="shared" si="22"/>
        <v>0.31291083897879801</v>
      </c>
      <c r="Q76" s="91">
        <f t="shared" si="23"/>
        <v>0.31291083897879446</v>
      </c>
    </row>
    <row r="77" spans="9:17" x14ac:dyDescent="0.2">
      <c r="I77" s="79">
        <v>3</v>
      </c>
      <c r="J77" s="87">
        <f t="shared" si="16"/>
        <v>0</v>
      </c>
      <c r="K77" s="88">
        <f t="shared" si="17"/>
        <v>0</v>
      </c>
      <c r="L77" s="89">
        <f t="shared" si="18"/>
        <v>4.5329841391162459E-2</v>
      </c>
      <c r="M77" s="88">
        <f t="shared" si="19"/>
        <v>3.1730888973813723E-2</v>
      </c>
      <c r="N77" s="90">
        <f t="shared" si="20"/>
        <v>0.27105648891149059</v>
      </c>
      <c r="O77" s="91">
        <f t="shared" si="21"/>
        <v>0.27105648891149059</v>
      </c>
      <c r="P77" s="92">
        <f t="shared" si="22"/>
        <v>0.27105648891149059</v>
      </c>
      <c r="Q77" s="91">
        <f t="shared" si="23"/>
        <v>0.27105648891149059</v>
      </c>
    </row>
    <row r="78" spans="9:17" x14ac:dyDescent="0.2">
      <c r="I78" s="79">
        <v>2</v>
      </c>
      <c r="J78" s="87">
        <f t="shared" si="16"/>
        <v>0</v>
      </c>
      <c r="K78" s="88">
        <f t="shared" si="17"/>
        <v>0</v>
      </c>
      <c r="L78" s="89">
        <f t="shared" si="18"/>
        <v>3.7011660509880265E-2</v>
      </c>
      <c r="M78" s="88">
        <f t="shared" si="19"/>
        <v>2.5908162356916186E-2</v>
      </c>
      <c r="N78" s="90">
        <f t="shared" si="20"/>
        <v>0.22137203111555337</v>
      </c>
      <c r="O78" s="91">
        <f t="shared" si="21"/>
        <v>0.22137203111555337</v>
      </c>
      <c r="P78" s="92">
        <f t="shared" si="22"/>
        <v>0.22137203111555337</v>
      </c>
      <c r="Q78" s="91">
        <f t="shared" si="23"/>
        <v>0.22137203111555337</v>
      </c>
    </row>
    <row r="79" spans="9:17" x14ac:dyDescent="0.2">
      <c r="I79" s="80">
        <v>1</v>
      </c>
      <c r="J79" s="93">
        <f t="shared" si="16"/>
        <v>0</v>
      </c>
      <c r="K79" s="94">
        <f t="shared" si="17"/>
        <v>0</v>
      </c>
      <c r="L79" s="95">
        <f t="shared" si="18"/>
        <v>2.6171196129510688E-2</v>
      </c>
      <c r="M79" s="94">
        <f t="shared" si="19"/>
        <v>1.8319837290657483E-2</v>
      </c>
      <c r="N79" s="96">
        <f t="shared" si="20"/>
        <v>0.15657280207674873</v>
      </c>
      <c r="O79" s="97">
        <f t="shared" si="21"/>
        <v>0.15657280207674873</v>
      </c>
      <c r="P79" s="98">
        <f t="shared" si="22"/>
        <v>0.15657280207674873</v>
      </c>
      <c r="Q79" s="97">
        <f t="shared" si="23"/>
        <v>0.15657280207674873</v>
      </c>
    </row>
  </sheetData>
  <mergeCells count="3">
    <mergeCell ref="J7:K7"/>
    <mergeCell ref="N7:O7"/>
    <mergeCell ref="P7:Q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79"/>
  <sheetViews>
    <sheetView workbookViewId="0">
      <selection activeCell="J9" sqref="J9:Q79"/>
    </sheetView>
  </sheetViews>
  <sheetFormatPr defaultRowHeight="12.75" x14ac:dyDescent="0.2"/>
  <cols>
    <col min="4" max="4" width="13.7109375" customWidth="1"/>
    <col min="5" max="5" width="9.7109375" customWidth="1"/>
    <col min="8" max="8" width="15.42578125" customWidth="1"/>
    <col min="12" max="13" width="3.85546875" customWidth="1"/>
    <col min="14" max="14" width="13.140625" bestFit="1" customWidth="1"/>
  </cols>
  <sheetData>
    <row r="1" spans="4:17" ht="13.5" thickBot="1" x14ac:dyDescent="0.25"/>
    <row r="2" spans="4:17" x14ac:dyDescent="0.2">
      <c r="D2" s="7" t="s">
        <v>8</v>
      </c>
      <c r="E2" s="4">
        <v>50</v>
      </c>
    </row>
    <row r="3" spans="4:17" x14ac:dyDescent="0.2">
      <c r="D3" s="8" t="s">
        <v>9</v>
      </c>
      <c r="E3" s="10">
        <f>3/12</f>
        <v>0.25</v>
      </c>
    </row>
    <row r="4" spans="4:17" x14ac:dyDescent="0.2">
      <c r="D4" s="8" t="s">
        <v>37</v>
      </c>
      <c r="E4" s="1">
        <v>50</v>
      </c>
    </row>
    <row r="5" spans="4:17" ht="13.5" thickBot="1" x14ac:dyDescent="0.25">
      <c r="D5" s="9" t="s">
        <v>10</v>
      </c>
      <c r="E5" s="3">
        <v>0.02</v>
      </c>
    </row>
    <row r="7" spans="4:17" x14ac:dyDescent="0.2">
      <c r="I7" s="5"/>
      <c r="J7" s="114" t="s">
        <v>3</v>
      </c>
      <c r="K7" s="114"/>
      <c r="L7" s="19" t="s">
        <v>0</v>
      </c>
      <c r="M7" s="19" t="s">
        <v>1</v>
      </c>
      <c r="N7" s="114" t="s">
        <v>6</v>
      </c>
      <c r="O7" s="114"/>
      <c r="P7" s="114" t="s">
        <v>7</v>
      </c>
      <c r="Q7" s="114"/>
    </row>
    <row r="8" spans="4:17" x14ac:dyDescent="0.2">
      <c r="I8" s="5" t="s">
        <v>12</v>
      </c>
      <c r="J8" s="5" t="s">
        <v>4</v>
      </c>
      <c r="K8" s="5" t="s">
        <v>5</v>
      </c>
      <c r="L8" s="5"/>
      <c r="M8" s="5"/>
      <c r="N8" s="5" t="s">
        <v>4</v>
      </c>
      <c r="O8" s="5" t="s">
        <v>5</v>
      </c>
      <c r="P8" s="5" t="s">
        <v>4</v>
      </c>
      <c r="Q8" s="5" t="s">
        <v>5</v>
      </c>
    </row>
    <row r="9" spans="4:17" x14ac:dyDescent="0.2">
      <c r="I9" s="11">
        <v>1E-3</v>
      </c>
      <c r="J9" s="99">
        <f t="shared" ref="J9:J40" si="0">MAX(S0-K,0)</f>
        <v>0</v>
      </c>
      <c r="K9" s="100">
        <f t="shared" ref="K9:K40" si="1">MAX(K-S0,0)</f>
        <v>0</v>
      </c>
      <c r="L9" s="100">
        <f t="shared" ref="L9:L40" si="2">1/(I9*SQRT(T_))*(LN(S0/K)+(r0+0.5*I9)*T_)</f>
        <v>10.25</v>
      </c>
      <c r="M9" s="100">
        <f t="shared" ref="M9:M40" si="3">L9-I9*SQRT(T_)</f>
        <v>10.249499999999999</v>
      </c>
      <c r="N9" s="101">
        <f t="shared" ref="N9:N40" si="4">S0*_xlfn.NORM.DIST(L9,0,1,TRUE)-K*EXP(-r0*(I9/365))*_xlfn.NORM.DIST(M9,0,1,TRUE)</f>
        <v>2.7397259501071858E-6</v>
      </c>
      <c r="O9" s="101">
        <f t="shared" ref="O9:O40" si="5">-S0*_xlfn.NORM.DIST(-L9,0,1,TRUE)+K*EXP(-r0*(I9/365))*_xlfn.NORM.DIST(-M9,0,1,TRUE)</f>
        <v>1.5343583334932801E-25</v>
      </c>
      <c r="P9" s="101">
        <f t="shared" ref="P9:P40" si="6">N9-J9</f>
        <v>2.7397259501071858E-6</v>
      </c>
      <c r="Q9" s="101">
        <f t="shared" ref="Q9:Q40" si="7">O9-K9</f>
        <v>1.5343583334932801E-25</v>
      </c>
    </row>
    <row r="10" spans="4:17" x14ac:dyDescent="0.2">
      <c r="I10" s="11">
        <v>5.0000000000000001E-3</v>
      </c>
      <c r="J10" s="99">
        <f t="shared" si="0"/>
        <v>0</v>
      </c>
      <c r="K10" s="100">
        <f t="shared" si="1"/>
        <v>0</v>
      </c>
      <c r="L10" s="100">
        <f t="shared" si="2"/>
        <v>2.25</v>
      </c>
      <c r="M10" s="100">
        <f t="shared" si="3"/>
        <v>2.2475000000000001</v>
      </c>
      <c r="N10" s="101">
        <f t="shared" si="4"/>
        <v>3.9921618318743413E-3</v>
      </c>
      <c r="O10" s="101">
        <f t="shared" si="5"/>
        <v>3.9784632036151679E-3</v>
      </c>
      <c r="P10" s="101">
        <f t="shared" si="6"/>
        <v>3.9921618318743413E-3</v>
      </c>
      <c r="Q10" s="101">
        <f t="shared" si="7"/>
        <v>3.9784632036151679E-3</v>
      </c>
    </row>
    <row r="11" spans="4:17" x14ac:dyDescent="0.2">
      <c r="I11" s="11">
        <v>8.9999999999999993E-3</v>
      </c>
      <c r="J11" s="99">
        <f t="shared" si="0"/>
        <v>0</v>
      </c>
      <c r="K11" s="100">
        <f t="shared" si="1"/>
        <v>0</v>
      </c>
      <c r="L11" s="100">
        <f t="shared" si="2"/>
        <v>1.3611111111111112</v>
      </c>
      <c r="M11" s="100">
        <f t="shared" si="3"/>
        <v>1.3566111111111112</v>
      </c>
      <c r="N11" s="101">
        <f t="shared" si="4"/>
        <v>3.5678265409437415E-2</v>
      </c>
      <c r="O11" s="101">
        <f t="shared" si="5"/>
        <v>3.5653607881267924E-2</v>
      </c>
      <c r="P11" s="101">
        <f t="shared" si="6"/>
        <v>3.5678265409437415E-2</v>
      </c>
      <c r="Q11" s="101">
        <f t="shared" si="7"/>
        <v>3.5653607881267924E-2</v>
      </c>
    </row>
    <row r="12" spans="4:17" x14ac:dyDescent="0.2">
      <c r="I12" s="11">
        <v>1.2999999999999999E-2</v>
      </c>
      <c r="J12" s="99">
        <f t="shared" si="0"/>
        <v>0</v>
      </c>
      <c r="K12" s="100">
        <f t="shared" si="1"/>
        <v>0</v>
      </c>
      <c r="L12" s="100">
        <f t="shared" si="2"/>
        <v>1.0192307692307692</v>
      </c>
      <c r="M12" s="100">
        <f t="shared" si="3"/>
        <v>1.0127307692307692</v>
      </c>
      <c r="N12" s="101">
        <f t="shared" si="4"/>
        <v>7.7413935668936062E-2</v>
      </c>
      <c r="O12" s="101">
        <f t="shared" si="5"/>
        <v>7.7378319243269544E-2</v>
      </c>
      <c r="P12" s="101">
        <f t="shared" si="6"/>
        <v>7.7413935668936062E-2</v>
      </c>
      <c r="Q12" s="101">
        <f t="shared" si="7"/>
        <v>7.7378319243269544E-2</v>
      </c>
    </row>
    <row r="13" spans="4:17" x14ac:dyDescent="0.2">
      <c r="I13" s="11">
        <v>1.7000000000000001E-2</v>
      </c>
      <c r="J13" s="99">
        <f t="shared" si="0"/>
        <v>0</v>
      </c>
      <c r="K13" s="100">
        <f t="shared" si="1"/>
        <v>0</v>
      </c>
      <c r="L13" s="100">
        <f t="shared" si="2"/>
        <v>0.83823529411764708</v>
      </c>
      <c r="M13" s="100">
        <f t="shared" si="3"/>
        <v>0.82973529411764713</v>
      </c>
      <c r="N13" s="101">
        <f t="shared" si="4"/>
        <v>0.11978443978441788</v>
      </c>
      <c r="O13" s="101">
        <f t="shared" si="5"/>
        <v>0.11973786446364443</v>
      </c>
      <c r="P13" s="101">
        <f t="shared" si="6"/>
        <v>0.11978443978441788</v>
      </c>
      <c r="Q13" s="101">
        <f t="shared" si="7"/>
        <v>0.11973786446364443</v>
      </c>
    </row>
    <row r="14" spans="4:17" x14ac:dyDescent="0.2">
      <c r="I14" s="11">
        <v>2.1000000000000001E-2</v>
      </c>
      <c r="J14" s="99">
        <f t="shared" si="0"/>
        <v>0</v>
      </c>
      <c r="K14" s="100">
        <f t="shared" si="1"/>
        <v>0</v>
      </c>
      <c r="L14" s="100">
        <f t="shared" si="2"/>
        <v>0.72619047619047605</v>
      </c>
      <c r="M14" s="100">
        <f t="shared" si="3"/>
        <v>0.7156904761904761</v>
      </c>
      <c r="N14" s="101">
        <f t="shared" si="4"/>
        <v>0.16155597327899329</v>
      </c>
      <c r="O14" s="101">
        <f t="shared" si="5"/>
        <v>0.16149843906552697</v>
      </c>
      <c r="P14" s="101">
        <f t="shared" si="6"/>
        <v>0.16155597327899329</v>
      </c>
      <c r="Q14" s="101">
        <f t="shared" si="7"/>
        <v>0.16149843906552697</v>
      </c>
    </row>
    <row r="15" spans="4:17" x14ac:dyDescent="0.2">
      <c r="I15" s="11">
        <v>2.5000000000000001E-2</v>
      </c>
      <c r="J15" s="99">
        <f t="shared" si="0"/>
        <v>0</v>
      </c>
      <c r="K15" s="100">
        <f t="shared" si="1"/>
        <v>0</v>
      </c>
      <c r="L15" s="100">
        <f t="shared" si="2"/>
        <v>0.65</v>
      </c>
      <c r="M15" s="100">
        <f t="shared" si="3"/>
        <v>0.63750000000000007</v>
      </c>
      <c r="N15" s="101">
        <f t="shared" si="4"/>
        <v>0.20272526334070307</v>
      </c>
      <c r="O15" s="101">
        <f t="shared" si="5"/>
        <v>0.20265677023693307</v>
      </c>
      <c r="P15" s="101">
        <f t="shared" si="6"/>
        <v>0.20272526334070307</v>
      </c>
      <c r="Q15" s="101">
        <f t="shared" si="7"/>
        <v>0.20265677023693307</v>
      </c>
    </row>
    <row r="16" spans="4:17" x14ac:dyDescent="0.2">
      <c r="I16" s="11">
        <v>2.9000000000000001E-2</v>
      </c>
      <c r="J16" s="99">
        <f t="shared" si="0"/>
        <v>0</v>
      </c>
      <c r="K16" s="100">
        <f t="shared" si="1"/>
        <v>0</v>
      </c>
      <c r="L16" s="100">
        <f t="shared" si="2"/>
        <v>0.59482758620689657</v>
      </c>
      <c r="M16" s="100">
        <f t="shared" si="3"/>
        <v>0.58032758620689662</v>
      </c>
      <c r="N16" s="101">
        <f t="shared" si="4"/>
        <v>0.24343218978184211</v>
      </c>
      <c r="O16" s="101">
        <f t="shared" si="5"/>
        <v>0.24335273779018252</v>
      </c>
      <c r="P16" s="101">
        <f t="shared" si="6"/>
        <v>0.24343218978184211</v>
      </c>
      <c r="Q16" s="101">
        <f t="shared" si="7"/>
        <v>0.24335273779018252</v>
      </c>
    </row>
    <row r="17" spans="9:17" x14ac:dyDescent="0.2">
      <c r="I17" s="11">
        <v>3.3000000000000002E-2</v>
      </c>
      <c r="J17" s="99">
        <f t="shared" si="0"/>
        <v>0</v>
      </c>
      <c r="K17" s="100">
        <f t="shared" si="1"/>
        <v>0</v>
      </c>
      <c r="L17" s="100">
        <f t="shared" si="2"/>
        <v>0.55303030303030309</v>
      </c>
      <c r="M17" s="100">
        <f t="shared" si="3"/>
        <v>0.53653030303030314</v>
      </c>
      <c r="N17" s="101">
        <f t="shared" si="4"/>
        <v>0.28379962752095622</v>
      </c>
      <c r="O17" s="101">
        <f t="shared" si="5"/>
        <v>0.28370921664378912</v>
      </c>
      <c r="P17" s="101">
        <f t="shared" si="6"/>
        <v>0.28379962752095622</v>
      </c>
      <c r="Q17" s="101">
        <f t="shared" si="7"/>
        <v>0.28370921664378912</v>
      </c>
    </row>
    <row r="18" spans="9:17" x14ac:dyDescent="0.2">
      <c r="I18" s="11">
        <v>3.6999999999999998E-2</v>
      </c>
      <c r="J18" s="99">
        <f t="shared" si="0"/>
        <v>0</v>
      </c>
      <c r="K18" s="100">
        <f t="shared" si="1"/>
        <v>0</v>
      </c>
      <c r="L18" s="100">
        <f t="shared" si="2"/>
        <v>0.52027027027027029</v>
      </c>
      <c r="M18" s="100">
        <f t="shared" si="3"/>
        <v>0.50177027027027032</v>
      </c>
      <c r="N18" s="101">
        <f t="shared" si="4"/>
        <v>0.32391800746494681</v>
      </c>
      <c r="O18" s="101">
        <f t="shared" si="5"/>
        <v>0.32381663770469871</v>
      </c>
      <c r="P18" s="101">
        <f t="shared" si="6"/>
        <v>0.32391800746494681</v>
      </c>
      <c r="Q18" s="101">
        <f t="shared" si="7"/>
        <v>0.32381663770469871</v>
      </c>
    </row>
    <row r="19" spans="9:17" x14ac:dyDescent="0.2">
      <c r="I19" s="11">
        <v>4.1000000000000002E-2</v>
      </c>
      <c r="J19" s="99">
        <f t="shared" si="0"/>
        <v>0</v>
      </c>
      <c r="K19" s="100">
        <f t="shared" si="1"/>
        <v>0</v>
      </c>
      <c r="L19" s="100">
        <f t="shared" si="2"/>
        <v>0.49390243902439029</v>
      </c>
      <c r="M19" s="100">
        <f t="shared" si="3"/>
        <v>0.47340243902439028</v>
      </c>
      <c r="N19" s="101">
        <f t="shared" si="4"/>
        <v>0.36385181545652046</v>
      </c>
      <c r="O19" s="101">
        <f t="shared" si="5"/>
        <v>0.36373948681556989</v>
      </c>
      <c r="P19" s="101">
        <f t="shared" si="6"/>
        <v>0.36385181545652046</v>
      </c>
      <c r="Q19" s="101">
        <f t="shared" si="7"/>
        <v>0.36373948681556989</v>
      </c>
    </row>
    <row r="20" spans="9:17" x14ac:dyDescent="0.2">
      <c r="I20" s="11">
        <v>4.4999999999999998E-2</v>
      </c>
      <c r="J20" s="99">
        <f t="shared" si="0"/>
        <v>0</v>
      </c>
      <c r="K20" s="100">
        <f t="shared" si="1"/>
        <v>0</v>
      </c>
      <c r="L20" s="100">
        <f t="shared" si="2"/>
        <v>0.47222222222222215</v>
      </c>
      <c r="M20" s="100">
        <f t="shared" si="3"/>
        <v>0.44972222222222213</v>
      </c>
      <c r="N20" s="101">
        <f t="shared" si="4"/>
        <v>0.40364719622918699</v>
      </c>
      <c r="O20" s="101">
        <f t="shared" si="5"/>
        <v>0.40352390870995158</v>
      </c>
      <c r="P20" s="101">
        <f t="shared" si="6"/>
        <v>0.40364719622918699</v>
      </c>
      <c r="Q20" s="101">
        <f t="shared" si="7"/>
        <v>0.40352390870995158</v>
      </c>
    </row>
    <row r="21" spans="9:17" x14ac:dyDescent="0.2">
      <c r="I21" s="11">
        <v>4.9000000000000002E-2</v>
      </c>
      <c r="J21" s="99">
        <f t="shared" si="0"/>
        <v>0</v>
      </c>
      <c r="K21" s="100">
        <f t="shared" si="1"/>
        <v>0</v>
      </c>
      <c r="L21" s="100">
        <f t="shared" si="2"/>
        <v>0.45408163265306117</v>
      </c>
      <c r="M21" s="100">
        <f t="shared" si="3"/>
        <v>0.42958163265306115</v>
      </c>
      <c r="N21" s="101">
        <f t="shared" si="4"/>
        <v>0.44333763371759005</v>
      </c>
      <c r="O21" s="101">
        <f t="shared" si="5"/>
        <v>0.44320338732247322</v>
      </c>
      <c r="P21" s="101">
        <f t="shared" si="6"/>
        <v>0.44333763371759005</v>
      </c>
      <c r="Q21" s="101">
        <f t="shared" si="7"/>
        <v>0.44320338732247322</v>
      </c>
    </row>
    <row r="22" spans="9:17" x14ac:dyDescent="0.2">
      <c r="I22" s="11">
        <v>5.2999999999999999E-2</v>
      </c>
      <c r="J22" s="99">
        <f t="shared" si="0"/>
        <v>0</v>
      </c>
      <c r="K22" s="100">
        <f t="shared" si="1"/>
        <v>0</v>
      </c>
      <c r="L22" s="100">
        <f t="shared" si="2"/>
        <v>0.43867924528301888</v>
      </c>
      <c r="M22" s="100">
        <f t="shared" si="3"/>
        <v>0.41217924528301886</v>
      </c>
      <c r="N22" s="101">
        <f t="shared" si="4"/>
        <v>0.48294783534441876</v>
      </c>
      <c r="O22" s="101">
        <f t="shared" si="5"/>
        <v>0.48280263007582036</v>
      </c>
      <c r="P22" s="101">
        <f t="shared" si="6"/>
        <v>0.48294783534441876</v>
      </c>
      <c r="Q22" s="101">
        <f t="shared" si="7"/>
        <v>0.48280263007582036</v>
      </c>
    </row>
    <row r="23" spans="9:17" x14ac:dyDescent="0.2">
      <c r="I23" s="11">
        <v>5.7000000000000002E-2</v>
      </c>
      <c r="J23" s="99">
        <f t="shared" si="0"/>
        <v>0</v>
      </c>
      <c r="K23" s="100">
        <f t="shared" si="1"/>
        <v>0</v>
      </c>
      <c r="L23" s="100">
        <f t="shared" si="2"/>
        <v>0.425438596491228</v>
      </c>
      <c r="M23" s="100">
        <f t="shared" si="3"/>
        <v>0.39693859649122798</v>
      </c>
      <c r="N23" s="101">
        <f t="shared" si="4"/>
        <v>0.52249634166496861</v>
      </c>
      <c r="O23" s="101">
        <f t="shared" si="5"/>
        <v>0.52234017752528317</v>
      </c>
      <c r="P23" s="101">
        <f t="shared" si="6"/>
        <v>0.52249634166496861</v>
      </c>
      <c r="Q23" s="101">
        <f t="shared" si="7"/>
        <v>0.52234017752528317</v>
      </c>
    </row>
    <row r="24" spans="9:17" x14ac:dyDescent="0.2">
      <c r="I24" s="11">
        <v>6.0999999999999999E-2</v>
      </c>
      <c r="J24" s="99">
        <f t="shared" si="0"/>
        <v>0</v>
      </c>
      <c r="K24" s="100">
        <f t="shared" si="1"/>
        <v>0</v>
      </c>
      <c r="L24" s="100">
        <f t="shared" si="2"/>
        <v>0.41393442622950821</v>
      </c>
      <c r="M24" s="100">
        <f t="shared" si="3"/>
        <v>0.38343442622950819</v>
      </c>
      <c r="N24" s="101">
        <f t="shared" si="4"/>
        <v>0.56199728807826688</v>
      </c>
      <c r="O24" s="101">
        <f t="shared" si="5"/>
        <v>0.56183016506989247</v>
      </c>
      <c r="P24" s="101">
        <f t="shared" si="6"/>
        <v>0.56199728807826688</v>
      </c>
      <c r="Q24" s="101">
        <f t="shared" si="7"/>
        <v>0.56183016506989247</v>
      </c>
    </row>
    <row r="25" spans="9:17" x14ac:dyDescent="0.2">
      <c r="I25" s="11">
        <v>6.5000000000000002E-2</v>
      </c>
      <c r="J25" s="99">
        <f t="shared" si="0"/>
        <v>0</v>
      </c>
      <c r="K25" s="100">
        <f t="shared" si="1"/>
        <v>0</v>
      </c>
      <c r="L25" s="100">
        <f t="shared" si="2"/>
        <v>0.40384615384615385</v>
      </c>
      <c r="M25" s="100">
        <f t="shared" si="3"/>
        <v>0.37134615384615388</v>
      </c>
      <c r="N25" s="101">
        <f t="shared" si="4"/>
        <v>0.60146160961932793</v>
      </c>
      <c r="O25" s="101">
        <f t="shared" si="5"/>
        <v>0.60128352774468397</v>
      </c>
      <c r="P25" s="101">
        <f t="shared" si="6"/>
        <v>0.60146160961932793</v>
      </c>
      <c r="Q25" s="101">
        <f t="shared" si="7"/>
        <v>0.60128352774468397</v>
      </c>
    </row>
    <row r="26" spans="9:17" x14ac:dyDescent="0.2">
      <c r="I26" s="11">
        <v>6.9000000000000006E-2</v>
      </c>
      <c r="J26" s="99">
        <f t="shared" si="0"/>
        <v>0</v>
      </c>
      <c r="K26" s="100">
        <f t="shared" si="1"/>
        <v>0</v>
      </c>
      <c r="L26" s="100">
        <f t="shared" si="2"/>
        <v>0.39492753623188409</v>
      </c>
      <c r="M26" s="100">
        <f t="shared" si="3"/>
        <v>0.36042753623188406</v>
      </c>
      <c r="N26" s="101">
        <f t="shared" si="4"/>
        <v>0.64089787799009201</v>
      </c>
      <c r="O26" s="101">
        <f t="shared" si="5"/>
        <v>0.64070883725156236</v>
      </c>
      <c r="P26" s="101">
        <f t="shared" si="6"/>
        <v>0.64089787799009201</v>
      </c>
      <c r="Q26" s="101">
        <f t="shared" si="7"/>
        <v>0.64070883725156236</v>
      </c>
    </row>
    <row r="27" spans="9:17" x14ac:dyDescent="0.2">
      <c r="I27" s="11">
        <v>7.2999999999999995E-2</v>
      </c>
      <c r="J27" s="99">
        <f t="shared" si="0"/>
        <v>0</v>
      </c>
      <c r="K27" s="100">
        <f t="shared" si="1"/>
        <v>0</v>
      </c>
      <c r="L27" s="100">
        <f t="shared" si="2"/>
        <v>0.38698630136986301</v>
      </c>
      <c r="M27" s="100">
        <f t="shared" si="3"/>
        <v>0.35048630136986303</v>
      </c>
      <c r="N27" s="101">
        <f t="shared" si="4"/>
        <v>0.68031289269325512</v>
      </c>
      <c r="O27" s="101">
        <f t="shared" si="5"/>
        <v>0.68011289309325917</v>
      </c>
      <c r="P27" s="101">
        <f t="shared" si="6"/>
        <v>0.68031289269325512</v>
      </c>
      <c r="Q27" s="101">
        <f t="shared" si="7"/>
        <v>0.68011289309325917</v>
      </c>
    </row>
    <row r="28" spans="9:17" x14ac:dyDescent="0.2">
      <c r="I28" s="11">
        <v>7.6999999999999999E-2</v>
      </c>
      <c r="J28" s="99">
        <f t="shared" si="0"/>
        <v>0</v>
      </c>
      <c r="K28" s="100">
        <f t="shared" si="1"/>
        <v>0</v>
      </c>
      <c r="L28" s="100">
        <f t="shared" si="2"/>
        <v>0.37987012987012986</v>
      </c>
      <c r="M28" s="100">
        <f t="shared" si="3"/>
        <v>0.34137012987012988</v>
      </c>
      <c r="N28" s="101">
        <f t="shared" si="4"/>
        <v>0.71971210524807105</v>
      </c>
      <c r="O28" s="101">
        <f t="shared" si="5"/>
        <v>0.71950114678899979</v>
      </c>
      <c r="P28" s="101">
        <f t="shared" si="6"/>
        <v>0.71971210524807105</v>
      </c>
      <c r="Q28" s="101">
        <f t="shared" si="7"/>
        <v>0.71950114678899979</v>
      </c>
    </row>
    <row r="29" spans="9:17" x14ac:dyDescent="0.2">
      <c r="I29" s="11">
        <v>8.1000000000000003E-2</v>
      </c>
      <c r="J29" s="99">
        <f t="shared" si="0"/>
        <v>0</v>
      </c>
      <c r="K29" s="100">
        <f t="shared" si="1"/>
        <v>0</v>
      </c>
      <c r="L29" s="100">
        <f t="shared" si="2"/>
        <v>0.37345679012345678</v>
      </c>
      <c r="M29" s="100">
        <f t="shared" si="3"/>
        <v>0.3329567901234568</v>
      </c>
      <c r="N29" s="101">
        <f t="shared" si="4"/>
        <v>0.75909992829446438</v>
      </c>
      <c r="O29" s="101">
        <f t="shared" si="5"/>
        <v>0.75887801097871588</v>
      </c>
      <c r="P29" s="101">
        <f t="shared" si="6"/>
        <v>0.75909992829446438</v>
      </c>
      <c r="Q29" s="101">
        <f t="shared" si="7"/>
        <v>0.75887801097871588</v>
      </c>
    </row>
    <row r="30" spans="9:17" x14ac:dyDescent="0.2">
      <c r="I30" s="11">
        <v>8.5000000000000006E-2</v>
      </c>
      <c r="J30" s="99">
        <f t="shared" si="0"/>
        <v>0</v>
      </c>
      <c r="K30" s="100">
        <f t="shared" si="1"/>
        <v>0</v>
      </c>
      <c r="L30" s="100">
        <f t="shared" si="2"/>
        <v>0.36764705882352938</v>
      </c>
      <c r="M30" s="100">
        <f t="shared" si="3"/>
        <v>0.3251470588235294</v>
      </c>
      <c r="N30" s="101">
        <f t="shared" si="4"/>
        <v>0.79847996406455124</v>
      </c>
      <c r="O30" s="101">
        <f t="shared" si="5"/>
        <v>0.79824708789453425</v>
      </c>
      <c r="P30" s="101">
        <f t="shared" si="6"/>
        <v>0.79847996406455124</v>
      </c>
      <c r="Q30" s="101">
        <f t="shared" si="7"/>
        <v>0.79824708789453425</v>
      </c>
    </row>
    <row r="31" spans="9:17" x14ac:dyDescent="0.2">
      <c r="I31" s="11">
        <v>8.8999999999999996E-2</v>
      </c>
      <c r="J31" s="99">
        <f t="shared" si="0"/>
        <v>0</v>
      </c>
      <c r="K31" s="100">
        <f t="shared" si="1"/>
        <v>0</v>
      </c>
      <c r="L31" s="100">
        <f t="shared" si="2"/>
        <v>0.36235955056179781</v>
      </c>
      <c r="M31" s="100">
        <f t="shared" si="3"/>
        <v>0.31785955056179782</v>
      </c>
      <c r="N31" s="101">
        <f t="shared" si="4"/>
        <v>0.83785517552070132</v>
      </c>
      <c r="O31" s="101">
        <f t="shared" si="5"/>
        <v>0.83761134049882457</v>
      </c>
      <c r="P31" s="101">
        <f t="shared" si="6"/>
        <v>0.83785517552070132</v>
      </c>
      <c r="Q31" s="101">
        <f t="shared" si="7"/>
        <v>0.83761134049882457</v>
      </c>
    </row>
    <row r="32" spans="9:17" x14ac:dyDescent="0.2">
      <c r="I32" s="11">
        <v>9.2999999999999999E-2</v>
      </c>
      <c r="J32" s="99">
        <f t="shared" si="0"/>
        <v>0</v>
      </c>
      <c r="K32" s="100">
        <f t="shared" si="1"/>
        <v>0</v>
      </c>
      <c r="L32" s="100">
        <f t="shared" si="2"/>
        <v>0.35752688172043012</v>
      </c>
      <c r="M32" s="100">
        <f t="shared" si="3"/>
        <v>0.31102688172043014</v>
      </c>
      <c r="N32" s="101">
        <f t="shared" si="4"/>
        <v>0.87722801614453161</v>
      </c>
      <c r="O32" s="101">
        <f t="shared" si="5"/>
        <v>0.87697322227318253</v>
      </c>
      <c r="P32" s="101">
        <f t="shared" si="6"/>
        <v>0.87722801614453161</v>
      </c>
      <c r="Q32" s="101">
        <f t="shared" si="7"/>
        <v>0.87697322227318253</v>
      </c>
    </row>
    <row r="33" spans="9:17" x14ac:dyDescent="0.2">
      <c r="I33" s="11">
        <v>9.7000000000000003E-2</v>
      </c>
      <c r="J33" s="99">
        <f t="shared" si="0"/>
        <v>0</v>
      </c>
      <c r="K33" s="100">
        <f t="shared" si="1"/>
        <v>0</v>
      </c>
      <c r="L33" s="100">
        <f t="shared" si="2"/>
        <v>0.35309278350515461</v>
      </c>
      <c r="M33" s="100">
        <f t="shared" si="3"/>
        <v>0.30459278350515462</v>
      </c>
      <c r="N33" s="101">
        <f t="shared" si="4"/>
        <v>0.91660052950473059</v>
      </c>
      <c r="O33" s="101">
        <f t="shared" si="5"/>
        <v>0.91633477678632858</v>
      </c>
      <c r="P33" s="101">
        <f t="shared" si="6"/>
        <v>0.91660052950473059</v>
      </c>
      <c r="Q33" s="101">
        <f t="shared" si="7"/>
        <v>0.91633477678632858</v>
      </c>
    </row>
    <row r="34" spans="9:17" x14ac:dyDescent="0.2">
      <c r="I34" s="11">
        <v>0.10100000000000001</v>
      </c>
      <c r="J34" s="99">
        <f t="shared" si="0"/>
        <v>0</v>
      </c>
      <c r="K34" s="100">
        <f t="shared" si="1"/>
        <v>0</v>
      </c>
      <c r="L34" s="100">
        <f t="shared" si="2"/>
        <v>0.34900990099009904</v>
      </c>
      <c r="M34" s="100">
        <f t="shared" si="3"/>
        <v>0.29850990099009905</v>
      </c>
      <c r="N34" s="101">
        <f t="shared" si="4"/>
        <v>0.9559744264600063</v>
      </c>
      <c r="O34" s="101">
        <f t="shared" si="5"/>
        <v>0.95569771489693878</v>
      </c>
      <c r="P34" s="101">
        <f t="shared" si="6"/>
        <v>0.9559744264600063</v>
      </c>
      <c r="Q34" s="101">
        <f t="shared" si="7"/>
        <v>0.95569771489693878</v>
      </c>
    </row>
    <row r="35" spans="9:17" x14ac:dyDescent="0.2">
      <c r="I35" s="11">
        <v>0.105</v>
      </c>
      <c r="J35" s="99">
        <f t="shared" si="0"/>
        <v>0</v>
      </c>
      <c r="K35" s="100">
        <f t="shared" si="1"/>
        <v>0</v>
      </c>
      <c r="L35" s="100">
        <f t="shared" si="2"/>
        <v>0.34523809523809523</v>
      </c>
      <c r="M35" s="100">
        <f t="shared" si="3"/>
        <v>0.29273809523809524</v>
      </c>
      <c r="N35" s="101">
        <f t="shared" si="4"/>
        <v>0.99535114561648541</v>
      </c>
      <c r="O35" s="101">
        <f t="shared" si="5"/>
        <v>0.99506347521116112</v>
      </c>
      <c r="P35" s="101">
        <f t="shared" si="6"/>
        <v>0.99535114561648541</v>
      </c>
      <c r="Q35" s="101">
        <f t="shared" si="7"/>
        <v>0.99506347521116112</v>
      </c>
    </row>
    <row r="36" spans="9:17" x14ac:dyDescent="0.2">
      <c r="I36" s="11">
        <v>0.109</v>
      </c>
      <c r="J36" s="99">
        <f t="shared" si="0"/>
        <v>0</v>
      </c>
      <c r="K36" s="100">
        <f t="shared" si="1"/>
        <v>0</v>
      </c>
      <c r="L36" s="100">
        <f t="shared" si="2"/>
        <v>0.34174311926605505</v>
      </c>
      <c r="M36" s="100">
        <f t="shared" si="3"/>
        <v>0.28724311926605506</v>
      </c>
      <c r="N36" s="101">
        <f t="shared" si="4"/>
        <v>1.0347319011105327</v>
      </c>
      <c r="O36" s="101">
        <f t="shared" si="5"/>
        <v>1.0344332718653462</v>
      </c>
      <c r="P36" s="101">
        <f t="shared" si="6"/>
        <v>1.0347319011105327</v>
      </c>
      <c r="Q36" s="101">
        <f t="shared" si="7"/>
        <v>1.0344332718653462</v>
      </c>
    </row>
    <row r="37" spans="9:17" x14ac:dyDescent="0.2">
      <c r="I37" s="11">
        <v>0.113</v>
      </c>
      <c r="J37" s="99">
        <f t="shared" si="0"/>
        <v>0</v>
      </c>
      <c r="K37" s="100">
        <f t="shared" si="1"/>
        <v>0</v>
      </c>
      <c r="L37" s="100">
        <f t="shared" si="2"/>
        <v>0.33849557522123891</v>
      </c>
      <c r="M37" s="100">
        <f t="shared" si="3"/>
        <v>0.28199557522123891</v>
      </c>
      <c r="N37" s="101">
        <f t="shared" si="4"/>
        <v>1.0741177206994585</v>
      </c>
      <c r="O37" s="101">
        <f t="shared" si="5"/>
        <v>1.0738081326168185</v>
      </c>
      <c r="P37" s="101">
        <f t="shared" si="6"/>
        <v>1.0741177206994585</v>
      </c>
      <c r="Q37" s="101">
        <f t="shared" si="7"/>
        <v>1.0738081326168185</v>
      </c>
    </row>
    <row r="38" spans="9:17" x14ac:dyDescent="0.2">
      <c r="I38" s="11">
        <v>0.11700000000000001</v>
      </c>
      <c r="J38" s="99">
        <f t="shared" si="0"/>
        <v>0</v>
      </c>
      <c r="K38" s="100">
        <f t="shared" si="1"/>
        <v>0</v>
      </c>
      <c r="L38" s="100">
        <f t="shared" si="2"/>
        <v>0.33547008547008544</v>
      </c>
      <c r="M38" s="100">
        <f t="shared" si="3"/>
        <v>0.27697008547008545</v>
      </c>
      <c r="N38" s="101">
        <f t="shared" si="4"/>
        <v>1.1135094763706128</v>
      </c>
      <c r="O38" s="101">
        <f t="shared" si="5"/>
        <v>1.1131889294529138</v>
      </c>
      <c r="P38" s="101">
        <f t="shared" si="6"/>
        <v>1.1135094763706128</v>
      </c>
      <c r="Q38" s="101">
        <f t="shared" si="7"/>
        <v>1.1131889294529138</v>
      </c>
    </row>
    <row r="39" spans="9:17" x14ac:dyDescent="0.2">
      <c r="I39" s="11">
        <v>0.121</v>
      </c>
      <c r="J39" s="99">
        <f t="shared" si="0"/>
        <v>0</v>
      </c>
      <c r="K39" s="100">
        <f t="shared" si="1"/>
        <v>0</v>
      </c>
      <c r="L39" s="100">
        <f t="shared" si="2"/>
        <v>0.33264462809917361</v>
      </c>
      <c r="M39" s="100">
        <f t="shared" si="3"/>
        <v>0.27214462809917361</v>
      </c>
      <c r="N39" s="101">
        <f t="shared" si="4"/>
        <v>1.1529079091230692</v>
      </c>
      <c r="O39" s="101">
        <f t="shared" si="5"/>
        <v>1.1525764033727199</v>
      </c>
      <c r="P39" s="101">
        <f t="shared" si="6"/>
        <v>1.1529079091230692</v>
      </c>
      <c r="Q39" s="101">
        <f t="shared" si="7"/>
        <v>1.1525764033727199</v>
      </c>
    </row>
    <row r="40" spans="9:17" x14ac:dyDescent="0.2">
      <c r="I40" s="11">
        <v>0.125</v>
      </c>
      <c r="J40" s="99">
        <f t="shared" si="0"/>
        <v>0</v>
      </c>
      <c r="K40" s="100">
        <f t="shared" si="1"/>
        <v>0</v>
      </c>
      <c r="L40" s="100">
        <f t="shared" si="2"/>
        <v>0.33</v>
      </c>
      <c r="M40" s="100">
        <f t="shared" si="3"/>
        <v>0.26750000000000002</v>
      </c>
      <c r="N40" s="101">
        <f t="shared" si="4"/>
        <v>1.1923136491727426</v>
      </c>
      <c r="O40" s="101">
        <f t="shared" si="5"/>
        <v>1.1919711845921448</v>
      </c>
      <c r="P40" s="101">
        <f t="shared" si="6"/>
        <v>1.1923136491727426</v>
      </c>
      <c r="Q40" s="101">
        <f t="shared" si="7"/>
        <v>1.1919711845921448</v>
      </c>
    </row>
    <row r="41" spans="9:17" x14ac:dyDescent="0.2">
      <c r="I41" s="11">
        <v>0.129</v>
      </c>
      <c r="J41" s="99">
        <f t="shared" ref="J41:J72" si="8">MAX(S0-K,0)</f>
        <v>0</v>
      </c>
      <c r="K41" s="100">
        <f t="shared" ref="K41:K72" si="9">MAX(K-S0,0)</f>
        <v>0</v>
      </c>
      <c r="L41" s="100">
        <f t="shared" ref="L41:L72" si="10">1/(I41*SQRT(T_))*(LN(S0/K)+(r0+0.5*I41)*T_)</f>
        <v>0.32751937984496127</v>
      </c>
      <c r="M41" s="100">
        <f t="shared" ref="M41:M72" si="11">L41-I41*SQRT(T_)</f>
        <v>0.26301937984496127</v>
      </c>
      <c r="N41" s="101">
        <f t="shared" ref="N41:N72" si="12">S0*_xlfn.NORM.DIST(L41,0,1,TRUE)-K*EXP(-r0*(I41/365))*_xlfn.NORM.DIST(M41,0,1,TRUE)</f>
        <v>1.2317272325346096</v>
      </c>
      <c r="O41" s="101">
        <f t="shared" ref="O41:O72" si="13">-S0*_xlfn.NORM.DIST(-L41,0,1,TRUE)+K*EXP(-r0*(I41/365))*_xlfn.NORM.DIST(-M41,0,1,TRUE)</f>
        <v>1.2313738091261719</v>
      </c>
      <c r="P41" s="101">
        <f t="shared" ref="P41:P72" si="14">N41-J41</f>
        <v>1.2317272325346096</v>
      </c>
      <c r="Q41" s="101">
        <f t="shared" ref="Q41:Q72" si="15">O41-K41</f>
        <v>1.2313738091261719</v>
      </c>
    </row>
    <row r="42" spans="9:17" x14ac:dyDescent="0.2">
      <c r="I42" s="11">
        <v>0.13300000000000001</v>
      </c>
      <c r="J42" s="99">
        <f t="shared" si="8"/>
        <v>0</v>
      </c>
      <c r="K42" s="100">
        <f t="shared" si="9"/>
        <v>0</v>
      </c>
      <c r="L42" s="100">
        <f t="shared" si="10"/>
        <v>0.32518796992481208</v>
      </c>
      <c r="M42" s="100">
        <f t="shared" si="11"/>
        <v>0.25868796992481208</v>
      </c>
      <c r="N42" s="101">
        <f t="shared" si="12"/>
        <v>1.2711491147163123</v>
      </c>
      <c r="O42" s="101">
        <f t="shared" si="13"/>
        <v>1.2707847324824222</v>
      </c>
      <c r="P42" s="101">
        <f t="shared" si="14"/>
        <v>1.2711491147163123</v>
      </c>
      <c r="Q42" s="101">
        <f t="shared" si="15"/>
        <v>1.2707847324824222</v>
      </c>
    </row>
    <row r="43" spans="9:17" x14ac:dyDescent="0.2">
      <c r="I43" s="11">
        <v>0.13700000000000001</v>
      </c>
      <c r="J43" s="99">
        <f t="shared" si="8"/>
        <v>0</v>
      </c>
      <c r="K43" s="100">
        <f t="shared" si="9"/>
        <v>0</v>
      </c>
      <c r="L43" s="100">
        <f t="shared" si="10"/>
        <v>0.32299270072992697</v>
      </c>
      <c r="M43" s="100">
        <f t="shared" si="11"/>
        <v>0.25449270072992697</v>
      </c>
      <c r="N43" s="101">
        <f t="shared" si="12"/>
        <v>1.3105796820919799</v>
      </c>
      <c r="O43" s="101">
        <f t="shared" si="13"/>
        <v>1.310204341035039</v>
      </c>
      <c r="P43" s="101">
        <f t="shared" si="14"/>
        <v>1.3105796820919799</v>
      </c>
      <c r="Q43" s="101">
        <f t="shared" si="15"/>
        <v>1.310204341035039</v>
      </c>
    </row>
    <row r="44" spans="9:17" x14ac:dyDescent="0.2">
      <c r="I44" s="11">
        <v>0.14099999999999999</v>
      </c>
      <c r="J44" s="99">
        <f t="shared" si="8"/>
        <v>0</v>
      </c>
      <c r="K44" s="100">
        <f t="shared" si="9"/>
        <v>0</v>
      </c>
      <c r="L44" s="100">
        <f t="shared" si="10"/>
        <v>0.32092198581560283</v>
      </c>
      <c r="M44" s="100">
        <f t="shared" si="11"/>
        <v>0.25042198581560282</v>
      </c>
      <c r="N44" s="101">
        <f t="shared" si="12"/>
        <v>1.3500192614014566</v>
      </c>
      <c r="O44" s="101">
        <f t="shared" si="13"/>
        <v>1.3496329615238736</v>
      </c>
      <c r="P44" s="101">
        <f t="shared" si="14"/>
        <v>1.3500192614014566</v>
      </c>
      <c r="Q44" s="101">
        <f t="shared" si="15"/>
        <v>1.3496329615238736</v>
      </c>
    </row>
    <row r="45" spans="9:17" x14ac:dyDescent="0.2">
      <c r="I45" s="11">
        <v>0.14499999999999999</v>
      </c>
      <c r="J45" s="99">
        <f t="shared" si="8"/>
        <v>0</v>
      </c>
      <c r="K45" s="100">
        <f t="shared" si="9"/>
        <v>0</v>
      </c>
      <c r="L45" s="100">
        <f t="shared" si="10"/>
        <v>0.31896551724137934</v>
      </c>
      <c r="M45" s="100">
        <f t="shared" si="11"/>
        <v>0.24646551724137933</v>
      </c>
      <c r="N45" s="101">
        <f t="shared" si="12"/>
        <v>1.3894681277249639</v>
      </c>
      <c r="O45" s="101">
        <f t="shared" si="13"/>
        <v>1.3890708690291476</v>
      </c>
      <c r="P45" s="101">
        <f t="shared" si="14"/>
        <v>1.3894681277249639</v>
      </c>
      <c r="Q45" s="101">
        <f t="shared" si="15"/>
        <v>1.3890708690291476</v>
      </c>
    </row>
    <row r="46" spans="9:17" x14ac:dyDescent="0.2">
      <c r="I46" s="11">
        <v>0.14899999999999999</v>
      </c>
      <c r="J46" s="99">
        <f t="shared" si="8"/>
        <v>0</v>
      </c>
      <c r="K46" s="100">
        <f t="shared" si="9"/>
        <v>0</v>
      </c>
      <c r="L46" s="100">
        <f t="shared" si="10"/>
        <v>0.31711409395973156</v>
      </c>
      <c r="M46" s="100">
        <f t="shared" si="11"/>
        <v>0.24261409395973155</v>
      </c>
      <c r="N46" s="101">
        <f t="shared" si="12"/>
        <v>1.4289265112107259</v>
      </c>
      <c r="O46" s="101">
        <f t="shared" si="13"/>
        <v>1.4285182936990601</v>
      </c>
      <c r="P46" s="101">
        <f t="shared" si="14"/>
        <v>1.4289265112107259</v>
      </c>
      <c r="Q46" s="101">
        <f t="shared" si="15"/>
        <v>1.4285182936990601</v>
      </c>
    </row>
    <row r="47" spans="9:17" x14ac:dyDescent="0.2">
      <c r="I47" s="11">
        <v>0.153</v>
      </c>
      <c r="J47" s="99">
        <f t="shared" si="8"/>
        <v>0</v>
      </c>
      <c r="K47" s="100">
        <f t="shared" si="9"/>
        <v>0</v>
      </c>
      <c r="L47" s="100">
        <f t="shared" si="10"/>
        <v>0.315359477124183</v>
      </c>
      <c r="M47" s="100">
        <f t="shared" si="11"/>
        <v>0.23885947712418298</v>
      </c>
      <c r="N47" s="101">
        <f t="shared" si="12"/>
        <v>1.4683946027768648</v>
      </c>
      <c r="O47" s="101">
        <f t="shared" si="13"/>
        <v>1.4679754264517655</v>
      </c>
      <c r="P47" s="101">
        <f t="shared" si="14"/>
        <v>1.4683946027768648</v>
      </c>
      <c r="Q47" s="101">
        <f t="shared" si="15"/>
        <v>1.4679754264517655</v>
      </c>
    </row>
    <row r="48" spans="9:17" x14ac:dyDescent="0.2">
      <c r="I48" s="11">
        <v>0.157</v>
      </c>
      <c r="J48" s="99">
        <f t="shared" si="8"/>
        <v>0</v>
      </c>
      <c r="K48" s="100">
        <f t="shared" si="9"/>
        <v>0</v>
      </c>
      <c r="L48" s="100">
        <f t="shared" si="10"/>
        <v>0.31369426751592361</v>
      </c>
      <c r="M48" s="100">
        <f t="shared" si="11"/>
        <v>0.23519426751592359</v>
      </c>
      <c r="N48" s="101">
        <f t="shared" si="12"/>
        <v>1.5078725589654312</v>
      </c>
      <c r="O48" s="101">
        <f t="shared" si="13"/>
        <v>1.5074424238293105</v>
      </c>
      <c r="P48" s="101">
        <f t="shared" si="14"/>
        <v>1.5078725589654312</v>
      </c>
      <c r="Q48" s="101">
        <f t="shared" si="15"/>
        <v>1.5074424238293105</v>
      </c>
    </row>
    <row r="49" spans="9:17" x14ac:dyDescent="0.2">
      <c r="I49" s="11">
        <v>0.161</v>
      </c>
      <c r="J49" s="99">
        <f t="shared" si="8"/>
        <v>0</v>
      </c>
      <c r="K49" s="100">
        <f t="shared" si="9"/>
        <v>0</v>
      </c>
      <c r="L49" s="100">
        <f t="shared" si="10"/>
        <v>0.31211180124223603</v>
      </c>
      <c r="M49" s="100">
        <f t="shared" si="11"/>
        <v>0.23161180124223602</v>
      </c>
      <c r="N49" s="101">
        <f t="shared" si="12"/>
        <v>1.5473605060917066</v>
      </c>
      <c r="O49" s="101">
        <f t="shared" si="13"/>
        <v>1.5469194121469485</v>
      </c>
      <c r="P49" s="101">
        <f t="shared" si="14"/>
        <v>1.5473605060917066</v>
      </c>
      <c r="Q49" s="101">
        <f t="shared" si="15"/>
        <v>1.5469194121469485</v>
      </c>
    </row>
    <row r="50" spans="9:17" x14ac:dyDescent="0.2">
      <c r="I50" s="11">
        <v>0.16500000000000001</v>
      </c>
      <c r="J50" s="99">
        <f t="shared" si="8"/>
        <v>0</v>
      </c>
      <c r="K50" s="100">
        <f t="shared" si="9"/>
        <v>0</v>
      </c>
      <c r="L50" s="100">
        <f t="shared" si="10"/>
        <v>0.31060606060606061</v>
      </c>
      <c r="M50" s="100">
        <f t="shared" si="11"/>
        <v>0.22810606060606059</v>
      </c>
      <c r="N50" s="101">
        <f t="shared" si="12"/>
        <v>1.5868585438052385</v>
      </c>
      <c r="O50" s="101">
        <f t="shared" si="13"/>
        <v>1.5864064910542446</v>
      </c>
      <c r="P50" s="101">
        <f t="shared" si="14"/>
        <v>1.5868585438052385</v>
      </c>
      <c r="Q50" s="101">
        <f t="shared" si="15"/>
        <v>1.5864064910542446</v>
      </c>
    </row>
    <row r="51" spans="9:17" x14ac:dyDescent="0.2">
      <c r="I51" s="11">
        <v>0.16900000000000001</v>
      </c>
      <c r="J51" s="99">
        <f t="shared" si="8"/>
        <v>0</v>
      </c>
      <c r="K51" s="100">
        <f t="shared" si="9"/>
        <v>0</v>
      </c>
      <c r="L51" s="100">
        <f t="shared" si="10"/>
        <v>0.30917159763313612</v>
      </c>
      <c r="M51" s="100">
        <f t="shared" si="11"/>
        <v>0.2246715976331361</v>
      </c>
      <c r="N51" s="101">
        <f t="shared" si="12"/>
        <v>1.6263667481576647</v>
      </c>
      <c r="O51" s="101">
        <f t="shared" si="13"/>
        <v>1.6259037366028473</v>
      </c>
      <c r="P51" s="101">
        <f t="shared" si="14"/>
        <v>1.6263667481576647</v>
      </c>
      <c r="Q51" s="101">
        <f t="shared" si="15"/>
        <v>1.6259037366028473</v>
      </c>
    </row>
    <row r="52" spans="9:17" x14ac:dyDescent="0.2">
      <c r="I52" s="11">
        <v>0.17299999999999999</v>
      </c>
      <c r="J52" s="99">
        <f t="shared" si="8"/>
        <v>0</v>
      </c>
      <c r="K52" s="100">
        <f t="shared" si="9"/>
        <v>0</v>
      </c>
      <c r="L52" s="100">
        <f t="shared" si="10"/>
        <v>0.30780346820809251</v>
      </c>
      <c r="M52" s="100">
        <f t="shared" si="11"/>
        <v>0.22130346820809252</v>
      </c>
      <c r="N52" s="101">
        <f t="shared" si="12"/>
        <v>1.6658851742550738</v>
      </c>
      <c r="O52" s="101">
        <f t="shared" si="13"/>
        <v>1.6654112038988274</v>
      </c>
      <c r="P52" s="101">
        <f t="shared" si="14"/>
        <v>1.6658851742550738</v>
      </c>
      <c r="Q52" s="101">
        <f t="shared" si="15"/>
        <v>1.6654112038988274</v>
      </c>
    </row>
    <row r="53" spans="9:17" x14ac:dyDescent="0.2">
      <c r="I53" s="11">
        <v>0.17699999999999999</v>
      </c>
      <c r="J53" s="99">
        <f t="shared" si="8"/>
        <v>0</v>
      </c>
      <c r="K53" s="100">
        <f t="shared" si="9"/>
        <v>0</v>
      </c>
      <c r="L53" s="100">
        <f t="shared" si="10"/>
        <v>0.30649717514124297</v>
      </c>
      <c r="M53" s="100">
        <f t="shared" si="11"/>
        <v>0.21799717514124298</v>
      </c>
      <c r="N53" s="101">
        <f t="shared" si="12"/>
        <v>1.7054138585590408</v>
      </c>
      <c r="O53" s="101">
        <f t="shared" si="13"/>
        <v>1.7049289294037742</v>
      </c>
      <c r="P53" s="101">
        <f t="shared" si="14"/>
        <v>1.7054138585590408</v>
      </c>
      <c r="Q53" s="101">
        <f t="shared" si="15"/>
        <v>1.7049289294037742</v>
      </c>
    </row>
    <row r="54" spans="9:17" x14ac:dyDescent="0.2">
      <c r="I54" s="11">
        <v>0.18099999999999999</v>
      </c>
      <c r="J54" s="99">
        <f t="shared" si="8"/>
        <v>0</v>
      </c>
      <c r="K54" s="100">
        <f t="shared" si="9"/>
        <v>0</v>
      </c>
      <c r="L54" s="100">
        <f t="shared" si="10"/>
        <v>0.30524861878453041</v>
      </c>
      <c r="M54" s="100">
        <f t="shared" si="11"/>
        <v>0.21474861878453042</v>
      </c>
      <c r="N54" s="101">
        <f t="shared" si="12"/>
        <v>1.7449528208894591</v>
      </c>
      <c r="O54" s="101">
        <f t="shared" si="13"/>
        <v>1.7444569329375703</v>
      </c>
      <c r="P54" s="101">
        <f t="shared" si="14"/>
        <v>1.7449528208894591</v>
      </c>
      <c r="Q54" s="101">
        <f t="shared" si="15"/>
        <v>1.7444569329375703</v>
      </c>
    </row>
    <row r="55" spans="9:17" x14ac:dyDescent="0.2">
      <c r="I55" s="11">
        <v>0.185</v>
      </c>
      <c r="J55" s="99">
        <f t="shared" si="8"/>
        <v>0</v>
      </c>
      <c r="K55" s="100">
        <f t="shared" si="9"/>
        <v>0</v>
      </c>
      <c r="L55" s="100">
        <f t="shared" si="10"/>
        <v>0.30405405405405406</v>
      </c>
      <c r="M55" s="100">
        <f t="shared" si="11"/>
        <v>0.21155405405405406</v>
      </c>
      <c r="N55" s="101">
        <f t="shared" si="12"/>
        <v>1.7845020661733031</v>
      </c>
      <c r="O55" s="101">
        <f t="shared" si="13"/>
        <v>1.7839952194271902</v>
      </c>
      <c r="P55" s="101">
        <f t="shared" si="14"/>
        <v>1.7845020661733031</v>
      </c>
      <c r="Q55" s="101">
        <f t="shared" si="15"/>
        <v>1.7839952194271902</v>
      </c>
    </row>
    <row r="56" spans="9:17" x14ac:dyDescent="0.2">
      <c r="I56" s="11">
        <v>0.189</v>
      </c>
      <c r="J56" s="99">
        <f t="shared" si="8"/>
        <v>0</v>
      </c>
      <c r="K56" s="100">
        <f t="shared" si="9"/>
        <v>0</v>
      </c>
      <c r="L56" s="100">
        <f t="shared" si="10"/>
        <v>0.30291005291005291</v>
      </c>
      <c r="M56" s="100">
        <f t="shared" si="11"/>
        <v>0.20841005291005291</v>
      </c>
      <c r="N56" s="101">
        <f t="shared" si="12"/>
        <v>1.8240615859760716</v>
      </c>
      <c r="O56" s="101">
        <f t="shared" si="13"/>
        <v>1.8235437804381327</v>
      </c>
      <c r="P56" s="101">
        <f t="shared" si="14"/>
        <v>1.8240615859760716</v>
      </c>
      <c r="Q56" s="101">
        <f t="shared" si="15"/>
        <v>1.8235437804381327</v>
      </c>
    </row>
    <row r="57" spans="9:17" x14ac:dyDescent="0.2">
      <c r="I57" s="11">
        <v>0.193</v>
      </c>
      <c r="J57" s="99">
        <f t="shared" si="8"/>
        <v>0</v>
      </c>
      <c r="K57" s="100">
        <f t="shared" si="9"/>
        <v>0</v>
      </c>
      <c r="L57" s="100">
        <f t="shared" si="10"/>
        <v>0.30181347150259069</v>
      </c>
      <c r="M57" s="100">
        <f t="shared" si="11"/>
        <v>0.20531347150259069</v>
      </c>
      <c r="N57" s="101">
        <f t="shared" si="12"/>
        <v>1.8636313598468703</v>
      </c>
      <c r="O57" s="101">
        <f t="shared" si="13"/>
        <v>1.8631025955195213</v>
      </c>
      <c r="P57" s="101">
        <f t="shared" si="14"/>
        <v>1.8636313598468703</v>
      </c>
      <c r="Q57" s="101">
        <f t="shared" si="15"/>
        <v>1.8631025955195213</v>
      </c>
    </row>
    <row r="58" spans="9:17" x14ac:dyDescent="0.2">
      <c r="I58" s="11">
        <v>0.19700000000000001</v>
      </c>
      <c r="J58" s="99">
        <f t="shared" si="8"/>
        <v>0</v>
      </c>
      <c r="K58" s="100">
        <f t="shared" si="9"/>
        <v>0</v>
      </c>
      <c r="L58" s="100">
        <f t="shared" si="10"/>
        <v>0.300761421319797</v>
      </c>
      <c r="M58" s="100">
        <f t="shared" si="11"/>
        <v>0.20226142131979699</v>
      </c>
      <c r="N58" s="101">
        <f t="shared" si="12"/>
        <v>1.9032113565029789</v>
      </c>
      <c r="O58" s="101">
        <f t="shared" si="13"/>
        <v>1.9026716333886142</v>
      </c>
      <c r="P58" s="101">
        <f t="shared" si="14"/>
        <v>1.9032113565029789</v>
      </c>
      <c r="Q58" s="101">
        <f t="shared" si="15"/>
        <v>1.9026716333886142</v>
      </c>
    </row>
    <row r="59" spans="9:17" x14ac:dyDescent="0.2">
      <c r="I59" s="11">
        <v>0.20100000000000001</v>
      </c>
      <c r="J59" s="99">
        <f t="shared" si="8"/>
        <v>0</v>
      </c>
      <c r="K59" s="100">
        <f t="shared" si="9"/>
        <v>0</v>
      </c>
      <c r="L59" s="100">
        <f t="shared" si="10"/>
        <v>0.29975124378109452</v>
      </c>
      <c r="M59" s="100">
        <f t="shared" si="11"/>
        <v>0.19925124378109452</v>
      </c>
      <c r="N59" s="101">
        <f t="shared" si="12"/>
        <v>1.9428015348758834</v>
      </c>
      <c r="O59" s="101">
        <f t="shared" si="13"/>
        <v>1.9422508529769047</v>
      </c>
      <c r="P59" s="101">
        <f t="shared" si="14"/>
        <v>1.9428015348758834</v>
      </c>
      <c r="Q59" s="101">
        <f t="shared" si="15"/>
        <v>1.9422508529769047</v>
      </c>
    </row>
    <row r="60" spans="9:17" x14ac:dyDescent="0.2">
      <c r="I60" s="11">
        <v>0.20499999999999999</v>
      </c>
      <c r="J60" s="99">
        <f t="shared" si="8"/>
        <v>0</v>
      </c>
      <c r="K60" s="100">
        <f t="shared" si="9"/>
        <v>0</v>
      </c>
      <c r="L60" s="100">
        <f t="shared" si="10"/>
        <v>0.29878048780487804</v>
      </c>
      <c r="M60" s="100">
        <f t="shared" si="11"/>
        <v>0.19628048780487806</v>
      </c>
      <c r="N60" s="101">
        <f t="shared" si="12"/>
        <v>1.9824018450372876</v>
      </c>
      <c r="O60" s="101">
        <f t="shared" si="13"/>
        <v>1.9818402043561001</v>
      </c>
      <c r="P60" s="101">
        <f t="shared" si="14"/>
        <v>1.9824018450372876</v>
      </c>
      <c r="Q60" s="101">
        <f t="shared" si="15"/>
        <v>1.9818402043561001</v>
      </c>
    </row>
    <row r="61" spans="9:17" x14ac:dyDescent="0.2">
      <c r="I61" s="11">
        <v>0.20899999999999999</v>
      </c>
      <c r="J61" s="99">
        <f t="shared" si="8"/>
        <v>0</v>
      </c>
      <c r="K61" s="100">
        <f t="shared" si="9"/>
        <v>0</v>
      </c>
      <c r="L61" s="100">
        <f t="shared" si="10"/>
        <v>0.29784688995215314</v>
      </c>
      <c r="M61" s="100">
        <f t="shared" si="11"/>
        <v>0.19334688995215316</v>
      </c>
      <c r="N61" s="101">
        <f t="shared" si="12"/>
        <v>2.0220122290209765</v>
      </c>
      <c r="O61" s="101">
        <f t="shared" si="13"/>
        <v>2.0214396295599748</v>
      </c>
      <c r="P61" s="101">
        <f t="shared" si="14"/>
        <v>2.0220122290209765</v>
      </c>
      <c r="Q61" s="101">
        <f t="shared" si="15"/>
        <v>2.0214396295599748</v>
      </c>
    </row>
    <row r="62" spans="9:17" x14ac:dyDescent="0.2">
      <c r="I62" s="11">
        <v>0.21299999999999999</v>
      </c>
      <c r="J62" s="99">
        <f t="shared" si="8"/>
        <v>0</v>
      </c>
      <c r="K62" s="100">
        <f t="shared" si="9"/>
        <v>0</v>
      </c>
      <c r="L62" s="100">
        <f t="shared" si="10"/>
        <v>0.29694835680751175</v>
      </c>
      <c r="M62" s="100">
        <f t="shared" si="11"/>
        <v>0.19044835680751176</v>
      </c>
      <c r="N62" s="101">
        <f t="shared" si="12"/>
        <v>2.0616326215537377</v>
      </c>
      <c r="O62" s="101">
        <f t="shared" si="13"/>
        <v>2.0610490633153269</v>
      </c>
      <c r="P62" s="101">
        <f t="shared" si="14"/>
        <v>2.0616326215537377</v>
      </c>
      <c r="Q62" s="101">
        <f t="shared" si="15"/>
        <v>2.0610490633153269</v>
      </c>
    </row>
    <row r="63" spans="9:17" x14ac:dyDescent="0.2">
      <c r="I63" s="11">
        <v>0.217</v>
      </c>
      <c r="J63" s="99">
        <f t="shared" si="8"/>
        <v>0</v>
      </c>
      <c r="K63" s="100">
        <f t="shared" si="9"/>
        <v>0</v>
      </c>
      <c r="L63" s="100">
        <f t="shared" si="10"/>
        <v>0.29608294930875578</v>
      </c>
      <c r="M63" s="100">
        <f t="shared" si="11"/>
        <v>0.1875829493087558</v>
      </c>
      <c r="N63" s="101">
        <f t="shared" si="12"/>
        <v>2.101262950707202</v>
      </c>
      <c r="O63" s="101">
        <f t="shared" si="13"/>
        <v>2.1006684336937909</v>
      </c>
      <c r="P63" s="101">
        <f t="shared" si="14"/>
        <v>2.101262950707202</v>
      </c>
      <c r="Q63" s="101">
        <f t="shared" si="15"/>
        <v>2.1006684336937909</v>
      </c>
    </row>
    <row r="64" spans="9:17" x14ac:dyDescent="0.2">
      <c r="I64" s="11">
        <v>0.221</v>
      </c>
      <c r="J64" s="99">
        <f t="shared" si="8"/>
        <v>0</v>
      </c>
      <c r="K64" s="100">
        <f t="shared" si="9"/>
        <v>0</v>
      </c>
      <c r="L64" s="100">
        <f t="shared" si="10"/>
        <v>0.29524886877828055</v>
      </c>
      <c r="M64" s="100">
        <f t="shared" si="11"/>
        <v>0.18474886877828056</v>
      </c>
      <c r="N64" s="101">
        <f t="shared" si="12"/>
        <v>2.1409031384801374</v>
      </c>
      <c r="O64" s="101">
        <f t="shared" si="13"/>
        <v>2.1402976626941239</v>
      </c>
      <c r="P64" s="101">
        <f t="shared" si="14"/>
        <v>2.1409031384801374</v>
      </c>
      <c r="Q64" s="101">
        <f t="shared" si="15"/>
        <v>2.1402976626941239</v>
      </c>
    </row>
    <row r="65" spans="9:17" x14ac:dyDescent="0.2">
      <c r="I65" s="11">
        <v>0.22500000000000001</v>
      </c>
      <c r="J65" s="99">
        <f t="shared" si="8"/>
        <v>0</v>
      </c>
      <c r="K65" s="100">
        <f t="shared" si="9"/>
        <v>0</v>
      </c>
      <c r="L65" s="100">
        <f t="shared" si="10"/>
        <v>0.29444444444444445</v>
      </c>
      <c r="M65" s="100">
        <f t="shared" si="11"/>
        <v>0.18194444444444446</v>
      </c>
      <c r="N65" s="101">
        <f t="shared" si="12"/>
        <v>2.1805531013198944</v>
      </c>
      <c r="O65" s="101">
        <f t="shared" si="13"/>
        <v>2.1799366667636804</v>
      </c>
      <c r="P65" s="101">
        <f t="shared" si="14"/>
        <v>2.1805531013198944</v>
      </c>
      <c r="Q65" s="101">
        <f t="shared" si="15"/>
        <v>2.1799366667636804</v>
      </c>
    </row>
    <row r="66" spans="9:17" x14ac:dyDescent="0.2">
      <c r="I66" s="11">
        <v>0.22900000000000001</v>
      </c>
      <c r="J66" s="99">
        <f t="shared" si="8"/>
        <v>0</v>
      </c>
      <c r="K66" s="100">
        <f t="shared" si="9"/>
        <v>0</v>
      </c>
      <c r="L66" s="100">
        <f t="shared" si="10"/>
        <v>0.29366812227074235</v>
      </c>
      <c r="M66" s="100">
        <f t="shared" si="11"/>
        <v>0.17916812227074236</v>
      </c>
      <c r="N66" s="101">
        <f t="shared" si="12"/>
        <v>2.2202127505902425</v>
      </c>
      <c r="O66" s="101">
        <f t="shared" si="13"/>
        <v>2.2195853572662294</v>
      </c>
      <c r="P66" s="101">
        <f t="shared" si="14"/>
        <v>2.2202127505902425</v>
      </c>
      <c r="Q66" s="101">
        <f t="shared" si="15"/>
        <v>2.2195853572662294</v>
      </c>
    </row>
    <row r="67" spans="9:17" x14ac:dyDescent="0.2">
      <c r="I67" s="11">
        <v>0.23300000000000001</v>
      </c>
      <c r="J67" s="99">
        <f t="shared" si="8"/>
        <v>0</v>
      </c>
      <c r="K67" s="100">
        <f t="shared" si="9"/>
        <v>0</v>
      </c>
      <c r="L67" s="100">
        <f t="shared" si="10"/>
        <v>0.2929184549356223</v>
      </c>
      <c r="M67" s="100">
        <f t="shared" si="11"/>
        <v>0.1764184549356223</v>
      </c>
      <c r="N67" s="101">
        <f t="shared" si="12"/>
        <v>2.2598819929919536</v>
      </c>
      <c r="O67" s="101">
        <f t="shared" si="13"/>
        <v>2.2592436409025396</v>
      </c>
      <c r="P67" s="101">
        <f t="shared" si="14"/>
        <v>2.2598819929919536</v>
      </c>
      <c r="Q67" s="101">
        <f t="shared" si="15"/>
        <v>2.2592436409025396</v>
      </c>
    </row>
    <row r="68" spans="9:17" x14ac:dyDescent="0.2">
      <c r="I68" s="11">
        <v>0.23699999999999999</v>
      </c>
      <c r="J68" s="99">
        <f t="shared" si="8"/>
        <v>0</v>
      </c>
      <c r="K68" s="100">
        <f t="shared" si="9"/>
        <v>0</v>
      </c>
      <c r="L68" s="100">
        <f t="shared" si="10"/>
        <v>0.2921940928270042</v>
      </c>
      <c r="M68" s="100">
        <f t="shared" si="11"/>
        <v>0.17369409282700421</v>
      </c>
      <c r="N68" s="101">
        <f t="shared" si="12"/>
        <v>2.2995607309416108</v>
      </c>
      <c r="O68" s="101">
        <f t="shared" si="13"/>
        <v>2.2989114200891976</v>
      </c>
      <c r="P68" s="101">
        <f t="shared" si="14"/>
        <v>2.2995607309416108</v>
      </c>
      <c r="Q68" s="101">
        <f t="shared" si="15"/>
        <v>2.2989114200891976</v>
      </c>
    </row>
    <row r="69" spans="9:17" x14ac:dyDescent="0.2">
      <c r="I69" s="11">
        <v>0.24099999999999999</v>
      </c>
      <c r="J69" s="99">
        <f t="shared" si="8"/>
        <v>0</v>
      </c>
      <c r="K69" s="100">
        <f t="shared" si="9"/>
        <v>0</v>
      </c>
      <c r="L69" s="100">
        <f t="shared" si="10"/>
        <v>0.29149377593360998</v>
      </c>
      <c r="M69" s="100">
        <f t="shared" si="11"/>
        <v>0.17099377593360998</v>
      </c>
      <c r="N69" s="101">
        <f t="shared" si="12"/>
        <v>2.3392488629134789</v>
      </c>
      <c r="O69" s="101">
        <f t="shared" si="13"/>
        <v>2.338588593300468</v>
      </c>
      <c r="P69" s="101">
        <f t="shared" si="14"/>
        <v>2.3392488629134789</v>
      </c>
      <c r="Q69" s="101">
        <f t="shared" si="15"/>
        <v>2.338588593300468</v>
      </c>
    </row>
    <row r="70" spans="9:17" x14ac:dyDescent="0.2">
      <c r="I70" s="11">
        <v>0.245</v>
      </c>
      <c r="J70" s="99">
        <f t="shared" si="8"/>
        <v>0</v>
      </c>
      <c r="K70" s="100">
        <f t="shared" si="9"/>
        <v>0</v>
      </c>
      <c r="L70" s="100">
        <f t="shared" si="10"/>
        <v>0.29081632653061223</v>
      </c>
      <c r="M70" s="100">
        <f t="shared" si="11"/>
        <v>0.16831632653061224</v>
      </c>
      <c r="N70" s="101">
        <f t="shared" si="12"/>
        <v>2.3789462837484727</v>
      </c>
      <c r="O70" s="101">
        <f t="shared" si="13"/>
        <v>2.3782750553772729</v>
      </c>
      <c r="P70" s="101">
        <f t="shared" si="14"/>
        <v>2.3789462837484727</v>
      </c>
      <c r="Q70" s="101">
        <f t="shared" si="15"/>
        <v>2.3782750553772729</v>
      </c>
    </row>
    <row r="71" spans="9:17" x14ac:dyDescent="0.2">
      <c r="I71" s="11">
        <v>0.249</v>
      </c>
      <c r="J71" s="99">
        <f t="shared" si="8"/>
        <v>0</v>
      </c>
      <c r="K71" s="100">
        <f t="shared" si="9"/>
        <v>0</v>
      </c>
      <c r="L71" s="100">
        <f t="shared" si="10"/>
        <v>0.29016064257028112</v>
      </c>
      <c r="M71" s="100">
        <f t="shared" si="11"/>
        <v>0.16566064257028112</v>
      </c>
      <c r="N71" s="101">
        <f t="shared" si="12"/>
        <v>2.4186528849340654</v>
      </c>
      <c r="O71" s="101">
        <f t="shared" si="13"/>
        <v>2.4179706978070712</v>
      </c>
      <c r="P71" s="101">
        <f t="shared" si="14"/>
        <v>2.4186528849340654</v>
      </c>
      <c r="Q71" s="101">
        <f t="shared" si="15"/>
        <v>2.4179706978070712</v>
      </c>
    </row>
    <row r="72" spans="9:17" x14ac:dyDescent="0.2">
      <c r="I72" s="11">
        <v>0.253</v>
      </c>
      <c r="J72" s="99">
        <f t="shared" si="8"/>
        <v>0</v>
      </c>
      <c r="K72" s="100">
        <f t="shared" si="9"/>
        <v>0</v>
      </c>
      <c r="L72" s="100">
        <f t="shared" si="10"/>
        <v>0.28952569169960474</v>
      </c>
      <c r="M72" s="100">
        <f t="shared" si="11"/>
        <v>0.16302569169960474</v>
      </c>
      <c r="N72" s="101">
        <f t="shared" si="12"/>
        <v>2.4583685548580227</v>
      </c>
      <c r="O72" s="101">
        <f t="shared" si="13"/>
        <v>2.45767540897765</v>
      </c>
      <c r="P72" s="101">
        <f t="shared" si="14"/>
        <v>2.4583685548580227</v>
      </c>
      <c r="Q72" s="101">
        <f t="shared" si="15"/>
        <v>2.45767540897765</v>
      </c>
    </row>
    <row r="73" spans="9:17" x14ac:dyDescent="0.2">
      <c r="I73" s="11">
        <v>0.25700000000000001</v>
      </c>
      <c r="J73" s="99">
        <f t="shared" ref="J73:J79" si="16">MAX(S0-K,0)</f>
        <v>0</v>
      </c>
      <c r="K73" s="100">
        <f t="shared" ref="K73:K79" si="17">MAX(K-S0,0)</f>
        <v>0</v>
      </c>
      <c r="L73" s="100">
        <f t="shared" ref="L73:L79" si="18">1/(I73*SQRT(T_))*(LN(S0/K)+(r0+0.5*I73)*T_)</f>
        <v>0.28891050583657585</v>
      </c>
      <c r="M73" s="100">
        <f t="shared" ref="M73:M79" si="19">L73-I73*SQRT(T_)</f>
        <v>0.16041050583657585</v>
      </c>
      <c r="N73" s="101">
        <f t="shared" ref="N73:N79" si="20">S0*_xlfn.NORM.DIST(L73,0,1,TRUE)-K*EXP(-r0*(I73/365))*_xlfn.NORM.DIST(M73,0,1,TRUE)</f>
        <v>2.4980931790391381</v>
      </c>
      <c r="O73" s="101">
        <f t="shared" ref="O73:O79" si="21">-S0*_xlfn.NORM.DIST(-L73,0,1,TRUE)+K*EXP(-r0*(I73/365))*_xlfn.NORM.DIST(-M73,0,1,TRUE)</f>
        <v>2.4973890744077778</v>
      </c>
      <c r="P73" s="101">
        <f t="shared" ref="P73:P79" si="22">N73-J73</f>
        <v>2.4980931790391381</v>
      </c>
      <c r="Q73" s="101">
        <f t="shared" ref="Q73:Q79" si="23">O73-K73</f>
        <v>2.4973890744077778</v>
      </c>
    </row>
    <row r="74" spans="9:17" x14ac:dyDescent="0.2">
      <c r="I74" s="11">
        <v>0.26100000000000001</v>
      </c>
      <c r="J74" s="99">
        <f t="shared" si="16"/>
        <v>0</v>
      </c>
      <c r="K74" s="100">
        <f t="shared" si="17"/>
        <v>0</v>
      </c>
      <c r="L74" s="100">
        <f t="shared" si="18"/>
        <v>0.28831417624521072</v>
      </c>
      <c r="M74" s="100">
        <f t="shared" si="19"/>
        <v>0.15781417624521071</v>
      </c>
      <c r="N74" s="101">
        <f t="shared" si="20"/>
        <v>2.5378266403369949</v>
      </c>
      <c r="O74" s="101">
        <f t="shared" si="21"/>
        <v>2.5371115769570451</v>
      </c>
      <c r="P74" s="101">
        <f t="shared" si="22"/>
        <v>2.5378266403369949</v>
      </c>
      <c r="Q74" s="101">
        <f t="shared" si="23"/>
        <v>2.5371115769570451</v>
      </c>
    </row>
    <row r="75" spans="9:17" x14ac:dyDescent="0.2">
      <c r="I75" s="11">
        <v>0.26500000000000001</v>
      </c>
      <c r="J75" s="99">
        <f t="shared" si="16"/>
        <v>0</v>
      </c>
      <c r="K75" s="100">
        <f t="shared" si="17"/>
        <v>0</v>
      </c>
      <c r="L75" s="100">
        <f t="shared" si="18"/>
        <v>0.28773584905660371</v>
      </c>
      <c r="M75" s="100">
        <f t="shared" si="19"/>
        <v>0.1552358490566037</v>
      </c>
      <c r="N75" s="101">
        <f t="shared" si="20"/>
        <v>2.5775688191433126</v>
      </c>
      <c r="O75" s="101">
        <f t="shared" si="21"/>
        <v>2.5768427970171821</v>
      </c>
      <c r="P75" s="101">
        <f t="shared" si="22"/>
        <v>2.5775688191433126</v>
      </c>
      <c r="Q75" s="101">
        <f t="shared" si="23"/>
        <v>2.5768427970171821</v>
      </c>
    </row>
    <row r="76" spans="9:17" x14ac:dyDescent="0.2">
      <c r="I76" s="11">
        <v>0.26900000000000002</v>
      </c>
      <c r="J76" s="99">
        <f t="shared" si="16"/>
        <v>0</v>
      </c>
      <c r="K76" s="100">
        <f t="shared" si="17"/>
        <v>0</v>
      </c>
      <c r="L76" s="100">
        <f t="shared" si="18"/>
        <v>0.28717472118959109</v>
      </c>
      <c r="M76" s="100">
        <f t="shared" si="19"/>
        <v>0.15267472118959108</v>
      </c>
      <c r="N76" s="101">
        <f t="shared" si="20"/>
        <v>2.6173195935565303</v>
      </c>
      <c r="O76" s="101">
        <f t="shared" si="21"/>
        <v>2.6165826126866172</v>
      </c>
      <c r="P76" s="101">
        <f t="shared" si="22"/>
        <v>2.6173195935565303</v>
      </c>
      <c r="Q76" s="101">
        <f t="shared" si="23"/>
        <v>2.6165826126866172</v>
      </c>
    </row>
    <row r="77" spans="9:17" x14ac:dyDescent="0.2">
      <c r="I77" s="11">
        <v>0.27300000000000002</v>
      </c>
      <c r="J77" s="99">
        <f t="shared" si="16"/>
        <v>0</v>
      </c>
      <c r="K77" s="100">
        <f t="shared" si="17"/>
        <v>0</v>
      </c>
      <c r="L77" s="100">
        <f t="shared" si="18"/>
        <v>0.28663003663003661</v>
      </c>
      <c r="M77" s="100">
        <f t="shared" si="19"/>
        <v>0.1501300366300366</v>
      </c>
      <c r="N77" s="101">
        <f t="shared" si="20"/>
        <v>2.6570788395414162</v>
      </c>
      <c r="O77" s="101">
        <f t="shared" si="21"/>
        <v>2.6563308999301292</v>
      </c>
      <c r="P77" s="101">
        <f t="shared" si="22"/>
        <v>2.6570788395414162</v>
      </c>
      <c r="Q77" s="101">
        <f t="shared" si="23"/>
        <v>2.6563308999301292</v>
      </c>
    </row>
    <row r="78" spans="9:17" x14ac:dyDescent="0.2">
      <c r="I78" s="11">
        <v>0.27700000000000002</v>
      </c>
      <c r="J78" s="99">
        <f t="shared" si="16"/>
        <v>0</v>
      </c>
      <c r="K78" s="100">
        <f t="shared" si="17"/>
        <v>0</v>
      </c>
      <c r="L78" s="100">
        <f t="shared" si="18"/>
        <v>0.28610108303249099</v>
      </c>
      <c r="M78" s="100">
        <f t="shared" si="19"/>
        <v>0.14760108303249098</v>
      </c>
      <c r="N78" s="101">
        <f t="shared" si="20"/>
        <v>2.6968464310751479</v>
      </c>
      <c r="O78" s="101">
        <f t="shared" si="21"/>
        <v>2.6960875327248921</v>
      </c>
      <c r="P78" s="101">
        <f t="shared" si="22"/>
        <v>2.6968464310751479</v>
      </c>
      <c r="Q78" s="101">
        <f t="shared" si="23"/>
        <v>2.6960875327248921</v>
      </c>
    </row>
    <row r="79" spans="9:17" x14ac:dyDescent="0.2">
      <c r="I79" s="11">
        <v>0.28100000000000003</v>
      </c>
      <c r="J79" s="99">
        <f t="shared" si="16"/>
        <v>0</v>
      </c>
      <c r="K79" s="100">
        <f t="shared" si="17"/>
        <v>0</v>
      </c>
      <c r="L79" s="100">
        <f t="shared" si="18"/>
        <v>0.28558718861209964</v>
      </c>
      <c r="M79" s="100">
        <f t="shared" si="19"/>
        <v>0.14508718861209963</v>
      </c>
      <c r="N79" s="101">
        <f t="shared" si="20"/>
        <v>2.736622240281303</v>
      </c>
      <c r="O79" s="101">
        <f t="shared" si="21"/>
        <v>2.7358523831944623</v>
      </c>
      <c r="P79" s="101">
        <f t="shared" si="22"/>
        <v>2.736622240281303</v>
      </c>
      <c r="Q79" s="101">
        <f t="shared" si="23"/>
        <v>2.7358523831944623</v>
      </c>
    </row>
  </sheetData>
  <mergeCells count="3">
    <mergeCell ref="J7:K7"/>
    <mergeCell ref="N7:O7"/>
    <mergeCell ref="P7:Q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0"/>
  <sheetViews>
    <sheetView workbookViewId="0">
      <selection activeCell="G13" sqref="G13"/>
    </sheetView>
  </sheetViews>
  <sheetFormatPr defaultRowHeight="12.75" x14ac:dyDescent="0.2"/>
  <cols>
    <col min="3" max="3" width="12.28515625" customWidth="1"/>
    <col min="4" max="4" width="12.7109375" customWidth="1"/>
    <col min="5" max="6" width="12.42578125" customWidth="1"/>
    <col min="7" max="7" width="17.5703125" customWidth="1"/>
    <col min="9" max="10" width="14" customWidth="1"/>
    <col min="11" max="11" width="18.5703125" customWidth="1"/>
  </cols>
  <sheetData>
    <row r="2" spans="2:12" x14ac:dyDescent="0.2">
      <c r="D2" s="12" t="s">
        <v>8</v>
      </c>
      <c r="E2">
        <v>50</v>
      </c>
    </row>
    <row r="3" spans="2:12" x14ac:dyDescent="0.2">
      <c r="D3" s="12" t="s">
        <v>14</v>
      </c>
      <c r="E3" s="13">
        <v>1.5</v>
      </c>
      <c r="F3" s="13"/>
    </row>
    <row r="4" spans="2:12" x14ac:dyDescent="0.2">
      <c r="D4" t="s">
        <v>17</v>
      </c>
      <c r="E4">
        <v>55</v>
      </c>
    </row>
    <row r="5" spans="2:12" x14ac:dyDescent="0.2">
      <c r="D5" t="s">
        <v>18</v>
      </c>
      <c r="E5" s="13">
        <v>0.17</v>
      </c>
      <c r="F5" s="13"/>
    </row>
    <row r="6" spans="2:12" x14ac:dyDescent="0.2">
      <c r="D6" t="s">
        <v>24</v>
      </c>
      <c r="E6">
        <v>45</v>
      </c>
    </row>
    <row r="7" spans="2:12" x14ac:dyDescent="0.2">
      <c r="D7" t="s">
        <v>25</v>
      </c>
      <c r="E7" s="13">
        <v>5.12</v>
      </c>
      <c r="F7" s="13"/>
    </row>
    <row r="8" spans="2:12" x14ac:dyDescent="0.2">
      <c r="B8" s="12" t="s">
        <v>2</v>
      </c>
    </row>
    <row r="9" spans="2:12" x14ac:dyDescent="0.2">
      <c r="C9" s="5" t="s">
        <v>13</v>
      </c>
      <c r="D9" s="5" t="s">
        <v>19</v>
      </c>
      <c r="E9" s="5" t="s">
        <v>20</v>
      </c>
      <c r="F9" s="5" t="s">
        <v>26</v>
      </c>
      <c r="G9" s="5" t="s">
        <v>15</v>
      </c>
      <c r="H9" s="5" t="s">
        <v>16</v>
      </c>
      <c r="I9" s="5" t="s">
        <v>21</v>
      </c>
      <c r="J9" s="5" t="s">
        <v>22</v>
      </c>
      <c r="K9" s="5" t="s">
        <v>23</v>
      </c>
      <c r="L9" s="5" t="s">
        <v>27</v>
      </c>
    </row>
    <row r="10" spans="2:12" x14ac:dyDescent="0.2">
      <c r="B10" s="6">
        <v>20</v>
      </c>
      <c r="C10" s="101">
        <f t="shared" ref="C10:C41" si="0">B10-$E$2</f>
        <v>-30</v>
      </c>
      <c r="D10" s="102">
        <f t="shared" ref="D10:D41" si="1">MAX(B10-$E$2,0)-$E$3</f>
        <v>-1.5</v>
      </c>
      <c r="E10" s="102">
        <f>(MAX(B10-$E$4,0)-$E$5)</f>
        <v>-0.17</v>
      </c>
      <c r="F10" s="102">
        <f>(MAX(B10-$E$6,0)-$E$7)</f>
        <v>-5.12</v>
      </c>
      <c r="G10" s="101">
        <f t="shared" ref="G10:G41" si="2">MAX($E$2-B10,0)-$E$3</f>
        <v>28.5</v>
      </c>
      <c r="H10" s="101">
        <f t="shared" ref="H10:H41" si="3">G10+C10</f>
        <v>-1.5</v>
      </c>
      <c r="I10" s="102">
        <f>D10-E10</f>
        <v>-1.33</v>
      </c>
      <c r="J10" s="102">
        <f>D10+G10</f>
        <v>27</v>
      </c>
      <c r="K10" s="102">
        <f>-J10</f>
        <v>-27</v>
      </c>
      <c r="L10" s="102">
        <f>F10-2*D10+E10</f>
        <v>-2.29</v>
      </c>
    </row>
    <row r="11" spans="2:12" x14ac:dyDescent="0.2">
      <c r="B11" s="6">
        <v>21</v>
      </c>
      <c r="C11" s="101">
        <f t="shared" si="0"/>
        <v>-29</v>
      </c>
      <c r="D11" s="102">
        <f t="shared" si="1"/>
        <v>-1.5</v>
      </c>
      <c r="E11" s="102">
        <f t="shared" ref="E11:E70" si="4">(MAX(B11-$E$4,0)-$E$5)</f>
        <v>-0.17</v>
      </c>
      <c r="F11" s="102">
        <f t="shared" ref="F11:F70" si="5">(MAX(B11-$E$6,0)-$E$7)</f>
        <v>-5.12</v>
      </c>
      <c r="G11" s="101">
        <f t="shared" si="2"/>
        <v>27.5</v>
      </c>
      <c r="H11" s="101">
        <f t="shared" si="3"/>
        <v>-1.5</v>
      </c>
      <c r="I11" s="102">
        <f t="shared" ref="I11:I70" si="6">D11-E11</f>
        <v>-1.33</v>
      </c>
      <c r="J11" s="102">
        <f t="shared" ref="J11:J70" si="7">D11+G11</f>
        <v>26</v>
      </c>
      <c r="K11" s="102">
        <f t="shared" ref="K11:K70" si="8">-J11</f>
        <v>-26</v>
      </c>
      <c r="L11" s="102">
        <f t="shared" ref="L11:L70" si="9">F11-2*D11+E11</f>
        <v>-2.29</v>
      </c>
    </row>
    <row r="12" spans="2:12" x14ac:dyDescent="0.2">
      <c r="B12" s="6">
        <v>22</v>
      </c>
      <c r="C12" s="101">
        <f t="shared" si="0"/>
        <v>-28</v>
      </c>
      <c r="D12" s="102">
        <f t="shared" si="1"/>
        <v>-1.5</v>
      </c>
      <c r="E12" s="102">
        <f t="shared" si="4"/>
        <v>-0.17</v>
      </c>
      <c r="F12" s="102">
        <f t="shared" si="5"/>
        <v>-5.12</v>
      </c>
      <c r="G12" s="101">
        <f t="shared" si="2"/>
        <v>26.5</v>
      </c>
      <c r="H12" s="101">
        <f t="shared" si="3"/>
        <v>-1.5</v>
      </c>
      <c r="I12" s="102">
        <f t="shared" si="6"/>
        <v>-1.33</v>
      </c>
      <c r="J12" s="102">
        <f t="shared" si="7"/>
        <v>25</v>
      </c>
      <c r="K12" s="102">
        <f t="shared" si="8"/>
        <v>-25</v>
      </c>
      <c r="L12" s="102">
        <f t="shared" si="9"/>
        <v>-2.29</v>
      </c>
    </row>
    <row r="13" spans="2:12" x14ac:dyDescent="0.2">
      <c r="B13" s="6">
        <v>23</v>
      </c>
      <c r="C13" s="101">
        <f t="shared" si="0"/>
        <v>-27</v>
      </c>
      <c r="D13" s="102">
        <f t="shared" si="1"/>
        <v>-1.5</v>
      </c>
      <c r="E13" s="102">
        <f t="shared" si="4"/>
        <v>-0.17</v>
      </c>
      <c r="F13" s="102">
        <f t="shared" si="5"/>
        <v>-5.12</v>
      </c>
      <c r="G13" s="101">
        <f t="shared" si="2"/>
        <v>25.5</v>
      </c>
      <c r="H13" s="101">
        <f t="shared" si="3"/>
        <v>-1.5</v>
      </c>
      <c r="I13" s="102">
        <f t="shared" si="6"/>
        <v>-1.33</v>
      </c>
      <c r="J13" s="102">
        <f t="shared" si="7"/>
        <v>24</v>
      </c>
      <c r="K13" s="102">
        <f t="shared" si="8"/>
        <v>-24</v>
      </c>
      <c r="L13" s="102">
        <f t="shared" si="9"/>
        <v>-2.29</v>
      </c>
    </row>
    <row r="14" spans="2:12" x14ac:dyDescent="0.2">
      <c r="B14" s="6">
        <v>24</v>
      </c>
      <c r="C14" s="101">
        <f t="shared" si="0"/>
        <v>-26</v>
      </c>
      <c r="D14" s="102">
        <f t="shared" si="1"/>
        <v>-1.5</v>
      </c>
      <c r="E14" s="102">
        <f t="shared" si="4"/>
        <v>-0.17</v>
      </c>
      <c r="F14" s="102">
        <f t="shared" si="5"/>
        <v>-5.12</v>
      </c>
      <c r="G14" s="101">
        <f t="shared" si="2"/>
        <v>24.5</v>
      </c>
      <c r="H14" s="101">
        <f t="shared" si="3"/>
        <v>-1.5</v>
      </c>
      <c r="I14" s="102">
        <f t="shared" si="6"/>
        <v>-1.33</v>
      </c>
      <c r="J14" s="102">
        <f t="shared" si="7"/>
        <v>23</v>
      </c>
      <c r="K14" s="102">
        <f t="shared" si="8"/>
        <v>-23</v>
      </c>
      <c r="L14" s="102">
        <f t="shared" si="9"/>
        <v>-2.29</v>
      </c>
    </row>
    <row r="15" spans="2:12" x14ac:dyDescent="0.2">
      <c r="B15" s="6">
        <v>25</v>
      </c>
      <c r="C15" s="101">
        <f t="shared" si="0"/>
        <v>-25</v>
      </c>
      <c r="D15" s="102">
        <f t="shared" si="1"/>
        <v>-1.5</v>
      </c>
      <c r="E15" s="102">
        <f t="shared" si="4"/>
        <v>-0.17</v>
      </c>
      <c r="F15" s="102">
        <f t="shared" si="5"/>
        <v>-5.12</v>
      </c>
      <c r="G15" s="101">
        <f t="shared" si="2"/>
        <v>23.5</v>
      </c>
      <c r="H15" s="101">
        <f t="shared" si="3"/>
        <v>-1.5</v>
      </c>
      <c r="I15" s="102">
        <f t="shared" si="6"/>
        <v>-1.33</v>
      </c>
      <c r="J15" s="102">
        <f t="shared" si="7"/>
        <v>22</v>
      </c>
      <c r="K15" s="102">
        <f t="shared" si="8"/>
        <v>-22</v>
      </c>
      <c r="L15" s="102">
        <f t="shared" si="9"/>
        <v>-2.29</v>
      </c>
    </row>
    <row r="16" spans="2:12" x14ac:dyDescent="0.2">
      <c r="B16" s="6">
        <v>26</v>
      </c>
      <c r="C16" s="101">
        <f t="shared" si="0"/>
        <v>-24</v>
      </c>
      <c r="D16" s="102">
        <f t="shared" si="1"/>
        <v>-1.5</v>
      </c>
      <c r="E16" s="102">
        <f t="shared" si="4"/>
        <v>-0.17</v>
      </c>
      <c r="F16" s="102">
        <f t="shared" si="5"/>
        <v>-5.12</v>
      </c>
      <c r="G16" s="101">
        <f t="shared" si="2"/>
        <v>22.5</v>
      </c>
      <c r="H16" s="101">
        <f t="shared" si="3"/>
        <v>-1.5</v>
      </c>
      <c r="I16" s="102">
        <f t="shared" si="6"/>
        <v>-1.33</v>
      </c>
      <c r="J16" s="102">
        <f t="shared" si="7"/>
        <v>21</v>
      </c>
      <c r="K16" s="102">
        <f t="shared" si="8"/>
        <v>-21</v>
      </c>
      <c r="L16" s="102">
        <f t="shared" si="9"/>
        <v>-2.29</v>
      </c>
    </row>
    <row r="17" spans="2:12" x14ac:dyDescent="0.2">
      <c r="B17" s="6">
        <v>27</v>
      </c>
      <c r="C17" s="101">
        <f t="shared" si="0"/>
        <v>-23</v>
      </c>
      <c r="D17" s="102">
        <f t="shared" si="1"/>
        <v>-1.5</v>
      </c>
      <c r="E17" s="102">
        <f t="shared" si="4"/>
        <v>-0.17</v>
      </c>
      <c r="F17" s="102">
        <f t="shared" si="5"/>
        <v>-5.12</v>
      </c>
      <c r="G17" s="101">
        <f t="shared" si="2"/>
        <v>21.5</v>
      </c>
      <c r="H17" s="101">
        <f t="shared" si="3"/>
        <v>-1.5</v>
      </c>
      <c r="I17" s="102">
        <f t="shared" si="6"/>
        <v>-1.33</v>
      </c>
      <c r="J17" s="102">
        <f t="shared" si="7"/>
        <v>20</v>
      </c>
      <c r="K17" s="102">
        <f t="shared" si="8"/>
        <v>-20</v>
      </c>
      <c r="L17" s="102">
        <f t="shared" si="9"/>
        <v>-2.29</v>
      </c>
    </row>
    <row r="18" spans="2:12" x14ac:dyDescent="0.2">
      <c r="B18" s="6">
        <v>28</v>
      </c>
      <c r="C18" s="101">
        <f t="shared" si="0"/>
        <v>-22</v>
      </c>
      <c r="D18" s="102">
        <f t="shared" si="1"/>
        <v>-1.5</v>
      </c>
      <c r="E18" s="102">
        <f t="shared" si="4"/>
        <v>-0.17</v>
      </c>
      <c r="F18" s="102">
        <f t="shared" si="5"/>
        <v>-5.12</v>
      </c>
      <c r="G18" s="101">
        <f t="shared" si="2"/>
        <v>20.5</v>
      </c>
      <c r="H18" s="101">
        <f t="shared" si="3"/>
        <v>-1.5</v>
      </c>
      <c r="I18" s="102">
        <f t="shared" si="6"/>
        <v>-1.33</v>
      </c>
      <c r="J18" s="102">
        <f t="shared" si="7"/>
        <v>19</v>
      </c>
      <c r="K18" s="102">
        <f t="shared" si="8"/>
        <v>-19</v>
      </c>
      <c r="L18" s="102">
        <f t="shared" si="9"/>
        <v>-2.29</v>
      </c>
    </row>
    <row r="19" spans="2:12" x14ac:dyDescent="0.2">
      <c r="B19" s="6">
        <v>29</v>
      </c>
      <c r="C19" s="101">
        <f t="shared" si="0"/>
        <v>-21</v>
      </c>
      <c r="D19" s="102">
        <f t="shared" si="1"/>
        <v>-1.5</v>
      </c>
      <c r="E19" s="102">
        <f t="shared" si="4"/>
        <v>-0.17</v>
      </c>
      <c r="F19" s="102">
        <f t="shared" si="5"/>
        <v>-5.12</v>
      </c>
      <c r="G19" s="101">
        <f t="shared" si="2"/>
        <v>19.5</v>
      </c>
      <c r="H19" s="101">
        <f t="shared" si="3"/>
        <v>-1.5</v>
      </c>
      <c r="I19" s="102">
        <f t="shared" si="6"/>
        <v>-1.33</v>
      </c>
      <c r="J19" s="102">
        <f t="shared" si="7"/>
        <v>18</v>
      </c>
      <c r="K19" s="102">
        <f t="shared" si="8"/>
        <v>-18</v>
      </c>
      <c r="L19" s="102">
        <f t="shared" si="9"/>
        <v>-2.29</v>
      </c>
    </row>
    <row r="20" spans="2:12" x14ac:dyDescent="0.2">
      <c r="B20" s="6">
        <v>30</v>
      </c>
      <c r="C20" s="101">
        <f t="shared" si="0"/>
        <v>-20</v>
      </c>
      <c r="D20" s="102">
        <f t="shared" si="1"/>
        <v>-1.5</v>
      </c>
      <c r="E20" s="102">
        <f t="shared" si="4"/>
        <v>-0.17</v>
      </c>
      <c r="F20" s="102">
        <f t="shared" si="5"/>
        <v>-5.12</v>
      </c>
      <c r="G20" s="101">
        <f t="shared" si="2"/>
        <v>18.5</v>
      </c>
      <c r="H20" s="101">
        <f t="shared" si="3"/>
        <v>-1.5</v>
      </c>
      <c r="I20" s="102">
        <f t="shared" si="6"/>
        <v>-1.33</v>
      </c>
      <c r="J20" s="102">
        <f t="shared" si="7"/>
        <v>17</v>
      </c>
      <c r="K20" s="102">
        <f t="shared" si="8"/>
        <v>-17</v>
      </c>
      <c r="L20" s="102">
        <f t="shared" si="9"/>
        <v>-2.29</v>
      </c>
    </row>
    <row r="21" spans="2:12" x14ac:dyDescent="0.2">
      <c r="B21" s="6">
        <v>31</v>
      </c>
      <c r="C21" s="101">
        <f t="shared" si="0"/>
        <v>-19</v>
      </c>
      <c r="D21" s="102">
        <f t="shared" si="1"/>
        <v>-1.5</v>
      </c>
      <c r="E21" s="102">
        <f t="shared" si="4"/>
        <v>-0.17</v>
      </c>
      <c r="F21" s="102">
        <f t="shared" si="5"/>
        <v>-5.12</v>
      </c>
      <c r="G21" s="101">
        <f t="shared" si="2"/>
        <v>17.5</v>
      </c>
      <c r="H21" s="101">
        <f t="shared" si="3"/>
        <v>-1.5</v>
      </c>
      <c r="I21" s="102">
        <f t="shared" si="6"/>
        <v>-1.33</v>
      </c>
      <c r="J21" s="102">
        <f t="shared" si="7"/>
        <v>16</v>
      </c>
      <c r="K21" s="102">
        <f t="shared" si="8"/>
        <v>-16</v>
      </c>
      <c r="L21" s="102">
        <f t="shared" si="9"/>
        <v>-2.29</v>
      </c>
    </row>
    <row r="22" spans="2:12" x14ac:dyDescent="0.2">
      <c r="B22" s="6">
        <v>32</v>
      </c>
      <c r="C22" s="101">
        <f t="shared" si="0"/>
        <v>-18</v>
      </c>
      <c r="D22" s="102">
        <f t="shared" si="1"/>
        <v>-1.5</v>
      </c>
      <c r="E22" s="102">
        <f t="shared" si="4"/>
        <v>-0.17</v>
      </c>
      <c r="F22" s="102">
        <f t="shared" si="5"/>
        <v>-5.12</v>
      </c>
      <c r="G22" s="101">
        <f t="shared" si="2"/>
        <v>16.5</v>
      </c>
      <c r="H22" s="101">
        <f t="shared" si="3"/>
        <v>-1.5</v>
      </c>
      <c r="I22" s="102">
        <f t="shared" si="6"/>
        <v>-1.33</v>
      </c>
      <c r="J22" s="102">
        <f t="shared" si="7"/>
        <v>15</v>
      </c>
      <c r="K22" s="102">
        <f t="shared" si="8"/>
        <v>-15</v>
      </c>
      <c r="L22" s="102">
        <f t="shared" si="9"/>
        <v>-2.29</v>
      </c>
    </row>
    <row r="23" spans="2:12" x14ac:dyDescent="0.2">
      <c r="B23" s="6">
        <v>33</v>
      </c>
      <c r="C23" s="101">
        <f t="shared" si="0"/>
        <v>-17</v>
      </c>
      <c r="D23" s="102">
        <f t="shared" si="1"/>
        <v>-1.5</v>
      </c>
      <c r="E23" s="102">
        <f t="shared" si="4"/>
        <v>-0.17</v>
      </c>
      <c r="F23" s="102">
        <f t="shared" si="5"/>
        <v>-5.12</v>
      </c>
      <c r="G23" s="101">
        <f t="shared" si="2"/>
        <v>15.5</v>
      </c>
      <c r="H23" s="101">
        <f t="shared" si="3"/>
        <v>-1.5</v>
      </c>
      <c r="I23" s="102">
        <f t="shared" si="6"/>
        <v>-1.33</v>
      </c>
      <c r="J23" s="102">
        <f t="shared" si="7"/>
        <v>14</v>
      </c>
      <c r="K23" s="102">
        <f t="shared" si="8"/>
        <v>-14</v>
      </c>
      <c r="L23" s="102">
        <f t="shared" si="9"/>
        <v>-2.29</v>
      </c>
    </row>
    <row r="24" spans="2:12" x14ac:dyDescent="0.2">
      <c r="B24" s="6">
        <v>34</v>
      </c>
      <c r="C24" s="101">
        <f t="shared" si="0"/>
        <v>-16</v>
      </c>
      <c r="D24" s="102">
        <f t="shared" si="1"/>
        <v>-1.5</v>
      </c>
      <c r="E24" s="102">
        <f t="shared" si="4"/>
        <v>-0.17</v>
      </c>
      <c r="F24" s="102">
        <f t="shared" si="5"/>
        <v>-5.12</v>
      </c>
      <c r="G24" s="101">
        <f t="shared" si="2"/>
        <v>14.5</v>
      </c>
      <c r="H24" s="101">
        <f t="shared" si="3"/>
        <v>-1.5</v>
      </c>
      <c r="I24" s="102">
        <f t="shared" si="6"/>
        <v>-1.33</v>
      </c>
      <c r="J24" s="102">
        <f t="shared" si="7"/>
        <v>13</v>
      </c>
      <c r="K24" s="102">
        <f t="shared" si="8"/>
        <v>-13</v>
      </c>
      <c r="L24" s="102">
        <f t="shared" si="9"/>
        <v>-2.29</v>
      </c>
    </row>
    <row r="25" spans="2:12" x14ac:dyDescent="0.2">
      <c r="B25" s="6">
        <v>35</v>
      </c>
      <c r="C25" s="101">
        <f t="shared" si="0"/>
        <v>-15</v>
      </c>
      <c r="D25" s="102">
        <f t="shared" si="1"/>
        <v>-1.5</v>
      </c>
      <c r="E25" s="102">
        <f t="shared" si="4"/>
        <v>-0.17</v>
      </c>
      <c r="F25" s="102">
        <f t="shared" si="5"/>
        <v>-5.12</v>
      </c>
      <c r="G25" s="101">
        <f t="shared" si="2"/>
        <v>13.5</v>
      </c>
      <c r="H25" s="101">
        <f t="shared" si="3"/>
        <v>-1.5</v>
      </c>
      <c r="I25" s="102">
        <f t="shared" si="6"/>
        <v>-1.33</v>
      </c>
      <c r="J25" s="102">
        <f t="shared" si="7"/>
        <v>12</v>
      </c>
      <c r="K25" s="102">
        <f t="shared" si="8"/>
        <v>-12</v>
      </c>
      <c r="L25" s="102">
        <f t="shared" si="9"/>
        <v>-2.29</v>
      </c>
    </row>
    <row r="26" spans="2:12" x14ac:dyDescent="0.2">
      <c r="B26" s="6">
        <v>36</v>
      </c>
      <c r="C26" s="101">
        <f t="shared" si="0"/>
        <v>-14</v>
      </c>
      <c r="D26" s="102">
        <f t="shared" si="1"/>
        <v>-1.5</v>
      </c>
      <c r="E26" s="102">
        <f t="shared" si="4"/>
        <v>-0.17</v>
      </c>
      <c r="F26" s="102">
        <f t="shared" si="5"/>
        <v>-5.12</v>
      </c>
      <c r="G26" s="101">
        <f t="shared" si="2"/>
        <v>12.5</v>
      </c>
      <c r="H26" s="101">
        <f t="shared" si="3"/>
        <v>-1.5</v>
      </c>
      <c r="I26" s="102">
        <f t="shared" si="6"/>
        <v>-1.33</v>
      </c>
      <c r="J26" s="102">
        <f t="shared" si="7"/>
        <v>11</v>
      </c>
      <c r="K26" s="102">
        <f t="shared" si="8"/>
        <v>-11</v>
      </c>
      <c r="L26" s="102">
        <f t="shared" si="9"/>
        <v>-2.29</v>
      </c>
    </row>
    <row r="27" spans="2:12" x14ac:dyDescent="0.2">
      <c r="B27" s="6">
        <v>37</v>
      </c>
      <c r="C27" s="101">
        <f t="shared" si="0"/>
        <v>-13</v>
      </c>
      <c r="D27" s="102">
        <f t="shared" si="1"/>
        <v>-1.5</v>
      </c>
      <c r="E27" s="102">
        <f t="shared" si="4"/>
        <v>-0.17</v>
      </c>
      <c r="F27" s="102">
        <f t="shared" si="5"/>
        <v>-5.12</v>
      </c>
      <c r="G27" s="101">
        <f t="shared" si="2"/>
        <v>11.5</v>
      </c>
      <c r="H27" s="101">
        <f t="shared" si="3"/>
        <v>-1.5</v>
      </c>
      <c r="I27" s="102">
        <f t="shared" si="6"/>
        <v>-1.33</v>
      </c>
      <c r="J27" s="102">
        <f t="shared" si="7"/>
        <v>10</v>
      </c>
      <c r="K27" s="102">
        <f t="shared" si="8"/>
        <v>-10</v>
      </c>
      <c r="L27" s="102">
        <f t="shared" si="9"/>
        <v>-2.29</v>
      </c>
    </row>
    <row r="28" spans="2:12" x14ac:dyDescent="0.2">
      <c r="B28" s="6">
        <v>38</v>
      </c>
      <c r="C28" s="101">
        <f t="shared" si="0"/>
        <v>-12</v>
      </c>
      <c r="D28" s="102">
        <f t="shared" si="1"/>
        <v>-1.5</v>
      </c>
      <c r="E28" s="102">
        <f t="shared" si="4"/>
        <v>-0.17</v>
      </c>
      <c r="F28" s="102">
        <f t="shared" si="5"/>
        <v>-5.12</v>
      </c>
      <c r="G28" s="101">
        <f t="shared" si="2"/>
        <v>10.5</v>
      </c>
      <c r="H28" s="101">
        <f t="shared" si="3"/>
        <v>-1.5</v>
      </c>
      <c r="I28" s="102">
        <f t="shared" si="6"/>
        <v>-1.33</v>
      </c>
      <c r="J28" s="102">
        <f t="shared" si="7"/>
        <v>9</v>
      </c>
      <c r="K28" s="102">
        <f t="shared" si="8"/>
        <v>-9</v>
      </c>
      <c r="L28" s="102">
        <f t="shared" si="9"/>
        <v>-2.29</v>
      </c>
    </row>
    <row r="29" spans="2:12" x14ac:dyDescent="0.2">
      <c r="B29" s="6">
        <v>39</v>
      </c>
      <c r="C29" s="101">
        <f t="shared" si="0"/>
        <v>-11</v>
      </c>
      <c r="D29" s="102">
        <f t="shared" si="1"/>
        <v>-1.5</v>
      </c>
      <c r="E29" s="102">
        <f t="shared" si="4"/>
        <v>-0.17</v>
      </c>
      <c r="F29" s="102">
        <f t="shared" si="5"/>
        <v>-5.12</v>
      </c>
      <c r="G29" s="101">
        <f t="shared" si="2"/>
        <v>9.5</v>
      </c>
      <c r="H29" s="101">
        <f t="shared" si="3"/>
        <v>-1.5</v>
      </c>
      <c r="I29" s="102">
        <f t="shared" si="6"/>
        <v>-1.33</v>
      </c>
      <c r="J29" s="102">
        <f t="shared" si="7"/>
        <v>8</v>
      </c>
      <c r="K29" s="102">
        <f t="shared" si="8"/>
        <v>-8</v>
      </c>
      <c r="L29" s="102">
        <f t="shared" si="9"/>
        <v>-2.29</v>
      </c>
    </row>
    <row r="30" spans="2:12" x14ac:dyDescent="0.2">
      <c r="B30" s="6">
        <v>40</v>
      </c>
      <c r="C30" s="101">
        <f t="shared" si="0"/>
        <v>-10</v>
      </c>
      <c r="D30" s="102">
        <f t="shared" si="1"/>
        <v>-1.5</v>
      </c>
      <c r="E30" s="102">
        <f t="shared" si="4"/>
        <v>-0.17</v>
      </c>
      <c r="F30" s="102">
        <f t="shared" si="5"/>
        <v>-5.12</v>
      </c>
      <c r="G30" s="101">
        <f t="shared" si="2"/>
        <v>8.5</v>
      </c>
      <c r="H30" s="101">
        <f t="shared" si="3"/>
        <v>-1.5</v>
      </c>
      <c r="I30" s="102">
        <f t="shared" si="6"/>
        <v>-1.33</v>
      </c>
      <c r="J30" s="102">
        <f t="shared" si="7"/>
        <v>7</v>
      </c>
      <c r="K30" s="102">
        <f t="shared" si="8"/>
        <v>-7</v>
      </c>
      <c r="L30" s="102">
        <f t="shared" si="9"/>
        <v>-2.29</v>
      </c>
    </row>
    <row r="31" spans="2:12" x14ac:dyDescent="0.2">
      <c r="B31" s="6">
        <v>41</v>
      </c>
      <c r="C31" s="101">
        <f t="shared" si="0"/>
        <v>-9</v>
      </c>
      <c r="D31" s="102">
        <f t="shared" si="1"/>
        <v>-1.5</v>
      </c>
      <c r="E31" s="102">
        <f t="shared" si="4"/>
        <v>-0.17</v>
      </c>
      <c r="F31" s="102">
        <f t="shared" si="5"/>
        <v>-5.12</v>
      </c>
      <c r="G31" s="101">
        <f t="shared" si="2"/>
        <v>7.5</v>
      </c>
      <c r="H31" s="101">
        <f t="shared" si="3"/>
        <v>-1.5</v>
      </c>
      <c r="I31" s="102">
        <f t="shared" si="6"/>
        <v>-1.33</v>
      </c>
      <c r="J31" s="102">
        <f t="shared" si="7"/>
        <v>6</v>
      </c>
      <c r="K31" s="102">
        <f t="shared" si="8"/>
        <v>-6</v>
      </c>
      <c r="L31" s="102">
        <f t="shared" si="9"/>
        <v>-2.29</v>
      </c>
    </row>
    <row r="32" spans="2:12" x14ac:dyDescent="0.2">
      <c r="B32" s="6">
        <v>42</v>
      </c>
      <c r="C32" s="101">
        <f t="shared" si="0"/>
        <v>-8</v>
      </c>
      <c r="D32" s="102">
        <f t="shared" si="1"/>
        <v>-1.5</v>
      </c>
      <c r="E32" s="102">
        <f t="shared" si="4"/>
        <v>-0.17</v>
      </c>
      <c r="F32" s="102">
        <f t="shared" si="5"/>
        <v>-5.12</v>
      </c>
      <c r="G32" s="101">
        <f t="shared" si="2"/>
        <v>6.5</v>
      </c>
      <c r="H32" s="101">
        <f t="shared" si="3"/>
        <v>-1.5</v>
      </c>
      <c r="I32" s="102">
        <f t="shared" si="6"/>
        <v>-1.33</v>
      </c>
      <c r="J32" s="102">
        <f t="shared" si="7"/>
        <v>5</v>
      </c>
      <c r="K32" s="102">
        <f t="shared" si="8"/>
        <v>-5</v>
      </c>
      <c r="L32" s="102">
        <f t="shared" si="9"/>
        <v>-2.29</v>
      </c>
    </row>
    <row r="33" spans="2:12" x14ac:dyDescent="0.2">
      <c r="B33" s="6">
        <v>43</v>
      </c>
      <c r="C33" s="101">
        <f t="shared" si="0"/>
        <v>-7</v>
      </c>
      <c r="D33" s="102">
        <f t="shared" si="1"/>
        <v>-1.5</v>
      </c>
      <c r="E33" s="102">
        <f t="shared" si="4"/>
        <v>-0.17</v>
      </c>
      <c r="F33" s="102">
        <f t="shared" si="5"/>
        <v>-5.12</v>
      </c>
      <c r="G33" s="101">
        <f t="shared" si="2"/>
        <v>5.5</v>
      </c>
      <c r="H33" s="101">
        <f t="shared" si="3"/>
        <v>-1.5</v>
      </c>
      <c r="I33" s="102">
        <f t="shared" si="6"/>
        <v>-1.33</v>
      </c>
      <c r="J33" s="102">
        <f t="shared" si="7"/>
        <v>4</v>
      </c>
      <c r="K33" s="102">
        <f t="shared" si="8"/>
        <v>-4</v>
      </c>
      <c r="L33" s="102">
        <f t="shared" si="9"/>
        <v>-2.29</v>
      </c>
    </row>
    <row r="34" spans="2:12" x14ac:dyDescent="0.2">
      <c r="B34" s="6">
        <v>44</v>
      </c>
      <c r="C34" s="101">
        <f t="shared" si="0"/>
        <v>-6</v>
      </c>
      <c r="D34" s="102">
        <f t="shared" si="1"/>
        <v>-1.5</v>
      </c>
      <c r="E34" s="102">
        <f t="shared" si="4"/>
        <v>-0.17</v>
      </c>
      <c r="F34" s="102">
        <f t="shared" si="5"/>
        <v>-5.12</v>
      </c>
      <c r="G34" s="101">
        <f t="shared" si="2"/>
        <v>4.5</v>
      </c>
      <c r="H34" s="101">
        <f t="shared" si="3"/>
        <v>-1.5</v>
      </c>
      <c r="I34" s="102">
        <f t="shared" si="6"/>
        <v>-1.33</v>
      </c>
      <c r="J34" s="102">
        <f t="shared" si="7"/>
        <v>3</v>
      </c>
      <c r="K34" s="102">
        <f t="shared" si="8"/>
        <v>-3</v>
      </c>
      <c r="L34" s="102">
        <f t="shared" si="9"/>
        <v>-2.29</v>
      </c>
    </row>
    <row r="35" spans="2:12" x14ac:dyDescent="0.2">
      <c r="B35" s="6">
        <v>45</v>
      </c>
      <c r="C35" s="101">
        <f t="shared" si="0"/>
        <v>-5</v>
      </c>
      <c r="D35" s="102">
        <f t="shared" si="1"/>
        <v>-1.5</v>
      </c>
      <c r="E35" s="102">
        <f t="shared" si="4"/>
        <v>-0.17</v>
      </c>
      <c r="F35" s="102">
        <f t="shared" si="5"/>
        <v>-5.12</v>
      </c>
      <c r="G35" s="101">
        <f t="shared" si="2"/>
        <v>3.5</v>
      </c>
      <c r="H35" s="101">
        <f t="shared" si="3"/>
        <v>-1.5</v>
      </c>
      <c r="I35" s="102">
        <f t="shared" si="6"/>
        <v>-1.33</v>
      </c>
      <c r="J35" s="102">
        <f t="shared" si="7"/>
        <v>2</v>
      </c>
      <c r="K35" s="102">
        <f t="shared" si="8"/>
        <v>-2</v>
      </c>
      <c r="L35" s="102">
        <f t="shared" si="9"/>
        <v>-2.29</v>
      </c>
    </row>
    <row r="36" spans="2:12" x14ac:dyDescent="0.2">
      <c r="B36" s="6">
        <v>46</v>
      </c>
      <c r="C36" s="101">
        <f t="shared" si="0"/>
        <v>-4</v>
      </c>
      <c r="D36" s="102">
        <f t="shared" si="1"/>
        <v>-1.5</v>
      </c>
      <c r="E36" s="102">
        <f t="shared" si="4"/>
        <v>-0.17</v>
      </c>
      <c r="F36" s="102">
        <f t="shared" si="5"/>
        <v>-4.12</v>
      </c>
      <c r="G36" s="101">
        <f t="shared" si="2"/>
        <v>2.5</v>
      </c>
      <c r="H36" s="101">
        <f t="shared" si="3"/>
        <v>-1.5</v>
      </c>
      <c r="I36" s="102">
        <f t="shared" si="6"/>
        <v>-1.33</v>
      </c>
      <c r="J36" s="102">
        <f t="shared" si="7"/>
        <v>1</v>
      </c>
      <c r="K36" s="102">
        <f t="shared" si="8"/>
        <v>-1</v>
      </c>
      <c r="L36" s="102">
        <f t="shared" si="9"/>
        <v>-1.29</v>
      </c>
    </row>
    <row r="37" spans="2:12" x14ac:dyDescent="0.2">
      <c r="B37" s="6">
        <v>47</v>
      </c>
      <c r="C37" s="101">
        <f t="shared" si="0"/>
        <v>-3</v>
      </c>
      <c r="D37" s="102">
        <f t="shared" si="1"/>
        <v>-1.5</v>
      </c>
      <c r="E37" s="102">
        <f t="shared" si="4"/>
        <v>-0.17</v>
      </c>
      <c r="F37" s="102">
        <f t="shared" si="5"/>
        <v>-3.12</v>
      </c>
      <c r="G37" s="101">
        <f t="shared" si="2"/>
        <v>1.5</v>
      </c>
      <c r="H37" s="101">
        <f t="shared" si="3"/>
        <v>-1.5</v>
      </c>
      <c r="I37" s="102">
        <f t="shared" si="6"/>
        <v>-1.33</v>
      </c>
      <c r="J37" s="102">
        <f t="shared" si="7"/>
        <v>0</v>
      </c>
      <c r="K37" s="102">
        <f t="shared" si="8"/>
        <v>0</v>
      </c>
      <c r="L37" s="102">
        <f t="shared" si="9"/>
        <v>-0.29000000000000015</v>
      </c>
    </row>
    <row r="38" spans="2:12" x14ac:dyDescent="0.2">
      <c r="B38" s="6">
        <v>48</v>
      </c>
      <c r="C38" s="101">
        <f t="shared" si="0"/>
        <v>-2</v>
      </c>
      <c r="D38" s="102">
        <f t="shared" si="1"/>
        <v>-1.5</v>
      </c>
      <c r="E38" s="102">
        <f t="shared" si="4"/>
        <v>-0.17</v>
      </c>
      <c r="F38" s="102">
        <f t="shared" si="5"/>
        <v>-2.12</v>
      </c>
      <c r="G38" s="101">
        <f t="shared" si="2"/>
        <v>0.5</v>
      </c>
      <c r="H38" s="101">
        <f t="shared" si="3"/>
        <v>-1.5</v>
      </c>
      <c r="I38" s="102">
        <f t="shared" si="6"/>
        <v>-1.33</v>
      </c>
      <c r="J38" s="102">
        <f t="shared" si="7"/>
        <v>-1</v>
      </c>
      <c r="K38" s="102">
        <f t="shared" si="8"/>
        <v>1</v>
      </c>
      <c r="L38" s="102">
        <f t="shared" si="9"/>
        <v>0.70999999999999985</v>
      </c>
    </row>
    <row r="39" spans="2:12" x14ac:dyDescent="0.2">
      <c r="B39" s="6">
        <v>49</v>
      </c>
      <c r="C39" s="101">
        <f t="shared" si="0"/>
        <v>-1</v>
      </c>
      <c r="D39" s="102">
        <f t="shared" si="1"/>
        <v>-1.5</v>
      </c>
      <c r="E39" s="102">
        <f t="shared" si="4"/>
        <v>-0.17</v>
      </c>
      <c r="F39" s="102">
        <f t="shared" si="5"/>
        <v>-1.1200000000000001</v>
      </c>
      <c r="G39" s="101">
        <f t="shared" si="2"/>
        <v>-0.5</v>
      </c>
      <c r="H39" s="101">
        <f t="shared" si="3"/>
        <v>-1.5</v>
      </c>
      <c r="I39" s="102">
        <f t="shared" si="6"/>
        <v>-1.33</v>
      </c>
      <c r="J39" s="102">
        <f t="shared" si="7"/>
        <v>-2</v>
      </c>
      <c r="K39" s="102">
        <f t="shared" si="8"/>
        <v>2</v>
      </c>
      <c r="L39" s="102">
        <f t="shared" si="9"/>
        <v>1.71</v>
      </c>
    </row>
    <row r="40" spans="2:12" x14ac:dyDescent="0.2">
      <c r="B40" s="6">
        <v>50</v>
      </c>
      <c r="C40" s="101">
        <f t="shared" si="0"/>
        <v>0</v>
      </c>
      <c r="D40" s="102">
        <f t="shared" si="1"/>
        <v>-1.5</v>
      </c>
      <c r="E40" s="102">
        <f t="shared" si="4"/>
        <v>-0.17</v>
      </c>
      <c r="F40" s="102">
        <f t="shared" si="5"/>
        <v>-0.12000000000000011</v>
      </c>
      <c r="G40" s="101">
        <f t="shared" si="2"/>
        <v>-1.5</v>
      </c>
      <c r="H40" s="101">
        <f t="shared" si="3"/>
        <v>-1.5</v>
      </c>
      <c r="I40" s="102">
        <f t="shared" si="6"/>
        <v>-1.33</v>
      </c>
      <c r="J40" s="102">
        <f t="shared" si="7"/>
        <v>-3</v>
      </c>
      <c r="K40" s="102">
        <f t="shared" si="8"/>
        <v>3</v>
      </c>
      <c r="L40" s="102">
        <f t="shared" si="9"/>
        <v>2.71</v>
      </c>
    </row>
    <row r="41" spans="2:12" x14ac:dyDescent="0.2">
      <c r="B41" s="6">
        <v>51</v>
      </c>
      <c r="C41" s="101">
        <f t="shared" si="0"/>
        <v>1</v>
      </c>
      <c r="D41" s="102">
        <f t="shared" si="1"/>
        <v>-0.5</v>
      </c>
      <c r="E41" s="102">
        <f t="shared" si="4"/>
        <v>-0.17</v>
      </c>
      <c r="F41" s="102">
        <f t="shared" si="5"/>
        <v>0.87999999999999989</v>
      </c>
      <c r="G41" s="101">
        <f t="shared" si="2"/>
        <v>-1.5</v>
      </c>
      <c r="H41" s="101">
        <f t="shared" si="3"/>
        <v>-0.5</v>
      </c>
      <c r="I41" s="102">
        <f t="shared" si="6"/>
        <v>-0.32999999999999996</v>
      </c>
      <c r="J41" s="102">
        <f t="shared" si="7"/>
        <v>-2</v>
      </c>
      <c r="K41" s="102">
        <f t="shared" si="8"/>
        <v>2</v>
      </c>
      <c r="L41" s="102">
        <f t="shared" si="9"/>
        <v>1.71</v>
      </c>
    </row>
    <row r="42" spans="2:12" x14ac:dyDescent="0.2">
      <c r="B42" s="6">
        <v>52</v>
      </c>
      <c r="C42" s="101">
        <f t="shared" ref="C42:C70" si="10">B42-$E$2</f>
        <v>2</v>
      </c>
      <c r="D42" s="102">
        <f t="shared" ref="D42:D70" si="11">MAX(B42-$E$2,0)-$E$3</f>
        <v>0.5</v>
      </c>
      <c r="E42" s="102">
        <f t="shared" si="4"/>
        <v>-0.17</v>
      </c>
      <c r="F42" s="102">
        <f t="shared" si="5"/>
        <v>1.88</v>
      </c>
      <c r="G42" s="101">
        <f t="shared" ref="G42:G70" si="12">MAX($E$2-B42,0)-$E$3</f>
        <v>-1.5</v>
      </c>
      <c r="H42" s="101">
        <f t="shared" ref="H42:H70" si="13">G42+C42</f>
        <v>0.5</v>
      </c>
      <c r="I42" s="102">
        <f t="shared" si="6"/>
        <v>0.67</v>
      </c>
      <c r="J42" s="102">
        <f t="shared" si="7"/>
        <v>-1</v>
      </c>
      <c r="K42" s="102">
        <f t="shared" si="8"/>
        <v>1</v>
      </c>
      <c r="L42" s="102">
        <f t="shared" si="9"/>
        <v>0.70999999999999985</v>
      </c>
    </row>
    <row r="43" spans="2:12" x14ac:dyDescent="0.2">
      <c r="B43" s="6">
        <v>53</v>
      </c>
      <c r="C43" s="101">
        <f t="shared" si="10"/>
        <v>3</v>
      </c>
      <c r="D43" s="102">
        <f t="shared" si="11"/>
        <v>1.5</v>
      </c>
      <c r="E43" s="102">
        <f t="shared" si="4"/>
        <v>-0.17</v>
      </c>
      <c r="F43" s="102">
        <f t="shared" si="5"/>
        <v>2.88</v>
      </c>
      <c r="G43" s="101">
        <f t="shared" si="12"/>
        <v>-1.5</v>
      </c>
      <c r="H43" s="101">
        <f t="shared" si="13"/>
        <v>1.5</v>
      </c>
      <c r="I43" s="102">
        <f t="shared" si="6"/>
        <v>1.67</v>
      </c>
      <c r="J43" s="102">
        <f t="shared" si="7"/>
        <v>0</v>
      </c>
      <c r="K43" s="102">
        <f t="shared" si="8"/>
        <v>0</v>
      </c>
      <c r="L43" s="102">
        <f t="shared" si="9"/>
        <v>-0.29000000000000015</v>
      </c>
    </row>
    <row r="44" spans="2:12" x14ac:dyDescent="0.2">
      <c r="B44" s="6">
        <v>54</v>
      </c>
      <c r="C44" s="101">
        <f t="shared" si="10"/>
        <v>4</v>
      </c>
      <c r="D44" s="102">
        <f t="shared" si="11"/>
        <v>2.5</v>
      </c>
      <c r="E44" s="102">
        <f t="shared" si="4"/>
        <v>-0.17</v>
      </c>
      <c r="F44" s="102">
        <f t="shared" si="5"/>
        <v>3.88</v>
      </c>
      <c r="G44" s="101">
        <f t="shared" si="12"/>
        <v>-1.5</v>
      </c>
      <c r="H44" s="101">
        <f t="shared" si="13"/>
        <v>2.5</v>
      </c>
      <c r="I44" s="102">
        <f t="shared" si="6"/>
        <v>2.67</v>
      </c>
      <c r="J44" s="102">
        <f t="shared" si="7"/>
        <v>1</v>
      </c>
      <c r="K44" s="102">
        <f t="shared" si="8"/>
        <v>-1</v>
      </c>
      <c r="L44" s="102">
        <f t="shared" si="9"/>
        <v>-1.29</v>
      </c>
    </row>
    <row r="45" spans="2:12" x14ac:dyDescent="0.2">
      <c r="B45" s="6">
        <v>55</v>
      </c>
      <c r="C45" s="101">
        <f t="shared" si="10"/>
        <v>5</v>
      </c>
      <c r="D45" s="102">
        <f t="shared" si="11"/>
        <v>3.5</v>
      </c>
      <c r="E45" s="102">
        <f t="shared" si="4"/>
        <v>-0.17</v>
      </c>
      <c r="F45" s="102">
        <f t="shared" si="5"/>
        <v>4.88</v>
      </c>
      <c r="G45" s="101">
        <f t="shared" si="12"/>
        <v>-1.5</v>
      </c>
      <c r="H45" s="101">
        <f t="shared" si="13"/>
        <v>3.5</v>
      </c>
      <c r="I45" s="102">
        <f t="shared" si="6"/>
        <v>3.67</v>
      </c>
      <c r="J45" s="102">
        <f t="shared" si="7"/>
        <v>2</v>
      </c>
      <c r="K45" s="102">
        <f t="shared" si="8"/>
        <v>-2</v>
      </c>
      <c r="L45" s="102">
        <f t="shared" si="9"/>
        <v>-2.29</v>
      </c>
    </row>
    <row r="46" spans="2:12" x14ac:dyDescent="0.2">
      <c r="B46" s="6">
        <v>56</v>
      </c>
      <c r="C46" s="101">
        <f t="shared" si="10"/>
        <v>6</v>
      </c>
      <c r="D46" s="102">
        <f t="shared" si="11"/>
        <v>4.5</v>
      </c>
      <c r="E46" s="102">
        <f t="shared" si="4"/>
        <v>0.83</v>
      </c>
      <c r="F46" s="102">
        <f t="shared" si="5"/>
        <v>5.88</v>
      </c>
      <c r="G46" s="101">
        <f t="shared" si="12"/>
        <v>-1.5</v>
      </c>
      <c r="H46" s="101">
        <f t="shared" si="13"/>
        <v>4.5</v>
      </c>
      <c r="I46" s="102">
        <f t="shared" si="6"/>
        <v>3.67</v>
      </c>
      <c r="J46" s="102">
        <f t="shared" si="7"/>
        <v>3</v>
      </c>
      <c r="K46" s="102">
        <f t="shared" si="8"/>
        <v>-3</v>
      </c>
      <c r="L46" s="102">
        <f t="shared" si="9"/>
        <v>-2.29</v>
      </c>
    </row>
    <row r="47" spans="2:12" x14ac:dyDescent="0.2">
      <c r="B47" s="6">
        <v>57</v>
      </c>
      <c r="C47" s="101">
        <f t="shared" si="10"/>
        <v>7</v>
      </c>
      <c r="D47" s="102">
        <f t="shared" si="11"/>
        <v>5.5</v>
      </c>
      <c r="E47" s="102">
        <f t="shared" si="4"/>
        <v>1.83</v>
      </c>
      <c r="F47" s="102">
        <f t="shared" si="5"/>
        <v>6.88</v>
      </c>
      <c r="G47" s="101">
        <f t="shared" si="12"/>
        <v>-1.5</v>
      </c>
      <c r="H47" s="101">
        <f t="shared" si="13"/>
        <v>5.5</v>
      </c>
      <c r="I47" s="102">
        <f t="shared" si="6"/>
        <v>3.67</v>
      </c>
      <c r="J47" s="102">
        <f t="shared" si="7"/>
        <v>4</v>
      </c>
      <c r="K47" s="102">
        <f t="shared" si="8"/>
        <v>-4</v>
      </c>
      <c r="L47" s="102">
        <f t="shared" si="9"/>
        <v>-2.29</v>
      </c>
    </row>
    <row r="48" spans="2:12" x14ac:dyDescent="0.2">
      <c r="B48" s="6">
        <v>58</v>
      </c>
      <c r="C48" s="101">
        <f t="shared" si="10"/>
        <v>8</v>
      </c>
      <c r="D48" s="102">
        <f t="shared" si="11"/>
        <v>6.5</v>
      </c>
      <c r="E48" s="102">
        <f t="shared" si="4"/>
        <v>2.83</v>
      </c>
      <c r="F48" s="102">
        <f t="shared" si="5"/>
        <v>7.88</v>
      </c>
      <c r="G48" s="101">
        <f t="shared" si="12"/>
        <v>-1.5</v>
      </c>
      <c r="H48" s="101">
        <f t="shared" si="13"/>
        <v>6.5</v>
      </c>
      <c r="I48" s="102">
        <f t="shared" si="6"/>
        <v>3.67</v>
      </c>
      <c r="J48" s="102">
        <f t="shared" si="7"/>
        <v>5</v>
      </c>
      <c r="K48" s="102">
        <f t="shared" si="8"/>
        <v>-5</v>
      </c>
      <c r="L48" s="102">
        <f t="shared" si="9"/>
        <v>-2.29</v>
      </c>
    </row>
    <row r="49" spans="2:12" x14ac:dyDescent="0.2">
      <c r="B49" s="6">
        <v>59</v>
      </c>
      <c r="C49" s="101">
        <f t="shared" si="10"/>
        <v>9</v>
      </c>
      <c r="D49" s="102">
        <f t="shared" si="11"/>
        <v>7.5</v>
      </c>
      <c r="E49" s="102">
        <f t="shared" si="4"/>
        <v>3.83</v>
      </c>
      <c r="F49" s="102">
        <f t="shared" si="5"/>
        <v>8.879999999999999</v>
      </c>
      <c r="G49" s="101">
        <f t="shared" si="12"/>
        <v>-1.5</v>
      </c>
      <c r="H49" s="101">
        <f t="shared" si="13"/>
        <v>7.5</v>
      </c>
      <c r="I49" s="102">
        <f t="shared" si="6"/>
        <v>3.67</v>
      </c>
      <c r="J49" s="102">
        <f t="shared" si="7"/>
        <v>6</v>
      </c>
      <c r="K49" s="102">
        <f t="shared" si="8"/>
        <v>-6</v>
      </c>
      <c r="L49" s="102">
        <f t="shared" si="9"/>
        <v>-2.2900000000000009</v>
      </c>
    </row>
    <row r="50" spans="2:12" x14ac:dyDescent="0.2">
      <c r="B50" s="6">
        <v>60</v>
      </c>
      <c r="C50" s="101">
        <f t="shared" si="10"/>
        <v>10</v>
      </c>
      <c r="D50" s="102">
        <f t="shared" si="11"/>
        <v>8.5</v>
      </c>
      <c r="E50" s="102">
        <f t="shared" si="4"/>
        <v>4.83</v>
      </c>
      <c r="F50" s="102">
        <f t="shared" si="5"/>
        <v>9.879999999999999</v>
      </c>
      <c r="G50" s="101">
        <f t="shared" si="12"/>
        <v>-1.5</v>
      </c>
      <c r="H50" s="101">
        <f t="shared" si="13"/>
        <v>8.5</v>
      </c>
      <c r="I50" s="102">
        <f t="shared" si="6"/>
        <v>3.67</v>
      </c>
      <c r="J50" s="102">
        <f t="shared" si="7"/>
        <v>7</v>
      </c>
      <c r="K50" s="102">
        <f t="shared" si="8"/>
        <v>-7</v>
      </c>
      <c r="L50" s="102">
        <f t="shared" si="9"/>
        <v>-2.2900000000000009</v>
      </c>
    </row>
    <row r="51" spans="2:12" x14ac:dyDescent="0.2">
      <c r="B51" s="6">
        <v>61</v>
      </c>
      <c r="C51" s="101">
        <f t="shared" si="10"/>
        <v>11</v>
      </c>
      <c r="D51" s="102">
        <f t="shared" si="11"/>
        <v>9.5</v>
      </c>
      <c r="E51" s="102">
        <f t="shared" si="4"/>
        <v>5.83</v>
      </c>
      <c r="F51" s="102">
        <f t="shared" si="5"/>
        <v>10.879999999999999</v>
      </c>
      <c r="G51" s="101">
        <f t="shared" si="12"/>
        <v>-1.5</v>
      </c>
      <c r="H51" s="101">
        <f t="shared" si="13"/>
        <v>9.5</v>
      </c>
      <c r="I51" s="102">
        <f t="shared" si="6"/>
        <v>3.67</v>
      </c>
      <c r="J51" s="102">
        <f t="shared" si="7"/>
        <v>8</v>
      </c>
      <c r="K51" s="102">
        <f t="shared" si="8"/>
        <v>-8</v>
      </c>
      <c r="L51" s="102">
        <f t="shared" si="9"/>
        <v>-2.2900000000000009</v>
      </c>
    </row>
    <row r="52" spans="2:12" x14ac:dyDescent="0.2">
      <c r="B52" s="6">
        <v>62</v>
      </c>
      <c r="C52" s="101">
        <f t="shared" si="10"/>
        <v>12</v>
      </c>
      <c r="D52" s="102">
        <f t="shared" si="11"/>
        <v>10.5</v>
      </c>
      <c r="E52" s="102">
        <f t="shared" si="4"/>
        <v>6.83</v>
      </c>
      <c r="F52" s="102">
        <f t="shared" si="5"/>
        <v>11.879999999999999</v>
      </c>
      <c r="G52" s="101">
        <f t="shared" si="12"/>
        <v>-1.5</v>
      </c>
      <c r="H52" s="101">
        <f t="shared" si="13"/>
        <v>10.5</v>
      </c>
      <c r="I52" s="102">
        <f t="shared" si="6"/>
        <v>3.67</v>
      </c>
      <c r="J52" s="102">
        <f t="shared" si="7"/>
        <v>9</v>
      </c>
      <c r="K52" s="102">
        <f t="shared" si="8"/>
        <v>-9</v>
      </c>
      <c r="L52" s="102">
        <f t="shared" si="9"/>
        <v>-2.2900000000000009</v>
      </c>
    </row>
    <row r="53" spans="2:12" x14ac:dyDescent="0.2">
      <c r="B53" s="6">
        <v>63</v>
      </c>
      <c r="C53" s="101">
        <f t="shared" si="10"/>
        <v>13</v>
      </c>
      <c r="D53" s="102">
        <f t="shared" si="11"/>
        <v>11.5</v>
      </c>
      <c r="E53" s="102">
        <f t="shared" si="4"/>
        <v>7.83</v>
      </c>
      <c r="F53" s="102">
        <f t="shared" si="5"/>
        <v>12.879999999999999</v>
      </c>
      <c r="G53" s="101">
        <f t="shared" si="12"/>
        <v>-1.5</v>
      </c>
      <c r="H53" s="101">
        <f t="shared" si="13"/>
        <v>11.5</v>
      </c>
      <c r="I53" s="102">
        <f t="shared" si="6"/>
        <v>3.67</v>
      </c>
      <c r="J53" s="102">
        <f t="shared" si="7"/>
        <v>10</v>
      </c>
      <c r="K53" s="102">
        <f t="shared" si="8"/>
        <v>-10</v>
      </c>
      <c r="L53" s="102">
        <f t="shared" si="9"/>
        <v>-2.2900000000000009</v>
      </c>
    </row>
    <row r="54" spans="2:12" x14ac:dyDescent="0.2">
      <c r="B54" s="6">
        <v>64</v>
      </c>
      <c r="C54" s="101">
        <f t="shared" si="10"/>
        <v>14</v>
      </c>
      <c r="D54" s="102">
        <f t="shared" si="11"/>
        <v>12.5</v>
      </c>
      <c r="E54" s="102">
        <f t="shared" si="4"/>
        <v>8.83</v>
      </c>
      <c r="F54" s="102">
        <f t="shared" si="5"/>
        <v>13.879999999999999</v>
      </c>
      <c r="G54" s="101">
        <f t="shared" si="12"/>
        <v>-1.5</v>
      </c>
      <c r="H54" s="101">
        <f t="shared" si="13"/>
        <v>12.5</v>
      </c>
      <c r="I54" s="102">
        <f t="shared" si="6"/>
        <v>3.67</v>
      </c>
      <c r="J54" s="102">
        <f t="shared" si="7"/>
        <v>11</v>
      </c>
      <c r="K54" s="102">
        <f t="shared" si="8"/>
        <v>-11</v>
      </c>
      <c r="L54" s="102">
        <f t="shared" si="9"/>
        <v>-2.2900000000000009</v>
      </c>
    </row>
    <row r="55" spans="2:12" x14ac:dyDescent="0.2">
      <c r="B55" s="6">
        <v>65</v>
      </c>
      <c r="C55" s="101">
        <f t="shared" si="10"/>
        <v>15</v>
      </c>
      <c r="D55" s="102">
        <f t="shared" si="11"/>
        <v>13.5</v>
      </c>
      <c r="E55" s="102">
        <f t="shared" si="4"/>
        <v>9.83</v>
      </c>
      <c r="F55" s="102">
        <f t="shared" si="5"/>
        <v>14.879999999999999</v>
      </c>
      <c r="G55" s="101">
        <f t="shared" si="12"/>
        <v>-1.5</v>
      </c>
      <c r="H55" s="101">
        <f t="shared" si="13"/>
        <v>13.5</v>
      </c>
      <c r="I55" s="102">
        <f t="shared" si="6"/>
        <v>3.67</v>
      </c>
      <c r="J55" s="102">
        <f t="shared" si="7"/>
        <v>12</v>
      </c>
      <c r="K55" s="102">
        <f t="shared" si="8"/>
        <v>-12</v>
      </c>
      <c r="L55" s="102">
        <f t="shared" si="9"/>
        <v>-2.2900000000000009</v>
      </c>
    </row>
    <row r="56" spans="2:12" x14ac:dyDescent="0.2">
      <c r="B56" s="6">
        <v>66</v>
      </c>
      <c r="C56" s="101">
        <f t="shared" si="10"/>
        <v>16</v>
      </c>
      <c r="D56" s="102">
        <f t="shared" si="11"/>
        <v>14.5</v>
      </c>
      <c r="E56" s="102">
        <f t="shared" si="4"/>
        <v>10.83</v>
      </c>
      <c r="F56" s="102">
        <f t="shared" si="5"/>
        <v>15.879999999999999</v>
      </c>
      <c r="G56" s="101">
        <f t="shared" si="12"/>
        <v>-1.5</v>
      </c>
      <c r="H56" s="101">
        <f t="shared" si="13"/>
        <v>14.5</v>
      </c>
      <c r="I56" s="102">
        <f t="shared" si="6"/>
        <v>3.67</v>
      </c>
      <c r="J56" s="102">
        <f t="shared" si="7"/>
        <v>13</v>
      </c>
      <c r="K56" s="102">
        <f t="shared" si="8"/>
        <v>-13</v>
      </c>
      <c r="L56" s="102">
        <f t="shared" si="9"/>
        <v>-2.2900000000000009</v>
      </c>
    </row>
    <row r="57" spans="2:12" x14ac:dyDescent="0.2">
      <c r="B57" s="6">
        <v>67</v>
      </c>
      <c r="C57" s="101">
        <f t="shared" si="10"/>
        <v>17</v>
      </c>
      <c r="D57" s="102">
        <f t="shared" si="11"/>
        <v>15.5</v>
      </c>
      <c r="E57" s="102">
        <f t="shared" si="4"/>
        <v>11.83</v>
      </c>
      <c r="F57" s="102">
        <f t="shared" si="5"/>
        <v>16.88</v>
      </c>
      <c r="G57" s="101">
        <f t="shared" si="12"/>
        <v>-1.5</v>
      </c>
      <c r="H57" s="101">
        <f t="shared" si="13"/>
        <v>15.5</v>
      </c>
      <c r="I57" s="102">
        <f t="shared" si="6"/>
        <v>3.67</v>
      </c>
      <c r="J57" s="102">
        <f t="shared" si="7"/>
        <v>14</v>
      </c>
      <c r="K57" s="102">
        <f t="shared" si="8"/>
        <v>-14</v>
      </c>
      <c r="L57" s="102">
        <f t="shared" si="9"/>
        <v>-2.2900000000000009</v>
      </c>
    </row>
    <row r="58" spans="2:12" x14ac:dyDescent="0.2">
      <c r="B58" s="6">
        <v>68</v>
      </c>
      <c r="C58" s="101">
        <f t="shared" si="10"/>
        <v>18</v>
      </c>
      <c r="D58" s="102">
        <f t="shared" si="11"/>
        <v>16.5</v>
      </c>
      <c r="E58" s="102">
        <f t="shared" si="4"/>
        <v>12.83</v>
      </c>
      <c r="F58" s="102">
        <f t="shared" si="5"/>
        <v>17.88</v>
      </c>
      <c r="G58" s="101">
        <f t="shared" si="12"/>
        <v>-1.5</v>
      </c>
      <c r="H58" s="101">
        <f t="shared" si="13"/>
        <v>16.5</v>
      </c>
      <c r="I58" s="102">
        <f t="shared" si="6"/>
        <v>3.67</v>
      </c>
      <c r="J58" s="102">
        <f t="shared" si="7"/>
        <v>15</v>
      </c>
      <c r="K58" s="102">
        <f t="shared" si="8"/>
        <v>-15</v>
      </c>
      <c r="L58" s="102">
        <f t="shared" si="9"/>
        <v>-2.2900000000000009</v>
      </c>
    </row>
    <row r="59" spans="2:12" x14ac:dyDescent="0.2">
      <c r="B59" s="6">
        <v>69</v>
      </c>
      <c r="C59" s="101">
        <f t="shared" si="10"/>
        <v>19</v>
      </c>
      <c r="D59" s="102">
        <f t="shared" si="11"/>
        <v>17.5</v>
      </c>
      <c r="E59" s="102">
        <f t="shared" si="4"/>
        <v>13.83</v>
      </c>
      <c r="F59" s="102">
        <f t="shared" si="5"/>
        <v>18.88</v>
      </c>
      <c r="G59" s="101">
        <f t="shared" si="12"/>
        <v>-1.5</v>
      </c>
      <c r="H59" s="101">
        <f t="shared" si="13"/>
        <v>17.5</v>
      </c>
      <c r="I59" s="102">
        <f t="shared" si="6"/>
        <v>3.67</v>
      </c>
      <c r="J59" s="102">
        <f t="shared" si="7"/>
        <v>16</v>
      </c>
      <c r="K59" s="102">
        <f t="shared" si="8"/>
        <v>-16</v>
      </c>
      <c r="L59" s="102">
        <f t="shared" si="9"/>
        <v>-2.2900000000000009</v>
      </c>
    </row>
    <row r="60" spans="2:12" x14ac:dyDescent="0.2">
      <c r="B60" s="6">
        <v>70</v>
      </c>
      <c r="C60" s="101">
        <f t="shared" si="10"/>
        <v>20</v>
      </c>
      <c r="D60" s="102">
        <f t="shared" si="11"/>
        <v>18.5</v>
      </c>
      <c r="E60" s="102">
        <f t="shared" si="4"/>
        <v>14.83</v>
      </c>
      <c r="F60" s="102">
        <f t="shared" si="5"/>
        <v>19.88</v>
      </c>
      <c r="G60" s="101">
        <f t="shared" si="12"/>
        <v>-1.5</v>
      </c>
      <c r="H60" s="101">
        <f t="shared" si="13"/>
        <v>18.5</v>
      </c>
      <c r="I60" s="102">
        <f t="shared" si="6"/>
        <v>3.67</v>
      </c>
      <c r="J60" s="102">
        <f t="shared" si="7"/>
        <v>17</v>
      </c>
      <c r="K60" s="102">
        <f t="shared" si="8"/>
        <v>-17</v>
      </c>
      <c r="L60" s="102">
        <f t="shared" si="9"/>
        <v>-2.2900000000000009</v>
      </c>
    </row>
    <row r="61" spans="2:12" x14ac:dyDescent="0.2">
      <c r="B61" s="6">
        <v>71</v>
      </c>
      <c r="C61" s="101">
        <f t="shared" si="10"/>
        <v>21</v>
      </c>
      <c r="D61" s="102">
        <f t="shared" si="11"/>
        <v>19.5</v>
      </c>
      <c r="E61" s="102">
        <f t="shared" si="4"/>
        <v>15.83</v>
      </c>
      <c r="F61" s="102">
        <f t="shared" si="5"/>
        <v>20.88</v>
      </c>
      <c r="G61" s="101">
        <f t="shared" si="12"/>
        <v>-1.5</v>
      </c>
      <c r="H61" s="101">
        <f t="shared" si="13"/>
        <v>19.5</v>
      </c>
      <c r="I61" s="102">
        <f t="shared" si="6"/>
        <v>3.67</v>
      </c>
      <c r="J61" s="102">
        <f t="shared" si="7"/>
        <v>18</v>
      </c>
      <c r="K61" s="102">
        <f t="shared" si="8"/>
        <v>-18</v>
      </c>
      <c r="L61" s="102">
        <f t="shared" si="9"/>
        <v>-2.2900000000000009</v>
      </c>
    </row>
    <row r="62" spans="2:12" x14ac:dyDescent="0.2">
      <c r="B62" s="6">
        <v>72</v>
      </c>
      <c r="C62" s="101">
        <f t="shared" si="10"/>
        <v>22</v>
      </c>
      <c r="D62" s="102">
        <f t="shared" si="11"/>
        <v>20.5</v>
      </c>
      <c r="E62" s="102">
        <f t="shared" si="4"/>
        <v>16.829999999999998</v>
      </c>
      <c r="F62" s="102">
        <f t="shared" si="5"/>
        <v>21.88</v>
      </c>
      <c r="G62" s="101">
        <f t="shared" si="12"/>
        <v>-1.5</v>
      </c>
      <c r="H62" s="101">
        <f t="shared" si="13"/>
        <v>20.5</v>
      </c>
      <c r="I62" s="102">
        <f t="shared" si="6"/>
        <v>3.6700000000000017</v>
      </c>
      <c r="J62" s="102">
        <f t="shared" si="7"/>
        <v>19</v>
      </c>
      <c r="K62" s="102">
        <f t="shared" si="8"/>
        <v>-19</v>
      </c>
      <c r="L62" s="102">
        <f t="shared" si="9"/>
        <v>-2.2900000000000027</v>
      </c>
    </row>
    <row r="63" spans="2:12" x14ac:dyDescent="0.2">
      <c r="B63" s="6">
        <v>73</v>
      </c>
      <c r="C63" s="101">
        <f t="shared" si="10"/>
        <v>23</v>
      </c>
      <c r="D63" s="102">
        <f t="shared" si="11"/>
        <v>21.5</v>
      </c>
      <c r="E63" s="102">
        <f t="shared" si="4"/>
        <v>17.829999999999998</v>
      </c>
      <c r="F63" s="102">
        <f t="shared" si="5"/>
        <v>22.88</v>
      </c>
      <c r="G63" s="101">
        <f t="shared" si="12"/>
        <v>-1.5</v>
      </c>
      <c r="H63" s="101">
        <f t="shared" si="13"/>
        <v>21.5</v>
      </c>
      <c r="I63" s="102">
        <f t="shared" si="6"/>
        <v>3.6700000000000017</v>
      </c>
      <c r="J63" s="102">
        <f t="shared" si="7"/>
        <v>20</v>
      </c>
      <c r="K63" s="102">
        <f t="shared" si="8"/>
        <v>-20</v>
      </c>
      <c r="L63" s="102">
        <f t="shared" si="9"/>
        <v>-2.2900000000000027</v>
      </c>
    </row>
    <row r="64" spans="2:12" x14ac:dyDescent="0.2">
      <c r="B64" s="6">
        <v>74</v>
      </c>
      <c r="C64" s="101">
        <f t="shared" si="10"/>
        <v>24</v>
      </c>
      <c r="D64" s="102">
        <f t="shared" si="11"/>
        <v>22.5</v>
      </c>
      <c r="E64" s="102">
        <f t="shared" si="4"/>
        <v>18.829999999999998</v>
      </c>
      <c r="F64" s="102">
        <f t="shared" si="5"/>
        <v>23.88</v>
      </c>
      <c r="G64" s="101">
        <f t="shared" si="12"/>
        <v>-1.5</v>
      </c>
      <c r="H64" s="101">
        <f t="shared" si="13"/>
        <v>22.5</v>
      </c>
      <c r="I64" s="102">
        <f t="shared" si="6"/>
        <v>3.6700000000000017</v>
      </c>
      <c r="J64" s="102">
        <f t="shared" si="7"/>
        <v>21</v>
      </c>
      <c r="K64" s="102">
        <f t="shared" si="8"/>
        <v>-21</v>
      </c>
      <c r="L64" s="102">
        <f t="shared" si="9"/>
        <v>-2.2900000000000027</v>
      </c>
    </row>
    <row r="65" spans="2:12" x14ac:dyDescent="0.2">
      <c r="B65" s="6">
        <v>75</v>
      </c>
      <c r="C65" s="101">
        <f t="shared" si="10"/>
        <v>25</v>
      </c>
      <c r="D65" s="102">
        <f t="shared" si="11"/>
        <v>23.5</v>
      </c>
      <c r="E65" s="102">
        <f t="shared" si="4"/>
        <v>19.829999999999998</v>
      </c>
      <c r="F65" s="102">
        <f t="shared" si="5"/>
        <v>24.88</v>
      </c>
      <c r="G65" s="101">
        <f t="shared" si="12"/>
        <v>-1.5</v>
      </c>
      <c r="H65" s="101">
        <f t="shared" si="13"/>
        <v>23.5</v>
      </c>
      <c r="I65" s="102">
        <f t="shared" si="6"/>
        <v>3.6700000000000017</v>
      </c>
      <c r="J65" s="102">
        <f t="shared" si="7"/>
        <v>22</v>
      </c>
      <c r="K65" s="102">
        <f t="shared" si="8"/>
        <v>-22</v>
      </c>
      <c r="L65" s="102">
        <f t="shared" si="9"/>
        <v>-2.2900000000000027</v>
      </c>
    </row>
    <row r="66" spans="2:12" x14ac:dyDescent="0.2">
      <c r="B66" s="6">
        <v>76</v>
      </c>
      <c r="C66" s="101">
        <f t="shared" si="10"/>
        <v>26</v>
      </c>
      <c r="D66" s="102">
        <f t="shared" si="11"/>
        <v>24.5</v>
      </c>
      <c r="E66" s="102">
        <f t="shared" si="4"/>
        <v>20.83</v>
      </c>
      <c r="F66" s="102">
        <f t="shared" si="5"/>
        <v>25.88</v>
      </c>
      <c r="G66" s="101">
        <f t="shared" si="12"/>
        <v>-1.5</v>
      </c>
      <c r="H66" s="101">
        <f t="shared" si="13"/>
        <v>24.5</v>
      </c>
      <c r="I66" s="102">
        <f t="shared" si="6"/>
        <v>3.6700000000000017</v>
      </c>
      <c r="J66" s="102">
        <f t="shared" si="7"/>
        <v>23</v>
      </c>
      <c r="K66" s="102">
        <f t="shared" si="8"/>
        <v>-23</v>
      </c>
      <c r="L66" s="102">
        <f t="shared" si="9"/>
        <v>-2.2900000000000027</v>
      </c>
    </row>
    <row r="67" spans="2:12" x14ac:dyDescent="0.2">
      <c r="B67" s="6">
        <v>77</v>
      </c>
      <c r="C67" s="101">
        <f t="shared" si="10"/>
        <v>27</v>
      </c>
      <c r="D67" s="102">
        <f t="shared" si="11"/>
        <v>25.5</v>
      </c>
      <c r="E67" s="102">
        <f t="shared" si="4"/>
        <v>21.83</v>
      </c>
      <c r="F67" s="102">
        <f t="shared" si="5"/>
        <v>26.88</v>
      </c>
      <c r="G67" s="101">
        <f t="shared" si="12"/>
        <v>-1.5</v>
      </c>
      <c r="H67" s="101">
        <f t="shared" si="13"/>
        <v>25.5</v>
      </c>
      <c r="I67" s="102">
        <f t="shared" si="6"/>
        <v>3.6700000000000017</v>
      </c>
      <c r="J67" s="102">
        <f t="shared" si="7"/>
        <v>24</v>
      </c>
      <c r="K67" s="102">
        <f t="shared" si="8"/>
        <v>-24</v>
      </c>
      <c r="L67" s="102">
        <f t="shared" si="9"/>
        <v>-2.2900000000000027</v>
      </c>
    </row>
    <row r="68" spans="2:12" x14ac:dyDescent="0.2">
      <c r="B68" s="6">
        <v>78</v>
      </c>
      <c r="C68" s="101">
        <f t="shared" si="10"/>
        <v>28</v>
      </c>
      <c r="D68" s="102">
        <f t="shared" si="11"/>
        <v>26.5</v>
      </c>
      <c r="E68" s="102">
        <f t="shared" si="4"/>
        <v>22.83</v>
      </c>
      <c r="F68" s="102">
        <f t="shared" si="5"/>
        <v>27.88</v>
      </c>
      <c r="G68" s="101">
        <f t="shared" si="12"/>
        <v>-1.5</v>
      </c>
      <c r="H68" s="101">
        <f t="shared" si="13"/>
        <v>26.5</v>
      </c>
      <c r="I68" s="102">
        <f t="shared" si="6"/>
        <v>3.6700000000000017</v>
      </c>
      <c r="J68" s="102">
        <f t="shared" si="7"/>
        <v>25</v>
      </c>
      <c r="K68" s="102">
        <f t="shared" si="8"/>
        <v>-25</v>
      </c>
      <c r="L68" s="102">
        <f t="shared" si="9"/>
        <v>-2.2900000000000027</v>
      </c>
    </row>
    <row r="69" spans="2:12" x14ac:dyDescent="0.2">
      <c r="B69" s="6">
        <v>79</v>
      </c>
      <c r="C69" s="101">
        <f t="shared" si="10"/>
        <v>29</v>
      </c>
      <c r="D69" s="102">
        <f t="shared" si="11"/>
        <v>27.5</v>
      </c>
      <c r="E69" s="102">
        <f t="shared" si="4"/>
        <v>23.83</v>
      </c>
      <c r="F69" s="102">
        <f t="shared" si="5"/>
        <v>28.88</v>
      </c>
      <c r="G69" s="101">
        <f t="shared" si="12"/>
        <v>-1.5</v>
      </c>
      <c r="H69" s="101">
        <f t="shared" si="13"/>
        <v>27.5</v>
      </c>
      <c r="I69" s="102">
        <f t="shared" si="6"/>
        <v>3.6700000000000017</v>
      </c>
      <c r="J69" s="102">
        <f t="shared" si="7"/>
        <v>26</v>
      </c>
      <c r="K69" s="102">
        <f t="shared" si="8"/>
        <v>-26</v>
      </c>
      <c r="L69" s="102">
        <f t="shared" si="9"/>
        <v>-2.2900000000000027</v>
      </c>
    </row>
    <row r="70" spans="2:12" x14ac:dyDescent="0.2">
      <c r="B70" s="6">
        <v>80</v>
      </c>
      <c r="C70" s="101">
        <f t="shared" si="10"/>
        <v>30</v>
      </c>
      <c r="D70" s="102">
        <f t="shared" si="11"/>
        <v>28.5</v>
      </c>
      <c r="E70" s="102">
        <f t="shared" si="4"/>
        <v>24.83</v>
      </c>
      <c r="F70" s="102">
        <f t="shared" si="5"/>
        <v>29.88</v>
      </c>
      <c r="G70" s="101">
        <f t="shared" si="12"/>
        <v>-1.5</v>
      </c>
      <c r="H70" s="101">
        <f t="shared" si="13"/>
        <v>28.5</v>
      </c>
      <c r="I70" s="102">
        <f t="shared" si="6"/>
        <v>3.6700000000000017</v>
      </c>
      <c r="J70" s="102">
        <f t="shared" si="7"/>
        <v>27</v>
      </c>
      <c r="K70" s="102">
        <f t="shared" si="8"/>
        <v>-27</v>
      </c>
      <c r="L70" s="102">
        <f t="shared" si="9"/>
        <v>-2.2900000000000027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Pricer</vt:lpstr>
      <vt:lpstr>So Varie</vt:lpstr>
      <vt:lpstr>T varie</vt:lpstr>
      <vt:lpstr>Sigma varie</vt:lpstr>
      <vt:lpstr>Strategies Options</vt:lpstr>
      <vt:lpstr>Pricer!K</vt:lpstr>
      <vt:lpstr>'Sigma varie'!K</vt:lpstr>
      <vt:lpstr>'T varie'!K</vt:lpstr>
      <vt:lpstr>K</vt:lpstr>
      <vt:lpstr>Pricer!r0</vt:lpstr>
      <vt:lpstr>'Sigma varie'!r0</vt:lpstr>
      <vt:lpstr>'T varie'!r0</vt:lpstr>
      <vt:lpstr>r0</vt:lpstr>
      <vt:lpstr>'Sigma varie'!S0</vt:lpstr>
      <vt:lpstr>S0</vt:lpstr>
      <vt:lpstr>Pricer!sigma</vt:lpstr>
      <vt:lpstr>'T varie'!sigma</vt:lpstr>
      <vt:lpstr>sigma</vt:lpstr>
      <vt:lpstr>Pricer!T</vt:lpstr>
      <vt:lpstr>'T varie'!T</vt:lpstr>
      <vt:lpstr>T</vt:lpstr>
      <vt:lpstr>'Sigma varie'!T_</vt:lpstr>
    </vt:vector>
  </TitlesOfParts>
  <Company>CGU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Black-Scholes Model for Value of Call Options Calculation</dc:title>
  <dc:creator>Jorge M. Otero</dc:creator>
  <cp:lastModifiedBy>@LG</cp:lastModifiedBy>
  <dcterms:created xsi:type="dcterms:W3CDTF">2000-06-08T20:06:25Z</dcterms:created>
  <dcterms:modified xsi:type="dcterms:W3CDTF">2019-10-09T11:53:45Z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-1115043738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laurent.gouzilh@amundi.com</vt:lpwstr>
  </property>
  <property fmtid="{D5CDD505-2E9C-101B-9397-08002B2CF9AE}" pid="6" name="_AuthorEmailDisplayName">
    <vt:lpwstr>Gouzilh Laurent (AMUNDI)</vt:lpwstr>
  </property>
</Properties>
</file>