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Finance de marché\"/>
    </mc:Choice>
  </mc:AlternateContent>
  <xr:revisionPtr revIDLastSave="0" documentId="8_{D9C715C8-897A-41B7-9469-128538E8AD4E}" xr6:coauthVersionLast="47" xr6:coauthVersionMax="47" xr10:uidLastSave="{00000000-0000-0000-0000-000000000000}"/>
  <bookViews>
    <workbookView xWindow="-120" yWindow="-120" windowWidth="24240" windowHeight="13290" xr2:uid="{9A279241-5B8E-4495-8C1C-0A57039F14D9}"/>
  </bookViews>
  <sheets>
    <sheet name="FRA" sheetId="5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B2" i="5"/>
  <c r="A21" i="5" s="1"/>
  <c r="B5" i="5" s="1"/>
  <c r="G2" i="5"/>
  <c r="B4" i="5"/>
  <c r="D4" i="5"/>
  <c r="G5" i="5"/>
  <c r="D6" i="5"/>
  <c r="G6" i="5"/>
  <c r="I9" i="5"/>
  <c r="I10" i="5"/>
  <c r="A13" i="5"/>
  <c r="B14" i="5"/>
  <c r="C14" i="5"/>
  <c r="G4" i="5" s="1"/>
  <c r="B15" i="5"/>
  <c r="C15" i="5"/>
  <c r="A16" i="5"/>
  <c r="E19" i="5" s="1"/>
  <c r="B17" i="5"/>
  <c r="C17" i="5"/>
  <c r="I4" i="5" s="1"/>
  <c r="D17" i="5"/>
  <c r="B18" i="5"/>
  <c r="C18" i="5"/>
  <c r="C19" i="5"/>
  <c r="B20" i="5"/>
  <c r="C20" i="5"/>
  <c r="C21" i="5"/>
  <c r="B23" i="5"/>
  <c r="D27" i="5"/>
  <c r="E27" i="5"/>
  <c r="B29" i="5"/>
  <c r="C29" i="5"/>
  <c r="B34" i="5"/>
  <c r="C34" i="5"/>
  <c r="H8" i="5" l="1"/>
  <c r="A19" i="5"/>
  <c r="D19" i="5"/>
  <c r="I31" i="5"/>
  <c r="I3" i="5"/>
  <c r="I36" i="5"/>
  <c r="G3" i="5"/>
  <c r="G36" i="5"/>
  <c r="G31" i="5"/>
  <c r="I6" i="5"/>
  <c r="I2" i="5"/>
  <c r="B19" i="5"/>
  <c r="G27" i="5" s="1"/>
  <c r="G9" i="5"/>
  <c r="I8" i="5" s="1"/>
  <c r="I5" i="5" s="1"/>
  <c r="G34" i="5"/>
  <c r="G29" i="5"/>
  <c r="D14" i="5"/>
  <c r="I34" i="5" l="1"/>
  <c r="I35" i="5" s="1"/>
  <c r="G37" i="5" s="1"/>
  <c r="E37" i="5" s="1"/>
  <c r="I29" i="5"/>
  <c r="I30" i="5" s="1"/>
  <c r="G32" i="5" s="1"/>
  <c r="E32" i="5" s="1"/>
</calcChain>
</file>

<file path=xl/sharedStrings.xml><?xml version="1.0" encoding="utf-8"?>
<sst xmlns="http://schemas.openxmlformats.org/spreadsheetml/2006/main" count="37" uniqueCount="30">
  <si>
    <t>Dates</t>
  </si>
  <si>
    <t>J+2</t>
  </si>
  <si>
    <t>Samedi</t>
  </si>
  <si>
    <t>Vendredi</t>
  </si>
  <si>
    <t>Jeudi</t>
  </si>
  <si>
    <t>Mercredi</t>
  </si>
  <si>
    <t xml:space="preserve"> </t>
  </si>
  <si>
    <t>Mardi</t>
  </si>
  <si>
    <t>Lundi</t>
  </si>
  <si>
    <t>Dimanche</t>
  </si>
  <si>
    <t>Implicit Forward Rate</t>
  </si>
  <si>
    <t>PV</t>
  </si>
  <si>
    <t>FV</t>
  </si>
  <si>
    <t>/</t>
  </si>
  <si>
    <t>J</t>
  </si>
  <si>
    <t>Différentiel actualisé</t>
  </si>
  <si>
    <t>Netting</t>
  </si>
  <si>
    <t>Différentiel In Fine</t>
  </si>
  <si>
    <t>Flux virtuels</t>
  </si>
  <si>
    <t>Value</t>
  </si>
  <si>
    <t>HYP 2</t>
  </si>
  <si>
    <t>HYP 1</t>
  </si>
  <si>
    <t>Fixing Date</t>
  </si>
  <si>
    <t>ASK</t>
  </si>
  <si>
    <t>BID</t>
  </si>
  <si>
    <t>FRA</t>
  </si>
  <si>
    <t>HYP2</t>
  </si>
  <si>
    <t>FRA RATE</t>
  </si>
  <si>
    <t>ACHAT FRA</t>
  </si>
  <si>
    <t>LONG 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</si>
</sst>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\ _€_-;\-* #,##0\ _€_-;_-* &quot;-&quot;??\ _€_-;_-@_-"/>
    <numFmt numFmtId="166" formatCode="0.0000%"/>
    <numFmt numFmtId="167" formatCode="0.000000%"/>
    <numFmt numFmtId="168" formatCode="_-* #,##0.00000000\ _€_-;\-* #,##0.00000000\ _€_-;_-* &quot;-&quot;??\ _€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3" tint="-0.49998474074526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2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166" fontId="3" fillId="0" borderId="9" xfId="3" applyNumberFormat="1" applyFont="1" applyBorder="1"/>
    <xf numFmtId="0" fontId="3" fillId="0" borderId="10" xfId="1" applyFont="1" applyBorder="1"/>
    <xf numFmtId="167" fontId="0" fillId="0" borderId="0" xfId="3" applyNumberFormat="1" applyFont="1"/>
    <xf numFmtId="168" fontId="1" fillId="0" borderId="0" xfId="1" applyNumberFormat="1"/>
    <xf numFmtId="14" fontId="3" fillId="0" borderId="1" xfId="1" applyNumberFormat="1" applyFont="1" applyBorder="1"/>
    <xf numFmtId="0" fontId="3" fillId="0" borderId="2" xfId="1" applyFont="1" applyBorder="1"/>
    <xf numFmtId="14" fontId="3" fillId="0" borderId="3" xfId="1" applyNumberFormat="1" applyFont="1" applyBorder="1"/>
    <xf numFmtId="165" fontId="3" fillId="0" borderId="4" xfId="2" applyNumberFormat="1" applyFont="1" applyBorder="1"/>
    <xf numFmtId="0" fontId="3" fillId="0" borderId="5" xfId="1" applyFont="1" applyBorder="1"/>
    <xf numFmtId="164" fontId="0" fillId="0" borderId="0" xfId="2" applyFont="1"/>
    <xf numFmtId="164" fontId="3" fillId="0" borderId="6" xfId="1" applyNumberFormat="1" applyFont="1" applyBorder="1"/>
    <xf numFmtId="0" fontId="3" fillId="0" borderId="7" xfId="1" applyFont="1" applyBorder="1"/>
    <xf numFmtId="164" fontId="3" fillId="0" borderId="8" xfId="1" applyNumberFormat="1" applyFont="1" applyBorder="1"/>
    <xf numFmtId="10" fontId="1" fillId="0" borderId="0" xfId="1" applyNumberFormat="1"/>
    <xf numFmtId="164" fontId="1" fillId="0" borderId="0" xfId="1" applyNumberFormat="1"/>
    <xf numFmtId="14" fontId="1" fillId="0" borderId="0" xfId="1" applyNumberFormat="1"/>
    <xf numFmtId="165" fontId="0" fillId="0" borderId="0" xfId="2" applyNumberFormat="1" applyFont="1"/>
    <xf numFmtId="165" fontId="2" fillId="2" borderId="2" xfId="2" applyNumberFormat="1" applyFont="1" applyFill="1" applyBorder="1"/>
    <xf numFmtId="0" fontId="2" fillId="2" borderId="3" xfId="1" applyFont="1" applyFill="1" applyBorder="1"/>
    <xf numFmtId="0" fontId="2" fillId="2" borderId="4" xfId="1" applyFont="1" applyFill="1" applyBorder="1"/>
    <xf numFmtId="0" fontId="2" fillId="2" borderId="0" xfId="1" applyFont="1" applyFill="1"/>
    <xf numFmtId="165" fontId="2" fillId="2" borderId="0" xfId="2" applyNumberFormat="1" applyFont="1" applyFill="1" applyBorder="1"/>
    <xf numFmtId="0" fontId="2" fillId="2" borderId="5" xfId="1" applyFont="1" applyFill="1" applyBorder="1"/>
    <xf numFmtId="166" fontId="3" fillId="0" borderId="0" xfId="3" applyNumberFormat="1" applyFont="1" applyBorder="1"/>
    <xf numFmtId="0" fontId="3" fillId="0" borderId="0" xfId="1" applyFont="1"/>
    <xf numFmtId="10" fontId="2" fillId="2" borderId="0" xfId="1" applyNumberFormat="1" applyFont="1" applyFill="1"/>
    <xf numFmtId="0" fontId="2" fillId="2" borderId="6" xfId="1" applyFont="1" applyFill="1" applyBorder="1"/>
    <xf numFmtId="0" fontId="2" fillId="2" borderId="7" xfId="1" quotePrefix="1" applyFont="1" applyFill="1" applyBorder="1"/>
    <xf numFmtId="0" fontId="2" fillId="2" borderId="7" xfId="1" applyFont="1" applyFill="1" applyBorder="1"/>
    <xf numFmtId="10" fontId="2" fillId="2" borderId="7" xfId="1" applyNumberFormat="1" applyFont="1" applyFill="1" applyBorder="1"/>
    <xf numFmtId="0" fontId="2" fillId="2" borderId="8" xfId="1" applyFont="1" applyFill="1" applyBorder="1"/>
    <xf numFmtId="164" fontId="3" fillId="0" borderId="0" xfId="1" applyNumberFormat="1" applyFont="1"/>
    <xf numFmtId="164" fontId="1" fillId="0" borderId="0" xfId="2" applyFont="1"/>
    <xf numFmtId="165" fontId="1" fillId="0" borderId="0" xfId="1" applyNumberFormat="1"/>
    <xf numFmtId="167" fontId="0" fillId="0" borderId="0" xfId="3" applyNumberFormat="1" applyFont="1" applyBorder="1"/>
    <xf numFmtId="0" fontId="3" fillId="0" borderId="1" xfId="1" applyFont="1" applyBorder="1"/>
    <xf numFmtId="164" fontId="3" fillId="0" borderId="2" xfId="1" applyNumberFormat="1" applyFont="1" applyBorder="1" applyAlignment="1">
      <alignment horizontal="center"/>
    </xf>
    <xf numFmtId="0" fontId="3" fillId="0" borderId="3" xfId="1" applyFont="1" applyBorder="1"/>
    <xf numFmtId="0" fontId="3" fillId="0" borderId="6" xfId="1" applyFont="1" applyBorder="1"/>
    <xf numFmtId="14" fontId="3" fillId="0" borderId="7" xfId="1" applyNumberFormat="1" applyFont="1" applyBorder="1"/>
    <xf numFmtId="10" fontId="3" fillId="0" borderId="7" xfId="1" applyNumberFormat="1" applyFont="1" applyBorder="1"/>
    <xf numFmtId="10" fontId="3" fillId="0" borderId="8" xfId="1" applyNumberFormat="1" applyFont="1" applyBorder="1"/>
    <xf numFmtId="164" fontId="0" fillId="0" borderId="0" xfId="2" applyFont="1" applyBorder="1"/>
    <xf numFmtId="165" fontId="0" fillId="0" borderId="0" xfId="2" applyNumberFormat="1" applyFont="1" applyBorder="1"/>
    <xf numFmtId="10" fontId="3" fillId="0" borderId="0" xfId="1" applyNumberFormat="1" applyFont="1"/>
    <xf numFmtId="14" fontId="3" fillId="0" borderId="9" xfId="1" applyNumberFormat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14" fontId="3" fillId="0" borderId="11" xfId="1" applyNumberFormat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2" fillId="2" borderId="1" xfId="1" applyFont="1" applyFill="1" applyBorder="1"/>
    <xf numFmtId="10" fontId="2" fillId="2" borderId="2" xfId="1" applyNumberFormat="1" applyFont="1" applyFill="1" applyBorder="1"/>
    <xf numFmtId="0" fontId="2" fillId="2" borderId="2" xfId="1" applyFont="1" applyFill="1" applyBorder="1" applyAlignment="1">
      <alignment horizontal="center"/>
    </xf>
    <xf numFmtId="165" fontId="2" fillId="2" borderId="0" xfId="2" applyNumberFormat="1" applyFont="1" applyFill="1" applyBorder="1" applyAlignment="1">
      <alignment horizontal="center"/>
    </xf>
    <xf numFmtId="14" fontId="2" fillId="2" borderId="0" xfId="1" applyNumberFormat="1" applyFont="1" applyFill="1" applyAlignment="1">
      <alignment horizontal="center"/>
    </xf>
    <xf numFmtId="10" fontId="2" fillId="2" borderId="4" xfId="1" applyNumberFormat="1" applyFont="1" applyFill="1" applyBorder="1"/>
    <xf numFmtId="14" fontId="2" fillId="2" borderId="0" xfId="2" applyNumberFormat="1" applyFont="1" applyFill="1" applyBorder="1" applyAlignment="1">
      <alignment horizontal="center"/>
    </xf>
    <xf numFmtId="10" fontId="2" fillId="2" borderId="0" xfId="1" applyNumberFormat="1" applyFont="1" applyFill="1" applyAlignment="1">
      <alignment horizontal="center"/>
    </xf>
    <xf numFmtId="14" fontId="1" fillId="0" borderId="0" xfId="1" applyNumberFormat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8" xfId="1" applyFont="1" applyBorder="1" applyAlignment="1">
      <alignment horizontal="center"/>
    </xf>
  </cellXfs>
  <cellStyles count="4">
    <cellStyle name="Milliers 2" xfId="2" xr:uid="{9B511F7E-6B3E-4A33-9B11-936DA645E0AA}"/>
    <cellStyle name="Normal" xfId="0" builtinId="0"/>
    <cellStyle name="Normal 2" xfId="1" xr:uid="{DC2EF6D3-4C27-4FDC-A7E6-52920E320558}"/>
    <cellStyle name="Pourcentage 2" xfId="3" xr:uid="{9CCCE461-D4B9-4A94-A73D-E0E837AB95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ction%20IMAFA%20Examen%20Bla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"/>
      <sheetName val="Stratégies comparées"/>
      <sheetName val="FWDFWD"/>
    </sheetNames>
    <sheetDataSet>
      <sheetData sheetId="0"/>
      <sheetData sheetId="1"/>
      <sheetData sheetId="2">
        <row r="1">
          <cell r="B1">
            <v>-25000000</v>
          </cell>
        </row>
        <row r="2">
          <cell r="A2" t="str">
            <v>6M / 9M</v>
          </cell>
        </row>
        <row r="9">
          <cell r="A9" t="str">
            <v>6M</v>
          </cell>
        </row>
        <row r="10">
          <cell r="B10">
            <v>44124</v>
          </cell>
          <cell r="C10">
            <v>44306</v>
          </cell>
        </row>
        <row r="11">
          <cell r="B11" t="str">
            <v>Mardi</v>
          </cell>
          <cell r="C11" t="str">
            <v>Mardi</v>
          </cell>
        </row>
        <row r="12">
          <cell r="A12" t="str">
            <v>9M</v>
          </cell>
        </row>
        <row r="13">
          <cell r="B13">
            <v>44124</v>
          </cell>
          <cell r="C13">
            <v>44397</v>
          </cell>
        </row>
        <row r="14">
          <cell r="B14" t="str">
            <v>Mardi</v>
          </cell>
          <cell r="C14" t="str">
            <v>Mardi</v>
          </cell>
        </row>
        <row r="17">
          <cell r="E17">
            <v>44120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D451-7650-4A3A-BE1E-990CC3287A50}">
  <sheetPr>
    <pageSetUpPr fitToPage="1"/>
  </sheetPr>
  <dimension ref="A1:Q41"/>
  <sheetViews>
    <sheetView tabSelected="1" zoomScaleNormal="100" workbookViewId="0">
      <selection activeCell="A6" sqref="A6"/>
    </sheetView>
  </sheetViews>
  <sheetFormatPr baseColWidth="10" defaultColWidth="9.140625" defaultRowHeight="12.75" x14ac:dyDescent="0.2"/>
  <cols>
    <col min="1" max="1" width="19.140625" style="1" bestFit="1" customWidth="1"/>
    <col min="2" max="2" width="19" style="1" bestFit="1" customWidth="1"/>
    <col min="3" max="3" width="12.85546875" style="1" bestFit="1" customWidth="1"/>
    <col min="4" max="4" width="15.42578125" style="1" bestFit="1" customWidth="1"/>
    <col min="5" max="5" width="26.85546875" style="1" bestFit="1" customWidth="1"/>
    <col min="6" max="6" width="11.42578125" style="1" customWidth="1"/>
    <col min="7" max="7" width="15.42578125" style="1" bestFit="1" customWidth="1"/>
    <col min="8" max="8" width="20.7109375" style="1" bestFit="1" customWidth="1"/>
    <col min="9" max="9" width="15.42578125" style="1" bestFit="1" customWidth="1"/>
    <col min="10" max="10" width="11.85546875" style="1" bestFit="1" customWidth="1"/>
    <col min="11" max="11" width="15.42578125" style="1" bestFit="1" customWidth="1"/>
    <col min="12" max="256" width="11.42578125" style="1" customWidth="1"/>
    <col min="257" max="16384" width="9.140625" style="1"/>
  </cols>
  <sheetData>
    <row r="1" spans="1:17" x14ac:dyDescent="0.2">
      <c r="A1" s="66" t="s">
        <v>29</v>
      </c>
      <c r="B1" s="65" t="s">
        <v>28</v>
      </c>
      <c r="L1" s="1" t="s">
        <v>6</v>
      </c>
      <c r="P1" s="1">
        <v>1</v>
      </c>
      <c r="Q1" s="1" t="s">
        <v>9</v>
      </c>
    </row>
    <row r="2" spans="1:17" ht="13.5" thickBot="1" x14ac:dyDescent="0.25">
      <c r="A2" s="64" t="str">
        <f>+[1]FWDFWD!A2</f>
        <v>6M / 9M</v>
      </c>
      <c r="B2" s="63" t="str">
        <f>+A2</f>
        <v>6M / 9M</v>
      </c>
      <c r="G2" s="29" t="str">
        <f>+A13</f>
        <v>6M</v>
      </c>
      <c r="I2" s="29" t="str">
        <f>+A16</f>
        <v>9M</v>
      </c>
      <c r="P2" s="1">
        <v>2</v>
      </c>
      <c r="Q2" s="1" t="s">
        <v>8</v>
      </c>
    </row>
    <row r="3" spans="1:17" ht="15" x14ac:dyDescent="0.25">
      <c r="B3" s="4" t="s">
        <v>14</v>
      </c>
      <c r="D3" s="2" t="s">
        <v>1</v>
      </c>
      <c r="G3" s="21">
        <f>+G4-D4</f>
        <v>182</v>
      </c>
      <c r="I3" s="21">
        <f>+I4-D4</f>
        <v>273</v>
      </c>
      <c r="P3" s="1">
        <v>3</v>
      </c>
      <c r="Q3" s="1" t="s">
        <v>7</v>
      </c>
    </row>
    <row r="4" spans="1:17" x14ac:dyDescent="0.2">
      <c r="B4" s="62">
        <f>+[1]FWDFWD!E17</f>
        <v>44120</v>
      </c>
      <c r="C4" s="20"/>
      <c r="D4" s="62">
        <f>+B14</f>
        <v>44124</v>
      </c>
      <c r="G4" s="20">
        <f>+C14</f>
        <v>44306</v>
      </c>
      <c r="I4" s="20">
        <f>+C17</f>
        <v>44397</v>
      </c>
      <c r="J4" s="4"/>
      <c r="K4" s="4"/>
      <c r="P4" s="1">
        <v>4</v>
      </c>
      <c r="Q4" s="1" t="s">
        <v>5</v>
      </c>
    </row>
    <row r="5" spans="1:17" x14ac:dyDescent="0.2">
      <c r="B5" s="1" t="str">
        <f>+A21</f>
        <v>ACHAT FRA 6M / 9M</v>
      </c>
      <c r="D5" s="37"/>
      <c r="E5" s="18"/>
      <c r="G5" s="38">
        <f>-C21</f>
        <v>25000000</v>
      </c>
      <c r="I5" s="19">
        <f>-G5*(1+(E21*I8/360))</f>
        <v>-25066354.166666664</v>
      </c>
      <c r="J5" s="19" t="s">
        <v>18</v>
      </c>
      <c r="K5" s="36"/>
      <c r="P5" s="1">
        <v>5</v>
      </c>
      <c r="Q5" s="1" t="s">
        <v>4</v>
      </c>
    </row>
    <row r="6" spans="1:17" ht="13.5" thickBot="1" x14ac:dyDescent="0.25">
      <c r="D6" s="4" t="str">
        <f>+E16</f>
        <v>PV</v>
      </c>
      <c r="G6" s="4" t="str">
        <f>+E14&amp;A13</f>
        <v>FV6M</v>
      </c>
      <c r="I6" s="4" t="str">
        <f>+E14&amp;A16</f>
        <v>FV9M</v>
      </c>
      <c r="P6" s="1">
        <v>6</v>
      </c>
      <c r="Q6" s="1" t="s">
        <v>3</v>
      </c>
    </row>
    <row r="7" spans="1:17" ht="15" x14ac:dyDescent="0.25">
      <c r="D7" s="14"/>
      <c r="E7" s="18"/>
      <c r="G7" s="17"/>
      <c r="H7" s="16"/>
      <c r="I7" s="15"/>
      <c r="P7" s="1">
        <v>7</v>
      </c>
      <c r="Q7" s="1" t="s">
        <v>2</v>
      </c>
    </row>
    <row r="8" spans="1:17" ht="15" x14ac:dyDescent="0.25">
      <c r="D8" s="14"/>
      <c r="G8" s="13"/>
      <c r="H8" s="4" t="str">
        <f>+E17&amp;E19</f>
        <v>FRA6M/9M</v>
      </c>
      <c r="I8" s="12">
        <f>+I9-G9</f>
        <v>91</v>
      </c>
    </row>
    <row r="9" spans="1:17" ht="13.5" thickBot="1" x14ac:dyDescent="0.25">
      <c r="G9" s="11">
        <f>+C14</f>
        <v>44306</v>
      </c>
      <c r="H9" s="10"/>
      <c r="I9" s="9">
        <f>+C17</f>
        <v>44397</v>
      </c>
    </row>
    <row r="10" spans="1:17" ht="13.5" thickBot="1" x14ac:dyDescent="0.25">
      <c r="H10" s="6" t="s">
        <v>10</v>
      </c>
      <c r="I10" s="5">
        <f>+E21</f>
        <v>1.0500000000000001E-2</v>
      </c>
      <c r="J10" s="4" t="s">
        <v>27</v>
      </c>
    </row>
    <row r="11" spans="1:17" x14ac:dyDescent="0.2">
      <c r="I11" s="8"/>
    </row>
    <row r="12" spans="1:17" ht="13.5" thickBot="1" x14ac:dyDescent="0.25">
      <c r="I12" s="8"/>
    </row>
    <row r="13" spans="1:17" ht="15" x14ac:dyDescent="0.25">
      <c r="A13" s="35" t="str">
        <f>+[1]FWDFWD!A9</f>
        <v>6M</v>
      </c>
      <c r="B13" s="34"/>
      <c r="C13" s="34"/>
      <c r="D13" s="33"/>
      <c r="E13" s="32" t="s">
        <v>13</v>
      </c>
      <c r="F13" s="31" t="s">
        <v>21</v>
      </c>
      <c r="I13" s="7"/>
    </row>
    <row r="14" spans="1:17" ht="15" x14ac:dyDescent="0.25">
      <c r="A14" s="27" t="s">
        <v>0</v>
      </c>
      <c r="B14" s="60">
        <f>+[1]FWDFWD!B10</f>
        <v>44124</v>
      </c>
      <c r="C14" s="60">
        <f>+[1]FWDFWD!C10</f>
        <v>44306</v>
      </c>
      <c r="D14" s="26">
        <f>+C14-B14</f>
        <v>182</v>
      </c>
      <c r="E14" s="25" t="s">
        <v>12</v>
      </c>
      <c r="F14" s="59">
        <v>1.7500000000000002E-2</v>
      </c>
      <c r="I14" s="7"/>
    </row>
    <row r="15" spans="1:17" ht="15" x14ac:dyDescent="0.25">
      <c r="A15" s="27"/>
      <c r="B15" s="60" t="str">
        <f>+[1]FWDFWD!B11</f>
        <v>Mardi</v>
      </c>
      <c r="C15" s="60" t="str">
        <f>+[1]FWDFWD!C11</f>
        <v>Mardi</v>
      </c>
      <c r="D15" s="26"/>
      <c r="E15" s="25"/>
      <c r="F15" s="59"/>
      <c r="I15" s="7"/>
    </row>
    <row r="16" spans="1:17" x14ac:dyDescent="0.2">
      <c r="A16" s="27" t="str">
        <f>+[1]FWDFWD!A12</f>
        <v>9M</v>
      </c>
      <c r="B16" s="61"/>
      <c r="C16" s="61"/>
      <c r="D16" s="25"/>
      <c r="E16" s="25" t="s">
        <v>11</v>
      </c>
      <c r="F16" s="24" t="s">
        <v>26</v>
      </c>
    </row>
    <row r="17" spans="1:11" x14ac:dyDescent="0.2">
      <c r="A17" s="27" t="s">
        <v>0</v>
      </c>
      <c r="B17" s="60">
        <f>+[1]FWDFWD!B13</f>
        <v>44124</v>
      </c>
      <c r="C17" s="60">
        <f>+[1]FWDFWD!C13</f>
        <v>44397</v>
      </c>
      <c r="D17" s="26">
        <f>+C17-B17</f>
        <v>273</v>
      </c>
      <c r="E17" s="25" t="s">
        <v>25</v>
      </c>
      <c r="F17" s="59">
        <v>2.5000000000000001E-2</v>
      </c>
    </row>
    <row r="18" spans="1:11" x14ac:dyDescent="0.2">
      <c r="A18" s="27"/>
      <c r="B18" s="60" t="str">
        <f>+[1]FWDFWD!B14</f>
        <v>Mardi</v>
      </c>
      <c r="C18" s="60" t="str">
        <f>+[1]FWDFWD!C14</f>
        <v>Mardi</v>
      </c>
      <c r="D18" s="26"/>
      <c r="E18" s="25"/>
      <c r="F18" s="59"/>
    </row>
    <row r="19" spans="1:11" x14ac:dyDescent="0.2">
      <c r="A19" s="27" t="str">
        <f>E17&amp;L1&amp;E19</f>
        <v>FRA 6M/9M</v>
      </c>
      <c r="B19" s="58">
        <f>+C14</f>
        <v>44306</v>
      </c>
      <c r="C19" s="58">
        <f>+C17</f>
        <v>44397</v>
      </c>
      <c r="D19" s="26">
        <f>+C19-B19</f>
        <v>91</v>
      </c>
      <c r="E19" s="25" t="str">
        <f>+A13&amp;E13&amp;A16</f>
        <v>6M/9M</v>
      </c>
      <c r="F19" s="24"/>
    </row>
    <row r="20" spans="1:11" x14ac:dyDescent="0.2">
      <c r="A20" s="27"/>
      <c r="B20" s="58" t="str">
        <f>+C15</f>
        <v>Mardi</v>
      </c>
      <c r="C20" s="58" t="str">
        <f>+C18</f>
        <v>Mardi</v>
      </c>
      <c r="D20" s="57" t="s">
        <v>24</v>
      </c>
      <c r="E20" s="3" t="s">
        <v>23</v>
      </c>
      <c r="F20" s="24"/>
    </row>
    <row r="21" spans="1:11" x14ac:dyDescent="0.2">
      <c r="A21" s="27" t="str">
        <f>B1&amp;L1&amp;B2</f>
        <v>ACHAT FRA 6M / 9M</v>
      </c>
      <c r="B21" s="3"/>
      <c r="C21" s="57">
        <f>+[1]FWDFWD!B1</f>
        <v>-25000000</v>
      </c>
      <c r="D21" s="30">
        <v>0.01</v>
      </c>
      <c r="E21" s="30">
        <v>1.0500000000000001E-2</v>
      </c>
      <c r="F21" s="24"/>
    </row>
    <row r="22" spans="1:11" x14ac:dyDescent="0.2">
      <c r="A22" s="27" t="s">
        <v>22</v>
      </c>
      <c r="B22" s="58">
        <v>44302</v>
      </c>
      <c r="C22" s="57"/>
      <c r="D22" s="30"/>
      <c r="E22" s="30"/>
      <c r="F22" s="24"/>
    </row>
    <row r="23" spans="1:11" x14ac:dyDescent="0.2">
      <c r="A23" s="27"/>
      <c r="B23" s="3" t="str">
        <f>VLOOKUP(WEEKDAY(B22,1),$P$1:$Q$7,2)</f>
        <v>Vendredi</v>
      </c>
      <c r="C23" s="57"/>
      <c r="D23" s="30" t="s">
        <v>21</v>
      </c>
      <c r="E23" s="30">
        <v>7.4999999999999997E-3</v>
      </c>
      <c r="F23" s="24"/>
    </row>
    <row r="24" spans="1:11" x14ac:dyDescent="0.2">
      <c r="A24" s="27"/>
      <c r="B24" s="3"/>
      <c r="C24" s="26"/>
      <c r="D24" s="30" t="s">
        <v>20</v>
      </c>
      <c r="E24" s="30">
        <v>1.35E-2</v>
      </c>
      <c r="F24" s="24"/>
    </row>
    <row r="25" spans="1:11" ht="13.5" thickBot="1" x14ac:dyDescent="0.25">
      <c r="A25" s="23"/>
      <c r="B25" s="56"/>
      <c r="C25" s="22"/>
      <c r="D25" s="55"/>
      <c r="E25" s="55"/>
      <c r="F25" s="54"/>
    </row>
    <row r="26" spans="1:11" ht="13.5" thickBot="1" x14ac:dyDescent="0.25"/>
    <row r="27" spans="1:11" ht="13.5" thickBot="1" x14ac:dyDescent="0.25">
      <c r="D27" s="53" t="str">
        <f>+A22</f>
        <v>Fixing Date</v>
      </c>
      <c r="E27" s="52">
        <f>+B22</f>
        <v>44302</v>
      </c>
      <c r="F27" s="51" t="s">
        <v>19</v>
      </c>
      <c r="G27" s="50">
        <f>+B19</f>
        <v>44306</v>
      </c>
    </row>
    <row r="28" spans="1:11" x14ac:dyDescent="0.2">
      <c r="G28" s="29"/>
      <c r="I28" s="29"/>
    </row>
    <row r="29" spans="1:11" ht="15" x14ac:dyDescent="0.25">
      <c r="B29" s="49" t="str">
        <f>+D23</f>
        <v>HYP 1</v>
      </c>
      <c r="C29" s="18">
        <f>+E23</f>
        <v>7.4999999999999997E-3</v>
      </c>
      <c r="G29" s="48">
        <f>-G5</f>
        <v>-25000000</v>
      </c>
      <c r="I29" s="48">
        <f>-G29*(1+(C29*I8/360))</f>
        <v>25047395.833333336</v>
      </c>
      <c r="J29" s="1" t="s">
        <v>18</v>
      </c>
    </row>
    <row r="30" spans="1:11" ht="15.75" thickBot="1" x14ac:dyDescent="0.3">
      <c r="C30" s="20"/>
      <c r="D30" s="20"/>
      <c r="G30" s="20"/>
      <c r="H30" s="1" t="s">
        <v>17</v>
      </c>
      <c r="I30" s="48">
        <f>+I29+I5</f>
        <v>-18958.333333328366</v>
      </c>
      <c r="J30" s="4" t="s">
        <v>16</v>
      </c>
      <c r="K30" s="4"/>
    </row>
    <row r="31" spans="1:11" ht="15" x14ac:dyDescent="0.25">
      <c r="D31" s="47"/>
      <c r="E31" s="46"/>
      <c r="F31" s="45"/>
      <c r="G31" s="44">
        <f>+G4</f>
        <v>44306</v>
      </c>
      <c r="H31" s="43"/>
      <c r="I31" s="20">
        <f>+I4</f>
        <v>44397</v>
      </c>
      <c r="J31" s="19"/>
      <c r="K31" s="19"/>
    </row>
    <row r="32" spans="1:11" ht="13.5" thickBot="1" x14ac:dyDescent="0.25">
      <c r="D32" s="4"/>
      <c r="E32" s="42" t="str">
        <f>IF(G32&lt;0,"L'acheteur paye au vendeur","L'acheteur reçoit du vendeur")</f>
        <v>L'acheteur paye au vendeur</v>
      </c>
      <c r="F32" s="10"/>
      <c r="G32" s="41">
        <f>+I30/(1+(C29*I8/360))</f>
        <v>-18922.459503852311</v>
      </c>
      <c r="H32" s="40" t="s">
        <v>15</v>
      </c>
      <c r="I32" s="4"/>
    </row>
    <row r="33" spans="2:10" ht="15" x14ac:dyDescent="0.25">
      <c r="D33" s="47"/>
      <c r="E33" s="18"/>
      <c r="G33" s="36"/>
      <c r="H33" s="29"/>
      <c r="I33" s="36"/>
    </row>
    <row r="34" spans="2:10" ht="15" x14ac:dyDescent="0.25">
      <c r="B34" s="49" t="str">
        <f>+D24</f>
        <v>HYP 2</v>
      </c>
      <c r="C34" s="18">
        <f>+E24</f>
        <v>1.35E-2</v>
      </c>
      <c r="G34" s="48">
        <f>-G5</f>
        <v>-25000000</v>
      </c>
      <c r="I34" s="48">
        <f>-G34*(1+(C34*I8/360))</f>
        <v>25085312.5</v>
      </c>
      <c r="J34" s="1" t="s">
        <v>18</v>
      </c>
    </row>
    <row r="35" spans="2:10" ht="15.75" thickBot="1" x14ac:dyDescent="0.3">
      <c r="C35" s="20"/>
      <c r="D35" s="20"/>
      <c r="G35" s="20"/>
      <c r="H35" s="1" t="s">
        <v>17</v>
      </c>
      <c r="I35" s="48">
        <f>+I34+I5</f>
        <v>18958.333333335817</v>
      </c>
      <c r="J35" s="4" t="s">
        <v>16</v>
      </c>
    </row>
    <row r="36" spans="2:10" ht="15" x14ac:dyDescent="0.25">
      <c r="D36" s="47"/>
      <c r="E36" s="46"/>
      <c r="F36" s="45"/>
      <c r="G36" s="44">
        <f>+G4</f>
        <v>44306</v>
      </c>
      <c r="H36" s="43"/>
      <c r="I36" s="20">
        <f>+I4</f>
        <v>44397</v>
      </c>
      <c r="J36" s="19"/>
    </row>
    <row r="37" spans="2:10" ht="13.5" thickBot="1" x14ac:dyDescent="0.25">
      <c r="D37" s="4"/>
      <c r="E37" s="42" t="str">
        <f>IF(G37&lt;0,"L'acheteur paye au vendeur","L'acheteur reçoit du vendeur")</f>
        <v>L'acheteur reçoit du vendeur</v>
      </c>
      <c r="F37" s="10"/>
      <c r="G37" s="41">
        <f>+I35/(1+(C34*I8/360))</f>
        <v>18893.858042764881</v>
      </c>
      <c r="H37" s="40" t="s">
        <v>15</v>
      </c>
      <c r="I37" s="4"/>
    </row>
    <row r="38" spans="2:10" x14ac:dyDescent="0.2">
      <c r="I38" s="8"/>
    </row>
    <row r="39" spans="2:10" ht="15" x14ac:dyDescent="0.25">
      <c r="I39" s="39"/>
    </row>
    <row r="40" spans="2:10" ht="15" x14ac:dyDescent="0.25">
      <c r="I40" s="39"/>
    </row>
    <row r="41" spans="2:10" x14ac:dyDescent="0.2">
      <c r="H41" s="29"/>
      <c r="I41" s="28"/>
    </row>
  </sheetData>
  <pageMargins left="0.78740157480314965" right="0.78740157480314965" top="0.98425196850393704" bottom="0.98425196850393704" header="0.51181102362204722" footer="0.51181102362204722"/>
  <pageSetup paperSize="9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2021-12-19T14:27:46Z</dcterms:created>
  <dcterms:modified xsi:type="dcterms:W3CDTF">2021-12-19T14:40:04Z</dcterms:modified>
</cp:coreProperties>
</file>