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Documents/GitHub/Martello-Strumentato/"/>
    </mc:Choice>
  </mc:AlternateContent>
  <xr:revisionPtr revIDLastSave="0" documentId="13_ncr:1_{5EAED0A2-A783-444F-B72D-CED1282D41B6}" xr6:coauthVersionLast="45" xr6:coauthVersionMax="45" xr10:uidLastSave="{00000000-0000-0000-0000-000000000000}"/>
  <bookViews>
    <workbookView xWindow="0" yWindow="500" windowWidth="35840" windowHeight="20780" xr2:uid="{F3D9BDE9-589B-4B4A-867A-5B7EE620269E}"/>
  </bookViews>
  <sheets>
    <sheet name="Foglio1" sheetId="1" r:id="rId1"/>
  </sheets>
  <definedNames>
    <definedName name="_xlchart.v1.0" hidden="1">(Foglio1!$A$3,Foglio1!$A$6,Foglio1!$A$10,Foglio1!$A$13,Foglio1!$A$16,Foglio1!$A$19)</definedName>
    <definedName name="_xlchart.v1.1" hidden="1">(Foglio1!$Q$3,Foglio1!$Q$6,Foglio1!$Q$10,Foglio1!$Q$13,Foglio1!$Q$16,Foglio1!$Q$19)</definedName>
    <definedName name="_xlchart.v1.2" hidden="1">(Foglio1!$Q$4,Foglio1!$Q$7,Foglio1!$Q$11,Foglio1!$Q$14,Foglio1!$Q$17,Foglio1!$Q$20)</definedName>
    <definedName name="_xlchart.v1.3" hidden="1">(Foglio1!$Q$5,Foglio1!$Q$9,Foglio1!$Q$12,Foglio1!$Q$15,Foglio1!$Q$18,Foglio1!$Q$21)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AB4" i="1"/>
  <c r="AB5" i="1"/>
  <c r="AB6" i="1"/>
  <c r="AB7" i="1"/>
  <c r="AB8" i="1"/>
  <c r="AB9" i="1"/>
  <c r="AB10" i="1"/>
  <c r="AB11" i="1"/>
  <c r="AB12" i="1"/>
  <c r="AB13" i="1"/>
  <c r="AB14" i="1"/>
  <c r="AB15" i="1"/>
  <c r="AB3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A2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4" i="1"/>
  <c r="Y2" i="1"/>
  <c r="Z2" i="1"/>
  <c r="X2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4" i="1"/>
  <c r="Y4" i="1"/>
  <c r="Z4" i="1"/>
  <c r="Y3" i="1"/>
  <c r="Z3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Y37" i="1"/>
  <c r="Z37" i="1"/>
  <c r="X15" i="1"/>
  <c r="X37" i="1"/>
  <c r="X3" i="1"/>
  <c r="R37" i="1" l="1"/>
  <c r="R35" i="1"/>
  <c r="R33" i="1"/>
  <c r="V26" i="1"/>
  <c r="V27" i="1"/>
  <c r="V28" i="1"/>
  <c r="V29" i="1"/>
  <c r="V30" i="1"/>
  <c r="V31" i="1"/>
  <c r="V34" i="1"/>
  <c r="V35" i="1"/>
  <c r="V36" i="1"/>
  <c r="V37" i="1"/>
  <c r="V25" i="1"/>
  <c r="Q35" i="1"/>
  <c r="Q36" i="1"/>
  <c r="Q37" i="1"/>
  <c r="Q30" i="1"/>
  <c r="Q31" i="1"/>
  <c r="Q32" i="1"/>
  <c r="Q33" i="1"/>
  <c r="Q34" i="1"/>
  <c r="Q28" i="1"/>
  <c r="Q29" i="1"/>
  <c r="Q27" i="1"/>
  <c r="K27" i="1"/>
  <c r="G27" i="1"/>
  <c r="Q26" i="1"/>
  <c r="K26" i="1"/>
  <c r="G26" i="1"/>
  <c r="Q25" i="1"/>
  <c r="K25" i="1"/>
  <c r="G2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Q5" i="1"/>
  <c r="Q6" i="1"/>
  <c r="Q7" i="1"/>
  <c r="Q8" i="1"/>
  <c r="Q9" i="1"/>
  <c r="Q10" i="1"/>
  <c r="Q11" i="1"/>
  <c r="Q12" i="1"/>
  <c r="Q3" i="1"/>
  <c r="R27" i="1" l="1"/>
  <c r="R24" i="1"/>
  <c r="L21" i="1"/>
  <c r="L18" i="1"/>
  <c r="L15" i="1"/>
  <c r="L12" i="1"/>
  <c r="L5" i="1"/>
  <c r="L9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G3" i="1"/>
  <c r="K4" i="1"/>
  <c r="G4" i="1"/>
</calcChain>
</file>

<file path=xl/sharedStrings.xml><?xml version="1.0" encoding="utf-8"?>
<sst xmlns="http://schemas.openxmlformats.org/spreadsheetml/2006/main" count="147" uniqueCount="42">
  <si>
    <t>Campione</t>
  </si>
  <si>
    <t>Piastra</t>
  </si>
  <si>
    <t>f0</t>
  </si>
  <si>
    <t>f0 medio</t>
  </si>
  <si>
    <t>S'</t>
  </si>
  <si>
    <t>c8_2%</t>
  </si>
  <si>
    <t>pesante1</t>
  </si>
  <si>
    <t>Punta</t>
  </si>
  <si>
    <t>Gomma</t>
  </si>
  <si>
    <t>Plastica</t>
  </si>
  <si>
    <t>Metallo</t>
  </si>
  <si>
    <t>c10_2%</t>
  </si>
  <si>
    <t>c11_2%</t>
  </si>
  <si>
    <t>Coerenza non ottimale</t>
  </si>
  <si>
    <t>Note</t>
  </si>
  <si>
    <t>primo e secondo picco sono molto simili come importanza rispettivamente a 190Hz e 260 Hz</t>
  </si>
  <si>
    <t>c13_0%</t>
  </si>
  <si>
    <t>c15_0%</t>
  </si>
  <si>
    <t>c16_0%</t>
  </si>
  <si>
    <t>I picchi a 187 e 254Hz della prima serie sono quasi identici, la misura è un po' ambigua. La coerenza della seconda serie è brutta ma il risultato in frequenza non si discosta molto</t>
  </si>
  <si>
    <t>Rigidezza dinamica misurata attraverso swipe in forza</t>
  </si>
  <si>
    <r>
      <t>Il primo e secondo picco a ~180 e ~</t>
    </r>
    <r>
      <rPr>
        <sz val="12"/>
        <color theme="1"/>
        <rFont val="Calibri (Corpo)"/>
      </rPr>
      <t>270 Hz sono presenti in tutte e 3 le serie. Il peso dei due cambia da serie a serie, ma sono comunque vicini in intensità relativa</t>
    </r>
  </si>
  <si>
    <r>
      <t>Il primo e secondo picco a ~190 e ~</t>
    </r>
    <r>
      <rPr>
        <sz val="12"/>
        <color theme="1"/>
        <rFont val="Calibri (Corpo)"/>
      </rPr>
      <t>255 Hz sono presenti in tutte e 3 le serie. Il peso dei due cambia da serie a serie, ma sono comunque vicini in intensità relativa</t>
    </r>
  </si>
  <si>
    <t>Massarosa a punto1 swipe</t>
  </si>
  <si>
    <t>S' medio
10^6</t>
  </si>
  <si>
    <t>s' medio
senza outlier</t>
  </si>
  <si>
    <t>MI' exp
dB [1 Ns/m]</t>
  </si>
  <si>
    <t>Metallo2</t>
  </si>
  <si>
    <t>Mi' medio</t>
  </si>
  <si>
    <t>Devst</t>
  </si>
  <si>
    <t>Impedenza Meccanica</t>
  </si>
  <si>
    <t>Massarosa a punto1 100N</t>
  </si>
  <si>
    <t>Forza media</t>
  </si>
  <si>
    <t>Massarosa a punto2 100N</t>
  </si>
  <si>
    <t>F max
[N]</t>
  </si>
  <si>
    <t>Massarosa a punto3 100N</t>
  </si>
  <si>
    <t>Massarosa b punto1 swipe</t>
  </si>
  <si>
    <t>Massarosa b punto1 100N</t>
  </si>
  <si>
    <t>Massarosa b punto1 200N</t>
  </si>
  <si>
    <t>F max media</t>
  </si>
  <si>
    <t>Massarosa b punto2 100N</t>
  </si>
  <si>
    <t>Massarosa b punto2 200N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</si>
</sst>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theme="1"/>
      <name val="Calibri (Corpo)"/>
    </font>
    <font>
      <b/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1" borderId="0" xfId="0" applyFill="1" applyAlignment="1">
      <alignment vertical="center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6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10" borderId="0" xfId="0" applyFill="1" applyAlignment="1">
      <alignment vertical="center"/>
    </xf>
    <xf numFmtId="4" fontId="1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4" fontId="0" fillId="6" borderId="0" xfId="0" applyNumberFormat="1" applyFill="1" applyAlignment="1">
      <alignment vertical="center"/>
    </xf>
    <xf numFmtId="2" fontId="0" fillId="7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4" fontId="0" fillId="5" borderId="0" xfId="0" applyNumberFormat="1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164" fontId="0" fillId="12" borderId="0" xfId="0" applyNumberFormat="1" applyFill="1" applyAlignment="1">
      <alignment vertical="center"/>
    </xf>
    <xf numFmtId="0" fontId="0" fillId="13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Impedenza</a:t>
            </a:r>
            <a:r>
              <a:rPr lang="it-IT" baseline="0"/>
              <a:t> meccanica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(Foglio1!$AC$3,Foglio1!$AC$6,Foglio1!$AC$10,Foglio1!$AC$13,Foglio1!$AC$16,Foglio1!$AC$19)</c:f>
                <c:numCache>
                  <c:formatCode>General</c:formatCode>
                  <c:ptCount val="6"/>
                  <c:pt idx="0">
                    <c:v>0.42742045518810529</c:v>
                  </c:pt>
                  <c:pt idx="1">
                    <c:v>0.36838790153131507</c:v>
                  </c:pt>
                  <c:pt idx="2">
                    <c:v>0.72041634314491898</c:v>
                  </c:pt>
                  <c:pt idx="3">
                    <c:v>0.28973199196787541</c:v>
                  </c:pt>
                  <c:pt idx="4">
                    <c:v>0.55897544163074575</c:v>
                  </c:pt>
                  <c:pt idx="5">
                    <c:v>0.52810820052393714</c:v>
                  </c:pt>
                </c:numCache>
              </c:numRef>
            </c:plus>
            <c:minus>
              <c:numRef>
                <c:f>(Foglio1!$AC$3,Foglio1!$AC$6,Foglio1!$AC$10,Foglio1!$AC$13,Foglio1!$AC$16,Foglio1!$AC$19)</c:f>
                <c:numCache>
                  <c:formatCode>General</c:formatCode>
                  <c:ptCount val="6"/>
                  <c:pt idx="0">
                    <c:v>0.42742045518810529</c:v>
                  </c:pt>
                  <c:pt idx="1">
                    <c:v>0.36838790153131507</c:v>
                  </c:pt>
                  <c:pt idx="2">
                    <c:v>0.72041634314491898</c:v>
                  </c:pt>
                  <c:pt idx="3">
                    <c:v>0.28973199196787541</c:v>
                  </c:pt>
                  <c:pt idx="4">
                    <c:v>0.55897544163074575</c:v>
                  </c:pt>
                  <c:pt idx="5">
                    <c:v>0.52810820052393714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(Foglio1!$A$3,Foglio1!$A$6,Foglio1!$A$10,Foglio1!$A$13,Foglio1!$A$16,Foglio1!$A$19)</c:f>
              <c:strCache>
                <c:ptCount val="6"/>
                <c:pt idx="0">
                  <c:v>c8_2%</c:v>
                </c:pt>
                <c:pt idx="1">
                  <c:v>c10_2%</c:v>
                </c:pt>
                <c:pt idx="2">
                  <c:v>c11_2%</c:v>
                </c:pt>
                <c:pt idx="3">
                  <c:v>c13_0%</c:v>
                </c:pt>
                <c:pt idx="4">
                  <c:v>c15_0%</c:v>
                </c:pt>
                <c:pt idx="5">
                  <c:v>c16_0%</c:v>
                </c:pt>
              </c:strCache>
            </c:strRef>
          </c:cat>
          <c:val>
            <c:numRef>
              <c:f>(Foglio1!$AA$3,Foglio1!$AA$6,Foglio1!$AA$10,Foglio1!$AA$13,Foglio1!$AA$16,Foglio1!$AA$19)</c:f>
              <c:numCache>
                <c:formatCode>0.0</c:formatCode>
                <c:ptCount val="6"/>
                <c:pt idx="0">
                  <c:v>42.427093764904583</c:v>
                </c:pt>
                <c:pt idx="1">
                  <c:v>40.359449221131499</c:v>
                </c:pt>
                <c:pt idx="2">
                  <c:v>39.649719640924886</c:v>
                </c:pt>
                <c:pt idx="3">
                  <c:v>40.071097889795574</c:v>
                </c:pt>
                <c:pt idx="4">
                  <c:v>39.53707187923802</c:v>
                </c:pt>
                <c:pt idx="5">
                  <c:v>39.986259812422304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2743-8ABB-6971AED138FC}"/>
            </c:ext>
          </c:extLst>
        </c:ser>
        <c:ser>
          <c:idx val="1"/>
          <c:order val="1"/>
          <c:tx>
            <c:v>Plastica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(Foglio1!$AC$4,Foglio1!$AC$7,Foglio1!$AC$11,Foglio1!$AC$14,Foglio1!$AC$17,Foglio1!$AC$20)</c:f>
                <c:numCache>
                  <c:formatCode>General</c:formatCode>
                  <c:ptCount val="6"/>
                  <c:pt idx="0">
                    <c:v>0.38809159131116799</c:v>
                  </c:pt>
                  <c:pt idx="1">
                    <c:v>0.92028918101733936</c:v>
                  </c:pt>
                  <c:pt idx="2">
                    <c:v>9.3245289246036117E-2</c:v>
                  </c:pt>
                  <c:pt idx="3">
                    <c:v>0.59515023591431682</c:v>
                  </c:pt>
                  <c:pt idx="4">
                    <c:v>0.44939586568852213</c:v>
                  </c:pt>
                  <c:pt idx="5">
                    <c:v>0.55175661792771546</c:v>
                  </c:pt>
                </c:numCache>
              </c:numRef>
            </c:plus>
            <c:minus>
              <c:numRef>
                <c:f>(Foglio1!$AC$4,Foglio1!$AC$7,Foglio1!$AC$11,Foglio1!$AC$14,Foglio1!$AC$17,Foglio1!$AC$20)</c:f>
                <c:numCache>
                  <c:formatCode>General</c:formatCode>
                  <c:ptCount val="6"/>
                  <c:pt idx="0">
                    <c:v>0.38809159131116799</c:v>
                  </c:pt>
                  <c:pt idx="1">
                    <c:v>0.92028918101733936</c:v>
                  </c:pt>
                  <c:pt idx="2">
                    <c:v>9.3245289246036117E-2</c:v>
                  </c:pt>
                  <c:pt idx="3">
                    <c:v>0.59515023591431682</c:v>
                  </c:pt>
                  <c:pt idx="4">
                    <c:v>0.44939586568852213</c:v>
                  </c:pt>
                  <c:pt idx="5">
                    <c:v>0.55175661792771546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(Foglio1!$AA$4,Foglio1!$AA$7,Foglio1!$AA$11,Foglio1!$AA$14,Foglio1!$AA$17,Foglio1!$AA$20)</c:f>
              <c:numCache>
                <c:formatCode>0.0</c:formatCode>
                <c:ptCount val="6"/>
                <c:pt idx="0">
                  <c:v>41.431634151607575</c:v>
                </c:pt>
                <c:pt idx="1">
                  <c:v>40.5508060287398</c:v>
                </c:pt>
                <c:pt idx="2">
                  <c:v>40.082989498763986</c:v>
                </c:pt>
                <c:pt idx="3">
                  <c:v>40.256124749225513</c:v>
                </c:pt>
                <c:pt idx="4">
                  <c:v>39.683534869621447</c:v>
                </c:pt>
                <c:pt idx="5">
                  <c:v>39.65535993711574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DE-2743-8ABB-6971AED138FC}"/>
            </c:ext>
          </c:extLst>
        </c:ser>
        <c:ser>
          <c:idx val="2"/>
          <c:order val="2"/>
          <c:tx>
            <c:v>Metallo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(Foglio1!$AC$5,Foglio1!$AC$8,Foglio1!$AC$12,Foglio1!$AC$15,Foglio1!$AC$18,Foglio1!$AC$21)</c:f>
                <c:numCache>
                  <c:formatCode>General</c:formatCode>
                  <c:ptCount val="6"/>
                  <c:pt idx="0">
                    <c:v>0.4461982802158061</c:v>
                  </c:pt>
                  <c:pt idx="1">
                    <c:v>1.1710580732808267</c:v>
                  </c:pt>
                  <c:pt idx="2">
                    <c:v>1.2880147102262265</c:v>
                  </c:pt>
                  <c:pt idx="3">
                    <c:v>0.84439316618913174</c:v>
                  </c:pt>
                  <c:pt idx="4">
                    <c:v>0.53816341066595808</c:v>
                  </c:pt>
                  <c:pt idx="5">
                    <c:v>1.6645784403647625</c:v>
                  </c:pt>
                </c:numCache>
              </c:numRef>
            </c:plus>
            <c:minus>
              <c:numRef>
                <c:f>(Foglio1!$AC$5,Foglio1!$AC$8,Foglio1!$AC$12,Foglio1!$AC$15,Foglio1!$AC$18,Foglio1!$AC$21)</c:f>
                <c:numCache>
                  <c:formatCode>General</c:formatCode>
                  <c:ptCount val="6"/>
                  <c:pt idx="0">
                    <c:v>0.4461982802158061</c:v>
                  </c:pt>
                  <c:pt idx="1">
                    <c:v>1.1710580732808267</c:v>
                  </c:pt>
                  <c:pt idx="2">
                    <c:v>1.2880147102262265</c:v>
                  </c:pt>
                  <c:pt idx="3">
                    <c:v>0.84439316618913174</c:v>
                  </c:pt>
                  <c:pt idx="4">
                    <c:v>0.53816341066595808</c:v>
                  </c:pt>
                  <c:pt idx="5">
                    <c:v>1.6645784403647625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(Foglio1!$AA$5,Foglio1!$AA$8,Foglio1!$AA$12,Foglio1!$AA$15,Foglio1!$AA$18,Foglio1!$AA$21)</c:f>
              <c:numCache>
                <c:formatCode>0.0</c:formatCode>
                <c:ptCount val="6"/>
                <c:pt idx="0">
                  <c:v>40.315242475675802</c:v>
                </c:pt>
                <c:pt idx="1">
                  <c:v>41.067180391141086</c:v>
                </c:pt>
                <c:pt idx="2">
                  <c:v>40.672312252898514</c:v>
                </c:pt>
                <c:pt idx="3">
                  <c:v>40.775166490105995</c:v>
                </c:pt>
                <c:pt idx="4">
                  <c:v>40.535941184126081</c:v>
                </c:pt>
                <c:pt idx="5">
                  <c:v>40.507623614504496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DE-2743-8ABB-6971AED138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086783"/>
        <c:axId val="115088415"/>
      </c:barChart>
      <c:catAx>
        <c:axId val="11508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088415"/>
        <c:crosses val="autoZero"/>
        <c:auto val="1"/>
        <c:lblAlgn val="ctr"/>
        <c:lblOffset val="100"/>
        <c:noMultiLvlLbl val="0"/>
      </c:catAx>
      <c:valAx>
        <c:axId val="115088415"/>
        <c:scaling>
          <c:orientation val="minMax"/>
          <c:min val="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086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553156</xdr:colOff>
      <xdr:row>0</xdr:row>
      <xdr:rowOff>367597</xdr:rowOff>
    </xdr:from>
    <xdr:to>
      <xdr:col>37</xdr:col>
      <xdr:colOff>263753</xdr:colOff>
      <xdr:row>17</xdr:row>
      <xdr:rowOff>200809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8BE0A6-2A1A-1449-BD44-852FE2FF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4C23-18C7-624C-AA68-65BC2EDF1A80}">
  <dimension ref="A1:AC44"/>
  <sheetViews>
    <sheetView tabSelected="1" topLeftCell="W1" zoomScale="120" zoomScaleNormal="120" workbookViewId="0">
      <selection activeCell="AL2" sqref="AL2"/>
    </sheetView>
  </sheetViews>
  <sheetFormatPr baseColWidth="10" defaultRowHeight="16" x14ac:dyDescent="0.2"/>
  <cols>
    <col min="1" max="1" width="23.5" style="1" customWidth="1"/>
    <col min="2" max="2" width="8.83203125" style="1" customWidth="1"/>
    <col min="3" max="3" width="8.33203125" style="1" customWidth="1"/>
    <col min="4" max="4" width="9" style="1" customWidth="1"/>
    <col min="5" max="5" width="6.6640625" style="1" bestFit="1" customWidth="1"/>
    <col min="6" max="6" width="9.1640625" style="1" bestFit="1" customWidth="1"/>
    <col min="7" max="7" width="10.83203125" style="1"/>
    <col min="8" max="9" width="6.6640625" style="1" bestFit="1" customWidth="1"/>
    <col min="10" max="10" width="7.6640625" style="1" bestFit="1" customWidth="1"/>
    <col min="11" max="11" width="8.33203125" style="1" bestFit="1" customWidth="1"/>
    <col min="12" max="12" width="19.33203125" style="1" bestFit="1" customWidth="1"/>
    <col min="13" max="13" width="36" style="7" customWidth="1"/>
    <col min="14" max="16" width="11.33203125" style="1" bestFit="1" customWidth="1"/>
    <col min="17" max="17" width="10.83203125" style="1"/>
    <col min="18" max="18" width="5.6640625" style="1" bestFit="1" customWidth="1"/>
    <col min="19" max="21" width="6.1640625" style="1" bestFit="1" customWidth="1"/>
    <col min="22" max="23" width="10.83203125" style="1"/>
    <col min="24" max="24" width="10.1640625" style="1" bestFit="1" customWidth="1"/>
    <col min="25" max="26" width="11.33203125" style="1" bestFit="1" customWidth="1"/>
    <col min="27" max="27" width="9.5" style="1" bestFit="1" customWidth="1"/>
    <col min="28" max="28" width="8.5" style="1" bestFit="1" customWidth="1"/>
    <col min="29" max="29" width="5.6640625" style="26" bestFit="1" customWidth="1"/>
    <col min="30" max="16384" width="10.83203125" style="1"/>
  </cols>
  <sheetData>
    <row r="1" spans="1:29" s="28" customFormat="1" ht="35" customHeight="1" x14ac:dyDescent="0.2">
      <c r="H1" s="32" t="s">
        <v>20</v>
      </c>
      <c r="I1" s="32"/>
      <c r="J1" s="32"/>
      <c r="K1" s="32"/>
      <c r="L1" s="32"/>
      <c r="M1" s="32"/>
      <c r="N1" s="32" t="s">
        <v>30</v>
      </c>
      <c r="O1" s="32"/>
      <c r="P1" s="32"/>
      <c r="Q1" s="32"/>
      <c r="R1" s="32"/>
      <c r="S1" s="32" t="s">
        <v>32</v>
      </c>
      <c r="T1" s="32"/>
      <c r="U1" s="32"/>
      <c r="AC1" s="33"/>
    </row>
    <row r="2" spans="1:29" s="3" customFormat="1" ht="51" x14ac:dyDescent="0.2">
      <c r="A2" s="3" t="s">
        <v>0</v>
      </c>
      <c r="B2" s="3" t="s">
        <v>1</v>
      </c>
      <c r="C2" s="3" t="s">
        <v>7</v>
      </c>
      <c r="D2" s="4" t="s">
        <v>2</v>
      </c>
      <c r="E2" s="4" t="s">
        <v>2</v>
      </c>
      <c r="F2" s="4" t="s">
        <v>2</v>
      </c>
      <c r="G2" s="4" t="s">
        <v>3</v>
      </c>
      <c r="H2" s="5" t="s">
        <v>4</v>
      </c>
      <c r="I2" s="5" t="s">
        <v>4</v>
      </c>
      <c r="J2" s="5" t="s">
        <v>4</v>
      </c>
      <c r="K2" s="6" t="s">
        <v>24</v>
      </c>
      <c r="L2" s="6" t="s">
        <v>25</v>
      </c>
      <c r="M2" s="6" t="s">
        <v>14</v>
      </c>
      <c r="N2" s="23" t="s">
        <v>26</v>
      </c>
      <c r="O2" s="23" t="s">
        <v>26</v>
      </c>
      <c r="P2" s="23" t="s">
        <v>26</v>
      </c>
      <c r="Q2" s="3" t="s">
        <v>28</v>
      </c>
      <c r="R2" s="3" t="s">
        <v>29</v>
      </c>
      <c r="S2" s="27" t="s">
        <v>34</v>
      </c>
      <c r="T2" s="27" t="s">
        <v>34</v>
      </c>
      <c r="U2" s="27" t="s">
        <v>34</v>
      </c>
      <c r="V2" s="3" t="s">
        <v>39</v>
      </c>
      <c r="X2" s="27" t="str">
        <f>N2</f>
        <v>MI' exp
dB [1 Ns/m]</v>
      </c>
      <c r="Y2" s="27" t="str">
        <f t="shared" ref="Y2:AA2" si="0">O2</f>
        <v>MI' exp
dB [1 Ns/m]</v>
      </c>
      <c r="Z2" s="27" t="str">
        <f t="shared" si="0"/>
        <v>MI' exp
dB [1 Ns/m]</v>
      </c>
      <c r="AA2" s="3" t="str">
        <f t="shared" si="0"/>
        <v>Mi' medio</v>
      </c>
      <c r="AC2" s="34" t="str">
        <f>R2</f>
        <v>Devst</v>
      </c>
    </row>
    <row r="3" spans="1:29" ht="51" x14ac:dyDescent="0.2">
      <c r="A3" s="8" t="s">
        <v>5</v>
      </c>
      <c r="B3" s="1" t="s">
        <v>6</v>
      </c>
      <c r="C3" s="1" t="s">
        <v>8</v>
      </c>
      <c r="D3" s="9">
        <v>190.79589999999999</v>
      </c>
      <c r="E3" s="9">
        <v>260.75439999999998</v>
      </c>
      <c r="F3" s="9">
        <v>260.75439999999998</v>
      </c>
      <c r="G3" s="10">
        <f>AVERAGE(D3:F3)</f>
        <v>237.43489999999997</v>
      </c>
      <c r="H3" s="11">
        <v>272.32</v>
      </c>
      <c r="I3" s="9">
        <v>508.63</v>
      </c>
      <c r="J3" s="9">
        <v>508.63</v>
      </c>
      <c r="K3" s="10">
        <f>AVERAGE(H3:J3)</f>
        <v>429.85999999999996</v>
      </c>
      <c r="M3" s="7" t="s">
        <v>15</v>
      </c>
      <c r="N3" s="25">
        <v>84.471317709052798</v>
      </c>
      <c r="O3" s="25">
        <v>84.257706830925599</v>
      </c>
      <c r="P3" s="25">
        <v>85.833538049449103</v>
      </c>
      <c r="Q3" s="29">
        <f t="shared" ref="Q3:Q27" si="1">AVERAGE(N3:P3)</f>
        <v>84.854187529809167</v>
      </c>
      <c r="R3" s="26">
        <f t="shared" ref="R3:R21" si="2">STDEV(N3:P3)</f>
        <v>0.85484091037621057</v>
      </c>
      <c r="X3" s="26">
        <f>N3/2</f>
        <v>42.235658854526399</v>
      </c>
      <c r="Y3" s="26">
        <f t="shared" ref="Y3:Z3" si="3">O3/2</f>
        <v>42.1288534154628</v>
      </c>
      <c r="Z3" s="26">
        <f t="shared" si="3"/>
        <v>42.916769024724552</v>
      </c>
      <c r="AA3" s="26">
        <f t="shared" ref="Z3:AA19" si="4">Q3/2</f>
        <v>42.427093764904583</v>
      </c>
      <c r="AB3" s="1" t="str">
        <f>C3</f>
        <v>Gomma</v>
      </c>
      <c r="AC3" s="26">
        <f t="shared" ref="AC3:AC20" si="5">STDEV(X3:Z3)</f>
        <v>0.42742045518810529</v>
      </c>
    </row>
    <row r="4" spans="1:29" x14ac:dyDescent="0.2">
      <c r="A4" s="8" t="s">
        <v>5</v>
      </c>
      <c r="B4" s="1" t="s">
        <v>6</v>
      </c>
      <c r="C4" s="1" t="s">
        <v>9</v>
      </c>
      <c r="D4" s="12">
        <v>260.75439999999998</v>
      </c>
      <c r="E4" s="12">
        <v>260.75439999999998</v>
      </c>
      <c r="F4" s="12">
        <v>260.75439999999998</v>
      </c>
      <c r="G4" s="10">
        <f>AVERAGE(D4:F4)</f>
        <v>260.75439999999998</v>
      </c>
      <c r="H4" s="12">
        <v>508.63</v>
      </c>
      <c r="I4" s="12">
        <v>508.63</v>
      </c>
      <c r="J4" s="12">
        <v>521.11</v>
      </c>
      <c r="K4" s="10">
        <f>AVERAGE(H4:J4)</f>
        <v>512.79</v>
      </c>
      <c r="N4" s="25">
        <v>83.753076551692203</v>
      </c>
      <c r="O4" s="25">
        <v>82.511322737982297</v>
      </c>
      <c r="P4" s="25">
        <v>82.325405619970994</v>
      </c>
      <c r="Q4" s="29">
        <f t="shared" si="1"/>
        <v>82.86326830321515</v>
      </c>
      <c r="R4" s="26">
        <f t="shared" si="2"/>
        <v>0.77618318262233599</v>
      </c>
      <c r="U4" s="25"/>
      <c r="X4" s="26">
        <f>N4/2</f>
        <v>41.876538275846102</v>
      </c>
      <c r="Y4" s="26">
        <f t="shared" ref="Y4:Y5" si="6">O4/2</f>
        <v>41.255661368991149</v>
      </c>
      <c r="Z4" s="26">
        <f t="shared" si="4"/>
        <v>41.162702809985497</v>
      </c>
      <c r="AA4" s="26">
        <f t="shared" si="4"/>
        <v>41.431634151607575</v>
      </c>
      <c r="AB4" s="1" t="str">
        <f t="shared" ref="AB4:AB15" si="7">C4</f>
        <v>Plastica</v>
      </c>
      <c r="AC4" s="26">
        <f t="shared" si="5"/>
        <v>0.38809159131116799</v>
      </c>
    </row>
    <row r="5" spans="1:29" x14ac:dyDescent="0.2">
      <c r="A5" s="8" t="s">
        <v>5</v>
      </c>
      <c r="B5" s="1" t="s">
        <v>6</v>
      </c>
      <c r="C5" s="1" t="s">
        <v>10</v>
      </c>
      <c r="D5" s="13">
        <v>267.11430000000001</v>
      </c>
      <c r="E5" s="9">
        <v>254.39449999999999</v>
      </c>
      <c r="F5" s="13">
        <v>384.77170000000001</v>
      </c>
      <c r="G5" s="10">
        <f>AVERAGE(D5:F5)</f>
        <v>302.09350000000001</v>
      </c>
      <c r="H5" s="9">
        <v>533.75</v>
      </c>
      <c r="I5" s="9">
        <v>484.12</v>
      </c>
      <c r="J5" s="11">
        <v>1107.5</v>
      </c>
      <c r="K5" s="10">
        <f>AVERAGE(H5:J5)</f>
        <v>708.45666666666659</v>
      </c>
      <c r="L5" s="14">
        <f>AVERAGE(I3:J3,H4:J4,H5:I5)</f>
        <v>510.5</v>
      </c>
      <c r="N5" s="25">
        <v>81.356590804816094</v>
      </c>
      <c r="O5" s="25">
        <v>80.900637629651101</v>
      </c>
      <c r="P5" s="25">
        <v>79.634226419587606</v>
      </c>
      <c r="Q5" s="29">
        <f t="shared" si="1"/>
        <v>80.630484951351605</v>
      </c>
      <c r="R5" s="26">
        <f t="shared" si="2"/>
        <v>0.8923965604316122</v>
      </c>
      <c r="X5" s="26">
        <f t="shared" ref="X5:X14" si="8">N5/2</f>
        <v>40.678295402408047</v>
      </c>
      <c r="Y5" s="26">
        <f t="shared" si="6"/>
        <v>40.45031881482555</v>
      </c>
      <c r="Z5" s="26">
        <f t="shared" si="4"/>
        <v>39.817113209793803</v>
      </c>
      <c r="AA5" s="26">
        <f t="shared" si="4"/>
        <v>40.315242475675802</v>
      </c>
      <c r="AB5" s="1" t="str">
        <f t="shared" si="7"/>
        <v>Metallo</v>
      </c>
      <c r="AC5" s="26">
        <f t="shared" si="5"/>
        <v>0.4461982802158061</v>
      </c>
    </row>
    <row r="6" spans="1:29" x14ac:dyDescent="0.2">
      <c r="A6" s="15" t="s">
        <v>11</v>
      </c>
      <c r="B6" s="1" t="s">
        <v>6</v>
      </c>
      <c r="C6" s="1" t="s">
        <v>8</v>
      </c>
      <c r="D6" s="16">
        <v>187.61600000000001</v>
      </c>
      <c r="E6" s="16">
        <v>187.61600000000001</v>
      </c>
      <c r="F6" s="10">
        <v>184.43600000000001</v>
      </c>
      <c r="G6" s="10">
        <f>AVERAGE(D6:F6)</f>
        <v>186.55600000000001</v>
      </c>
      <c r="H6" s="9">
        <v>263.32</v>
      </c>
      <c r="I6" s="9">
        <v>263.32</v>
      </c>
      <c r="J6" s="9">
        <v>254.47</v>
      </c>
      <c r="K6" s="10">
        <f>AVERAGE(H6:J6)</f>
        <v>260.37</v>
      </c>
      <c r="N6" s="25">
        <v>81.555231606981096</v>
      </c>
      <c r="O6" s="25">
        <v>80.4358196542195</v>
      </c>
      <c r="P6" s="25">
        <v>80.165644065588396</v>
      </c>
      <c r="Q6" s="29">
        <f t="shared" si="1"/>
        <v>80.718898442262997</v>
      </c>
      <c r="R6" s="26">
        <f t="shared" si="2"/>
        <v>0.73677580306263013</v>
      </c>
      <c r="X6" s="26">
        <f t="shared" si="8"/>
        <v>40.777615803490548</v>
      </c>
      <c r="Y6" s="26">
        <f t="shared" ref="Y6:Y14" si="9">O6/2</f>
        <v>40.21790982710975</v>
      </c>
      <c r="Z6" s="26">
        <f t="shared" ref="Z6:Z14" si="10">P6/2</f>
        <v>40.082822032794198</v>
      </c>
      <c r="AA6" s="26">
        <f t="shared" si="4"/>
        <v>40.359449221131499</v>
      </c>
      <c r="AB6" s="1" t="str">
        <f t="shared" si="7"/>
        <v>Gomma</v>
      </c>
      <c r="AC6" s="26">
        <f t="shared" si="5"/>
        <v>0.36838790153131507</v>
      </c>
    </row>
    <row r="7" spans="1:29" x14ac:dyDescent="0.2">
      <c r="A7" s="15" t="s">
        <v>11</v>
      </c>
      <c r="B7" s="1" t="s">
        <v>6</v>
      </c>
      <c r="C7" s="1" t="s">
        <v>9</v>
      </c>
      <c r="D7" s="10">
        <v>181.2561</v>
      </c>
      <c r="E7" s="10">
        <v>184.43600000000001</v>
      </c>
      <c r="F7" s="10">
        <v>187.61600000000001</v>
      </c>
      <c r="G7" s="10">
        <f>AVERAGE(D7:F7)</f>
        <v>184.43603333333331</v>
      </c>
      <c r="H7" s="9">
        <v>245.77</v>
      </c>
      <c r="I7" s="9">
        <v>254.47</v>
      </c>
      <c r="J7" s="9">
        <v>263.32</v>
      </c>
      <c r="K7" s="10">
        <f>AVERAGE(H7:J7)</f>
        <v>254.51999999999998</v>
      </c>
      <c r="N7" s="25">
        <v>79.011005056456597</v>
      </c>
      <c r="O7" s="25">
        <v>81.815629454682394</v>
      </c>
      <c r="P7" s="25">
        <v>82.478201661299806</v>
      </c>
      <c r="Q7" s="29">
        <f t="shared" si="1"/>
        <v>81.101612057479599</v>
      </c>
      <c r="R7" s="26">
        <f t="shared" si="2"/>
        <v>1.8405783620346787</v>
      </c>
      <c r="X7" s="26">
        <f t="shared" si="8"/>
        <v>39.505502528228298</v>
      </c>
      <c r="Y7" s="26">
        <f t="shared" si="9"/>
        <v>40.907814727341197</v>
      </c>
      <c r="Z7" s="26">
        <f t="shared" si="10"/>
        <v>41.239100830649903</v>
      </c>
      <c r="AA7" s="26">
        <f t="shared" si="4"/>
        <v>40.5508060287398</v>
      </c>
      <c r="AB7" s="1" t="str">
        <f t="shared" si="7"/>
        <v>Plastica</v>
      </c>
      <c r="AC7" s="26">
        <f t="shared" si="5"/>
        <v>0.92028918101733936</v>
      </c>
    </row>
    <row r="8" spans="1:29" x14ac:dyDescent="0.2">
      <c r="A8" s="15" t="s">
        <v>11</v>
      </c>
      <c r="B8" s="1" t="s">
        <v>6</v>
      </c>
      <c r="C8" s="1" t="s">
        <v>10</v>
      </c>
      <c r="D8" s="10"/>
      <c r="E8" s="10"/>
      <c r="F8" s="10"/>
      <c r="G8" s="10"/>
      <c r="H8" s="9"/>
      <c r="I8" s="9"/>
      <c r="J8" s="9"/>
      <c r="K8" s="10"/>
      <c r="N8" s="25">
        <v>82.662831770736005</v>
      </c>
      <c r="O8" s="25">
        <v>84.1670899927812</v>
      </c>
      <c r="P8" s="25">
        <v>79.573160583329297</v>
      </c>
      <c r="Q8" s="29">
        <f t="shared" si="1"/>
        <v>82.134360782282172</v>
      </c>
      <c r="R8" s="26">
        <f t="shared" si="2"/>
        <v>2.3421161465616533</v>
      </c>
      <c r="X8" s="26">
        <f t="shared" si="8"/>
        <v>41.331415885368003</v>
      </c>
      <c r="Y8" s="26">
        <f t="shared" si="9"/>
        <v>42.0835449963906</v>
      </c>
      <c r="Z8" s="26">
        <f t="shared" si="10"/>
        <v>39.786580291664649</v>
      </c>
      <c r="AA8" s="26">
        <f t="shared" si="4"/>
        <v>41.067180391141086</v>
      </c>
      <c r="AB8" s="1" t="str">
        <f t="shared" si="7"/>
        <v>Metallo</v>
      </c>
      <c r="AC8" s="26">
        <f t="shared" si="5"/>
        <v>1.1710580732808267</v>
      </c>
    </row>
    <row r="9" spans="1:29" x14ac:dyDescent="0.2">
      <c r="A9" s="15" t="s">
        <v>11</v>
      </c>
      <c r="B9" s="1" t="s">
        <v>6</v>
      </c>
      <c r="C9" s="1" t="s">
        <v>27</v>
      </c>
      <c r="D9" s="10">
        <v>190.79589999999999</v>
      </c>
      <c r="E9" s="10">
        <v>187.61600000000001</v>
      </c>
      <c r="F9" s="13">
        <v>356.15230000000003</v>
      </c>
      <c r="G9" s="10">
        <f t="shared" ref="G9:G27" si="11">AVERAGE(D9:F9)</f>
        <v>244.85473333333334</v>
      </c>
      <c r="H9" s="9">
        <v>272.32</v>
      </c>
      <c r="I9" s="9">
        <v>263.32</v>
      </c>
      <c r="J9" s="11">
        <v>948.88</v>
      </c>
      <c r="K9" s="10">
        <f t="shared" ref="K9:K27" si="12">AVERAGE(H9:J9)</f>
        <v>494.84</v>
      </c>
      <c r="L9" s="14">
        <f>AVERAGE(H6:J7,H9:I9)</f>
        <v>260.03874999999999</v>
      </c>
      <c r="N9" s="25">
        <v>78.817790242203998</v>
      </c>
      <c r="O9" s="25">
        <v>83.038178007403204</v>
      </c>
      <c r="P9" s="25">
        <v>82.980336946704398</v>
      </c>
      <c r="Q9" s="29">
        <f t="shared" si="1"/>
        <v>81.612101732103866</v>
      </c>
      <c r="R9" s="26">
        <f t="shared" si="2"/>
        <v>2.4201175434295559</v>
      </c>
      <c r="X9" s="26">
        <f t="shared" si="8"/>
        <v>39.408895121101999</v>
      </c>
      <c r="Y9" s="26">
        <f t="shared" si="9"/>
        <v>41.519089003701602</v>
      </c>
      <c r="Z9" s="26">
        <f t="shared" si="10"/>
        <v>41.490168473352199</v>
      </c>
      <c r="AA9" s="26">
        <f t="shared" si="4"/>
        <v>40.806050866051933</v>
      </c>
      <c r="AB9" s="1" t="str">
        <f t="shared" si="7"/>
        <v>Metallo2</v>
      </c>
      <c r="AC9" s="26">
        <f t="shared" si="5"/>
        <v>1.2100587717147779</v>
      </c>
    </row>
    <row r="10" spans="1:29" x14ac:dyDescent="0.2">
      <c r="A10" s="8" t="s">
        <v>12</v>
      </c>
      <c r="B10" s="1" t="s">
        <v>6</v>
      </c>
      <c r="C10" s="1" t="s">
        <v>8</v>
      </c>
      <c r="D10" s="10">
        <v>187.61600000000001</v>
      </c>
      <c r="E10" s="10">
        <v>181.2561</v>
      </c>
      <c r="F10" s="10">
        <v>174.89619999999999</v>
      </c>
      <c r="G10" s="10">
        <f t="shared" si="11"/>
        <v>181.25610000000003</v>
      </c>
      <c r="H10" s="9">
        <v>263.32</v>
      </c>
      <c r="I10" s="9">
        <v>245.77</v>
      </c>
      <c r="J10" s="9">
        <v>228.82</v>
      </c>
      <c r="K10" s="10">
        <f t="shared" si="12"/>
        <v>245.97000000000003</v>
      </c>
      <c r="L10" s="17"/>
      <c r="N10" s="25">
        <v>80.283646679661203</v>
      </c>
      <c r="O10" s="25">
        <v>77.645655472736806</v>
      </c>
      <c r="P10" s="25">
        <v>79.969015693151306</v>
      </c>
      <c r="Q10" s="29">
        <f t="shared" si="1"/>
        <v>79.299439281849772</v>
      </c>
      <c r="R10" s="26">
        <f t="shared" si="2"/>
        <v>1.440832686289838</v>
      </c>
      <c r="X10" s="26">
        <f t="shared" si="8"/>
        <v>40.141823339830601</v>
      </c>
      <c r="Y10" s="26">
        <f t="shared" si="9"/>
        <v>38.822827736368403</v>
      </c>
      <c r="Z10" s="26">
        <f t="shared" si="10"/>
        <v>39.984507846575653</v>
      </c>
      <c r="AA10" s="26">
        <f t="shared" si="4"/>
        <v>39.649719640924886</v>
      </c>
      <c r="AB10" s="1" t="str">
        <f t="shared" si="7"/>
        <v>Gomma</v>
      </c>
      <c r="AC10" s="26">
        <f t="shared" si="5"/>
        <v>0.72041634314491898</v>
      </c>
    </row>
    <row r="11" spans="1:29" x14ac:dyDescent="0.2">
      <c r="A11" s="8" t="s">
        <v>12</v>
      </c>
      <c r="B11" s="1" t="s">
        <v>6</v>
      </c>
      <c r="C11" s="1" t="s">
        <v>9</v>
      </c>
      <c r="D11" s="10">
        <v>187.61600000000001</v>
      </c>
      <c r="E11" s="10">
        <v>178.0762</v>
      </c>
      <c r="F11" s="10">
        <v>190.79589999999999</v>
      </c>
      <c r="G11" s="10">
        <f t="shared" si="11"/>
        <v>185.49603333333334</v>
      </c>
      <c r="H11" s="9">
        <v>263.32</v>
      </c>
      <c r="I11" s="9">
        <v>237.22</v>
      </c>
      <c r="J11" s="9">
        <v>271.32</v>
      </c>
      <c r="K11" s="10">
        <f t="shared" si="12"/>
        <v>257.28666666666663</v>
      </c>
      <c r="N11" s="25">
        <v>80.377810616822998</v>
      </c>
      <c r="O11" s="25">
        <v>80.026533206275303</v>
      </c>
      <c r="P11" s="25">
        <v>80.093593169485601</v>
      </c>
      <c r="Q11" s="29">
        <f t="shared" si="1"/>
        <v>80.165978997527972</v>
      </c>
      <c r="R11" s="26">
        <f t="shared" si="2"/>
        <v>0.18649057849207223</v>
      </c>
      <c r="X11" s="26">
        <f t="shared" si="8"/>
        <v>40.188905308411499</v>
      </c>
      <c r="Y11" s="26">
        <f t="shared" si="9"/>
        <v>40.013266603137652</v>
      </c>
      <c r="Z11" s="26">
        <f t="shared" si="10"/>
        <v>40.0467965847428</v>
      </c>
      <c r="AA11" s="26">
        <f t="shared" si="4"/>
        <v>40.082989498763986</v>
      </c>
      <c r="AB11" s="1" t="str">
        <f t="shared" si="7"/>
        <v>Plastica</v>
      </c>
      <c r="AC11" s="26">
        <f t="shared" si="5"/>
        <v>9.3245289246036117E-2</v>
      </c>
    </row>
    <row r="12" spans="1:29" x14ac:dyDescent="0.2">
      <c r="A12" s="8" t="s">
        <v>12</v>
      </c>
      <c r="B12" s="1" t="s">
        <v>6</v>
      </c>
      <c r="C12" s="1" t="s">
        <v>10</v>
      </c>
      <c r="D12" s="18">
        <v>263.93430000000001</v>
      </c>
      <c r="E12" s="10">
        <v>184.43600000000001</v>
      </c>
      <c r="F12" s="18">
        <v>257.5745</v>
      </c>
      <c r="G12" s="10">
        <f t="shared" si="11"/>
        <v>235.31493333333333</v>
      </c>
      <c r="H12" s="19">
        <v>521.11</v>
      </c>
      <c r="I12" s="9">
        <v>254.47</v>
      </c>
      <c r="J12" s="19">
        <v>496.3</v>
      </c>
      <c r="K12" s="10">
        <f t="shared" si="12"/>
        <v>423.96000000000004</v>
      </c>
      <c r="L12" s="14">
        <f>AVERAGE(H10:J11,I12)</f>
        <v>252.03428571428572</v>
      </c>
      <c r="N12" s="25">
        <v>80.845286163869801</v>
      </c>
      <c r="O12" s="25">
        <v>84.133766750106304</v>
      </c>
      <c r="P12" s="25">
        <v>79.054820603414996</v>
      </c>
      <c r="Q12" s="29">
        <f t="shared" si="1"/>
        <v>81.344624505797029</v>
      </c>
      <c r="R12" s="26">
        <f t="shared" si="2"/>
        <v>2.576029420452453</v>
      </c>
      <c r="X12" s="26">
        <f t="shared" si="8"/>
        <v>40.422643081934901</v>
      </c>
      <c r="Y12" s="26">
        <f t="shared" si="9"/>
        <v>42.066883375053152</v>
      </c>
      <c r="Z12" s="26">
        <f t="shared" si="10"/>
        <v>39.527410301707498</v>
      </c>
      <c r="AA12" s="26">
        <f t="shared" si="4"/>
        <v>40.672312252898514</v>
      </c>
      <c r="AB12" s="1" t="str">
        <f t="shared" si="7"/>
        <v>Metallo</v>
      </c>
      <c r="AC12" s="26">
        <f t="shared" si="5"/>
        <v>1.2880147102262265</v>
      </c>
    </row>
    <row r="13" spans="1:29" x14ac:dyDescent="0.2">
      <c r="A13" s="20" t="s">
        <v>16</v>
      </c>
      <c r="B13" s="1" t="s">
        <v>6</v>
      </c>
      <c r="C13" s="1" t="s">
        <v>8</v>
      </c>
      <c r="D13" s="10">
        <v>184.43600000000001</v>
      </c>
      <c r="E13" s="10">
        <v>184.43600000000001</v>
      </c>
      <c r="F13" s="10">
        <v>181.2561</v>
      </c>
      <c r="G13" s="10">
        <f t="shared" si="11"/>
        <v>183.37603333333334</v>
      </c>
      <c r="H13" s="9">
        <v>254.47</v>
      </c>
      <c r="I13" s="9">
        <v>254.47</v>
      </c>
      <c r="J13" s="9">
        <v>245.77</v>
      </c>
      <c r="K13" s="10">
        <f t="shared" si="12"/>
        <v>251.57000000000002</v>
      </c>
      <c r="N13" s="25">
        <v>80.526082148411007</v>
      </c>
      <c r="O13" s="25">
        <v>80.424859749103703</v>
      </c>
      <c r="P13" s="25">
        <v>79.475645441258706</v>
      </c>
      <c r="Q13" s="29">
        <f t="shared" si="1"/>
        <v>80.142195779591148</v>
      </c>
      <c r="R13" s="26">
        <f t="shared" si="2"/>
        <v>0.57946398393575083</v>
      </c>
      <c r="X13" s="26">
        <f t="shared" si="8"/>
        <v>40.263041074205503</v>
      </c>
      <c r="Y13" s="26">
        <f t="shared" si="9"/>
        <v>40.212429874551852</v>
      </c>
      <c r="Z13" s="26">
        <f t="shared" si="10"/>
        <v>39.737822720629353</v>
      </c>
      <c r="AA13" s="26">
        <f t="shared" si="4"/>
        <v>40.071097889795574</v>
      </c>
      <c r="AB13" s="1" t="str">
        <f t="shared" si="7"/>
        <v>Gomma</v>
      </c>
      <c r="AC13" s="26">
        <f t="shared" si="5"/>
        <v>0.28973199196787541</v>
      </c>
    </row>
    <row r="14" spans="1:29" x14ac:dyDescent="0.2">
      <c r="A14" s="20" t="s">
        <v>16</v>
      </c>
      <c r="B14" s="1" t="s">
        <v>6</v>
      </c>
      <c r="C14" s="1" t="s">
        <v>9</v>
      </c>
      <c r="D14" s="10">
        <v>187.61600000000001</v>
      </c>
      <c r="E14" s="10">
        <v>184.43600000000001</v>
      </c>
      <c r="F14" s="10">
        <v>184.43600000000001</v>
      </c>
      <c r="G14" s="10">
        <f t="shared" si="11"/>
        <v>185.49600000000001</v>
      </c>
      <c r="H14" s="9">
        <v>263.32</v>
      </c>
      <c r="I14" s="9">
        <v>254.47</v>
      </c>
      <c r="J14" s="9">
        <v>254.47</v>
      </c>
      <c r="K14" s="10">
        <f t="shared" si="12"/>
        <v>257.42</v>
      </c>
      <c r="N14" s="25">
        <v>81.875386581261694</v>
      </c>
      <c r="O14" s="25">
        <v>79.678338634182694</v>
      </c>
      <c r="P14" s="25">
        <v>79.983023279908707</v>
      </c>
      <c r="Q14" s="29">
        <f t="shared" si="1"/>
        <v>80.512249498451027</v>
      </c>
      <c r="R14" s="26">
        <f t="shared" si="2"/>
        <v>1.1903004718286336</v>
      </c>
      <c r="X14" s="26">
        <f t="shared" si="8"/>
        <v>40.937693290630847</v>
      </c>
      <c r="Y14" s="26">
        <f t="shared" si="9"/>
        <v>39.839169317091347</v>
      </c>
      <c r="Z14" s="26">
        <f t="shared" si="10"/>
        <v>39.991511639954354</v>
      </c>
      <c r="AA14" s="26">
        <f t="shared" si="4"/>
        <v>40.256124749225513</v>
      </c>
      <c r="AB14" s="1" t="str">
        <f t="shared" si="7"/>
        <v>Plastica</v>
      </c>
      <c r="AC14" s="26">
        <f t="shared" si="5"/>
        <v>0.59515023591431682</v>
      </c>
    </row>
    <row r="15" spans="1:29" ht="87" customHeight="1" x14ac:dyDescent="0.2">
      <c r="A15" s="20" t="s">
        <v>16</v>
      </c>
      <c r="B15" s="1" t="s">
        <v>6</v>
      </c>
      <c r="C15" s="1" t="s">
        <v>10</v>
      </c>
      <c r="D15" s="10">
        <v>254.39449999999999</v>
      </c>
      <c r="E15" s="18">
        <v>203.51560000000001</v>
      </c>
      <c r="F15" s="10">
        <v>187.61600000000001</v>
      </c>
      <c r="G15" s="10">
        <f t="shared" si="11"/>
        <v>215.17536666666669</v>
      </c>
      <c r="H15" s="19">
        <v>484.12</v>
      </c>
      <c r="I15" s="19">
        <v>309.83999999999997</v>
      </c>
      <c r="J15" s="9">
        <v>263.62</v>
      </c>
      <c r="K15" s="10">
        <f t="shared" si="12"/>
        <v>352.52666666666664</v>
      </c>
      <c r="L15" s="14">
        <f>AVERAGE(H13:J14,J15)</f>
        <v>255.79857142857145</v>
      </c>
      <c r="M15" s="7" t="s">
        <v>19</v>
      </c>
      <c r="N15" s="25">
        <v>82.733593738424204</v>
      </c>
      <c r="O15" s="25">
        <v>79.616346552963705</v>
      </c>
      <c r="P15" s="25">
        <v>82.301058649248105</v>
      </c>
      <c r="Q15" s="29">
        <f t="shared" si="1"/>
        <v>81.550332980211991</v>
      </c>
      <c r="R15" s="26">
        <f t="shared" si="2"/>
        <v>1.6887863323782635</v>
      </c>
      <c r="X15" s="26">
        <f t="shared" ref="X4:X39" si="13">N15/2</f>
        <v>41.366796869212102</v>
      </c>
      <c r="Y15" s="26">
        <f t="shared" ref="Y15" si="14">O15/2</f>
        <v>39.808173276481853</v>
      </c>
      <c r="Z15" s="26">
        <f t="shared" ref="Z15" si="15">P15/2</f>
        <v>41.150529324624053</v>
      </c>
      <c r="AA15" s="26">
        <f t="shared" si="4"/>
        <v>40.775166490105995</v>
      </c>
      <c r="AB15" s="1" t="str">
        <f t="shared" si="7"/>
        <v>Metallo</v>
      </c>
      <c r="AC15" s="26">
        <f t="shared" si="5"/>
        <v>0.84439316618913174</v>
      </c>
    </row>
    <row r="16" spans="1:29" x14ac:dyDescent="0.2">
      <c r="A16" s="21" t="s">
        <v>17</v>
      </c>
      <c r="B16" s="1" t="s">
        <v>6</v>
      </c>
      <c r="C16" s="1" t="s">
        <v>8</v>
      </c>
      <c r="D16" s="10">
        <v>174.89619999999999</v>
      </c>
      <c r="E16" s="10">
        <v>171.71629999999999</v>
      </c>
      <c r="F16" s="10">
        <v>165.35640000000001</v>
      </c>
      <c r="G16" s="10">
        <f t="shared" si="11"/>
        <v>170.65629999999999</v>
      </c>
      <c r="H16" s="10">
        <v>228.82</v>
      </c>
      <c r="I16" s="10">
        <v>220.58</v>
      </c>
      <c r="J16" s="10">
        <v>204.54</v>
      </c>
      <c r="K16" s="10">
        <f t="shared" si="12"/>
        <v>217.98</v>
      </c>
      <c r="N16" s="25">
        <v>80.296593991259002</v>
      </c>
      <c r="O16" s="25">
        <v>78.822120185318695</v>
      </c>
      <c r="P16" s="25">
        <v>78.103717098850396</v>
      </c>
      <c r="Q16" s="29">
        <f t="shared" si="1"/>
        <v>79.07414375847604</v>
      </c>
      <c r="R16" s="26">
        <f t="shared" si="2"/>
        <v>1.1179508832614915</v>
      </c>
      <c r="X16" s="26">
        <f t="shared" ref="X16:X36" si="16">N16/2</f>
        <v>40.148296995629501</v>
      </c>
      <c r="Y16" s="26">
        <f t="shared" ref="Y16:Y36" si="17">O16/2</f>
        <v>39.411060092659348</v>
      </c>
      <c r="Z16" s="26">
        <f t="shared" ref="Z16:AA36" si="18">P16/2</f>
        <v>39.051858549425198</v>
      </c>
      <c r="AA16" s="26">
        <f t="shared" si="4"/>
        <v>39.53707187923802</v>
      </c>
      <c r="AB16" s="1" t="str">
        <f t="shared" ref="AB4:AB37" si="19">C16</f>
        <v>Gomma</v>
      </c>
      <c r="AC16" s="26">
        <f t="shared" si="5"/>
        <v>0.55897544163074575</v>
      </c>
    </row>
    <row r="17" spans="1:29" x14ac:dyDescent="0.2">
      <c r="A17" s="21" t="s">
        <v>17</v>
      </c>
      <c r="B17" s="1" t="s">
        <v>6</v>
      </c>
      <c r="C17" s="1" t="s">
        <v>9</v>
      </c>
      <c r="D17" s="10">
        <v>187.61600000000001</v>
      </c>
      <c r="E17" s="10">
        <v>184.43600000000001</v>
      </c>
      <c r="F17" s="10">
        <v>171.71629999999999</v>
      </c>
      <c r="G17" s="10">
        <f t="shared" si="11"/>
        <v>181.25609999999998</v>
      </c>
      <c r="H17" s="10">
        <v>263.32</v>
      </c>
      <c r="I17" s="10">
        <v>254.47</v>
      </c>
      <c r="J17" s="10">
        <v>220.58</v>
      </c>
      <c r="K17" s="10">
        <f t="shared" si="12"/>
        <v>246.12333333333333</v>
      </c>
      <c r="N17" s="25">
        <v>80.368510646444705</v>
      </c>
      <c r="O17" s="25">
        <v>78.630417815869805</v>
      </c>
      <c r="P17" s="25">
        <v>79.102280755414199</v>
      </c>
      <c r="Q17" s="29">
        <f t="shared" si="1"/>
        <v>79.367069739242893</v>
      </c>
      <c r="R17" s="26">
        <f t="shared" si="2"/>
        <v>0.89879173137704427</v>
      </c>
      <c r="X17" s="26">
        <f t="shared" si="16"/>
        <v>40.184255323222352</v>
      </c>
      <c r="Y17" s="26">
        <f t="shared" si="17"/>
        <v>39.315208907934903</v>
      </c>
      <c r="Z17" s="26">
        <f t="shared" si="18"/>
        <v>39.5511403777071</v>
      </c>
      <c r="AA17" s="26">
        <f t="shared" si="4"/>
        <v>39.683534869621447</v>
      </c>
      <c r="AB17" s="1" t="str">
        <f t="shared" si="19"/>
        <v>Plastica</v>
      </c>
      <c r="AC17" s="26">
        <f t="shared" si="5"/>
        <v>0.44939586568852213</v>
      </c>
    </row>
    <row r="18" spans="1:29" x14ac:dyDescent="0.2">
      <c r="A18" s="21" t="s">
        <v>17</v>
      </c>
      <c r="B18" s="1" t="s">
        <v>6</v>
      </c>
      <c r="C18" s="1" t="s">
        <v>10</v>
      </c>
      <c r="D18" s="10">
        <v>184.43600000000001</v>
      </c>
      <c r="E18" s="10">
        <v>187.61600000000001</v>
      </c>
      <c r="F18" s="10">
        <v>184.43600000000001</v>
      </c>
      <c r="G18" s="10">
        <f t="shared" si="11"/>
        <v>185.49600000000001</v>
      </c>
      <c r="H18" s="10">
        <v>254.47</v>
      </c>
      <c r="I18" s="10">
        <v>263.32</v>
      </c>
      <c r="J18" s="10">
        <v>254.47</v>
      </c>
      <c r="K18" s="10">
        <f t="shared" si="12"/>
        <v>257.42</v>
      </c>
      <c r="L18" s="22">
        <f>AVERAGE(H16:J18)</f>
        <v>240.50777777777773</v>
      </c>
      <c r="M18" s="1"/>
      <c r="N18" s="25">
        <v>82.307065013428897</v>
      </c>
      <c r="O18" s="25">
        <v>80.573548335206695</v>
      </c>
      <c r="P18" s="25">
        <v>80.335033756120893</v>
      </c>
      <c r="Q18" s="29">
        <f t="shared" si="1"/>
        <v>81.071882368252162</v>
      </c>
      <c r="R18" s="26">
        <f t="shared" si="2"/>
        <v>1.0763268213319162</v>
      </c>
      <c r="X18" s="26">
        <f t="shared" si="16"/>
        <v>41.153532506714448</v>
      </c>
      <c r="Y18" s="26">
        <f t="shared" si="17"/>
        <v>40.286774167603348</v>
      </c>
      <c r="Z18" s="26">
        <f t="shared" si="18"/>
        <v>40.167516878060447</v>
      </c>
      <c r="AA18" s="26">
        <f t="shared" si="4"/>
        <v>40.535941184126081</v>
      </c>
      <c r="AB18" s="1" t="str">
        <f t="shared" si="19"/>
        <v>Metallo</v>
      </c>
      <c r="AC18" s="26">
        <f t="shared" si="5"/>
        <v>0.53816341066595808</v>
      </c>
    </row>
    <row r="19" spans="1:29" x14ac:dyDescent="0.2">
      <c r="A19" s="20" t="s">
        <v>18</v>
      </c>
      <c r="B19" s="1" t="s">
        <v>6</v>
      </c>
      <c r="C19" s="1" t="s">
        <v>8</v>
      </c>
      <c r="D19" s="10">
        <v>181.2561</v>
      </c>
      <c r="E19" s="10">
        <v>181.2561</v>
      </c>
      <c r="F19" s="10">
        <v>178.0762</v>
      </c>
      <c r="G19" s="10">
        <f t="shared" si="11"/>
        <v>180.19613333333334</v>
      </c>
      <c r="H19" s="10">
        <v>245.77</v>
      </c>
      <c r="I19" s="10">
        <v>245.77</v>
      </c>
      <c r="J19" s="10">
        <v>237.22</v>
      </c>
      <c r="K19" s="10">
        <f t="shared" si="12"/>
        <v>242.92</v>
      </c>
      <c r="N19" s="25">
        <v>78.754289234327402</v>
      </c>
      <c r="O19" s="25">
        <v>80.631925202461602</v>
      </c>
      <c r="P19" s="25">
        <v>80.531344437744806</v>
      </c>
      <c r="Q19" s="29">
        <f t="shared" si="1"/>
        <v>79.972519624844608</v>
      </c>
      <c r="R19" s="26">
        <f t="shared" si="2"/>
        <v>1.0562164010478743</v>
      </c>
      <c r="X19" s="26">
        <f t="shared" si="16"/>
        <v>39.377144617163701</v>
      </c>
      <c r="Y19" s="26">
        <f t="shared" si="17"/>
        <v>40.315962601230801</v>
      </c>
      <c r="Z19" s="26">
        <f t="shared" si="18"/>
        <v>40.265672218872403</v>
      </c>
      <c r="AA19" s="26">
        <f t="shared" si="4"/>
        <v>39.986259812422304</v>
      </c>
      <c r="AB19" s="1" t="str">
        <f t="shared" si="19"/>
        <v>Gomma</v>
      </c>
      <c r="AC19" s="26">
        <f t="shared" si="5"/>
        <v>0.52810820052393714</v>
      </c>
    </row>
    <row r="20" spans="1:29" ht="68" x14ac:dyDescent="0.2">
      <c r="A20" s="20" t="s">
        <v>18</v>
      </c>
      <c r="B20" s="1" t="s">
        <v>6</v>
      </c>
      <c r="C20" s="1" t="s">
        <v>9</v>
      </c>
      <c r="D20" s="10">
        <v>270.29419999999999</v>
      </c>
      <c r="E20" s="10">
        <v>178.0762</v>
      </c>
      <c r="F20" s="10">
        <v>187.61600000000001</v>
      </c>
      <c r="G20" s="10">
        <f t="shared" si="11"/>
        <v>211.99546666666666</v>
      </c>
      <c r="H20" s="10">
        <v>546.53</v>
      </c>
      <c r="I20" s="10">
        <v>237.22</v>
      </c>
      <c r="J20" s="10">
        <v>263.32</v>
      </c>
      <c r="K20" s="10">
        <f t="shared" si="12"/>
        <v>349.02333333333331</v>
      </c>
      <c r="M20" s="7" t="s">
        <v>21</v>
      </c>
      <c r="N20" s="25">
        <v>79.624715691637704</v>
      </c>
      <c r="O20" s="25">
        <v>78.084237775978707</v>
      </c>
      <c r="P20" s="25">
        <v>80.223206155078003</v>
      </c>
      <c r="Q20" s="29">
        <f t="shared" si="1"/>
        <v>79.310719874231481</v>
      </c>
      <c r="R20" s="26">
        <f t="shared" si="2"/>
        <v>1.1035132358554309</v>
      </c>
      <c r="X20" s="26">
        <f t="shared" si="16"/>
        <v>39.812357845818852</v>
      </c>
      <c r="Y20" s="26">
        <f t="shared" si="17"/>
        <v>39.042118887989353</v>
      </c>
      <c r="Z20" s="26">
        <f t="shared" si="18"/>
        <v>40.111603077539002</v>
      </c>
      <c r="AA20" s="26">
        <f t="shared" si="18"/>
        <v>39.65535993711574</v>
      </c>
      <c r="AB20" s="1" t="str">
        <f t="shared" si="19"/>
        <v>Plastica</v>
      </c>
      <c r="AC20" s="26">
        <f t="shared" si="5"/>
        <v>0.55175661792771546</v>
      </c>
    </row>
    <row r="21" spans="1:29" ht="68" x14ac:dyDescent="0.2">
      <c r="A21" s="20" t="s">
        <v>18</v>
      </c>
      <c r="B21" s="1" t="s">
        <v>6</v>
      </c>
      <c r="C21" s="1" t="s">
        <v>10</v>
      </c>
      <c r="D21" s="10">
        <v>190.79589999999999</v>
      </c>
      <c r="E21" s="10">
        <v>254.39449999999999</v>
      </c>
      <c r="F21" s="10">
        <v>260.75439999999998</v>
      </c>
      <c r="G21" s="10">
        <f t="shared" si="11"/>
        <v>235.31493333333333</v>
      </c>
      <c r="H21" s="10">
        <v>272.32</v>
      </c>
      <c r="I21" s="10">
        <v>484.12</v>
      </c>
      <c r="J21" s="10">
        <v>508.63</v>
      </c>
      <c r="K21" s="10">
        <f t="shared" si="12"/>
        <v>421.69000000000005</v>
      </c>
      <c r="L21" s="22">
        <f>AVERAGE(H19:J19,I20:J20,H21)</f>
        <v>250.26999999999998</v>
      </c>
      <c r="M21" s="7" t="s">
        <v>22</v>
      </c>
      <c r="N21" s="25">
        <v>83.136410541891394</v>
      </c>
      <c r="O21" s="25">
        <v>77.178195657987402</v>
      </c>
      <c r="P21" s="25">
        <v>82.731135487148194</v>
      </c>
      <c r="Q21" s="29">
        <f t="shared" si="1"/>
        <v>81.015247229008992</v>
      </c>
      <c r="R21" s="26">
        <f t="shared" si="2"/>
        <v>3.3291568807295251</v>
      </c>
      <c r="X21" s="26">
        <f t="shared" si="16"/>
        <v>41.568205270945697</v>
      </c>
      <c r="Y21" s="26">
        <f t="shared" si="17"/>
        <v>38.589097828993701</v>
      </c>
      <c r="Z21" s="26">
        <f t="shared" si="18"/>
        <v>41.365567743574097</v>
      </c>
      <c r="AA21" s="26">
        <f t="shared" si="18"/>
        <v>40.507623614504496</v>
      </c>
      <c r="AB21" s="1" t="str">
        <f t="shared" si="19"/>
        <v>Metallo</v>
      </c>
      <c r="AC21" s="26">
        <f>STDEV(X21:Z21)</f>
        <v>1.6645784403647625</v>
      </c>
    </row>
    <row r="22" spans="1:29" x14ac:dyDescent="0.2">
      <c r="A22" s="30" t="s">
        <v>23</v>
      </c>
      <c r="B22" s="1" t="s">
        <v>6</v>
      </c>
      <c r="C22" s="1" t="s">
        <v>8</v>
      </c>
      <c r="D22" s="10"/>
      <c r="E22" s="10"/>
      <c r="F22" s="10"/>
      <c r="G22" s="10" t="e">
        <f t="shared" si="11"/>
        <v>#DIV/0!</v>
      </c>
      <c r="H22" s="9"/>
      <c r="I22" s="9"/>
      <c r="J22" s="9"/>
      <c r="K22" s="10" t="e">
        <f t="shared" si="12"/>
        <v>#DIV/0!</v>
      </c>
      <c r="N22" s="24">
        <v>90.105199350073406</v>
      </c>
      <c r="O22" s="24">
        <v>91.801918187003196</v>
      </c>
      <c r="P22" s="24">
        <v>97.510548250473306</v>
      </c>
      <c r="Q22" s="29">
        <f t="shared" si="1"/>
        <v>93.139221929183307</v>
      </c>
      <c r="R22" s="26"/>
      <c r="X22" s="26">
        <f t="shared" si="16"/>
        <v>45.052599675036703</v>
      </c>
      <c r="Y22" s="26">
        <f t="shared" si="17"/>
        <v>45.900959093501598</v>
      </c>
      <c r="Z22" s="26">
        <f t="shared" si="18"/>
        <v>48.755274125236653</v>
      </c>
      <c r="AA22" s="26">
        <f t="shared" si="18"/>
        <v>46.569610964591654</v>
      </c>
      <c r="AB22" s="1" t="str">
        <f t="shared" si="19"/>
        <v>Gomma</v>
      </c>
      <c r="AC22" s="26">
        <f t="shared" ref="AC4:AC37" si="20">R22/2</f>
        <v>0</v>
      </c>
    </row>
    <row r="23" spans="1:29" x14ac:dyDescent="0.2">
      <c r="A23" s="30" t="s">
        <v>23</v>
      </c>
      <c r="B23" s="1" t="s">
        <v>6</v>
      </c>
      <c r="C23" s="1" t="s">
        <v>9</v>
      </c>
      <c r="D23" s="10"/>
      <c r="F23" s="10"/>
      <c r="G23" s="10" t="e">
        <f t="shared" si="11"/>
        <v>#DIV/0!</v>
      </c>
      <c r="H23" s="9"/>
      <c r="I23" s="9"/>
      <c r="J23" s="9"/>
      <c r="K23" s="10" t="e">
        <f t="shared" si="12"/>
        <v>#DIV/0!</v>
      </c>
      <c r="N23" s="24">
        <v>97.597100528363001</v>
      </c>
      <c r="O23" s="24">
        <v>96.908642013184704</v>
      </c>
      <c r="P23" s="24">
        <v>97.471154476589803</v>
      </c>
      <c r="Q23" s="29">
        <f t="shared" si="1"/>
        <v>97.325632339379169</v>
      </c>
      <c r="R23" s="26"/>
      <c r="X23" s="26">
        <f t="shared" si="16"/>
        <v>48.7985502641815</v>
      </c>
      <c r="Y23" s="26">
        <f t="shared" si="17"/>
        <v>48.454321006592352</v>
      </c>
      <c r="Z23" s="26">
        <f t="shared" si="18"/>
        <v>48.735577238294901</v>
      </c>
      <c r="AA23" s="26">
        <f t="shared" si="18"/>
        <v>48.662816169689584</v>
      </c>
      <c r="AB23" s="1" t="str">
        <f t="shared" si="19"/>
        <v>Plastica</v>
      </c>
      <c r="AC23" s="26">
        <f t="shared" si="20"/>
        <v>0</v>
      </c>
    </row>
    <row r="24" spans="1:29" x14ac:dyDescent="0.2">
      <c r="A24" s="30" t="s">
        <v>23</v>
      </c>
      <c r="B24" s="1" t="s">
        <v>6</v>
      </c>
      <c r="C24" s="1" t="s">
        <v>10</v>
      </c>
      <c r="D24" s="10"/>
      <c r="E24" s="10"/>
      <c r="F24" s="10"/>
      <c r="G24" s="10" t="e">
        <f t="shared" si="11"/>
        <v>#DIV/0!</v>
      </c>
      <c r="H24" s="9"/>
      <c r="I24" s="9"/>
      <c r="J24" s="9"/>
      <c r="K24" s="10" t="e">
        <f t="shared" si="12"/>
        <v>#DIV/0!</v>
      </c>
      <c r="N24" s="24">
        <v>88.502793713834905</v>
      </c>
      <c r="O24" s="24">
        <v>83.906418411386795</v>
      </c>
      <c r="P24" s="24">
        <v>89.946671942115699</v>
      </c>
      <c r="Q24" s="29">
        <f t="shared" si="1"/>
        <v>87.451961355779133</v>
      </c>
      <c r="R24" s="26">
        <f>AVERAGE(Q22:Q24)</f>
        <v>92.638938541447203</v>
      </c>
      <c r="X24" s="26">
        <f t="shared" si="16"/>
        <v>44.251396856917452</v>
      </c>
      <c r="Y24" s="26">
        <f t="shared" si="17"/>
        <v>41.953209205693398</v>
      </c>
      <c r="Z24" s="26">
        <f t="shared" si="18"/>
        <v>44.97333597105785</v>
      </c>
      <c r="AA24" s="26">
        <f t="shared" si="18"/>
        <v>43.725980677889567</v>
      </c>
      <c r="AB24" s="1" t="str">
        <f t="shared" si="19"/>
        <v>Metallo</v>
      </c>
      <c r="AC24" s="26">
        <f t="shared" si="20"/>
        <v>46.319469270723602</v>
      </c>
    </row>
    <row r="25" spans="1:29" x14ac:dyDescent="0.2">
      <c r="A25" s="30" t="s">
        <v>31</v>
      </c>
      <c r="B25" s="1" t="s">
        <v>6</v>
      </c>
      <c r="C25" s="1" t="s">
        <v>8</v>
      </c>
      <c r="D25" s="10"/>
      <c r="E25" s="10"/>
      <c r="F25" s="10"/>
      <c r="G25" s="10" t="e">
        <f t="shared" si="11"/>
        <v>#DIV/0!</v>
      </c>
      <c r="H25" s="9"/>
      <c r="I25" s="9"/>
      <c r="J25" s="9"/>
      <c r="K25" s="10" t="e">
        <f t="shared" si="12"/>
        <v>#DIV/0!</v>
      </c>
      <c r="N25" s="24">
        <v>98.963588539009706</v>
      </c>
      <c r="O25" s="24">
        <v>99.4764423608773</v>
      </c>
      <c r="P25" s="24">
        <v>98.2033095705726</v>
      </c>
      <c r="Q25" s="29">
        <f t="shared" si="1"/>
        <v>98.881113490153211</v>
      </c>
      <c r="R25" s="26"/>
      <c r="S25" s="24">
        <v>142.89398858918</v>
      </c>
      <c r="T25" s="24">
        <v>149.663774132996</v>
      </c>
      <c r="U25" s="24">
        <v>147.12135426888401</v>
      </c>
      <c r="V25" s="24">
        <f>AVERAGE(S25:U25)</f>
        <v>146.55970566368669</v>
      </c>
      <c r="X25" s="26">
        <f t="shared" si="16"/>
        <v>49.481794269504853</v>
      </c>
      <c r="Y25" s="26">
        <f t="shared" si="17"/>
        <v>49.73822118043865</v>
      </c>
      <c r="Z25" s="26">
        <f t="shared" si="18"/>
        <v>49.1016547852863</v>
      </c>
      <c r="AA25" s="26">
        <f t="shared" si="18"/>
        <v>49.440556745076606</v>
      </c>
      <c r="AB25" s="1" t="str">
        <f t="shared" si="19"/>
        <v>Gomma</v>
      </c>
      <c r="AC25" s="26">
        <f t="shared" si="20"/>
        <v>0</v>
      </c>
    </row>
    <row r="26" spans="1:29" x14ac:dyDescent="0.2">
      <c r="A26" s="30" t="s">
        <v>31</v>
      </c>
      <c r="B26" s="1" t="s">
        <v>6</v>
      </c>
      <c r="C26" s="1" t="s">
        <v>9</v>
      </c>
      <c r="D26" s="10"/>
      <c r="F26" s="10"/>
      <c r="G26" s="10" t="e">
        <f t="shared" si="11"/>
        <v>#DIV/0!</v>
      </c>
      <c r="H26" s="9"/>
      <c r="I26" s="9"/>
      <c r="J26" s="9"/>
      <c r="K26" s="10" t="e">
        <f t="shared" si="12"/>
        <v>#DIV/0!</v>
      </c>
      <c r="N26" s="24">
        <v>97.753872752909203</v>
      </c>
      <c r="O26" s="24">
        <v>99.759914082194598</v>
      </c>
      <c r="P26" s="24">
        <v>98.879458848289602</v>
      </c>
      <c r="Q26" s="29">
        <f t="shared" si="1"/>
        <v>98.797748561131129</v>
      </c>
      <c r="R26" s="26"/>
      <c r="S26" s="24">
        <v>139.831149011419</v>
      </c>
      <c r="T26" s="24">
        <v>128.28626412756199</v>
      </c>
      <c r="U26" s="24">
        <v>129.52728557316499</v>
      </c>
      <c r="V26" s="24">
        <f t="shared" ref="V26:V39" si="21">AVERAGE(S26:U26)</f>
        <v>132.54823290404866</v>
      </c>
      <c r="X26" s="26">
        <f t="shared" si="16"/>
        <v>48.876936376454601</v>
      </c>
      <c r="Y26" s="26">
        <f t="shared" si="17"/>
        <v>49.879957041097299</v>
      </c>
      <c r="Z26" s="26">
        <f t="shared" si="18"/>
        <v>49.439729424144801</v>
      </c>
      <c r="AA26" s="26">
        <f t="shared" si="18"/>
        <v>49.398874280565565</v>
      </c>
      <c r="AB26" s="1" t="str">
        <f t="shared" si="19"/>
        <v>Plastica</v>
      </c>
      <c r="AC26" s="26">
        <f t="shared" si="20"/>
        <v>0</v>
      </c>
    </row>
    <row r="27" spans="1:29" x14ac:dyDescent="0.2">
      <c r="A27" s="30" t="s">
        <v>31</v>
      </c>
      <c r="B27" s="1" t="s">
        <v>6</v>
      </c>
      <c r="C27" s="1" t="s">
        <v>10</v>
      </c>
      <c r="D27" s="10"/>
      <c r="E27" s="10"/>
      <c r="F27" s="10"/>
      <c r="G27" s="10" t="e">
        <f t="shared" si="11"/>
        <v>#DIV/0!</v>
      </c>
      <c r="H27" s="9"/>
      <c r="I27" s="9"/>
      <c r="J27" s="9"/>
      <c r="K27" s="10" t="e">
        <f t="shared" si="12"/>
        <v>#DIV/0!</v>
      </c>
      <c r="N27" s="24">
        <v>86.354699957688894</v>
      </c>
      <c r="O27" s="24">
        <v>81.972530656875406</v>
      </c>
      <c r="P27" s="24">
        <v>77.929038801231599</v>
      </c>
      <c r="Q27" s="29">
        <f t="shared" si="1"/>
        <v>82.085423138598642</v>
      </c>
      <c r="R27" s="26">
        <f>AVERAGE(Q25:Q27)</f>
        <v>93.25476172996099</v>
      </c>
      <c r="S27" s="24">
        <v>159.962482020171</v>
      </c>
      <c r="T27" s="24">
        <v>140.93942956400599</v>
      </c>
      <c r="U27" s="24">
        <v>107.63224535675</v>
      </c>
      <c r="V27" s="24">
        <f t="shared" si="21"/>
        <v>136.17805231364233</v>
      </c>
      <c r="X27" s="26">
        <f t="shared" si="16"/>
        <v>43.177349978844447</v>
      </c>
      <c r="Y27" s="26">
        <f t="shared" si="17"/>
        <v>40.986265328437703</v>
      </c>
      <c r="Z27" s="26">
        <f t="shared" si="18"/>
        <v>38.964519400615799</v>
      </c>
      <c r="AA27" s="26">
        <f t="shared" si="18"/>
        <v>41.042711569299321</v>
      </c>
      <c r="AB27" s="1" t="str">
        <f t="shared" si="19"/>
        <v>Metallo</v>
      </c>
      <c r="AC27" s="26">
        <f t="shared" si="20"/>
        <v>46.627380864980495</v>
      </c>
    </row>
    <row r="28" spans="1:29" x14ac:dyDescent="0.2">
      <c r="A28" s="31" t="s">
        <v>33</v>
      </c>
      <c r="B28" s="1" t="s">
        <v>6</v>
      </c>
      <c r="C28" s="1" t="s">
        <v>8</v>
      </c>
      <c r="N28" s="24">
        <v>98.830151635097096</v>
      </c>
      <c r="O28" s="24">
        <v>99.396672154569401</v>
      </c>
      <c r="P28" s="24">
        <v>97.844307167895096</v>
      </c>
      <c r="Q28" s="29">
        <f t="shared" ref="Q28:Q31" si="22">AVERAGE(N28:P28)</f>
        <v>98.69037698585386</v>
      </c>
      <c r="S28" s="24">
        <v>148.723927645342</v>
      </c>
      <c r="T28" s="24">
        <v>145.80909777101499</v>
      </c>
      <c r="U28" s="24">
        <v>143.871890724754</v>
      </c>
      <c r="V28" s="24">
        <f t="shared" si="21"/>
        <v>146.134972047037</v>
      </c>
      <c r="X28" s="26">
        <f t="shared" si="16"/>
        <v>49.415075817548548</v>
      </c>
      <c r="Y28" s="26">
        <f t="shared" si="17"/>
        <v>49.698336077284701</v>
      </c>
      <c r="Z28" s="26">
        <f t="shared" si="18"/>
        <v>48.922153583947548</v>
      </c>
      <c r="AA28" s="26">
        <f t="shared" si="18"/>
        <v>49.34518849292693</v>
      </c>
      <c r="AB28" s="1" t="str">
        <f t="shared" si="19"/>
        <v>Gomma</v>
      </c>
      <c r="AC28" s="26">
        <f t="shared" si="20"/>
        <v>0</v>
      </c>
    </row>
    <row r="29" spans="1:29" x14ac:dyDescent="0.2">
      <c r="A29" s="31" t="s">
        <v>33</v>
      </c>
      <c r="B29" s="1" t="s">
        <v>6</v>
      </c>
      <c r="C29" s="1" t="s">
        <v>9</v>
      </c>
      <c r="N29" s="24">
        <v>79.8478391469841</v>
      </c>
      <c r="O29" s="24">
        <v>85.970240672850096</v>
      </c>
      <c r="P29" s="24">
        <v>91.596564032339998</v>
      </c>
      <c r="Q29" s="29">
        <f t="shared" si="22"/>
        <v>85.804881284058069</v>
      </c>
      <c r="S29" s="24">
        <v>136.90592657024399</v>
      </c>
      <c r="T29" s="24">
        <v>139.80084414683699</v>
      </c>
      <c r="U29" s="24">
        <v>144.19648096209499</v>
      </c>
      <c r="V29" s="24">
        <f t="shared" si="21"/>
        <v>140.30108389305866</v>
      </c>
      <c r="X29" s="26">
        <f t="shared" si="16"/>
        <v>39.92391957349205</v>
      </c>
      <c r="Y29" s="26">
        <f t="shared" si="17"/>
        <v>42.985120336425048</v>
      </c>
      <c r="Z29" s="26">
        <f t="shared" si="18"/>
        <v>45.798282016169999</v>
      </c>
      <c r="AA29" s="26">
        <f t="shared" si="18"/>
        <v>42.902440642029035</v>
      </c>
      <c r="AB29" s="1" t="str">
        <f t="shared" si="19"/>
        <v>Plastica</v>
      </c>
      <c r="AC29" s="26">
        <f t="shared" si="20"/>
        <v>0</v>
      </c>
    </row>
    <row r="30" spans="1:29" x14ac:dyDescent="0.2">
      <c r="A30" s="30" t="s">
        <v>35</v>
      </c>
      <c r="B30" s="1" t="s">
        <v>6</v>
      </c>
      <c r="C30" s="1" t="s">
        <v>8</v>
      </c>
      <c r="N30" s="24">
        <v>93.891982411006694</v>
      </c>
      <c r="O30" s="24">
        <v>97.257212912092001</v>
      </c>
      <c r="P30" s="24">
        <v>98.1217648085603</v>
      </c>
      <c r="Q30" s="29">
        <f t="shared" si="22"/>
        <v>96.423653377219651</v>
      </c>
      <c r="S30" s="24">
        <v>123.50687043459099</v>
      </c>
      <c r="T30" s="24">
        <v>142.085949283867</v>
      </c>
      <c r="U30" s="24">
        <v>143.92067733130801</v>
      </c>
      <c r="V30" s="24">
        <f t="shared" si="21"/>
        <v>136.50449901658865</v>
      </c>
      <c r="X30" s="26">
        <f t="shared" si="16"/>
        <v>46.945991205503347</v>
      </c>
      <c r="Y30" s="26">
        <f t="shared" si="17"/>
        <v>48.628606456046001</v>
      </c>
      <c r="Z30" s="26">
        <f t="shared" si="18"/>
        <v>49.06088240428015</v>
      </c>
      <c r="AA30" s="26">
        <f t="shared" si="18"/>
        <v>48.211826688609825</v>
      </c>
      <c r="AB30" s="1" t="str">
        <f t="shared" si="19"/>
        <v>Gomma</v>
      </c>
      <c r="AC30" s="26">
        <f t="shared" si="20"/>
        <v>0</v>
      </c>
    </row>
    <row r="31" spans="1:29" x14ac:dyDescent="0.2">
      <c r="A31" s="30" t="s">
        <v>35</v>
      </c>
      <c r="B31" s="1" t="s">
        <v>6</v>
      </c>
      <c r="C31" s="1" t="s">
        <v>9</v>
      </c>
      <c r="N31" s="24">
        <v>95.941677991508499</v>
      </c>
      <c r="O31" s="24">
        <v>95.141599193426998</v>
      </c>
      <c r="P31" s="24">
        <v>96.720416959878094</v>
      </c>
      <c r="Q31" s="29">
        <f t="shared" si="22"/>
        <v>95.934564714937849</v>
      </c>
      <c r="S31" s="24">
        <v>151.38946393126901</v>
      </c>
      <c r="T31" s="24">
        <v>159.40458854924299</v>
      </c>
      <c r="U31" s="24">
        <v>144.33575066810201</v>
      </c>
      <c r="V31" s="24">
        <f t="shared" si="21"/>
        <v>151.70993438287132</v>
      </c>
      <c r="X31" s="26">
        <f t="shared" si="16"/>
        <v>47.970838995754249</v>
      </c>
      <c r="Y31" s="26">
        <f t="shared" si="17"/>
        <v>47.570799596713499</v>
      </c>
      <c r="Z31" s="26">
        <f t="shared" si="18"/>
        <v>48.360208479939047</v>
      </c>
      <c r="AA31" s="26">
        <f t="shared" si="18"/>
        <v>47.967282357468925</v>
      </c>
      <c r="AB31" s="1" t="str">
        <f t="shared" si="19"/>
        <v>Plastica</v>
      </c>
      <c r="AC31" s="26">
        <f t="shared" si="20"/>
        <v>0</v>
      </c>
    </row>
    <row r="32" spans="1:29" x14ac:dyDescent="0.2">
      <c r="A32" s="2" t="s">
        <v>36</v>
      </c>
      <c r="B32" s="1" t="s">
        <v>6</v>
      </c>
      <c r="C32" s="1" t="s">
        <v>8</v>
      </c>
      <c r="N32" s="24">
        <v>102.50390669453201</v>
      </c>
      <c r="O32" s="24">
        <v>101.463918069473</v>
      </c>
      <c r="P32" s="24">
        <v>94.566500826096203</v>
      </c>
      <c r="Q32" s="29">
        <f>AVERAGE(N32:P32)</f>
        <v>99.511441863367068</v>
      </c>
      <c r="V32" s="24"/>
      <c r="X32" s="26">
        <f t="shared" si="16"/>
        <v>51.251953347266003</v>
      </c>
      <c r="Y32" s="26">
        <f t="shared" si="17"/>
        <v>50.731959034736498</v>
      </c>
      <c r="Z32" s="26">
        <f t="shared" si="18"/>
        <v>47.283250413048101</v>
      </c>
      <c r="AA32" s="26">
        <f t="shared" si="18"/>
        <v>49.755720931683534</v>
      </c>
      <c r="AB32" s="1" t="str">
        <f t="shared" si="19"/>
        <v>Gomma</v>
      </c>
      <c r="AC32" s="26">
        <f t="shared" si="20"/>
        <v>0</v>
      </c>
    </row>
    <row r="33" spans="1:29" x14ac:dyDescent="0.2">
      <c r="A33" s="2" t="s">
        <v>36</v>
      </c>
      <c r="B33" s="1" t="s">
        <v>6</v>
      </c>
      <c r="C33" s="1" t="s">
        <v>9</v>
      </c>
      <c r="N33" s="24">
        <v>86.585966190226898</v>
      </c>
      <c r="O33" s="24">
        <v>95.159886337065799</v>
      </c>
      <c r="P33" s="24">
        <v>96.616142716462306</v>
      </c>
      <c r="Q33" s="29">
        <f>AVERAGE(N33:P33)</f>
        <v>92.787331747918344</v>
      </c>
      <c r="R33" s="25">
        <f>AVERAGE(Q33)</f>
        <v>92.787331747918344</v>
      </c>
      <c r="V33" s="24"/>
      <c r="X33" s="26">
        <f t="shared" si="16"/>
        <v>43.292983095113449</v>
      </c>
      <c r="Y33" s="26">
        <f t="shared" si="17"/>
        <v>47.5799431685329</v>
      </c>
      <c r="Z33" s="26">
        <f t="shared" si="18"/>
        <v>48.308071358231153</v>
      </c>
      <c r="AA33" s="26">
        <f t="shared" si="18"/>
        <v>46.393665873959172</v>
      </c>
      <c r="AB33" s="1" t="str">
        <f t="shared" si="19"/>
        <v>Plastica</v>
      </c>
      <c r="AC33" s="26">
        <f t="shared" si="20"/>
        <v>46.393665873959172</v>
      </c>
    </row>
    <row r="34" spans="1:29" x14ac:dyDescent="0.2">
      <c r="A34" s="2" t="s">
        <v>37</v>
      </c>
      <c r="B34" s="1" t="s">
        <v>6</v>
      </c>
      <c r="C34" s="1" t="s">
        <v>8</v>
      </c>
      <c r="N34" s="24">
        <v>96.753634438861894</v>
      </c>
      <c r="O34" s="24">
        <v>97.444130216396999</v>
      </c>
      <c r="P34" s="24">
        <v>91.849248482860204</v>
      </c>
      <c r="Q34" s="29">
        <f>AVERAGE(N34:P34)</f>
        <v>95.349004379373028</v>
      </c>
      <c r="S34" s="24">
        <v>125.262981475573</v>
      </c>
      <c r="T34" s="24">
        <v>131.661765184525</v>
      </c>
      <c r="U34" s="24">
        <v>104.73001590861701</v>
      </c>
      <c r="V34" s="24">
        <f t="shared" si="21"/>
        <v>120.551587522905</v>
      </c>
      <c r="X34" s="26">
        <f t="shared" si="16"/>
        <v>48.376817219430947</v>
      </c>
      <c r="Y34" s="26">
        <f t="shared" si="17"/>
        <v>48.7220651081985</v>
      </c>
      <c r="Z34" s="26">
        <f t="shared" si="18"/>
        <v>45.924624241430102</v>
      </c>
      <c r="AA34" s="26">
        <f t="shared" si="18"/>
        <v>47.674502189686514</v>
      </c>
      <c r="AB34" s="1" t="str">
        <f t="shared" si="19"/>
        <v>Gomma</v>
      </c>
      <c r="AC34" s="26">
        <f t="shared" si="20"/>
        <v>0</v>
      </c>
    </row>
    <row r="35" spans="1:29" x14ac:dyDescent="0.2">
      <c r="A35" s="2" t="s">
        <v>37</v>
      </c>
      <c r="B35" s="1" t="s">
        <v>6</v>
      </c>
      <c r="C35" s="1" t="s">
        <v>9</v>
      </c>
      <c r="N35" s="24">
        <v>96.753634438861894</v>
      </c>
      <c r="O35" s="24">
        <v>97.444130216396999</v>
      </c>
      <c r="P35" s="24">
        <v>91.849248482860204</v>
      </c>
      <c r="Q35" s="29">
        <f t="shared" ref="Q35:Q39" si="23">AVERAGE(N35:P35)</f>
        <v>95.349004379373028</v>
      </c>
      <c r="R35" s="25">
        <f>AVERAGE(Q35)</f>
        <v>95.349004379373028</v>
      </c>
      <c r="S35" s="24">
        <v>125.262981475573</v>
      </c>
      <c r="T35" s="24">
        <v>131.661765184525</v>
      </c>
      <c r="U35" s="24">
        <v>104.73001590861701</v>
      </c>
      <c r="V35" s="24">
        <f t="shared" si="21"/>
        <v>120.551587522905</v>
      </c>
      <c r="X35" s="26">
        <f t="shared" si="16"/>
        <v>48.376817219430947</v>
      </c>
      <c r="Y35" s="26">
        <f t="shared" si="17"/>
        <v>48.7220651081985</v>
      </c>
      <c r="Z35" s="26">
        <f t="shared" si="18"/>
        <v>45.924624241430102</v>
      </c>
      <c r="AA35" s="26">
        <f t="shared" si="18"/>
        <v>47.674502189686514</v>
      </c>
      <c r="AB35" s="1" t="str">
        <f t="shared" si="19"/>
        <v>Plastica</v>
      </c>
      <c r="AC35" s="26">
        <f t="shared" si="20"/>
        <v>47.674502189686514</v>
      </c>
    </row>
    <row r="36" spans="1:29" x14ac:dyDescent="0.2">
      <c r="A36" s="2" t="s">
        <v>38</v>
      </c>
      <c r="B36" s="1" t="s">
        <v>6</v>
      </c>
      <c r="C36" s="1" t="s">
        <v>8</v>
      </c>
      <c r="N36" s="24">
        <v>86.806757034592295</v>
      </c>
      <c r="O36" s="24">
        <v>89.720905419549496</v>
      </c>
      <c r="P36" s="24">
        <v>93.346695701482304</v>
      </c>
      <c r="Q36" s="29">
        <f t="shared" si="23"/>
        <v>89.958119385208036</v>
      </c>
      <c r="R36" s="25"/>
      <c r="S36" s="24">
        <v>258.32258763343998</v>
      </c>
      <c r="T36" s="24">
        <v>227.10784393255099</v>
      </c>
      <c r="U36" s="24">
        <v>270.85887451574001</v>
      </c>
      <c r="V36" s="24">
        <f t="shared" si="21"/>
        <v>252.09643536057698</v>
      </c>
      <c r="X36" s="26">
        <f t="shared" si="16"/>
        <v>43.403378517296147</v>
      </c>
      <c r="Y36" s="26">
        <f t="shared" si="17"/>
        <v>44.860452709774748</v>
      </c>
      <c r="Z36" s="26">
        <f t="shared" si="18"/>
        <v>46.673347850741152</v>
      </c>
      <c r="AA36" s="26">
        <f t="shared" si="18"/>
        <v>44.979059692604018</v>
      </c>
      <c r="AB36" s="1" t="str">
        <f t="shared" si="19"/>
        <v>Gomma</v>
      </c>
      <c r="AC36" s="26">
        <f t="shared" si="20"/>
        <v>0</v>
      </c>
    </row>
    <row r="37" spans="1:29" x14ac:dyDescent="0.2">
      <c r="A37" s="2" t="s">
        <v>38</v>
      </c>
      <c r="B37" s="1" t="s">
        <v>6</v>
      </c>
      <c r="C37" s="1" t="s">
        <v>9</v>
      </c>
      <c r="N37" s="24">
        <v>86.806757034592295</v>
      </c>
      <c r="O37" s="24">
        <v>89.720905419549496</v>
      </c>
      <c r="P37" s="24">
        <v>93.346695701482304</v>
      </c>
      <c r="Q37" s="29">
        <f t="shared" si="23"/>
        <v>89.958119385208036</v>
      </c>
      <c r="R37" s="25">
        <f t="shared" ref="R37:R39" si="24">AVERAGE(Q37)</f>
        <v>89.958119385208036</v>
      </c>
      <c r="S37" s="24">
        <v>258.32258763343998</v>
      </c>
      <c r="T37" s="24">
        <v>227.10784393255099</v>
      </c>
      <c r="U37" s="24">
        <v>270.85887451574001</v>
      </c>
      <c r="V37" s="24">
        <f t="shared" si="21"/>
        <v>252.09643536057698</v>
      </c>
      <c r="X37" s="26">
        <f t="shared" si="13"/>
        <v>43.403378517296147</v>
      </c>
      <c r="Y37" s="26">
        <f t="shared" ref="Y37" si="25">O37/2</f>
        <v>44.860452709774748</v>
      </c>
      <c r="Z37" s="26">
        <f t="shared" ref="Z37:AA37" si="26">P37/2</f>
        <v>46.673347850741152</v>
      </c>
      <c r="AA37" s="26">
        <f t="shared" si="26"/>
        <v>44.979059692604018</v>
      </c>
      <c r="AB37" s="1" t="str">
        <f t="shared" si="19"/>
        <v>Plastica</v>
      </c>
      <c r="AC37" s="26">
        <f t="shared" si="20"/>
        <v>44.979059692604018</v>
      </c>
    </row>
    <row r="38" spans="1:29" x14ac:dyDescent="0.2">
      <c r="A38" s="2" t="s">
        <v>40</v>
      </c>
      <c r="B38" s="1" t="s">
        <v>6</v>
      </c>
      <c r="C38" s="1" t="s">
        <v>8</v>
      </c>
      <c r="Q38" s="29"/>
      <c r="R38" s="25"/>
      <c r="V38" s="24"/>
    </row>
    <row r="39" spans="1:29" x14ac:dyDescent="0.2">
      <c r="A39" s="2" t="s">
        <v>40</v>
      </c>
      <c r="B39" s="1" t="s">
        <v>6</v>
      </c>
      <c r="C39" s="1" t="s">
        <v>9</v>
      </c>
      <c r="Q39" s="29"/>
      <c r="R39" s="25"/>
      <c r="V39" s="24"/>
    </row>
    <row r="40" spans="1:29" x14ac:dyDescent="0.2">
      <c r="A40" s="2" t="s">
        <v>41</v>
      </c>
      <c r="B40" s="1" t="s">
        <v>6</v>
      </c>
      <c r="C40" s="1" t="s">
        <v>8</v>
      </c>
    </row>
    <row r="41" spans="1:29" x14ac:dyDescent="0.2">
      <c r="A41" s="2" t="s">
        <v>41</v>
      </c>
      <c r="B41" s="1" t="s">
        <v>6</v>
      </c>
      <c r="C41" s="1" t="s">
        <v>9</v>
      </c>
    </row>
    <row r="44" spans="1:29" x14ac:dyDescent="0.2">
      <c r="D44" s="13" t="s">
        <v>13</v>
      </c>
    </row>
  </sheetData>
  <mergeCells count="3">
    <mergeCell ref="N1:R1"/>
    <mergeCell ref="H1:M1"/>
    <mergeCell ref="S1:U1"/>
  </mergeCells>
  <conditionalFormatting sqref="AB3:AB15">
    <cfRule type="colorScale" priority="1">
      <colorScale>
        <cfvo type="formula" val="$C$3"/>
        <cfvo type="formula" val="$C$4"/>
        <cfvo type="formula" val="$C$5"/>
        <color rgb="FFFF7128"/>
        <color theme="9"/>
        <color rgb="FF00B0F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2020-10-20T18:16:15Z</dcterms:created>
  <dcterms:modified xsi:type="dcterms:W3CDTF">2020-11-30T15:28:59Z</dcterms:modified>
</cp:coreProperties>
</file>