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500" activeTab="1"/>
  </bookViews>
  <sheets>
    <sheet name="GRR" sheetId="1" r:id="rId1"/>
    <sheet name="Correlation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<sst xmlns="http://schemas.openxmlformats.org/spreadsheetml/2006/main" count="85" uniqueCount="71">
  <si>
    <t>产品数</t>
  </si>
  <si>
    <t>操作人</t>
  </si>
  <si>
    <t>包含的σ数</t>
  </si>
  <si>
    <t>重复数</t>
  </si>
  <si>
    <t>规格公差</t>
  </si>
  <si>
    <t>操作人 A</t>
  </si>
  <si>
    <t>操作人 B</t>
  </si>
  <si>
    <t>操作人 C</t>
  </si>
  <si>
    <t>计算中间值</t>
  </si>
  <si>
    <t>零件1</t>
  </si>
  <si>
    <t>基准</t>
  </si>
  <si>
    <t>零件2</t>
  </si>
  <si>
    <t>零件</t>
  </si>
  <si>
    <t>零件3</t>
  </si>
  <si>
    <t>零件4</t>
  </si>
  <si>
    <t>重复性</t>
  </si>
  <si>
    <t>零件5</t>
  </si>
  <si>
    <t>总变差</t>
  </si>
  <si>
    <t>零件6</t>
  </si>
  <si>
    <t>零件7</t>
  </si>
  <si>
    <t>零件8</t>
  </si>
  <si>
    <t>零件9</t>
  </si>
  <si>
    <t>零件10</t>
  </si>
  <si>
    <t>ANOVA方差分析表</t>
  </si>
  <si>
    <t>GR&amp;R</t>
  </si>
  <si>
    <t>变差来源</t>
  </si>
  <si>
    <t>自由度</t>
  </si>
  <si>
    <t>离差平方和</t>
  </si>
  <si>
    <t>均方</t>
  </si>
  <si>
    <t>F值</t>
  </si>
  <si>
    <t>方差</t>
  </si>
  <si>
    <t>标准差</t>
  </si>
  <si>
    <t>%贡献率</t>
  </si>
  <si>
    <t>%总变差</t>
  </si>
  <si>
    <t>%公差</t>
  </si>
  <si>
    <t>零件(SSP)</t>
  </si>
  <si>
    <t>操作人(SSA)</t>
  </si>
  <si>
    <t>人料交互(SSAP)</t>
  </si>
  <si>
    <t>再现性</t>
  </si>
  <si>
    <t>重复性(SSE)</t>
  </si>
  <si>
    <t>/</t>
  </si>
  <si>
    <t>人料交互</t>
  </si>
  <si>
    <t>DF</t>
  </si>
  <si>
    <t>SS</t>
  </si>
  <si>
    <t>MS</t>
  </si>
  <si>
    <t>Repeatability</t>
  </si>
  <si>
    <t>Reproducibility</t>
  </si>
  <si>
    <t>Operator VS Part</t>
  </si>
  <si>
    <t>Operator VS Operator</t>
  </si>
  <si>
    <t>Part-to-Part</t>
  </si>
  <si>
    <t>GRR%</t>
  </si>
  <si>
    <t>% of Contribution</t>
  </si>
  <si>
    <t>Operator</t>
  </si>
  <si>
    <t>% of Total Variation</t>
  </si>
  <si>
    <t>% of Tolerance</t>
  </si>
  <si>
    <t>Error</t>
  </si>
  <si>
    <t>Total</t>
  </si>
  <si>
    <t>Nominal
Dim:</t>
  </si>
  <si>
    <t>Tol.Max(+):</t>
  </si>
  <si>
    <t>Tol.Max(-):</t>
  </si>
  <si>
    <t>Tolerance:</t>
  </si>
  <si>
    <t>No.</t>
  </si>
  <si>
    <t>X-ray</t>
  </si>
  <si>
    <t>OMM</t>
  </si>
  <si>
    <t>Delta</t>
  </si>
  <si>
    <t>% of the tolerance</t>
  </si>
  <si>
    <t>Abs tol</t>
  </si>
  <si>
    <t>Average</t>
  </si>
  <si>
    <t>R Square</t>
  </si>
  <si>
    <t>Max Dev</t>
  </si>
  <si>
    <t>Mean Offset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</si>
</sst>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  <numFmt numFmtId="178" formatCode="0.000000_ "/>
    <numFmt numFmtId="179" formatCode="0.0%"/>
  </numFmts>
  <fonts count="23">
    <font>
      <sz val="11"/>
      <color theme="1"/>
      <name val="宋体"/>
      <charset val="134"/>
      <scheme val="minor"/>
    </font>
    <font>
      <sz val="12"/>
      <name val="新細明體"/>
      <charset val="136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1CC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1" fillId="0" borderId="1" xfId="49" applyBorder="1" applyAlignment="1">
      <alignment horizontal="left" wrapText="1"/>
    </xf>
    <xf numFmtId="0" fontId="1" fillId="2" borderId="1" xfId="49" applyFill="1" applyBorder="1" applyAlignment="1">
      <alignment horizontal="center"/>
    </xf>
    <xf numFmtId="0" fontId="1" fillId="0" borderId="0" xfId="49" applyAlignment="1">
      <alignment horizontal="left"/>
    </xf>
    <xf numFmtId="0" fontId="1" fillId="0" borderId="1" xfId="49" applyBorder="1" applyAlignment="1">
      <alignment horizontal="left"/>
    </xf>
    <xf numFmtId="0" fontId="1" fillId="0" borderId="1" xfId="49" applyBorder="1" applyAlignment="1">
      <alignment horizontal="center"/>
    </xf>
    <xf numFmtId="0" fontId="1" fillId="0" borderId="1" xfId="49" applyBorder="1" applyAlignment="1">
      <alignment horizontal="center" vertical="center" wrapText="1"/>
    </xf>
    <xf numFmtId="176" fontId="1" fillId="2" borderId="1" xfId="49" applyNumberForma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176" fontId="1" fillId="0" borderId="1" xfId="49" applyNumberFormat="1" applyBorder="1" applyAlignment="1">
      <alignment horizontal="left"/>
    </xf>
    <xf numFmtId="176" fontId="1" fillId="0" borderId="1" xfId="49" applyNumberFormat="1" applyBorder="1" applyAlignment="1">
      <alignment horizontal="center"/>
    </xf>
    <xf numFmtId="10" fontId="1" fillId="3" borderId="1" xfId="49" applyNumberFormat="1" applyFill="1" applyBorder="1" applyAlignment="1">
      <alignment horizontal="center"/>
    </xf>
    <xf numFmtId="176" fontId="1" fillId="0" borderId="0" xfId="49" applyNumberFormat="1" applyAlignment="1">
      <alignment horizontal="left"/>
    </xf>
    <xf numFmtId="176" fontId="1" fillId="0" borderId="0" xfId="49" applyNumberFormat="1" applyAlignment="1">
      <alignment horizontal="center"/>
    </xf>
    <xf numFmtId="0" fontId="1" fillId="0" borderId="0" xfId="49"/>
    <xf numFmtId="0" fontId="1" fillId="0" borderId="1" xfId="49" applyBorder="1"/>
    <xf numFmtId="10" fontId="1" fillId="0" borderId="1" xfId="49" applyNumberFormat="1" applyBorder="1" applyAlignment="1">
      <alignment horizontal="left"/>
    </xf>
    <xf numFmtId="10" fontId="1" fillId="3" borderId="1" xfId="49" applyNumberFormat="1" applyFill="1" applyBorder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9" fontId="2" fillId="0" borderId="1" xfId="3" applyNumberFormat="1" applyFont="1" applyBorder="1" applyAlignment="1">
      <alignment horizontal="center" vertical="center"/>
    </xf>
    <xf numFmtId="179" fontId="2" fillId="0" borderId="1" xfId="3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9" fontId="2" fillId="5" borderId="1" xfId="3" applyNumberFormat="1" applyFont="1" applyFill="1" applyBorder="1">
      <alignment vertical="center"/>
    </xf>
    <xf numFmtId="179" fontId="2" fillId="6" borderId="1" xfId="3" applyNumberFormat="1" applyFont="1" applyFill="1" applyBorder="1">
      <alignment vertical="center"/>
    </xf>
    <xf numFmtId="0" fontId="0" fillId="0" borderId="1" xfId="0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21">
    <dxf>
      <font>
        <color auto="1"/>
      </font>
      <fill>
        <patternFill patternType="solid">
          <bgColor theme="7" tint="0.799981688894314"/>
        </patternFill>
      </fill>
    </dxf>
    <dxf>
      <font>
        <color auto="1"/>
      </font>
      <fill>
        <patternFill patternType="solid">
          <bgColor theme="3" tint="0.599993896298105"/>
        </patternFill>
      </fill>
    </dxf>
    <dxf>
      <font>
        <color auto="1"/>
      </font>
      <fill>
        <patternFill patternType="solid">
          <bgColor rgb="FFFFFF66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colors>
    <mruColors>
      <color rgb="004FD4FF"/>
      <color rgb="0001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8007675087944"/>
          <c:y val="0.0876630318580287"/>
          <c:w val="0.745019187719859"/>
          <c:h val="0.749240966431473"/>
        </c:manualLayout>
      </c:layou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marker>
            <c:symbol val="diamond"/>
            <c:size val="8"/>
            <c:spPr>
              <a:solidFill>
                <a:srgbClr val="99CCFF"/>
              </a:solidFill>
              <a:ln w="9525" cap="flat" cmpd="sng" algn="ctr">
                <a:solidFill>
                  <a:srgbClr val="99CCFF"/>
                </a:solidFill>
                <a:prstDash val="solid"/>
                <a:round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elete val="1"/>
          </c:dLbls>
          <c:trendline>
            <c:spPr>
              <a:ln w="2540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0.110071942446043"/>
                  <c:y val="0.47074411702353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rgbClr val="000000"/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</a:p>
              </c:txPr>
            </c:trendlineLbl>
          </c:trendline>
          <c:xVal>
            <c:numRef>
              <c:f>Correlation!$F$9:$F$18</c:f>
              <c:numCache>
                <c:formatCode>0.000_ </c:formatCode>
                <c:ptCount val="10"/>
                <c:pt idx="0">
                  <c:v>79.72</c:v>
                </c:pt>
                <c:pt idx="1">
                  <c:v>79.67</c:v>
                </c:pt>
                <c:pt idx="2">
                  <c:v>79.43</c:v>
                </c:pt>
                <c:pt idx="3">
                  <c:v>79.51</c:v>
                </c:pt>
                <c:pt idx="4">
                  <c:v>79.35</c:v>
                </c:pt>
                <c:pt idx="5">
                  <c:v>79.61</c:v>
                </c:pt>
                <c:pt idx="6">
                  <c:v>79.54</c:v>
                </c:pt>
                <c:pt idx="7">
                  <c:v>79.77</c:v>
                </c:pt>
                <c:pt idx="8">
                  <c:v>79.79</c:v>
                </c:pt>
                <c:pt idx="9">
                  <c:v>79.78</c:v>
                </c:pt>
              </c:numCache>
            </c:numRef>
          </c:xVal>
          <c:yVal>
            <c:numRef>
              <c:f>Correlation!$G$9:$G$18</c:f>
              <c:numCache>
                <c:formatCode>General</c:formatCode>
                <c:ptCount val="10"/>
                <c:pt idx="0">
                  <c:v>79.871</c:v>
                </c:pt>
                <c:pt idx="1">
                  <c:v>79.796</c:v>
                </c:pt>
                <c:pt idx="2">
                  <c:v>79.614</c:v>
                </c:pt>
                <c:pt idx="3">
                  <c:v>79.69</c:v>
                </c:pt>
                <c:pt idx="4">
                  <c:v>79.39</c:v>
                </c:pt>
                <c:pt idx="5">
                  <c:v>79.837</c:v>
                </c:pt>
                <c:pt idx="6">
                  <c:v>79.666</c:v>
                </c:pt>
                <c:pt idx="7">
                  <c:v>79.952</c:v>
                </c:pt>
                <c:pt idx="8">
                  <c:v>79.927</c:v>
                </c:pt>
                <c:pt idx="9">
                  <c:v>79.924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1647"/>
        <c:axId val="1"/>
      </c:scatterChart>
      <c:valAx>
        <c:axId val="166031647"/>
        <c:scaling>
          <c:orientation val="minMax"/>
        </c:scaling>
        <c:delete val="0"/>
        <c:axPos val="b"/>
        <c:numFmt formatCode="0.000_ 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66031647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200" b="0" i="0" u="none" strike="noStrike" baseline="0">
          <a:solidFill>
            <a:srgbClr val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99050347546742"/>
          <c:y val="0.0876515230150676"/>
          <c:w val="0.741463872396136"/>
          <c:h val="0.749571645094371"/>
        </c:manualLayout>
      </c:layout>
      <c:lineChart>
        <c:grouping val="standard"/>
        <c:varyColors val="0"/>
        <c:ser>
          <c:idx val="0"/>
          <c:order val="0"/>
          <c:tx>
            <c:strRef>
              <c:f>Correlation!$F$8</c:f>
              <c:strCache>
                <c:ptCount val="1"/>
                <c:pt idx="0">
                  <c:v>X-ray</c:v>
                </c:pt>
              </c:strCache>
            </c:strRef>
          </c:tx>
          <c:spPr>
            <a:ln w="12700" cap="rnd" cmpd="sng" algn="ctr">
              <a:solidFill>
                <a:srgbClr val="000090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000090"/>
              </a:solidFill>
              <a:ln w="9525" cap="flat" cmpd="sng" algn="ctr">
                <a:solidFill>
                  <a:srgbClr val="000090"/>
                </a:solidFill>
                <a:prstDash val="solid"/>
                <a:round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elete val="1"/>
          </c:dLbls>
          <c:val>
            <c:numRef>
              <c:f>Correlation!$F$9:$F$18</c:f>
              <c:numCache>
                <c:formatCode>0.000_ </c:formatCode>
                <c:ptCount val="10"/>
                <c:pt idx="0">
                  <c:v>79.72</c:v>
                </c:pt>
                <c:pt idx="1">
                  <c:v>79.67</c:v>
                </c:pt>
                <c:pt idx="2">
                  <c:v>79.43</c:v>
                </c:pt>
                <c:pt idx="3">
                  <c:v>79.51</c:v>
                </c:pt>
                <c:pt idx="4">
                  <c:v>79.35</c:v>
                </c:pt>
                <c:pt idx="5">
                  <c:v>79.61</c:v>
                </c:pt>
                <c:pt idx="6">
                  <c:v>79.54</c:v>
                </c:pt>
                <c:pt idx="7">
                  <c:v>79.77</c:v>
                </c:pt>
                <c:pt idx="8">
                  <c:v>79.79</c:v>
                </c:pt>
                <c:pt idx="9">
                  <c:v>79.78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Correlation!$G$8</c:f>
              <c:strCache>
                <c:ptCount val="1"/>
                <c:pt idx="0">
                  <c:v>OMM</c:v>
                </c:pt>
              </c:strCache>
            </c:strRef>
          </c:tx>
          <c:spPr>
            <a:ln w="12700" cap="rnd" cmpd="sng" algn="ctr">
              <a:solidFill>
                <a:srgbClr val="F20884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F20884"/>
              </a:solidFill>
              <a:ln w="9525" cap="flat" cmpd="sng" algn="ctr">
                <a:solidFill>
                  <a:srgbClr val="F20884"/>
                </a:solidFill>
                <a:prstDash val="solid"/>
                <a:round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dLbls>
            <c:delete val="1"/>
          </c:dLbls>
          <c:val>
            <c:numRef>
              <c:f>Correlation!$G$9:$G$18</c:f>
              <c:numCache>
                <c:formatCode>General</c:formatCode>
                <c:ptCount val="10"/>
                <c:pt idx="0">
                  <c:v>79.871</c:v>
                </c:pt>
                <c:pt idx="1">
                  <c:v>79.796</c:v>
                </c:pt>
                <c:pt idx="2">
                  <c:v>79.614</c:v>
                </c:pt>
                <c:pt idx="3">
                  <c:v>79.69</c:v>
                </c:pt>
                <c:pt idx="4">
                  <c:v>79.39</c:v>
                </c:pt>
                <c:pt idx="5">
                  <c:v>79.837</c:v>
                </c:pt>
                <c:pt idx="6">
                  <c:v>79.666</c:v>
                </c:pt>
                <c:pt idx="7">
                  <c:v>79.952</c:v>
                </c:pt>
                <c:pt idx="8">
                  <c:v>79.927</c:v>
                </c:pt>
                <c:pt idx="9">
                  <c:v>79.924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05727"/>
        <c:axId val="1"/>
      </c:lineChart>
      <c:catAx>
        <c:axId val="21840572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"/>
        <c:crosses val="autoZero"/>
        <c:auto val="1"/>
        <c:lblAlgn val="ctr"/>
        <c:lblOffset val="100"/>
        <c:tickLbl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0.0_);[Red]\(0.0\)" sourceLinked="0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840572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855537215151477"/>
          <c:y val="0.367257333983694"/>
          <c:w val="0.131621061412267"/>
          <c:h val="0.168141941328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850" b="0" i="0" u="none" strike="noStrike" kern="1200" baseline="0">
              <a:solidFill>
                <a:srgbClr val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200" b="0" i="0" u="none" strike="noStrike" baseline="0">
          <a:solidFill>
            <a:srgbClr val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25</xdr:row>
      <xdr:rowOff>0</xdr:rowOff>
    </xdr:from>
    <xdr:to>
      <xdr:col>10</xdr:col>
      <xdr:colOff>477520</xdr:colOff>
      <xdr:row>41</xdr:row>
      <xdr:rowOff>58420</xdr:rowOff>
    </xdr:to>
    <xdr:graphicFrame>
      <xdr:nvGraphicFramePr>
        <xdr:cNvPr id="2" name="Chart 1"/>
        <xdr:cNvGraphicFramePr/>
      </xdr:nvGraphicFramePr>
      <xdr:xfrm>
        <a:off x="2438400" y="5059680"/>
        <a:ext cx="7937500" cy="298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43</xdr:row>
      <xdr:rowOff>0</xdr:rowOff>
    </xdr:from>
    <xdr:to>
      <xdr:col>10</xdr:col>
      <xdr:colOff>477520</xdr:colOff>
      <xdr:row>59</xdr:row>
      <xdr:rowOff>58420</xdr:rowOff>
    </xdr:to>
    <xdr:graphicFrame>
      <xdr:nvGraphicFramePr>
        <xdr:cNvPr id="3" name="Chart 2"/>
        <xdr:cNvGraphicFramePr/>
      </xdr:nvGraphicFramePr>
      <xdr:xfrm>
        <a:off x="2438400" y="8351520"/>
        <a:ext cx="7937500" cy="298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\VC&#25955;&#28909;&#29255;&#25991;&#26723;\099-44762-05%20Correlation%20Summary-PD%20waiver%20spe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raw data"/>
      <sheetName val="Sheet1"/>
    </sheetNames>
    <sheetDataSet>
      <sheetData sheetId="0">
        <row r="5">
          <cell r="D5">
            <v>0.05</v>
          </cell>
          <cell r="E5">
            <v>-0.05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zoomScale="85" zoomScaleNormal="85" workbookViewId="0">
      <selection activeCell="H38" sqref="H38:N41"/>
    </sheetView>
  </sheetViews>
  <sheetFormatPr defaultColWidth="8.88888888888889" defaultRowHeight="14.4"/>
  <cols>
    <col min="1" max="1" width="18.4259259259259" customWidth="1"/>
    <col min="2" max="2" width="17.8981481481481" customWidth="1"/>
    <col min="3" max="3" width="8.66666666666667" customWidth="1"/>
    <col min="4" max="4" width="17.2222222222222" customWidth="1"/>
    <col min="5" max="5" width="12.8888888888889" customWidth="1"/>
    <col min="6" max="6" width="11.5555555555556" customWidth="1"/>
    <col min="7" max="7" width="10.7777777777778"/>
    <col min="8" max="8" width="25.6203703703704" customWidth="1"/>
    <col min="9" max="9" width="16.0740740740741" customWidth="1"/>
    <col min="10" max="10" width="21.4351851851852" customWidth="1"/>
    <col min="11" max="11" width="23.1296296296296" customWidth="1"/>
    <col min="12" max="12" width="26.1481481481481" customWidth="1"/>
    <col min="13" max="13" width="25.8796296296296" customWidth="1"/>
    <col min="14" max="14" width="16.0833333333333" customWidth="1"/>
    <col min="16" max="16" width="14.1111111111111"/>
    <col min="17" max="17" width="12.8888888888889"/>
    <col min="18" max="18" width="14.1111111111111"/>
    <col min="19" max="21" width="12.8888888888889"/>
    <col min="23" max="25" width="14.1111111111111"/>
  </cols>
  <sheetData>
    <row r="1" spans="1:19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ht="15.6" spans="1:19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8"/>
      <c r="M2" s="18"/>
      <c r="N2" s="18"/>
      <c r="O2" s="18"/>
      <c r="P2" s="18"/>
      <c r="Q2" s="18"/>
      <c r="R2" s="18"/>
      <c r="S2" s="18"/>
    </row>
    <row r="3" ht="15.6" spans="1:19">
      <c r="A3" s="18"/>
      <c r="B3" s="19"/>
      <c r="C3" s="19"/>
      <c r="D3" s="19"/>
      <c r="E3" s="19"/>
      <c r="F3" s="19"/>
      <c r="G3" s="20" t="s">
        <v>0</v>
      </c>
      <c r="H3" s="20">
        <v>10</v>
      </c>
      <c r="I3" s="41"/>
      <c r="J3" s="41"/>
      <c r="K3" s="19"/>
      <c r="L3" s="18"/>
      <c r="M3" s="18"/>
      <c r="N3" s="18"/>
      <c r="O3" s="18"/>
      <c r="P3" s="18"/>
      <c r="Q3" s="18"/>
      <c r="R3" s="18"/>
      <c r="S3" s="18"/>
    </row>
    <row r="4" ht="15.6" spans="1:19">
      <c r="A4" s="18"/>
      <c r="B4" s="19"/>
      <c r="C4" s="19"/>
      <c r="D4" s="19"/>
      <c r="E4" s="19"/>
      <c r="F4" s="19"/>
      <c r="G4" s="20" t="s">
        <v>1</v>
      </c>
      <c r="H4" s="20">
        <v>3</v>
      </c>
      <c r="I4" s="20" t="s">
        <v>2</v>
      </c>
      <c r="J4" s="20">
        <v>6</v>
      </c>
      <c r="K4" s="19"/>
      <c r="L4" s="18"/>
      <c r="M4" s="18"/>
      <c r="N4" s="18"/>
      <c r="O4" s="18"/>
      <c r="P4" s="18"/>
      <c r="Q4" s="18"/>
      <c r="R4" s="18"/>
      <c r="S4" s="18"/>
    </row>
    <row r="5" ht="15.6" spans="1:19">
      <c r="A5" s="18"/>
      <c r="B5" s="19"/>
      <c r="C5" s="19"/>
      <c r="D5" s="19"/>
      <c r="E5" s="19"/>
      <c r="F5" s="19"/>
      <c r="G5" s="20" t="s">
        <v>3</v>
      </c>
      <c r="H5" s="20">
        <v>3</v>
      </c>
      <c r="I5" s="20" t="s">
        <v>4</v>
      </c>
      <c r="J5" s="20">
        <v>6.5</v>
      </c>
      <c r="M5" s="18"/>
      <c r="N5" s="18"/>
      <c r="O5" s="18"/>
      <c r="P5" s="18"/>
      <c r="Q5" s="18"/>
      <c r="R5" s="18"/>
      <c r="S5" s="18"/>
    </row>
    <row r="6" ht="15.6" spans="1:19">
      <c r="A6" s="18"/>
      <c r="B6" s="19"/>
      <c r="C6" s="19"/>
      <c r="D6" s="19"/>
      <c r="E6" s="19"/>
      <c r="F6" s="19"/>
      <c r="J6" s="19"/>
      <c r="K6" s="19"/>
      <c r="L6" s="18"/>
      <c r="M6" s="18"/>
      <c r="N6" s="18"/>
      <c r="O6" s="18"/>
      <c r="P6" s="18"/>
      <c r="Q6" s="18"/>
      <c r="R6" s="18"/>
      <c r="S6" s="18"/>
    </row>
    <row r="7" ht="17.4" spans="1:19">
      <c r="A7" s="18"/>
      <c r="B7" s="21"/>
      <c r="C7" s="21" t="s">
        <v>5</v>
      </c>
      <c r="D7" s="21"/>
      <c r="E7" s="21"/>
      <c r="F7" s="21" t="s">
        <v>6</v>
      </c>
      <c r="G7" s="21"/>
      <c r="H7" s="21"/>
      <c r="I7" s="21" t="s">
        <v>7</v>
      </c>
      <c r="J7" s="21"/>
      <c r="K7" s="21"/>
      <c r="L7" s="18"/>
      <c r="M7" s="18"/>
      <c r="N7" s="18"/>
      <c r="O7" s="18"/>
      <c r="P7" s="18"/>
      <c r="Q7" s="18"/>
      <c r="R7" s="18"/>
      <c r="S7" s="18"/>
    </row>
    <row r="8" ht="17.4" spans="1:21">
      <c r="A8" s="18"/>
      <c r="B8" s="21"/>
      <c r="C8" s="21">
        <v>1</v>
      </c>
      <c r="D8" s="21">
        <v>2</v>
      </c>
      <c r="E8" s="21">
        <v>3</v>
      </c>
      <c r="F8" s="21">
        <v>1</v>
      </c>
      <c r="G8" s="21">
        <v>2</v>
      </c>
      <c r="H8" s="21">
        <v>3</v>
      </c>
      <c r="I8" s="21">
        <v>1</v>
      </c>
      <c r="J8" s="21">
        <v>2</v>
      </c>
      <c r="K8" s="21">
        <v>3</v>
      </c>
      <c r="O8" s="42" t="s">
        <v>8</v>
      </c>
      <c r="P8" s="42"/>
      <c r="Q8" s="42"/>
      <c r="R8" s="42"/>
      <c r="S8" s="42"/>
      <c r="T8" s="42"/>
      <c r="U8" s="42"/>
    </row>
    <row r="9" ht="17.4" spans="1:21">
      <c r="A9" s="18"/>
      <c r="B9" s="21" t="s">
        <v>9</v>
      </c>
      <c r="C9" s="22">
        <v>0.29</v>
      </c>
      <c r="D9" s="22">
        <v>0.41</v>
      </c>
      <c r="E9" s="22">
        <v>0.64</v>
      </c>
      <c r="F9" s="22">
        <v>0.08</v>
      </c>
      <c r="G9" s="22">
        <v>0.25</v>
      </c>
      <c r="H9" s="22">
        <v>0.07</v>
      </c>
      <c r="I9" s="22">
        <v>0.04</v>
      </c>
      <c r="J9" s="22">
        <v>-0.11</v>
      </c>
      <c r="K9" s="22">
        <v>-0.15</v>
      </c>
      <c r="O9" s="43">
        <f>SUM(C9:E9)</f>
        <v>1.34</v>
      </c>
      <c r="P9" s="43">
        <f>SUM(F9:H9)</f>
        <v>0.4</v>
      </c>
      <c r="Q9" s="43">
        <f>SUM(I9:K9)</f>
        <v>-0.22</v>
      </c>
      <c r="R9" s="43">
        <f>SUM(O9:Q9)</f>
        <v>1.52</v>
      </c>
      <c r="S9" s="43"/>
      <c r="T9" s="43" t="s">
        <v>10</v>
      </c>
      <c r="U9" s="43">
        <f>R19^2/H3/H4/H5</f>
        <v>0.000187777777777775</v>
      </c>
    </row>
    <row r="10" ht="17.4" spans="1:21">
      <c r="A10" s="18"/>
      <c r="B10" s="21" t="s">
        <v>11</v>
      </c>
      <c r="C10" s="22">
        <v>-0.56</v>
      </c>
      <c r="D10" s="22">
        <v>-0.68</v>
      </c>
      <c r="E10" s="22">
        <v>-0.58</v>
      </c>
      <c r="F10" s="22">
        <v>-0.47</v>
      </c>
      <c r="G10" s="22">
        <v>-1.22</v>
      </c>
      <c r="H10" s="22">
        <v>-0.68</v>
      </c>
      <c r="I10" s="22">
        <v>-1.38</v>
      </c>
      <c r="J10" s="22">
        <v>-1.13</v>
      </c>
      <c r="K10" s="22">
        <v>-0.96</v>
      </c>
      <c r="O10" s="43">
        <f>SUM(C10:E10)</f>
        <v>-1.82</v>
      </c>
      <c r="P10" s="43">
        <f t="shared" ref="P10:P18" si="0">SUM(F10:H10)</f>
        <v>-2.37</v>
      </c>
      <c r="Q10" s="43">
        <f t="shared" ref="Q10:Q18" si="1">SUM(I10:K10)</f>
        <v>-3.47</v>
      </c>
      <c r="R10" s="43">
        <f t="shared" ref="R10:R18" si="2">SUM(O10:Q10)</f>
        <v>-7.66</v>
      </c>
      <c r="S10" s="43"/>
      <c r="T10" s="43" t="s">
        <v>12</v>
      </c>
      <c r="U10" s="43">
        <f>SUMSQ(R9:R18)/H4/H5</f>
        <v>88.3621222222222</v>
      </c>
    </row>
    <row r="11" ht="17.4" spans="1:21">
      <c r="A11" s="18"/>
      <c r="B11" s="21" t="s">
        <v>13</v>
      </c>
      <c r="C11" s="22">
        <v>1.34</v>
      </c>
      <c r="D11" s="22">
        <v>1.17</v>
      </c>
      <c r="E11" s="22">
        <v>1.27</v>
      </c>
      <c r="F11" s="22">
        <v>1.19</v>
      </c>
      <c r="G11" s="22">
        <v>0.94</v>
      </c>
      <c r="H11" s="22">
        <v>1.34</v>
      </c>
      <c r="I11" s="22">
        <v>0.88</v>
      </c>
      <c r="J11" s="22">
        <v>1.09</v>
      </c>
      <c r="K11" s="22">
        <v>0.67</v>
      </c>
      <c r="O11" s="43">
        <f>SUM(C11:E11)</f>
        <v>3.78</v>
      </c>
      <c r="P11" s="43">
        <f t="shared" si="0"/>
        <v>3.47</v>
      </c>
      <c r="Q11" s="43">
        <f t="shared" si="1"/>
        <v>2.64</v>
      </c>
      <c r="R11" s="43">
        <f t="shared" si="2"/>
        <v>9.89</v>
      </c>
      <c r="S11" s="43"/>
      <c r="T11" s="43" t="s">
        <v>1</v>
      </c>
      <c r="U11" s="43">
        <f>SUMSQ(O19:Q19)/H3/H5</f>
        <v>3.16745</v>
      </c>
    </row>
    <row r="12" ht="17.4" spans="1:21">
      <c r="A12" s="18"/>
      <c r="B12" s="21" t="s">
        <v>14</v>
      </c>
      <c r="C12" s="22">
        <v>0.47</v>
      </c>
      <c r="D12" s="22">
        <v>0.5</v>
      </c>
      <c r="E12" s="22">
        <v>0.64</v>
      </c>
      <c r="F12" s="22">
        <v>0.01</v>
      </c>
      <c r="G12" s="22">
        <v>1.03</v>
      </c>
      <c r="H12" s="22">
        <v>0.2</v>
      </c>
      <c r="I12" s="22">
        <v>0.14</v>
      </c>
      <c r="J12" s="22">
        <v>0.2</v>
      </c>
      <c r="K12" s="22">
        <v>0.11</v>
      </c>
      <c r="O12" s="43">
        <f t="shared" ref="O12:O18" si="3">SUM(C12:E12)</f>
        <v>1.61</v>
      </c>
      <c r="P12" s="43">
        <f t="shared" si="0"/>
        <v>1.24</v>
      </c>
      <c r="Q12" s="43">
        <f t="shared" si="1"/>
        <v>0.45</v>
      </c>
      <c r="R12" s="43">
        <f t="shared" si="2"/>
        <v>3.3</v>
      </c>
      <c r="S12" s="43"/>
      <c r="T12" s="43" t="s">
        <v>15</v>
      </c>
      <c r="U12" s="43">
        <f>SUMSQ(O9:Q18)/H5</f>
        <v>91.8883666666667</v>
      </c>
    </row>
    <row r="13" ht="17.4" spans="1:21">
      <c r="A13" s="18"/>
      <c r="B13" s="21" t="s">
        <v>16</v>
      </c>
      <c r="C13" s="22">
        <v>-0.8</v>
      </c>
      <c r="D13" s="22">
        <v>-0.92</v>
      </c>
      <c r="E13" s="22">
        <v>-0.84</v>
      </c>
      <c r="F13" s="22">
        <v>-0.56</v>
      </c>
      <c r="G13" s="22">
        <v>-1.2</v>
      </c>
      <c r="H13" s="22">
        <v>-1.28</v>
      </c>
      <c r="I13" s="22">
        <v>-1.46</v>
      </c>
      <c r="J13" s="22">
        <v>-1.07</v>
      </c>
      <c r="K13" s="22">
        <v>-1.45</v>
      </c>
      <c r="O13" s="43">
        <f t="shared" si="3"/>
        <v>-2.56</v>
      </c>
      <c r="P13" s="43">
        <f t="shared" si="0"/>
        <v>-3.04</v>
      </c>
      <c r="Q13" s="43">
        <f t="shared" si="1"/>
        <v>-3.98</v>
      </c>
      <c r="R13" s="43">
        <f t="shared" si="2"/>
        <v>-9.58</v>
      </c>
      <c r="S13" s="43"/>
      <c r="T13" s="43" t="s">
        <v>17</v>
      </c>
      <c r="U13" s="43">
        <f>SUMSQ(C9:K18)</f>
        <v>94.6473</v>
      </c>
    </row>
    <row r="14" ht="17.4" spans="1:21">
      <c r="A14" s="18"/>
      <c r="B14" s="21" t="s">
        <v>18</v>
      </c>
      <c r="C14" s="22">
        <v>0.02</v>
      </c>
      <c r="D14" s="22">
        <v>-0.11</v>
      </c>
      <c r="E14" s="22">
        <v>-0.21</v>
      </c>
      <c r="F14" s="22">
        <v>-0.2</v>
      </c>
      <c r="G14" s="22">
        <v>0.22</v>
      </c>
      <c r="H14" s="22">
        <v>0.06</v>
      </c>
      <c r="I14" s="22">
        <v>-0.29</v>
      </c>
      <c r="J14" s="22">
        <v>-0.67</v>
      </c>
      <c r="K14" s="22">
        <v>-0.49</v>
      </c>
      <c r="O14" s="43">
        <f t="shared" si="3"/>
        <v>-0.3</v>
      </c>
      <c r="P14" s="43">
        <f t="shared" si="0"/>
        <v>0.08</v>
      </c>
      <c r="Q14" s="43">
        <f t="shared" si="1"/>
        <v>-1.45</v>
      </c>
      <c r="R14" s="43">
        <f t="shared" si="2"/>
        <v>-1.67</v>
      </c>
      <c r="S14" s="43"/>
      <c r="T14" s="43"/>
      <c r="U14" s="43"/>
    </row>
    <row r="15" ht="17.4" spans="2:21">
      <c r="B15" s="21" t="s">
        <v>19</v>
      </c>
      <c r="C15" s="22">
        <v>0.59</v>
      </c>
      <c r="D15" s="22">
        <v>0.75</v>
      </c>
      <c r="E15" s="22">
        <v>0.66</v>
      </c>
      <c r="F15" s="22">
        <v>0.47</v>
      </c>
      <c r="G15" s="22">
        <v>0.55</v>
      </c>
      <c r="H15" s="22">
        <v>0.83</v>
      </c>
      <c r="I15" s="22">
        <v>0.02</v>
      </c>
      <c r="J15" s="22">
        <v>0.01</v>
      </c>
      <c r="K15" s="22">
        <v>0.21</v>
      </c>
      <c r="O15" s="43">
        <f t="shared" si="3"/>
        <v>2</v>
      </c>
      <c r="P15" s="43">
        <f t="shared" si="0"/>
        <v>1.85</v>
      </c>
      <c r="Q15" s="43">
        <f t="shared" si="1"/>
        <v>0.24</v>
      </c>
      <c r="R15" s="43">
        <f t="shared" si="2"/>
        <v>4.09</v>
      </c>
      <c r="S15" s="43"/>
      <c r="T15" s="43"/>
      <c r="U15" s="43"/>
    </row>
    <row r="16" ht="17.4" spans="2:21">
      <c r="B16" s="21" t="s">
        <v>20</v>
      </c>
      <c r="C16" s="22">
        <v>-0.31</v>
      </c>
      <c r="D16" s="22">
        <v>-0.2</v>
      </c>
      <c r="E16" s="22">
        <v>-0.17</v>
      </c>
      <c r="F16" s="22">
        <v>-0.63</v>
      </c>
      <c r="G16" s="22">
        <v>0.08</v>
      </c>
      <c r="H16" s="22">
        <v>-0.34</v>
      </c>
      <c r="I16" s="22">
        <v>-0.46</v>
      </c>
      <c r="J16" s="22">
        <v>-0.56</v>
      </c>
      <c r="K16" s="22">
        <v>-0.49</v>
      </c>
      <c r="O16" s="43">
        <f t="shared" si="3"/>
        <v>-0.68</v>
      </c>
      <c r="P16" s="43">
        <f t="shared" si="0"/>
        <v>-0.89</v>
      </c>
      <c r="Q16" s="43">
        <f t="shared" si="1"/>
        <v>-1.51</v>
      </c>
      <c r="R16" s="43">
        <f t="shared" si="2"/>
        <v>-3.08</v>
      </c>
      <c r="S16" s="43"/>
      <c r="T16" s="43"/>
      <c r="U16" s="43"/>
    </row>
    <row r="17" ht="17.4" spans="2:21">
      <c r="B17" s="21" t="s">
        <v>21</v>
      </c>
      <c r="C17" s="22">
        <v>2.26</v>
      </c>
      <c r="D17" s="22">
        <v>1.99</v>
      </c>
      <c r="E17" s="22">
        <v>2.01</v>
      </c>
      <c r="F17" s="22">
        <v>1.8</v>
      </c>
      <c r="G17" s="22">
        <v>2.12</v>
      </c>
      <c r="H17" s="22">
        <v>2.19</v>
      </c>
      <c r="I17" s="22">
        <v>1.77</v>
      </c>
      <c r="J17" s="22">
        <v>1.45</v>
      </c>
      <c r="K17" s="22">
        <v>1.87</v>
      </c>
      <c r="O17" s="43">
        <f t="shared" si="3"/>
        <v>6.26</v>
      </c>
      <c r="P17" s="43">
        <f t="shared" si="0"/>
        <v>6.11</v>
      </c>
      <c r="Q17" s="43">
        <f t="shared" si="1"/>
        <v>5.09</v>
      </c>
      <c r="R17" s="43">
        <f t="shared" si="2"/>
        <v>17.46</v>
      </c>
      <c r="S17" s="43"/>
      <c r="T17" s="43"/>
      <c r="U17" s="43"/>
    </row>
    <row r="18" ht="17.4" spans="2:21">
      <c r="B18" s="21" t="s">
        <v>22</v>
      </c>
      <c r="C18" s="22">
        <v>-1.36</v>
      </c>
      <c r="D18" s="22">
        <v>-1.25</v>
      </c>
      <c r="E18" s="22">
        <v>-1.31</v>
      </c>
      <c r="F18" s="22">
        <v>-1.68</v>
      </c>
      <c r="G18" s="22">
        <v>-1.62</v>
      </c>
      <c r="H18" s="22">
        <v>-1.5</v>
      </c>
      <c r="I18" s="22">
        <v>-1.49</v>
      </c>
      <c r="J18" s="22">
        <v>-1.77</v>
      </c>
      <c r="K18" s="22">
        <v>-2.16</v>
      </c>
      <c r="O18" s="43">
        <f t="shared" si="3"/>
        <v>-3.92</v>
      </c>
      <c r="P18" s="43">
        <f>SUM(F18:H18)</f>
        <v>-4.8</v>
      </c>
      <c r="Q18" s="43">
        <f t="shared" si="1"/>
        <v>-5.42</v>
      </c>
      <c r="R18" s="43">
        <f t="shared" si="2"/>
        <v>-14.14</v>
      </c>
      <c r="S18" s="43"/>
      <c r="T18" s="43"/>
      <c r="U18" s="43"/>
    </row>
    <row r="19" spans="12:21">
      <c r="L19" s="18"/>
      <c r="M19" s="18"/>
      <c r="N19" s="18"/>
      <c r="O19" s="43">
        <f>SUM(O9:O18)</f>
        <v>5.71</v>
      </c>
      <c r="P19" s="43">
        <f>SUM(P9:P18)</f>
        <v>2.05</v>
      </c>
      <c r="Q19" s="43">
        <f>SUM(Q9:Q18)</f>
        <v>-7.63</v>
      </c>
      <c r="R19" s="43">
        <f>SUM(R9:R18)</f>
        <v>0.129999999999999</v>
      </c>
      <c r="S19" s="43"/>
      <c r="T19" s="49"/>
      <c r="U19" s="49"/>
    </row>
    <row r="20" spans="12:19">
      <c r="L20" s="18"/>
      <c r="M20" s="18"/>
      <c r="N20" s="18"/>
      <c r="O20" s="18"/>
      <c r="P20" s="18"/>
      <c r="Q20" s="18"/>
      <c r="R20" s="18"/>
      <c r="S20" s="18"/>
    </row>
    <row r="21" spans="15:19">
      <c r="O21" s="18"/>
      <c r="P21" s="18"/>
      <c r="Q21" s="18"/>
      <c r="R21" s="18"/>
      <c r="S21" s="18"/>
    </row>
    <row r="22" spans="15:19">
      <c r="O22" s="18"/>
      <c r="P22" s="18"/>
      <c r="Q22" s="18"/>
      <c r="R22" s="18"/>
      <c r="S22" s="18"/>
    </row>
    <row r="23" ht="15.6" spans="1:21">
      <c r="A23" s="18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8"/>
      <c r="P23" s="18"/>
      <c r="Q23" s="18"/>
      <c r="R23" s="18"/>
      <c r="S23" s="18"/>
      <c r="T23" s="18"/>
      <c r="U23" s="18"/>
    </row>
    <row r="24" ht="15.6" spans="1:19">
      <c r="A24" s="18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8"/>
      <c r="P24" s="18"/>
      <c r="Q24" s="18"/>
      <c r="R24" s="18"/>
      <c r="S24" s="18"/>
    </row>
    <row r="25" ht="15.6" spans="1:19">
      <c r="A25" s="18"/>
      <c r="B25" s="24" t="s">
        <v>23</v>
      </c>
      <c r="C25" s="25"/>
      <c r="D25" s="25"/>
      <c r="E25" s="25"/>
      <c r="F25" s="25"/>
      <c r="G25" s="26"/>
      <c r="H25" s="20" t="s">
        <v>24</v>
      </c>
      <c r="I25" s="27"/>
      <c r="J25" s="27"/>
      <c r="K25" s="27"/>
      <c r="L25" s="27"/>
      <c r="M25" s="27"/>
      <c r="N25" s="23"/>
      <c r="O25" s="18"/>
      <c r="P25" s="18"/>
      <c r="Q25" s="18"/>
      <c r="R25" s="18"/>
      <c r="S25" s="18"/>
    </row>
    <row r="26" ht="15.6" spans="1:19">
      <c r="A26" s="18"/>
      <c r="B26" s="25"/>
      <c r="C26" s="25"/>
      <c r="D26" s="25"/>
      <c r="E26" s="25"/>
      <c r="F26" s="25"/>
      <c r="G26" s="26"/>
      <c r="H26" s="27"/>
      <c r="I26" s="27"/>
      <c r="J26" s="27"/>
      <c r="K26" s="27"/>
      <c r="L26" s="27"/>
      <c r="M26" s="27"/>
      <c r="N26" s="23"/>
      <c r="O26" s="18"/>
      <c r="P26" s="18"/>
      <c r="Q26" s="18"/>
      <c r="R26" s="18"/>
      <c r="S26" s="18"/>
    </row>
    <row r="27" ht="15.6" spans="1:19">
      <c r="A27" s="18"/>
      <c r="B27" s="24" t="s">
        <v>25</v>
      </c>
      <c r="C27" s="24" t="s">
        <v>26</v>
      </c>
      <c r="D27" s="24" t="s">
        <v>27</v>
      </c>
      <c r="E27" s="24" t="s">
        <v>28</v>
      </c>
      <c r="F27" s="28" t="s">
        <v>29</v>
      </c>
      <c r="G27" s="26"/>
      <c r="H27" s="29" t="s">
        <v>25</v>
      </c>
      <c r="I27" s="29" t="s">
        <v>30</v>
      </c>
      <c r="J27" s="29" t="s">
        <v>31</v>
      </c>
      <c r="K27" s="29" t="s">
        <v>32</v>
      </c>
      <c r="L27" s="29" t="s">
        <v>33</v>
      </c>
      <c r="M27" s="29" t="s">
        <v>34</v>
      </c>
      <c r="N27" s="23"/>
      <c r="O27" s="18"/>
      <c r="P27" s="18"/>
      <c r="Q27" s="18"/>
      <c r="R27" s="18"/>
      <c r="S27" s="18"/>
    </row>
    <row r="28" ht="15.6" spans="1:19">
      <c r="A28" s="18"/>
      <c r="B28" s="24" t="s">
        <v>35</v>
      </c>
      <c r="C28" s="25">
        <f>H3-1</f>
        <v>9</v>
      </c>
      <c r="D28" s="30">
        <f>U10-U9</f>
        <v>88.3619344444445</v>
      </c>
      <c r="E28" s="30">
        <f t="shared" ref="E28:E32" si="4">D28/C28</f>
        <v>9.81799271604938</v>
      </c>
      <c r="F28" s="31">
        <f>E28/E31</f>
        <v>213.517142964538</v>
      </c>
      <c r="G28" s="26"/>
      <c r="H28" s="24" t="s">
        <v>24</v>
      </c>
      <c r="I28" s="30">
        <f>SUM(I29,I30)</f>
        <v>0.0981051440329218</v>
      </c>
      <c r="J28" s="30">
        <f>I28^0.5</f>
        <v>0.313217406976244</v>
      </c>
      <c r="K28" s="44">
        <f>I28/$I$34</f>
        <v>0.0826651684015583</v>
      </c>
      <c r="L28" s="44">
        <f>J28/$J$34</f>
        <v>0.287515509845223</v>
      </c>
      <c r="M28" s="44">
        <f>J28*$J$4/$J$5</f>
        <v>0.289123760285763</v>
      </c>
      <c r="N28" s="23"/>
      <c r="O28" s="18"/>
      <c r="P28" s="18"/>
      <c r="Q28" s="18"/>
      <c r="R28" s="18"/>
      <c r="S28" s="18"/>
    </row>
    <row r="29" ht="15.6" spans="1:19">
      <c r="A29" s="18"/>
      <c r="B29" s="24" t="s">
        <v>36</v>
      </c>
      <c r="C29" s="25">
        <f>H4-1</f>
        <v>2</v>
      </c>
      <c r="D29" s="30">
        <f>U11-U9</f>
        <v>3.16726222222222</v>
      </c>
      <c r="E29" s="30">
        <f t="shared" si="4"/>
        <v>1.58363111111111</v>
      </c>
      <c r="F29" s="31">
        <f>E29/E31</f>
        <v>34.4400734583414</v>
      </c>
      <c r="G29" s="26"/>
      <c r="H29" s="24" t="s">
        <v>15</v>
      </c>
      <c r="I29" s="30">
        <f>E31</f>
        <v>0.0459822222222222</v>
      </c>
      <c r="J29" s="30">
        <f t="shared" ref="J28:J34" si="5">I29^0.5</f>
        <v>0.214434657232039</v>
      </c>
      <c r="K29" s="44">
        <f>I29/$I$34</f>
        <v>0.03874545194289</v>
      </c>
      <c r="L29" s="44">
        <f t="shared" ref="L29:L34" si="6">J29/$J$34</f>
        <v>0.196838644434699</v>
      </c>
      <c r="M29" s="44">
        <f t="shared" ref="M29:M34" si="7">J29*$J$4/$J$5</f>
        <v>0.197939683598806</v>
      </c>
      <c r="N29" s="23"/>
      <c r="O29" s="18"/>
      <c r="P29" s="18"/>
      <c r="Q29" s="18"/>
      <c r="R29" s="18"/>
      <c r="S29" s="18"/>
    </row>
    <row r="30" ht="15.6" spans="1:19">
      <c r="A30" s="18"/>
      <c r="B30" s="24" t="s">
        <v>37</v>
      </c>
      <c r="C30" s="25">
        <f>C28*C29</f>
        <v>18</v>
      </c>
      <c r="D30" s="30">
        <f>D32-D28-D29-D31</f>
        <v>0.358982222222208</v>
      </c>
      <c r="E30" s="30">
        <f t="shared" si="4"/>
        <v>0.0199434567901227</v>
      </c>
      <c r="F30" s="31">
        <f>E30/E31</f>
        <v>0.433721030135087</v>
      </c>
      <c r="G30" s="26"/>
      <c r="H30" s="24" t="s">
        <v>38</v>
      </c>
      <c r="I30" s="30">
        <f>SUM(I31:I32)</f>
        <v>0.0521229218106996</v>
      </c>
      <c r="J30" s="30">
        <f t="shared" si="5"/>
        <v>0.22830444982676</v>
      </c>
      <c r="K30" s="44">
        <f>I30/$I$34</f>
        <v>0.0439197164586683</v>
      </c>
      <c r="L30" s="44">
        <f t="shared" si="6"/>
        <v>0.209570313877391</v>
      </c>
      <c r="M30" s="44">
        <f t="shared" si="7"/>
        <v>0.210742569070855</v>
      </c>
      <c r="N30" s="23"/>
      <c r="O30" s="18"/>
      <c r="P30" s="18"/>
      <c r="Q30" s="18"/>
      <c r="R30" s="18"/>
      <c r="S30" s="18"/>
    </row>
    <row r="31" ht="15.6" spans="1:14">
      <c r="A31" s="18"/>
      <c r="B31" s="24" t="s">
        <v>39</v>
      </c>
      <c r="C31" s="25">
        <f>H3*H4*(H5-1)</f>
        <v>60</v>
      </c>
      <c r="D31" s="30">
        <f>U13-U12</f>
        <v>2.75893333333333</v>
      </c>
      <c r="E31" s="30">
        <f t="shared" si="4"/>
        <v>0.0459822222222222</v>
      </c>
      <c r="F31" s="32" t="s">
        <v>40</v>
      </c>
      <c r="G31" s="26"/>
      <c r="H31" s="24" t="s">
        <v>1</v>
      </c>
      <c r="I31" s="30">
        <f>(E29-E30)/H3/H5</f>
        <v>0.0521229218106996</v>
      </c>
      <c r="J31" s="30">
        <f t="shared" si="5"/>
        <v>0.22830444982676</v>
      </c>
      <c r="K31" s="44">
        <f>I31/$I$34</f>
        <v>0.0439197164586683</v>
      </c>
      <c r="L31" s="44">
        <f t="shared" si="6"/>
        <v>0.209570313877391</v>
      </c>
      <c r="M31" s="44">
        <f t="shared" si="7"/>
        <v>0.210742569070855</v>
      </c>
      <c r="N31" s="39"/>
    </row>
    <row r="32" ht="15.6" spans="1:14">
      <c r="A32" s="18"/>
      <c r="B32" s="24" t="s">
        <v>17</v>
      </c>
      <c r="C32" s="25">
        <f>H3*H4*H5-1</f>
        <v>89</v>
      </c>
      <c r="D32" s="30">
        <f>U13-U9</f>
        <v>94.6471122222222</v>
      </c>
      <c r="E32" s="30">
        <f t="shared" si="4"/>
        <v>1.06345069912609</v>
      </c>
      <c r="F32" s="32" t="s">
        <v>40</v>
      </c>
      <c r="G32" s="26"/>
      <c r="H32" s="24" t="s">
        <v>41</v>
      </c>
      <c r="I32" s="30">
        <f>IF(E30&gt;E31,(E30-E31)/4,0)</f>
        <v>0</v>
      </c>
      <c r="J32" s="30">
        <f t="shared" si="5"/>
        <v>0</v>
      </c>
      <c r="K32" s="44">
        <f>I32/$I$34</f>
        <v>0</v>
      </c>
      <c r="L32" s="44">
        <f t="shared" si="6"/>
        <v>0</v>
      </c>
      <c r="M32" s="44">
        <f t="shared" si="7"/>
        <v>0</v>
      </c>
      <c r="N32" s="39"/>
    </row>
    <row r="33" ht="15.6" spans="1:14">
      <c r="A33" s="18"/>
      <c r="B33" s="26"/>
      <c r="C33" s="26"/>
      <c r="D33" s="26"/>
      <c r="E33" s="26"/>
      <c r="F33" s="26"/>
      <c r="G33" s="26"/>
      <c r="H33" s="24" t="s">
        <v>12</v>
      </c>
      <c r="I33" s="30">
        <f>(E28-E30)/H4/H5</f>
        <v>1.0886721399177</v>
      </c>
      <c r="J33" s="30">
        <f t="shared" si="5"/>
        <v>1.04339452745244</v>
      </c>
      <c r="K33" s="44">
        <f>I33/$I$34</f>
        <v>0.917334831598442</v>
      </c>
      <c r="L33" s="44">
        <f t="shared" si="6"/>
        <v>0.957775981949037</v>
      </c>
      <c r="M33" s="44">
        <f t="shared" si="7"/>
        <v>0.963133409956096</v>
      </c>
      <c r="N33" s="39"/>
    </row>
    <row r="34" ht="15.6" spans="1:14">
      <c r="A34" s="18"/>
      <c r="B34" s="26"/>
      <c r="C34" s="26"/>
      <c r="D34" s="26"/>
      <c r="E34" s="26"/>
      <c r="F34" s="26"/>
      <c r="G34" s="26"/>
      <c r="H34" s="24" t="s">
        <v>17</v>
      </c>
      <c r="I34" s="30">
        <f>I28+I33</f>
        <v>1.18677728395062</v>
      </c>
      <c r="J34" s="30">
        <f t="shared" si="5"/>
        <v>1.08939308055018</v>
      </c>
      <c r="K34" s="45" t="s">
        <v>40</v>
      </c>
      <c r="L34" s="45" t="s">
        <v>40</v>
      </c>
      <c r="M34" s="45" t="s">
        <v>40</v>
      </c>
      <c r="N34" s="39"/>
    </row>
    <row r="35" ht="15.6" spans="1:14">
      <c r="A35" s="1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39"/>
      <c r="M35" s="39"/>
      <c r="N35" s="39"/>
    </row>
    <row r="36" ht="15.6" spans="1:14">
      <c r="A36" s="1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39"/>
      <c r="M36" s="39"/>
      <c r="N36" s="39"/>
    </row>
    <row r="37" ht="15.6" spans="1:14">
      <c r="A37" s="1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39"/>
      <c r="M37" s="39"/>
      <c r="N37" s="39"/>
    </row>
    <row r="38" ht="15.6" spans="1:14">
      <c r="A38" s="18"/>
      <c r="B38" s="33"/>
      <c r="C38" s="34" t="s">
        <v>42</v>
      </c>
      <c r="D38" s="34" t="s">
        <v>43</v>
      </c>
      <c r="E38" s="34" t="s">
        <v>44</v>
      </c>
      <c r="F38" s="23"/>
      <c r="G38" s="23"/>
      <c r="H38" s="35"/>
      <c r="I38" s="46" t="s">
        <v>45</v>
      </c>
      <c r="J38" s="46" t="s">
        <v>46</v>
      </c>
      <c r="K38" s="36" t="s">
        <v>47</v>
      </c>
      <c r="L38" s="36" t="s">
        <v>48</v>
      </c>
      <c r="M38" s="36" t="s">
        <v>49</v>
      </c>
      <c r="N38" s="40" t="s">
        <v>50</v>
      </c>
    </row>
    <row r="39" ht="15.6" spans="2:14">
      <c r="B39" s="36" t="s">
        <v>49</v>
      </c>
      <c r="C39" s="37">
        <f>C28</f>
        <v>9</v>
      </c>
      <c r="D39" s="38">
        <f>D28</f>
        <v>88.3619344444445</v>
      </c>
      <c r="E39" s="38">
        <f>E28</f>
        <v>9.81799271604938</v>
      </c>
      <c r="F39" s="39"/>
      <c r="G39" s="39"/>
      <c r="H39" s="40" t="s">
        <v>51</v>
      </c>
      <c r="I39" s="47">
        <f>K29</f>
        <v>0.03874545194289</v>
      </c>
      <c r="J39" s="47">
        <f>K30</f>
        <v>0.0439197164586683</v>
      </c>
      <c r="K39" s="47">
        <f>K32</f>
        <v>0</v>
      </c>
      <c r="L39" s="47">
        <f>K31</f>
        <v>0.0439197164586683</v>
      </c>
      <c r="M39" s="47">
        <f>K33</f>
        <v>0.917334831598442</v>
      </c>
      <c r="N39" s="47">
        <f>K28</f>
        <v>0.0826651684015583</v>
      </c>
    </row>
    <row r="40" ht="15.6" spans="2:14">
      <c r="B40" s="36" t="s">
        <v>52</v>
      </c>
      <c r="C40" s="37">
        <f>C29</f>
        <v>2</v>
      </c>
      <c r="D40" s="38">
        <f>D29</f>
        <v>3.16726222222222</v>
      </c>
      <c r="E40" s="38">
        <f>E29</f>
        <v>1.58363111111111</v>
      </c>
      <c r="F40" s="39"/>
      <c r="G40" s="39"/>
      <c r="H40" s="40" t="s">
        <v>53</v>
      </c>
      <c r="I40" s="47">
        <f>L29</f>
        <v>0.196838644434699</v>
      </c>
      <c r="J40" s="47">
        <f>L30</f>
        <v>0.209570313877391</v>
      </c>
      <c r="K40" s="47">
        <f>L32</f>
        <v>0</v>
      </c>
      <c r="L40" s="47">
        <f>L31</f>
        <v>0.209570313877391</v>
      </c>
      <c r="M40" s="47">
        <f>L33</f>
        <v>0.957775981949037</v>
      </c>
      <c r="N40" s="47">
        <f>L28</f>
        <v>0.287515509845223</v>
      </c>
    </row>
    <row r="41" ht="15.6" spans="2:14">
      <c r="B41" s="36" t="s">
        <v>47</v>
      </c>
      <c r="C41" s="37">
        <f>C30</f>
        <v>18</v>
      </c>
      <c r="D41" s="38">
        <f>D30</f>
        <v>0.358982222222208</v>
      </c>
      <c r="E41" s="38">
        <f>E30</f>
        <v>0.0199434567901227</v>
      </c>
      <c r="F41" s="39"/>
      <c r="G41" s="39"/>
      <c r="H41" s="40" t="s">
        <v>54</v>
      </c>
      <c r="I41" s="47">
        <f>M29</f>
        <v>0.197939683598806</v>
      </c>
      <c r="J41" s="47">
        <f>M30</f>
        <v>0.210742569070855</v>
      </c>
      <c r="K41" s="47">
        <f>M32</f>
        <v>0</v>
      </c>
      <c r="L41" s="47">
        <f>M31</f>
        <v>0.210742569070855</v>
      </c>
      <c r="M41" s="47">
        <f>M33</f>
        <v>0.963133409956096</v>
      </c>
      <c r="N41" s="48">
        <f>M28</f>
        <v>0.289123760285763</v>
      </c>
    </row>
    <row r="42" ht="15.6" spans="2:14">
      <c r="B42" s="36" t="s">
        <v>55</v>
      </c>
      <c r="C42" s="37">
        <f>C31</f>
        <v>60</v>
      </c>
      <c r="D42" s="38">
        <f>D31</f>
        <v>2.75893333333333</v>
      </c>
      <c r="E42" s="38">
        <f>E31</f>
        <v>0.0459822222222222</v>
      </c>
      <c r="F42" s="39"/>
      <c r="G42" s="39"/>
      <c r="H42" s="39"/>
      <c r="I42" s="39"/>
      <c r="J42" s="39"/>
      <c r="K42" s="39"/>
      <c r="L42" s="39"/>
      <c r="M42" s="39"/>
      <c r="N42" s="39"/>
    </row>
    <row r="43" ht="15.6" spans="2:14">
      <c r="B43" s="36" t="s">
        <v>56</v>
      </c>
      <c r="C43" s="37">
        <f>C32</f>
        <v>89</v>
      </c>
      <c r="D43" s="38">
        <f>D32</f>
        <v>94.6471122222222</v>
      </c>
      <c r="E43" s="38">
        <f>E32</f>
        <v>1.06345069912609</v>
      </c>
      <c r="F43" s="39"/>
      <c r="G43" s="39"/>
      <c r="H43" s="39"/>
      <c r="I43" s="39"/>
      <c r="J43" s="39"/>
      <c r="K43" s="39"/>
      <c r="L43" s="39"/>
      <c r="M43" s="39"/>
      <c r="N43" s="39"/>
    </row>
  </sheetData>
  <mergeCells count="7">
    <mergeCell ref="C7:E7"/>
    <mergeCell ref="F7:H7"/>
    <mergeCell ref="I7:K7"/>
    <mergeCell ref="O8:U8"/>
    <mergeCell ref="B7:B8"/>
    <mergeCell ref="H25:M26"/>
    <mergeCell ref="B25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K22"/>
  <sheetViews>
    <sheetView tabSelected="1" workbookViewId="0">
      <selection activeCell="F20" sqref="F20"/>
    </sheetView>
  </sheetViews>
  <sheetFormatPr defaultColWidth="8.88888888888889" defaultRowHeight="14.4"/>
  <cols>
    <col min="5" max="5" width="15.7777777777778" customWidth="1"/>
    <col min="6" max="6" width="22.4444444444444" customWidth="1"/>
    <col min="7" max="7" width="16.5555555555556" customWidth="1"/>
    <col min="8" max="8" width="16.7777777777778" customWidth="1"/>
    <col min="9" max="9" width="28.3333333333333" customWidth="1"/>
  </cols>
  <sheetData>
    <row r="4" ht="31.2" spans="5:11">
      <c r="E4" s="1" t="s">
        <v>57</v>
      </c>
      <c r="F4" s="2">
        <f>80.02</f>
        <v>80.02</v>
      </c>
      <c r="G4" s="3"/>
      <c r="H4" s="3"/>
      <c r="I4"/>
      <c r="J4" s="14"/>
      <c r="K4" s="14"/>
    </row>
    <row r="5" ht="15.6" spans="5:11">
      <c r="E5" s="4" t="s">
        <v>58</v>
      </c>
      <c r="F5" s="2">
        <f>[1]summary!$D$5</f>
        <v>0.05</v>
      </c>
      <c r="G5" s="3"/>
      <c r="H5" s="3"/>
      <c r="I5" s="3"/>
      <c r="J5" s="14"/>
      <c r="K5" s="14"/>
    </row>
    <row r="6" ht="15.6" spans="5:11">
      <c r="E6" s="4" t="s">
        <v>59</v>
      </c>
      <c r="F6" s="2">
        <f>[1]summary!$E$5</f>
        <v>-0.05</v>
      </c>
      <c r="G6" s="3"/>
      <c r="H6" s="3"/>
      <c r="I6" s="3"/>
      <c r="J6" s="14"/>
      <c r="K6" s="14"/>
    </row>
    <row r="7" ht="15.6" spans="5:11">
      <c r="E7" s="4" t="s">
        <v>60</v>
      </c>
      <c r="F7" s="5">
        <f>F5+ABS(F6)</f>
        <v>0.1</v>
      </c>
      <c r="G7" s="3"/>
      <c r="H7" s="3"/>
      <c r="I7" s="3"/>
      <c r="J7" s="14"/>
      <c r="K7" s="14"/>
    </row>
    <row r="8" ht="15.6" spans="5:11">
      <c r="E8" s="4" t="s">
        <v>61</v>
      </c>
      <c r="F8" s="6" t="s">
        <v>62</v>
      </c>
      <c r="G8" s="6" t="s">
        <v>63</v>
      </c>
      <c r="H8" s="4" t="s">
        <v>64</v>
      </c>
      <c r="I8" s="4" t="s">
        <v>65</v>
      </c>
      <c r="J8" s="15" t="s">
        <v>66</v>
      </c>
      <c r="K8" s="14"/>
    </row>
    <row r="9" ht="15.6" spans="5:11">
      <c r="E9" s="4">
        <v>1</v>
      </c>
      <c r="F9" s="7">
        <v>79.72</v>
      </c>
      <c r="G9" s="8">
        <v>79.871</v>
      </c>
      <c r="H9" s="9">
        <f>G9-F9</f>
        <v>0.150999999999996</v>
      </c>
      <c r="I9" s="16">
        <f>H9/$F$7</f>
        <v>1.50999999999996</v>
      </c>
      <c r="J9" s="16">
        <f t="shared" ref="J9:J19" si="0">ABS(I9)</f>
        <v>1.50999999999996</v>
      </c>
      <c r="K9" s="14"/>
    </row>
    <row r="10" ht="15.6" spans="5:11">
      <c r="E10" s="4">
        <v>2</v>
      </c>
      <c r="F10" s="7">
        <v>79.67</v>
      </c>
      <c r="G10" s="8">
        <v>79.796</v>
      </c>
      <c r="H10" s="9">
        <f t="shared" ref="H9:H18" si="1">G10-F10</f>
        <v>0.126000000000005</v>
      </c>
      <c r="I10" s="16">
        <f t="shared" ref="I10:I19" si="2">H10/$F$7</f>
        <v>1.26000000000005</v>
      </c>
      <c r="J10" s="16">
        <f t="shared" si="0"/>
        <v>1.26000000000005</v>
      </c>
      <c r="K10" s="14"/>
    </row>
    <row r="11" ht="15.6" spans="5:11">
      <c r="E11" s="4">
        <v>3</v>
      </c>
      <c r="F11" s="7">
        <v>79.43</v>
      </c>
      <c r="G11" s="8">
        <v>79.614</v>
      </c>
      <c r="H11" s="9">
        <f t="shared" si="1"/>
        <v>0.183999999999997</v>
      </c>
      <c r="I11" s="16">
        <f t="shared" si="2"/>
        <v>1.83999999999997</v>
      </c>
      <c r="J11" s="16">
        <f t="shared" si="0"/>
        <v>1.83999999999997</v>
      </c>
      <c r="K11" s="14"/>
    </row>
    <row r="12" ht="15.6" spans="5:11">
      <c r="E12" s="4">
        <v>4</v>
      </c>
      <c r="F12" s="7">
        <v>79.51</v>
      </c>
      <c r="G12" s="8">
        <v>79.69</v>
      </c>
      <c r="H12" s="9">
        <f t="shared" si="1"/>
        <v>0.179999999999993</v>
      </c>
      <c r="I12" s="16">
        <f t="shared" si="2"/>
        <v>1.79999999999993</v>
      </c>
      <c r="J12" s="16">
        <f t="shared" si="0"/>
        <v>1.79999999999993</v>
      </c>
      <c r="K12" s="14"/>
    </row>
    <row r="13" ht="15.6" spans="5:11">
      <c r="E13" s="4">
        <v>5</v>
      </c>
      <c r="F13" s="7">
        <v>79.35</v>
      </c>
      <c r="G13" s="8">
        <v>79.39</v>
      </c>
      <c r="H13" s="9">
        <f t="shared" si="1"/>
        <v>0.0400000000000063</v>
      </c>
      <c r="I13" s="16">
        <f t="shared" si="2"/>
        <v>0.400000000000063</v>
      </c>
      <c r="J13" s="16">
        <f t="shared" si="0"/>
        <v>0.400000000000063</v>
      </c>
      <c r="K13" s="14"/>
    </row>
    <row r="14" ht="15.6" spans="5:11">
      <c r="E14" s="4">
        <v>6</v>
      </c>
      <c r="F14" s="7">
        <v>79.61</v>
      </c>
      <c r="G14" s="8">
        <v>79.837</v>
      </c>
      <c r="H14" s="9">
        <f t="shared" si="1"/>
        <v>0.227000000000004</v>
      </c>
      <c r="I14" s="16">
        <f t="shared" si="2"/>
        <v>2.27000000000004</v>
      </c>
      <c r="J14" s="16">
        <f t="shared" si="0"/>
        <v>2.27000000000004</v>
      </c>
      <c r="K14" s="14"/>
    </row>
    <row r="15" ht="15.6" spans="5:11">
      <c r="E15" s="4">
        <v>7</v>
      </c>
      <c r="F15" s="7">
        <v>79.54</v>
      </c>
      <c r="G15" s="8">
        <v>79.666</v>
      </c>
      <c r="H15" s="9">
        <f t="shared" si="1"/>
        <v>0.125999999999991</v>
      </c>
      <c r="I15" s="16">
        <f t="shared" si="2"/>
        <v>1.25999999999991</v>
      </c>
      <c r="J15" s="16">
        <f t="shared" si="0"/>
        <v>1.25999999999991</v>
      </c>
      <c r="K15" s="14"/>
    </row>
    <row r="16" ht="15.6" spans="5:11">
      <c r="E16" s="4">
        <v>8</v>
      </c>
      <c r="F16" s="7">
        <v>79.77</v>
      </c>
      <c r="G16" s="8">
        <v>79.952</v>
      </c>
      <c r="H16" s="9">
        <f t="shared" si="1"/>
        <v>0.182000000000002</v>
      </c>
      <c r="I16" s="16">
        <f t="shared" si="2"/>
        <v>1.82000000000002</v>
      </c>
      <c r="J16" s="16">
        <f t="shared" si="0"/>
        <v>1.82000000000002</v>
      </c>
      <c r="K16" s="14"/>
    </row>
    <row r="17" ht="15.6" spans="5:11">
      <c r="E17" s="4">
        <v>9</v>
      </c>
      <c r="F17" s="7">
        <v>79.79</v>
      </c>
      <c r="G17" s="8">
        <v>79.927</v>
      </c>
      <c r="H17" s="9">
        <f t="shared" si="1"/>
        <v>0.137</v>
      </c>
      <c r="I17" s="16">
        <f t="shared" si="2"/>
        <v>1.37</v>
      </c>
      <c r="J17" s="16">
        <f t="shared" si="0"/>
        <v>1.37</v>
      </c>
      <c r="K17" s="14"/>
    </row>
    <row r="18" ht="15.6" spans="5:11">
      <c r="E18" s="4">
        <v>10</v>
      </c>
      <c r="F18" s="7">
        <v>79.78</v>
      </c>
      <c r="G18" s="8">
        <v>79.924</v>
      </c>
      <c r="H18" s="9">
        <f t="shared" si="1"/>
        <v>0.144000000000005</v>
      </c>
      <c r="I18" s="16">
        <f t="shared" si="2"/>
        <v>1.44000000000005</v>
      </c>
      <c r="J18" s="16">
        <f t="shared" si="0"/>
        <v>1.44000000000005</v>
      </c>
      <c r="K18" s="14"/>
    </row>
    <row r="19" ht="15.6" spans="5:11">
      <c r="E19" s="4" t="s">
        <v>67</v>
      </c>
      <c r="F19" s="10">
        <f>AVERAGE(F9:F18)</f>
        <v>79.617</v>
      </c>
      <c r="G19" s="10">
        <f>AVERAGE(G9:G18)</f>
        <v>79.7667</v>
      </c>
      <c r="H19" s="9">
        <f>AVERAGE(H9:H18)</f>
        <v>0.1497</v>
      </c>
      <c r="I19" s="16">
        <f t="shared" si="2"/>
        <v>1.497</v>
      </c>
      <c r="J19" s="16">
        <f t="shared" si="0"/>
        <v>1.497</v>
      </c>
      <c r="K19" s="14"/>
    </row>
    <row r="20" ht="15.6" spans="5:11">
      <c r="E20" s="4" t="s">
        <v>68</v>
      </c>
      <c r="F20" s="11" cm="1">
        <f t="array" ref="F20">RSQ(F9:F18,G9:G18)</f>
        <v>0.928142556760978</v>
      </c>
      <c r="G20" s="12"/>
      <c r="H20" s="12"/>
      <c r="I20" s="9" t="s">
        <v>69</v>
      </c>
      <c r="J20" s="17">
        <f>MAX(J9:J18)</f>
        <v>2.27000000000004</v>
      </c>
      <c r="K20" s="14"/>
    </row>
    <row r="21" ht="15.6" spans="5:11">
      <c r="E21" s="4" t="s">
        <v>70</v>
      </c>
      <c r="F21" s="11">
        <f>ABS(H19)/F7</f>
        <v>1.497</v>
      </c>
      <c r="G21" s="12"/>
      <c r="H21" s="12"/>
      <c r="I21" s="12"/>
      <c r="J21" s="14"/>
      <c r="K21" s="14"/>
    </row>
    <row r="22" ht="15.6" spans="5:11">
      <c r="E22" s="3"/>
      <c r="F22" s="13">
        <f>MAX(F9:F18)-MIN(F9:F18)</f>
        <v>0.440000000000012</v>
      </c>
      <c r="G22" s="3"/>
      <c r="H22" s="3"/>
      <c r="I22" s="3"/>
      <c r="J22" s="14"/>
      <c r="K22" s="14"/>
    </row>
  </sheetData>
  <conditionalFormatting sqref="G9:G18">
    <cfRule type="containsBlanks" dxfId="0" priority="1">
      <formula>LEN(TRIM(G9))=0</formula>
    </cfRule>
    <cfRule type="expression" dxfId="1" priority="2">
      <formula>AND($M6&lt;&gt;"",$W6&lt;&gt;"",G9&lt;$M6)</formula>
    </cfRule>
    <cfRule type="expression" dxfId="2" priority="3">
      <formula>AND($L6&lt;&gt;"",$W6&lt;&gt;"",G9&gt;$L6)</formula>
    </cfRule>
    <cfRule type="notContainsBlanks" dxfId="3" priority="4">
      <formula>LEN(TRIM(G9))&gt;0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GRR</vt:lpstr>
      <vt:lpstr>Correlation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</dc:creator>
  <cp:lastModifiedBy>孙晴艺</cp:lastModifiedBy>
  <dcterms:created xsi:type="dcterms:W3CDTF">2024-06-19T02:21:44Z</dcterms:created>
  <dcterms:modified xsi:type="dcterms:W3CDTF">2024-06-19T07:24:46Z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2BFBE375ED1543BF917A57998E8A202F_11</vt:lpwstr>
  </property>
  <property fmtid="{D5CDD505-2E9C-101B-9397-08002B2CF9AE}" pid="3" name="KSOProductBuildVer">
    <vt:lpwstr>2052-12.1.0.16929</vt:lpwstr>
  </property>
</Properties>
</file>