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lvst277\Documents\Anna Lab\Brendon\"/>
    </mc:Choice>
  </mc:AlternateContent>
  <bookViews>
    <workbookView xWindow="0" yWindow="0" windowWidth="28800" windowHeight="12710" firstSheet="5" activeTab="8"/>
  </bookViews>
  <sheets>
    <sheet name="Information to SciLife" sheetId="7" r:id="rId1"/>
    <sheet name="Concentration samples" sheetId="2" r:id="rId2"/>
    <sheet name="BSoil 1 Pico green" sheetId="5" r:id="rId3"/>
    <sheet name="BSoil 2 pico green" sheetId="6" r:id="rId4"/>
    <sheet name="BSoil 1 Picco Green ITS 1 LR5" sheetId="9" r:id="rId5"/>
    <sheet name="BSoil 2 Picco Green its1 LR5" sheetId="10" r:id="rId6"/>
    <sheet name="PCR-Setup" sheetId="4" r:id="rId7"/>
    <sheet name="PCR-Mix" sheetId="1" r:id="rId8"/>
    <sheet name="Taggar fITS7" sheetId="3" r:id="rId9"/>
    <sheet name="Taggar ITS1 and LR5" sheetId="8" r:id="rId10"/>
  </sheets>
  <externalReferences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" i="2" l="1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7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4" i="2"/>
  <c r="E14" i="10"/>
  <c r="D14" i="10"/>
  <c r="F14" i="10" s="1"/>
  <c r="L13" i="10"/>
  <c r="K13" i="10"/>
  <c r="E13" i="10"/>
  <c r="D13" i="10"/>
  <c r="K12" i="10"/>
  <c r="E12" i="10"/>
  <c r="D12" i="10"/>
  <c r="K11" i="10"/>
  <c r="E11" i="10"/>
  <c r="D11" i="10"/>
  <c r="K10" i="10"/>
  <c r="E14" i="9"/>
  <c r="D14" i="9"/>
  <c r="F14" i="9" s="1"/>
  <c r="L13" i="9"/>
  <c r="K13" i="9"/>
  <c r="E13" i="9"/>
  <c r="D13" i="9"/>
  <c r="F13" i="9" s="1"/>
  <c r="G13" i="9" s="1"/>
  <c r="L12" i="9" s="1"/>
  <c r="K12" i="9"/>
  <c r="E12" i="9"/>
  <c r="D12" i="9"/>
  <c r="K11" i="9"/>
  <c r="E11" i="9"/>
  <c r="D11" i="9"/>
  <c r="K10" i="9"/>
  <c r="F11" i="10" l="1"/>
  <c r="G11" i="10" s="1"/>
  <c r="L10" i="10" s="1"/>
  <c r="F12" i="10"/>
  <c r="G12" i="10" s="1"/>
  <c r="L11" i="10" s="1"/>
  <c r="F13" i="10"/>
  <c r="G13" i="10" s="1"/>
  <c r="L12" i="10" s="1"/>
  <c r="F11" i="9"/>
  <c r="G11" i="9" s="1"/>
  <c r="L10" i="9" s="1"/>
  <c r="F12" i="9"/>
  <c r="G12" i="9" s="1"/>
  <c r="L11" i="9" s="1"/>
  <c r="M44" i="10"/>
  <c r="M58" i="10" s="1"/>
  <c r="M71" i="10" s="1"/>
  <c r="M84" i="10" s="1"/>
  <c r="I44" i="10"/>
  <c r="I58" i="10" s="1"/>
  <c r="I71" i="10" s="1"/>
  <c r="I84" i="10" s="1"/>
  <c r="E44" i="10"/>
  <c r="E58" i="10" s="1"/>
  <c r="E71" i="10" s="1"/>
  <c r="E84" i="10" s="1"/>
  <c r="M43" i="10"/>
  <c r="M57" i="10" s="1"/>
  <c r="M70" i="10" s="1"/>
  <c r="M83" i="10" s="1"/>
  <c r="I43" i="10"/>
  <c r="I57" i="10" s="1"/>
  <c r="I70" i="10" s="1"/>
  <c r="I83" i="10" s="1"/>
  <c r="E43" i="10"/>
  <c r="E57" i="10" s="1"/>
  <c r="E70" i="10" s="1"/>
  <c r="E83" i="10" s="1"/>
  <c r="M42" i="10"/>
  <c r="M56" i="10" s="1"/>
  <c r="M69" i="10" s="1"/>
  <c r="M82" i="10" s="1"/>
  <c r="I42" i="10"/>
  <c r="I56" i="10" s="1"/>
  <c r="I69" i="10" s="1"/>
  <c r="I82" i="10" s="1"/>
  <c r="E42" i="10"/>
  <c r="E56" i="10" s="1"/>
  <c r="E69" i="10" s="1"/>
  <c r="E82" i="10" s="1"/>
  <c r="M41" i="10"/>
  <c r="M55" i="10" s="1"/>
  <c r="M68" i="10" s="1"/>
  <c r="M81" i="10" s="1"/>
  <c r="I41" i="10"/>
  <c r="I55" i="10" s="1"/>
  <c r="I68" i="10" s="1"/>
  <c r="I81" i="10" s="1"/>
  <c r="E41" i="10"/>
  <c r="E55" i="10" s="1"/>
  <c r="E68" i="10" s="1"/>
  <c r="E81" i="10" s="1"/>
  <c r="M40" i="10"/>
  <c r="M54" i="10" s="1"/>
  <c r="M67" i="10" s="1"/>
  <c r="M80" i="10" s="1"/>
  <c r="I40" i="10"/>
  <c r="I54" i="10" s="1"/>
  <c r="I67" i="10" s="1"/>
  <c r="I80" i="10" s="1"/>
  <c r="E40" i="10"/>
  <c r="E54" i="10" s="1"/>
  <c r="E67" i="10" s="1"/>
  <c r="E80" i="10" s="1"/>
  <c r="K39" i="10"/>
  <c r="K53" i="10" s="1"/>
  <c r="K66" i="10" s="1"/>
  <c r="K79" i="10" s="1"/>
  <c r="G39" i="10"/>
  <c r="G53" i="10" s="1"/>
  <c r="G66" i="10" s="1"/>
  <c r="G79" i="10" s="1"/>
  <c r="M38" i="10"/>
  <c r="M52" i="10" s="1"/>
  <c r="M65" i="10" s="1"/>
  <c r="M78" i="10" s="1"/>
  <c r="I38" i="10"/>
  <c r="I52" i="10" s="1"/>
  <c r="I65" i="10" s="1"/>
  <c r="I78" i="10" s="1"/>
  <c r="L44" i="10"/>
  <c r="L58" i="10" s="1"/>
  <c r="L71" i="10" s="1"/>
  <c r="L84" i="10" s="1"/>
  <c r="H44" i="10"/>
  <c r="H58" i="10" s="1"/>
  <c r="H71" i="10" s="1"/>
  <c r="H84" i="10" s="1"/>
  <c r="D44" i="10"/>
  <c r="D58" i="10" s="1"/>
  <c r="D71" i="10" s="1"/>
  <c r="D84" i="10" s="1"/>
  <c r="L43" i="10"/>
  <c r="L57" i="10" s="1"/>
  <c r="L70" i="10" s="1"/>
  <c r="L83" i="10" s="1"/>
  <c r="H43" i="10"/>
  <c r="H57" i="10" s="1"/>
  <c r="H70" i="10" s="1"/>
  <c r="H83" i="10" s="1"/>
  <c r="D43" i="10"/>
  <c r="D57" i="10" s="1"/>
  <c r="D70" i="10" s="1"/>
  <c r="D83" i="10" s="1"/>
  <c r="L42" i="10"/>
  <c r="L56" i="10" s="1"/>
  <c r="L69" i="10" s="1"/>
  <c r="L82" i="10" s="1"/>
  <c r="H42" i="10"/>
  <c r="H56" i="10" s="1"/>
  <c r="H69" i="10" s="1"/>
  <c r="H82" i="10" s="1"/>
  <c r="D42" i="10"/>
  <c r="D56" i="10" s="1"/>
  <c r="D69" i="10" s="1"/>
  <c r="D82" i="10" s="1"/>
  <c r="L41" i="10"/>
  <c r="L55" i="10" s="1"/>
  <c r="L68" i="10" s="1"/>
  <c r="L81" i="10" s="1"/>
  <c r="H41" i="10"/>
  <c r="H55" i="10" s="1"/>
  <c r="H68" i="10" s="1"/>
  <c r="H81" i="10" s="1"/>
  <c r="D41" i="10"/>
  <c r="D55" i="10" s="1"/>
  <c r="D68" i="10" s="1"/>
  <c r="D81" i="10" s="1"/>
  <c r="L40" i="10"/>
  <c r="L54" i="10" s="1"/>
  <c r="L67" i="10" s="1"/>
  <c r="L80" i="10" s="1"/>
  <c r="H40" i="10"/>
  <c r="H54" i="10" s="1"/>
  <c r="H67" i="10" s="1"/>
  <c r="H80" i="10" s="1"/>
  <c r="D40" i="10"/>
  <c r="D54" i="10" s="1"/>
  <c r="D67" i="10" s="1"/>
  <c r="D80" i="10" s="1"/>
  <c r="J39" i="10"/>
  <c r="J53" i="10" s="1"/>
  <c r="J66" i="10" s="1"/>
  <c r="J79" i="10" s="1"/>
  <c r="F39" i="10"/>
  <c r="F53" i="10" s="1"/>
  <c r="F66" i="10" s="1"/>
  <c r="F79" i="10" s="1"/>
  <c r="L38" i="10"/>
  <c r="L52" i="10" s="1"/>
  <c r="L65" i="10" s="1"/>
  <c r="L78" i="10" s="1"/>
  <c r="H38" i="10"/>
  <c r="H52" i="10" s="1"/>
  <c r="H65" i="10" s="1"/>
  <c r="H78" i="10" s="1"/>
  <c r="K44" i="10"/>
  <c r="K58" i="10" s="1"/>
  <c r="K71" i="10" s="1"/>
  <c r="K84" i="10" s="1"/>
  <c r="G44" i="10"/>
  <c r="G58" i="10" s="1"/>
  <c r="G71" i="10" s="1"/>
  <c r="G84" i="10" s="1"/>
  <c r="C44" i="10"/>
  <c r="C58" i="10" s="1"/>
  <c r="C71" i="10" s="1"/>
  <c r="C84" i="10" s="1"/>
  <c r="K43" i="10"/>
  <c r="K57" i="10" s="1"/>
  <c r="K70" i="10" s="1"/>
  <c r="K83" i="10" s="1"/>
  <c r="G43" i="10"/>
  <c r="G57" i="10" s="1"/>
  <c r="G70" i="10" s="1"/>
  <c r="G83" i="10" s="1"/>
  <c r="C43" i="10"/>
  <c r="C57" i="10" s="1"/>
  <c r="C70" i="10" s="1"/>
  <c r="C83" i="10" s="1"/>
  <c r="K42" i="10"/>
  <c r="K56" i="10" s="1"/>
  <c r="K69" i="10" s="1"/>
  <c r="K82" i="10" s="1"/>
  <c r="G42" i="10"/>
  <c r="G56" i="10" s="1"/>
  <c r="G69" i="10" s="1"/>
  <c r="G82" i="10" s="1"/>
  <c r="C42" i="10"/>
  <c r="C56" i="10" s="1"/>
  <c r="C69" i="10" s="1"/>
  <c r="C82" i="10" s="1"/>
  <c r="K41" i="10"/>
  <c r="K55" i="10" s="1"/>
  <c r="K68" i="10" s="1"/>
  <c r="K81" i="10" s="1"/>
  <c r="G41" i="10"/>
  <c r="G55" i="10" s="1"/>
  <c r="G68" i="10" s="1"/>
  <c r="G81" i="10" s="1"/>
  <c r="C41" i="10"/>
  <c r="C55" i="10" s="1"/>
  <c r="C68" i="10" s="1"/>
  <c r="C81" i="10" s="1"/>
  <c r="K40" i="10"/>
  <c r="K54" i="10" s="1"/>
  <c r="K67" i="10" s="1"/>
  <c r="K80" i="10" s="1"/>
  <c r="G40" i="10"/>
  <c r="G54" i="10" s="1"/>
  <c r="G67" i="10" s="1"/>
  <c r="G80" i="10" s="1"/>
  <c r="M39" i="10"/>
  <c r="M53" i="10" s="1"/>
  <c r="M66" i="10" s="1"/>
  <c r="M79" i="10" s="1"/>
  <c r="I39" i="10"/>
  <c r="I53" i="10" s="1"/>
  <c r="I66" i="10" s="1"/>
  <c r="I79" i="10" s="1"/>
  <c r="E39" i="10"/>
  <c r="E53" i="10" s="1"/>
  <c r="E66" i="10" s="1"/>
  <c r="E79" i="10" s="1"/>
  <c r="K38" i="10"/>
  <c r="K52" i="10" s="1"/>
  <c r="K65" i="10" s="1"/>
  <c r="K78" i="10" s="1"/>
  <c r="G38" i="10"/>
  <c r="G52" i="10" s="1"/>
  <c r="G65" i="10" s="1"/>
  <c r="G78" i="10" s="1"/>
  <c r="J44" i="10"/>
  <c r="J58" i="10" s="1"/>
  <c r="J71" i="10" s="1"/>
  <c r="J84" i="10" s="1"/>
  <c r="F44" i="10"/>
  <c r="F58" i="10" s="1"/>
  <c r="F71" i="10" s="1"/>
  <c r="F84" i="10" s="1"/>
  <c r="B44" i="10"/>
  <c r="B58" i="10" s="1"/>
  <c r="B71" i="10" s="1"/>
  <c r="B84" i="10" s="1"/>
  <c r="J43" i="10"/>
  <c r="J57" i="10" s="1"/>
  <c r="J70" i="10" s="1"/>
  <c r="J83" i="10" s="1"/>
  <c r="F43" i="10"/>
  <c r="F57" i="10" s="1"/>
  <c r="F70" i="10" s="1"/>
  <c r="F83" i="10" s="1"/>
  <c r="B43" i="10"/>
  <c r="B57" i="10" s="1"/>
  <c r="B70" i="10" s="1"/>
  <c r="B83" i="10" s="1"/>
  <c r="J42" i="10"/>
  <c r="J56" i="10" s="1"/>
  <c r="J69" i="10" s="1"/>
  <c r="J82" i="10" s="1"/>
  <c r="F42" i="10"/>
  <c r="F56" i="10" s="1"/>
  <c r="F69" i="10" s="1"/>
  <c r="F82" i="10" s="1"/>
  <c r="B42" i="10"/>
  <c r="B56" i="10" s="1"/>
  <c r="B69" i="10" s="1"/>
  <c r="B82" i="10" s="1"/>
  <c r="J41" i="10"/>
  <c r="J55" i="10" s="1"/>
  <c r="J68" i="10" s="1"/>
  <c r="J81" i="10" s="1"/>
  <c r="F41" i="10"/>
  <c r="F55" i="10" s="1"/>
  <c r="F68" i="10" s="1"/>
  <c r="F81" i="10" s="1"/>
  <c r="B41" i="10"/>
  <c r="B55" i="10" s="1"/>
  <c r="B68" i="10" s="1"/>
  <c r="B81" i="10" s="1"/>
  <c r="J40" i="10"/>
  <c r="J54" i="10" s="1"/>
  <c r="J67" i="10" s="1"/>
  <c r="J80" i="10" s="1"/>
  <c r="F40" i="10"/>
  <c r="F54" i="10" s="1"/>
  <c r="F67" i="10" s="1"/>
  <c r="F80" i="10" s="1"/>
  <c r="L39" i="10"/>
  <c r="L53" i="10" s="1"/>
  <c r="L66" i="10" s="1"/>
  <c r="L79" i="10" s="1"/>
  <c r="H39" i="10"/>
  <c r="H53" i="10" s="1"/>
  <c r="H66" i="10" s="1"/>
  <c r="H79" i="10" s="1"/>
  <c r="D39" i="10"/>
  <c r="D53" i="10" s="1"/>
  <c r="D66" i="10" s="1"/>
  <c r="D79" i="10" s="1"/>
  <c r="J38" i="10"/>
  <c r="J52" i="10" s="1"/>
  <c r="J65" i="10" s="1"/>
  <c r="J78" i="10" s="1"/>
  <c r="F38" i="10"/>
  <c r="F52" i="10" s="1"/>
  <c r="F65" i="10" s="1"/>
  <c r="F78" i="10" s="1"/>
  <c r="E38" i="10"/>
  <c r="E52" i="10" s="1"/>
  <c r="E65" i="10" s="1"/>
  <c r="E78" i="10" s="1"/>
  <c r="K37" i="10"/>
  <c r="K51" i="10" s="1"/>
  <c r="K64" i="10" s="1"/>
  <c r="K77" i="10" s="1"/>
  <c r="G37" i="10"/>
  <c r="G51" i="10" s="1"/>
  <c r="G64" i="10" s="1"/>
  <c r="G77" i="10" s="1"/>
  <c r="D38" i="10"/>
  <c r="D52" i="10" s="1"/>
  <c r="D65" i="10" s="1"/>
  <c r="D78" i="10" s="1"/>
  <c r="J37" i="10"/>
  <c r="J51" i="10" s="1"/>
  <c r="J64" i="10" s="1"/>
  <c r="J77" i="10" s="1"/>
  <c r="F37" i="10"/>
  <c r="F51" i="10" s="1"/>
  <c r="F64" i="10" s="1"/>
  <c r="F77" i="10" s="1"/>
  <c r="M37" i="10"/>
  <c r="M51" i="10" s="1"/>
  <c r="M64" i="10" s="1"/>
  <c r="M77" i="10" s="1"/>
  <c r="I37" i="10"/>
  <c r="I51" i="10" s="1"/>
  <c r="I64" i="10" s="1"/>
  <c r="I77" i="10" s="1"/>
  <c r="E37" i="10"/>
  <c r="E51" i="10" s="1"/>
  <c r="E64" i="10" s="1"/>
  <c r="E77" i="10" s="1"/>
  <c r="L37" i="10"/>
  <c r="L51" i="10" s="1"/>
  <c r="L64" i="10" s="1"/>
  <c r="L77" i="10" s="1"/>
  <c r="H37" i="10"/>
  <c r="H51" i="10" s="1"/>
  <c r="H64" i="10" s="1"/>
  <c r="H77" i="10" s="1"/>
  <c r="D37" i="10"/>
  <c r="D51" i="10" s="1"/>
  <c r="D64" i="10" s="1"/>
  <c r="D77" i="10" s="1"/>
  <c r="M44" i="9"/>
  <c r="M58" i="9" s="1"/>
  <c r="M71" i="9" s="1"/>
  <c r="M84" i="9" s="1"/>
  <c r="I44" i="9"/>
  <c r="I58" i="9" s="1"/>
  <c r="I71" i="9" s="1"/>
  <c r="I84" i="9" s="1"/>
  <c r="E44" i="9"/>
  <c r="E58" i="9" s="1"/>
  <c r="E71" i="9" s="1"/>
  <c r="E84" i="9" s="1"/>
  <c r="M43" i="9"/>
  <c r="M57" i="9" s="1"/>
  <c r="M70" i="9" s="1"/>
  <c r="M83" i="9" s="1"/>
  <c r="I43" i="9"/>
  <c r="I57" i="9" s="1"/>
  <c r="I70" i="9" s="1"/>
  <c r="I83" i="9" s="1"/>
  <c r="E43" i="9"/>
  <c r="E57" i="9" s="1"/>
  <c r="E70" i="9" s="1"/>
  <c r="E83" i="9" s="1"/>
  <c r="M42" i="9"/>
  <c r="M56" i="9" s="1"/>
  <c r="M69" i="9" s="1"/>
  <c r="M82" i="9" s="1"/>
  <c r="I42" i="9"/>
  <c r="I56" i="9" s="1"/>
  <c r="I69" i="9" s="1"/>
  <c r="I82" i="9" s="1"/>
  <c r="E42" i="9"/>
  <c r="E56" i="9" s="1"/>
  <c r="E69" i="9" s="1"/>
  <c r="E82" i="9" s="1"/>
  <c r="M41" i="9"/>
  <c r="M55" i="9" s="1"/>
  <c r="M68" i="9" s="1"/>
  <c r="M81" i="9" s="1"/>
  <c r="I41" i="9"/>
  <c r="I55" i="9" s="1"/>
  <c r="I68" i="9" s="1"/>
  <c r="I81" i="9" s="1"/>
  <c r="E41" i="9"/>
  <c r="E55" i="9" s="1"/>
  <c r="E68" i="9" s="1"/>
  <c r="E81" i="9" s="1"/>
  <c r="M40" i="9"/>
  <c r="M54" i="9" s="1"/>
  <c r="M67" i="9" s="1"/>
  <c r="M80" i="9" s="1"/>
  <c r="I40" i="9"/>
  <c r="I54" i="9" s="1"/>
  <c r="I67" i="9" s="1"/>
  <c r="I80" i="9" s="1"/>
  <c r="E40" i="9"/>
  <c r="E54" i="9" s="1"/>
  <c r="E67" i="9" s="1"/>
  <c r="E80" i="9" s="1"/>
  <c r="K39" i="9"/>
  <c r="K53" i="9" s="1"/>
  <c r="K66" i="9" s="1"/>
  <c r="K79" i="9" s="1"/>
  <c r="G39" i="9"/>
  <c r="G53" i="9" s="1"/>
  <c r="G66" i="9" s="1"/>
  <c r="G79" i="9" s="1"/>
  <c r="M38" i="9"/>
  <c r="M52" i="9" s="1"/>
  <c r="M65" i="9" s="1"/>
  <c r="M78" i="9" s="1"/>
  <c r="I38" i="9"/>
  <c r="I52" i="9" s="1"/>
  <c r="I65" i="9" s="1"/>
  <c r="I78" i="9" s="1"/>
  <c r="L44" i="9"/>
  <c r="L58" i="9" s="1"/>
  <c r="L71" i="9" s="1"/>
  <c r="L84" i="9" s="1"/>
  <c r="H44" i="9"/>
  <c r="H58" i="9" s="1"/>
  <c r="H71" i="9" s="1"/>
  <c r="H84" i="9" s="1"/>
  <c r="D44" i="9"/>
  <c r="D58" i="9" s="1"/>
  <c r="D71" i="9" s="1"/>
  <c r="D84" i="9" s="1"/>
  <c r="L43" i="9"/>
  <c r="L57" i="9" s="1"/>
  <c r="L70" i="9" s="1"/>
  <c r="L83" i="9" s="1"/>
  <c r="H43" i="9"/>
  <c r="H57" i="9" s="1"/>
  <c r="H70" i="9" s="1"/>
  <c r="H83" i="9" s="1"/>
  <c r="D43" i="9"/>
  <c r="D57" i="9" s="1"/>
  <c r="D70" i="9" s="1"/>
  <c r="D83" i="9" s="1"/>
  <c r="L42" i="9"/>
  <c r="L56" i="9" s="1"/>
  <c r="L69" i="9" s="1"/>
  <c r="L82" i="9" s="1"/>
  <c r="H42" i="9"/>
  <c r="H56" i="9" s="1"/>
  <c r="H69" i="9" s="1"/>
  <c r="H82" i="9" s="1"/>
  <c r="D42" i="9"/>
  <c r="D56" i="9" s="1"/>
  <c r="D69" i="9" s="1"/>
  <c r="D82" i="9" s="1"/>
  <c r="L41" i="9"/>
  <c r="L55" i="9" s="1"/>
  <c r="L68" i="9" s="1"/>
  <c r="L81" i="9" s="1"/>
  <c r="H41" i="9"/>
  <c r="H55" i="9" s="1"/>
  <c r="H68" i="9" s="1"/>
  <c r="H81" i="9" s="1"/>
  <c r="D41" i="9"/>
  <c r="D55" i="9" s="1"/>
  <c r="D68" i="9" s="1"/>
  <c r="D81" i="9" s="1"/>
  <c r="L40" i="9"/>
  <c r="L54" i="9" s="1"/>
  <c r="L67" i="9" s="1"/>
  <c r="L80" i="9" s="1"/>
  <c r="H40" i="9"/>
  <c r="H54" i="9" s="1"/>
  <c r="H67" i="9" s="1"/>
  <c r="H80" i="9" s="1"/>
  <c r="D40" i="9"/>
  <c r="D54" i="9" s="1"/>
  <c r="D67" i="9" s="1"/>
  <c r="D80" i="9" s="1"/>
  <c r="J39" i="9"/>
  <c r="J53" i="9" s="1"/>
  <c r="J66" i="9" s="1"/>
  <c r="J79" i="9" s="1"/>
  <c r="F39" i="9"/>
  <c r="F53" i="9" s="1"/>
  <c r="F66" i="9" s="1"/>
  <c r="F79" i="9" s="1"/>
  <c r="L38" i="9"/>
  <c r="L52" i="9" s="1"/>
  <c r="L65" i="9" s="1"/>
  <c r="L78" i="9" s="1"/>
  <c r="H38" i="9"/>
  <c r="H52" i="9" s="1"/>
  <c r="H65" i="9" s="1"/>
  <c r="H78" i="9" s="1"/>
  <c r="K44" i="9"/>
  <c r="K58" i="9" s="1"/>
  <c r="K71" i="9" s="1"/>
  <c r="K84" i="9" s="1"/>
  <c r="G44" i="9"/>
  <c r="G58" i="9" s="1"/>
  <c r="G71" i="9" s="1"/>
  <c r="G84" i="9" s="1"/>
  <c r="C44" i="9"/>
  <c r="C58" i="9" s="1"/>
  <c r="C71" i="9" s="1"/>
  <c r="C84" i="9" s="1"/>
  <c r="K43" i="9"/>
  <c r="K57" i="9" s="1"/>
  <c r="K70" i="9" s="1"/>
  <c r="K83" i="9" s="1"/>
  <c r="G43" i="9"/>
  <c r="G57" i="9" s="1"/>
  <c r="G70" i="9" s="1"/>
  <c r="G83" i="9" s="1"/>
  <c r="C43" i="9"/>
  <c r="C57" i="9" s="1"/>
  <c r="C70" i="9" s="1"/>
  <c r="C83" i="9" s="1"/>
  <c r="K42" i="9"/>
  <c r="K56" i="9" s="1"/>
  <c r="K69" i="9" s="1"/>
  <c r="K82" i="9" s="1"/>
  <c r="G42" i="9"/>
  <c r="G56" i="9" s="1"/>
  <c r="G69" i="9" s="1"/>
  <c r="G82" i="9" s="1"/>
  <c r="C42" i="9"/>
  <c r="C56" i="9" s="1"/>
  <c r="C69" i="9" s="1"/>
  <c r="C82" i="9" s="1"/>
  <c r="K41" i="9"/>
  <c r="K55" i="9" s="1"/>
  <c r="K68" i="9" s="1"/>
  <c r="K81" i="9" s="1"/>
  <c r="G41" i="9"/>
  <c r="G55" i="9" s="1"/>
  <c r="G68" i="9" s="1"/>
  <c r="G81" i="9" s="1"/>
  <c r="C41" i="9"/>
  <c r="C55" i="9" s="1"/>
  <c r="C68" i="9" s="1"/>
  <c r="C81" i="9" s="1"/>
  <c r="K40" i="9"/>
  <c r="K54" i="9" s="1"/>
  <c r="K67" i="9" s="1"/>
  <c r="K80" i="9" s="1"/>
  <c r="G40" i="9"/>
  <c r="G54" i="9" s="1"/>
  <c r="G67" i="9" s="1"/>
  <c r="G80" i="9" s="1"/>
  <c r="M39" i="9"/>
  <c r="M53" i="9" s="1"/>
  <c r="M66" i="9" s="1"/>
  <c r="M79" i="9" s="1"/>
  <c r="I39" i="9"/>
  <c r="I53" i="9" s="1"/>
  <c r="I66" i="9" s="1"/>
  <c r="I79" i="9" s="1"/>
  <c r="E39" i="9"/>
  <c r="E53" i="9" s="1"/>
  <c r="E66" i="9" s="1"/>
  <c r="E79" i="9" s="1"/>
  <c r="K38" i="9"/>
  <c r="K52" i="9" s="1"/>
  <c r="K65" i="9" s="1"/>
  <c r="K78" i="9" s="1"/>
  <c r="G38" i="9"/>
  <c r="G52" i="9" s="1"/>
  <c r="G65" i="9" s="1"/>
  <c r="G78" i="9" s="1"/>
  <c r="B44" i="9"/>
  <c r="B58" i="9" s="1"/>
  <c r="B71" i="9" s="1"/>
  <c r="B84" i="9" s="1"/>
  <c r="J42" i="9"/>
  <c r="J56" i="9" s="1"/>
  <c r="J69" i="9" s="1"/>
  <c r="J82" i="9" s="1"/>
  <c r="F41" i="9"/>
  <c r="F55" i="9" s="1"/>
  <c r="F68" i="9" s="1"/>
  <c r="F81" i="9" s="1"/>
  <c r="L39" i="9"/>
  <c r="L53" i="9" s="1"/>
  <c r="L66" i="9" s="1"/>
  <c r="L79" i="9" s="1"/>
  <c r="F38" i="9"/>
  <c r="F52" i="9" s="1"/>
  <c r="F65" i="9" s="1"/>
  <c r="F78" i="9" s="1"/>
  <c r="L37" i="9"/>
  <c r="L51" i="9" s="1"/>
  <c r="L64" i="9" s="1"/>
  <c r="L77" i="9" s="1"/>
  <c r="H37" i="9"/>
  <c r="H51" i="9" s="1"/>
  <c r="H64" i="9" s="1"/>
  <c r="H77" i="9" s="1"/>
  <c r="D37" i="9"/>
  <c r="D51" i="9" s="1"/>
  <c r="D64" i="9" s="1"/>
  <c r="D77" i="9" s="1"/>
  <c r="J43" i="9"/>
  <c r="J57" i="9" s="1"/>
  <c r="J70" i="9" s="1"/>
  <c r="J83" i="9" s="1"/>
  <c r="F42" i="9"/>
  <c r="F56" i="9" s="1"/>
  <c r="F69" i="9" s="1"/>
  <c r="F82" i="9" s="1"/>
  <c r="B41" i="9"/>
  <c r="B55" i="9" s="1"/>
  <c r="B68" i="9" s="1"/>
  <c r="B81" i="9" s="1"/>
  <c r="H39" i="9"/>
  <c r="H53" i="9" s="1"/>
  <c r="H66" i="9" s="1"/>
  <c r="H79" i="9" s="1"/>
  <c r="E38" i="9"/>
  <c r="E52" i="9" s="1"/>
  <c r="E65" i="9" s="1"/>
  <c r="E78" i="9" s="1"/>
  <c r="K37" i="9"/>
  <c r="K51" i="9" s="1"/>
  <c r="K64" i="9" s="1"/>
  <c r="K77" i="9" s="1"/>
  <c r="G37" i="9"/>
  <c r="G51" i="9" s="1"/>
  <c r="G64" i="9" s="1"/>
  <c r="G77" i="9" s="1"/>
  <c r="J44" i="9"/>
  <c r="J58" i="9" s="1"/>
  <c r="J71" i="9" s="1"/>
  <c r="J84" i="9" s="1"/>
  <c r="F43" i="9"/>
  <c r="F57" i="9" s="1"/>
  <c r="F70" i="9" s="1"/>
  <c r="F83" i="9" s="1"/>
  <c r="B42" i="9"/>
  <c r="B56" i="9" s="1"/>
  <c r="B69" i="9" s="1"/>
  <c r="B82" i="9" s="1"/>
  <c r="J40" i="9"/>
  <c r="J54" i="9" s="1"/>
  <c r="J67" i="9" s="1"/>
  <c r="J80" i="9" s="1"/>
  <c r="D39" i="9"/>
  <c r="D53" i="9" s="1"/>
  <c r="D66" i="9" s="1"/>
  <c r="D79" i="9" s="1"/>
  <c r="D38" i="9"/>
  <c r="D52" i="9" s="1"/>
  <c r="D65" i="9" s="1"/>
  <c r="D78" i="9" s="1"/>
  <c r="J37" i="9"/>
  <c r="J51" i="9" s="1"/>
  <c r="J64" i="9" s="1"/>
  <c r="J77" i="9" s="1"/>
  <c r="F37" i="9"/>
  <c r="F51" i="9" s="1"/>
  <c r="F64" i="9" s="1"/>
  <c r="F77" i="9" s="1"/>
  <c r="F44" i="9"/>
  <c r="F58" i="9" s="1"/>
  <c r="F71" i="9" s="1"/>
  <c r="F84" i="9" s="1"/>
  <c r="B43" i="9"/>
  <c r="B57" i="9" s="1"/>
  <c r="B70" i="9" s="1"/>
  <c r="B83" i="9" s="1"/>
  <c r="J41" i="9"/>
  <c r="J55" i="9" s="1"/>
  <c r="J68" i="9" s="1"/>
  <c r="J81" i="9" s="1"/>
  <c r="F40" i="9"/>
  <c r="F54" i="9" s="1"/>
  <c r="F67" i="9" s="1"/>
  <c r="F80" i="9" s="1"/>
  <c r="J38" i="9"/>
  <c r="J52" i="9" s="1"/>
  <c r="J65" i="9" s="1"/>
  <c r="J78" i="9" s="1"/>
  <c r="M37" i="9"/>
  <c r="M51" i="9" s="1"/>
  <c r="M64" i="9" s="1"/>
  <c r="M77" i="9" s="1"/>
  <c r="I37" i="9"/>
  <c r="I51" i="9" s="1"/>
  <c r="I64" i="9" s="1"/>
  <c r="I77" i="9" s="1"/>
  <c r="E37" i="9"/>
  <c r="E51" i="9" s="1"/>
  <c r="E64" i="9" s="1"/>
  <c r="E77" i="9" s="1"/>
  <c r="P55" i="4"/>
  <c r="U55" i="4"/>
  <c r="U56" i="4"/>
  <c r="U57" i="4"/>
  <c r="U60" i="4"/>
  <c r="U61" i="4"/>
  <c r="U62" i="4"/>
  <c r="P62" i="4"/>
  <c r="U11" i="4"/>
  <c r="U10" i="4"/>
  <c r="U7" i="4"/>
  <c r="U6" i="4"/>
  <c r="P5" i="4"/>
  <c r="U5" i="4"/>
  <c r="U12" i="4"/>
  <c r="P12" i="4"/>
  <c r="D9" i="7"/>
  <c r="D8" i="7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4" i="2"/>
  <c r="D14" i="6"/>
  <c r="E14" i="6"/>
  <c r="F14" i="6"/>
  <c r="M44" i="6"/>
  <c r="M58" i="6"/>
  <c r="M71" i="6"/>
  <c r="M84" i="6"/>
  <c r="L44" i="6"/>
  <c r="L58" i="6"/>
  <c r="L71" i="6"/>
  <c r="L84" i="6"/>
  <c r="K44" i="6"/>
  <c r="K58" i="6"/>
  <c r="K71" i="6"/>
  <c r="K84" i="6"/>
  <c r="J44" i="6"/>
  <c r="J58" i="6"/>
  <c r="J71" i="6"/>
  <c r="J84" i="6"/>
  <c r="I44" i="6"/>
  <c r="I58" i="6"/>
  <c r="I71" i="6"/>
  <c r="I84" i="6"/>
  <c r="H44" i="6"/>
  <c r="H58" i="6"/>
  <c r="H71" i="6"/>
  <c r="H84" i="6"/>
  <c r="G44" i="6"/>
  <c r="G58" i="6"/>
  <c r="G71" i="6"/>
  <c r="G84" i="6"/>
  <c r="F44" i="6"/>
  <c r="F58" i="6"/>
  <c r="F71" i="6"/>
  <c r="F84" i="6"/>
  <c r="E44" i="6"/>
  <c r="E58" i="6"/>
  <c r="E71" i="6"/>
  <c r="E84" i="6"/>
  <c r="D44" i="6"/>
  <c r="D58" i="6"/>
  <c r="D71" i="6"/>
  <c r="D84" i="6"/>
  <c r="C44" i="6"/>
  <c r="C58" i="6"/>
  <c r="C71" i="6"/>
  <c r="C84" i="6"/>
  <c r="B44" i="6"/>
  <c r="B58" i="6"/>
  <c r="B71" i="6"/>
  <c r="B84" i="6"/>
  <c r="M43" i="6"/>
  <c r="M57" i="6"/>
  <c r="M70" i="6"/>
  <c r="M83" i="6"/>
  <c r="L43" i="6"/>
  <c r="L57" i="6"/>
  <c r="L70" i="6"/>
  <c r="L83" i="6"/>
  <c r="K43" i="6"/>
  <c r="K57" i="6"/>
  <c r="K70" i="6"/>
  <c r="K83" i="6"/>
  <c r="J43" i="6"/>
  <c r="J57" i="6"/>
  <c r="J70" i="6"/>
  <c r="J83" i="6"/>
  <c r="I43" i="6"/>
  <c r="I57" i="6"/>
  <c r="I70" i="6"/>
  <c r="I83" i="6"/>
  <c r="H43" i="6"/>
  <c r="H57" i="6"/>
  <c r="H70" i="6"/>
  <c r="H83" i="6"/>
  <c r="G43" i="6"/>
  <c r="G57" i="6"/>
  <c r="G70" i="6"/>
  <c r="G83" i="6"/>
  <c r="F43" i="6"/>
  <c r="F57" i="6"/>
  <c r="F70" i="6"/>
  <c r="F83" i="6"/>
  <c r="E43" i="6"/>
  <c r="E57" i="6"/>
  <c r="E70" i="6"/>
  <c r="E83" i="6"/>
  <c r="D43" i="6"/>
  <c r="D57" i="6"/>
  <c r="D70" i="6"/>
  <c r="D83" i="6"/>
  <c r="C43" i="6"/>
  <c r="C57" i="6"/>
  <c r="C70" i="6"/>
  <c r="C83" i="6"/>
  <c r="B43" i="6"/>
  <c r="B57" i="6"/>
  <c r="B70" i="6"/>
  <c r="B83" i="6"/>
  <c r="M42" i="6"/>
  <c r="M56" i="6"/>
  <c r="M69" i="6"/>
  <c r="M82" i="6"/>
  <c r="L42" i="6"/>
  <c r="L56" i="6"/>
  <c r="L69" i="6"/>
  <c r="L82" i="6"/>
  <c r="K42" i="6"/>
  <c r="K56" i="6"/>
  <c r="K69" i="6"/>
  <c r="K82" i="6"/>
  <c r="J42" i="6"/>
  <c r="J56" i="6"/>
  <c r="J69" i="6"/>
  <c r="J82" i="6"/>
  <c r="I42" i="6"/>
  <c r="I56" i="6"/>
  <c r="I69" i="6"/>
  <c r="I82" i="6"/>
  <c r="H42" i="6"/>
  <c r="H56" i="6"/>
  <c r="H69" i="6"/>
  <c r="H82" i="6"/>
  <c r="G42" i="6"/>
  <c r="G56" i="6"/>
  <c r="G69" i="6"/>
  <c r="G82" i="6"/>
  <c r="F42" i="6"/>
  <c r="F56" i="6"/>
  <c r="F69" i="6"/>
  <c r="F82" i="6"/>
  <c r="E42" i="6"/>
  <c r="E56" i="6"/>
  <c r="E69" i="6"/>
  <c r="E82" i="6"/>
  <c r="D42" i="6"/>
  <c r="D56" i="6"/>
  <c r="D69" i="6"/>
  <c r="D82" i="6"/>
  <c r="C42" i="6"/>
  <c r="C56" i="6"/>
  <c r="C69" i="6"/>
  <c r="C82" i="6"/>
  <c r="B42" i="6"/>
  <c r="B56" i="6"/>
  <c r="B69" i="6"/>
  <c r="B82" i="6"/>
  <c r="M41" i="6"/>
  <c r="M55" i="6"/>
  <c r="M68" i="6"/>
  <c r="M81" i="6"/>
  <c r="L41" i="6"/>
  <c r="L55" i="6"/>
  <c r="L68" i="6"/>
  <c r="L81" i="6"/>
  <c r="K41" i="6"/>
  <c r="K55" i="6"/>
  <c r="K68" i="6"/>
  <c r="K81" i="6"/>
  <c r="J41" i="6"/>
  <c r="J55" i="6"/>
  <c r="J68" i="6"/>
  <c r="J81" i="6"/>
  <c r="I41" i="6"/>
  <c r="I55" i="6"/>
  <c r="I68" i="6"/>
  <c r="I81" i="6"/>
  <c r="H41" i="6"/>
  <c r="H55" i="6"/>
  <c r="H68" i="6"/>
  <c r="H81" i="6"/>
  <c r="G41" i="6"/>
  <c r="G55" i="6"/>
  <c r="G68" i="6"/>
  <c r="G81" i="6"/>
  <c r="F41" i="6"/>
  <c r="F55" i="6"/>
  <c r="F68" i="6"/>
  <c r="F81" i="6"/>
  <c r="E41" i="6"/>
  <c r="E55" i="6"/>
  <c r="E68" i="6"/>
  <c r="E81" i="6"/>
  <c r="D41" i="6"/>
  <c r="D55" i="6"/>
  <c r="D68" i="6"/>
  <c r="D81" i="6"/>
  <c r="C41" i="6"/>
  <c r="C55" i="6"/>
  <c r="C68" i="6"/>
  <c r="C81" i="6"/>
  <c r="B41" i="6"/>
  <c r="B55" i="6"/>
  <c r="B68" i="6"/>
  <c r="B81" i="6"/>
  <c r="M40" i="6"/>
  <c r="M54" i="6"/>
  <c r="M67" i="6"/>
  <c r="M80" i="6"/>
  <c r="L40" i="6"/>
  <c r="L54" i="6"/>
  <c r="L67" i="6"/>
  <c r="L80" i="6"/>
  <c r="K40" i="6"/>
  <c r="K54" i="6"/>
  <c r="K67" i="6"/>
  <c r="K80" i="6"/>
  <c r="J40" i="6"/>
  <c r="J54" i="6"/>
  <c r="J67" i="6"/>
  <c r="J80" i="6"/>
  <c r="I40" i="6"/>
  <c r="I54" i="6"/>
  <c r="I67" i="6"/>
  <c r="I80" i="6"/>
  <c r="H40" i="6"/>
  <c r="H54" i="6"/>
  <c r="H67" i="6"/>
  <c r="H80" i="6"/>
  <c r="G40" i="6"/>
  <c r="G54" i="6"/>
  <c r="G67" i="6"/>
  <c r="G80" i="6"/>
  <c r="F40" i="6"/>
  <c r="F54" i="6"/>
  <c r="F67" i="6"/>
  <c r="F80" i="6"/>
  <c r="E40" i="6"/>
  <c r="E54" i="6"/>
  <c r="E67" i="6"/>
  <c r="E80" i="6"/>
  <c r="D40" i="6"/>
  <c r="D54" i="6"/>
  <c r="D67" i="6"/>
  <c r="D80" i="6"/>
  <c r="M39" i="6"/>
  <c r="M53" i="6"/>
  <c r="M66" i="6"/>
  <c r="M79" i="6"/>
  <c r="L39" i="6"/>
  <c r="L53" i="6"/>
  <c r="L66" i="6"/>
  <c r="L79" i="6"/>
  <c r="K39" i="6"/>
  <c r="K53" i="6"/>
  <c r="K66" i="6"/>
  <c r="K79" i="6"/>
  <c r="J39" i="6"/>
  <c r="J53" i="6"/>
  <c r="J66" i="6"/>
  <c r="J79" i="6"/>
  <c r="I39" i="6"/>
  <c r="I53" i="6"/>
  <c r="I66" i="6"/>
  <c r="I79" i="6"/>
  <c r="H39" i="6"/>
  <c r="H53" i="6"/>
  <c r="H66" i="6"/>
  <c r="H79" i="6"/>
  <c r="G39" i="6"/>
  <c r="G53" i="6"/>
  <c r="G66" i="6"/>
  <c r="G79" i="6"/>
  <c r="F39" i="6"/>
  <c r="F53" i="6"/>
  <c r="F66" i="6"/>
  <c r="F79" i="6"/>
  <c r="E39" i="6"/>
  <c r="E53" i="6"/>
  <c r="E66" i="6"/>
  <c r="E79" i="6"/>
  <c r="D39" i="6"/>
  <c r="D53" i="6"/>
  <c r="D66" i="6"/>
  <c r="D79" i="6"/>
  <c r="M38" i="6"/>
  <c r="M52" i="6"/>
  <c r="M65" i="6"/>
  <c r="M78" i="6"/>
  <c r="L38" i="6"/>
  <c r="L52" i="6"/>
  <c r="L65" i="6"/>
  <c r="L78" i="6"/>
  <c r="K38" i="6"/>
  <c r="K52" i="6"/>
  <c r="K65" i="6"/>
  <c r="K78" i="6"/>
  <c r="J38" i="6"/>
  <c r="J52" i="6"/>
  <c r="J65" i="6"/>
  <c r="J78" i="6"/>
  <c r="I38" i="6"/>
  <c r="I52" i="6"/>
  <c r="I65" i="6"/>
  <c r="I78" i="6"/>
  <c r="H38" i="6"/>
  <c r="H52" i="6"/>
  <c r="H65" i="6"/>
  <c r="H78" i="6"/>
  <c r="G38" i="6"/>
  <c r="G52" i="6"/>
  <c r="G65" i="6"/>
  <c r="G78" i="6"/>
  <c r="F38" i="6"/>
  <c r="F52" i="6"/>
  <c r="F65" i="6"/>
  <c r="F78" i="6"/>
  <c r="E38" i="6"/>
  <c r="E52" i="6"/>
  <c r="E65" i="6"/>
  <c r="E78" i="6"/>
  <c r="D38" i="6"/>
  <c r="D52" i="6"/>
  <c r="D65" i="6"/>
  <c r="D78" i="6"/>
  <c r="M37" i="6"/>
  <c r="M51" i="6"/>
  <c r="M64" i="6"/>
  <c r="M77" i="6"/>
  <c r="L37" i="6"/>
  <c r="L51" i="6"/>
  <c r="L64" i="6"/>
  <c r="L77" i="6"/>
  <c r="K37" i="6"/>
  <c r="K51" i="6"/>
  <c r="K64" i="6"/>
  <c r="K77" i="6"/>
  <c r="J37" i="6"/>
  <c r="J51" i="6"/>
  <c r="J64" i="6"/>
  <c r="J77" i="6"/>
  <c r="I37" i="6"/>
  <c r="I51" i="6"/>
  <c r="I64" i="6"/>
  <c r="I77" i="6"/>
  <c r="H37" i="6"/>
  <c r="H51" i="6"/>
  <c r="H64" i="6"/>
  <c r="H77" i="6"/>
  <c r="G37" i="6"/>
  <c r="G51" i="6"/>
  <c r="G64" i="6"/>
  <c r="G77" i="6"/>
  <c r="F37" i="6"/>
  <c r="F51" i="6"/>
  <c r="F64" i="6"/>
  <c r="F77" i="6"/>
  <c r="E37" i="6"/>
  <c r="E51" i="6"/>
  <c r="E64" i="6"/>
  <c r="E77" i="6"/>
  <c r="D37" i="6"/>
  <c r="D51" i="6"/>
  <c r="D64" i="6"/>
  <c r="D77" i="6"/>
  <c r="L13" i="6"/>
  <c r="K13" i="6"/>
  <c r="D13" i="6"/>
  <c r="E13" i="6"/>
  <c r="F13" i="6"/>
  <c r="G13" i="6"/>
  <c r="L12" i="6"/>
  <c r="K12" i="6"/>
  <c r="D12" i="6"/>
  <c r="E12" i="6"/>
  <c r="F12" i="6"/>
  <c r="G12" i="6"/>
  <c r="L11" i="6"/>
  <c r="K11" i="6"/>
  <c r="D11" i="6"/>
  <c r="E11" i="6"/>
  <c r="F11" i="6"/>
  <c r="G11" i="6"/>
  <c r="L10" i="6"/>
  <c r="K10" i="6"/>
  <c r="D14" i="5"/>
  <c r="E14" i="5"/>
  <c r="F14" i="5"/>
  <c r="M44" i="5"/>
  <c r="M58" i="5"/>
  <c r="M71" i="5"/>
  <c r="M84" i="5"/>
  <c r="L44" i="5"/>
  <c r="L58" i="5"/>
  <c r="L71" i="5"/>
  <c r="L84" i="5"/>
  <c r="K44" i="5"/>
  <c r="K58" i="5"/>
  <c r="K71" i="5"/>
  <c r="K84" i="5"/>
  <c r="J44" i="5"/>
  <c r="J58" i="5"/>
  <c r="J71" i="5"/>
  <c r="J84" i="5"/>
  <c r="I44" i="5"/>
  <c r="I58" i="5"/>
  <c r="I71" i="5"/>
  <c r="I84" i="5"/>
  <c r="H44" i="5"/>
  <c r="H58" i="5"/>
  <c r="H71" i="5"/>
  <c r="H84" i="5"/>
  <c r="G44" i="5"/>
  <c r="G58" i="5"/>
  <c r="G71" i="5"/>
  <c r="G84" i="5"/>
  <c r="F44" i="5"/>
  <c r="F58" i="5"/>
  <c r="F71" i="5"/>
  <c r="F84" i="5"/>
  <c r="E44" i="5"/>
  <c r="E58" i="5"/>
  <c r="E71" i="5"/>
  <c r="E84" i="5"/>
  <c r="D44" i="5"/>
  <c r="D58" i="5"/>
  <c r="D71" i="5"/>
  <c r="D84" i="5"/>
  <c r="C44" i="5"/>
  <c r="C58" i="5"/>
  <c r="C71" i="5"/>
  <c r="C84" i="5"/>
  <c r="B44" i="5"/>
  <c r="B58" i="5"/>
  <c r="B71" i="5"/>
  <c r="B84" i="5"/>
  <c r="M43" i="5"/>
  <c r="M57" i="5"/>
  <c r="M70" i="5"/>
  <c r="M83" i="5"/>
  <c r="L43" i="5"/>
  <c r="L57" i="5"/>
  <c r="L70" i="5"/>
  <c r="L83" i="5"/>
  <c r="K43" i="5"/>
  <c r="K57" i="5"/>
  <c r="K70" i="5"/>
  <c r="K83" i="5"/>
  <c r="J43" i="5"/>
  <c r="J57" i="5"/>
  <c r="J70" i="5"/>
  <c r="J83" i="5"/>
  <c r="I43" i="5"/>
  <c r="I57" i="5"/>
  <c r="I70" i="5"/>
  <c r="I83" i="5"/>
  <c r="H43" i="5"/>
  <c r="H57" i="5"/>
  <c r="H70" i="5"/>
  <c r="H83" i="5"/>
  <c r="G43" i="5"/>
  <c r="G57" i="5"/>
  <c r="G70" i="5"/>
  <c r="G83" i="5"/>
  <c r="F43" i="5"/>
  <c r="F57" i="5"/>
  <c r="F70" i="5"/>
  <c r="F83" i="5"/>
  <c r="E43" i="5"/>
  <c r="E57" i="5"/>
  <c r="E70" i="5"/>
  <c r="E83" i="5"/>
  <c r="D43" i="5"/>
  <c r="D57" i="5"/>
  <c r="D70" i="5"/>
  <c r="D83" i="5"/>
  <c r="C43" i="5"/>
  <c r="C57" i="5"/>
  <c r="C70" i="5"/>
  <c r="C83" i="5"/>
  <c r="B43" i="5"/>
  <c r="B57" i="5"/>
  <c r="B70" i="5"/>
  <c r="B83" i="5"/>
  <c r="M42" i="5"/>
  <c r="M56" i="5"/>
  <c r="M69" i="5"/>
  <c r="M82" i="5"/>
  <c r="L42" i="5"/>
  <c r="L56" i="5"/>
  <c r="L69" i="5"/>
  <c r="L82" i="5"/>
  <c r="K42" i="5"/>
  <c r="K56" i="5"/>
  <c r="K69" i="5"/>
  <c r="K82" i="5"/>
  <c r="J42" i="5"/>
  <c r="J56" i="5"/>
  <c r="J69" i="5"/>
  <c r="J82" i="5"/>
  <c r="I42" i="5"/>
  <c r="I56" i="5"/>
  <c r="I69" i="5"/>
  <c r="I82" i="5"/>
  <c r="H42" i="5"/>
  <c r="H56" i="5"/>
  <c r="H69" i="5"/>
  <c r="H82" i="5"/>
  <c r="G42" i="5"/>
  <c r="G56" i="5"/>
  <c r="G69" i="5"/>
  <c r="G82" i="5"/>
  <c r="F42" i="5"/>
  <c r="F56" i="5"/>
  <c r="F69" i="5"/>
  <c r="F82" i="5"/>
  <c r="E42" i="5"/>
  <c r="E56" i="5"/>
  <c r="E69" i="5"/>
  <c r="E82" i="5"/>
  <c r="D42" i="5"/>
  <c r="D56" i="5"/>
  <c r="D69" i="5"/>
  <c r="D82" i="5"/>
  <c r="C42" i="5"/>
  <c r="C56" i="5"/>
  <c r="C69" i="5"/>
  <c r="C82" i="5"/>
  <c r="B42" i="5"/>
  <c r="B56" i="5"/>
  <c r="B69" i="5"/>
  <c r="B82" i="5"/>
  <c r="M41" i="5"/>
  <c r="M55" i="5"/>
  <c r="M68" i="5"/>
  <c r="M81" i="5"/>
  <c r="L41" i="5"/>
  <c r="L55" i="5"/>
  <c r="L68" i="5"/>
  <c r="L81" i="5"/>
  <c r="K41" i="5"/>
  <c r="K55" i="5"/>
  <c r="K68" i="5"/>
  <c r="K81" i="5"/>
  <c r="J41" i="5"/>
  <c r="J55" i="5"/>
  <c r="J68" i="5"/>
  <c r="J81" i="5"/>
  <c r="I41" i="5"/>
  <c r="I55" i="5"/>
  <c r="I68" i="5"/>
  <c r="I81" i="5"/>
  <c r="H41" i="5"/>
  <c r="H55" i="5"/>
  <c r="H68" i="5"/>
  <c r="H81" i="5"/>
  <c r="G41" i="5"/>
  <c r="G55" i="5"/>
  <c r="G68" i="5"/>
  <c r="G81" i="5"/>
  <c r="F41" i="5"/>
  <c r="F55" i="5"/>
  <c r="F68" i="5"/>
  <c r="F81" i="5"/>
  <c r="E41" i="5"/>
  <c r="E55" i="5"/>
  <c r="E68" i="5"/>
  <c r="E81" i="5"/>
  <c r="D41" i="5"/>
  <c r="D55" i="5"/>
  <c r="D68" i="5"/>
  <c r="D81" i="5"/>
  <c r="C41" i="5"/>
  <c r="C55" i="5"/>
  <c r="C68" i="5"/>
  <c r="C81" i="5"/>
  <c r="B41" i="5"/>
  <c r="B55" i="5"/>
  <c r="B68" i="5"/>
  <c r="B81" i="5"/>
  <c r="M40" i="5"/>
  <c r="M54" i="5"/>
  <c r="M67" i="5"/>
  <c r="M80" i="5"/>
  <c r="L40" i="5"/>
  <c r="L54" i="5"/>
  <c r="L67" i="5"/>
  <c r="L80" i="5"/>
  <c r="K40" i="5"/>
  <c r="K54" i="5"/>
  <c r="K67" i="5"/>
  <c r="K80" i="5"/>
  <c r="J40" i="5"/>
  <c r="J54" i="5"/>
  <c r="J67" i="5"/>
  <c r="J80" i="5"/>
  <c r="I40" i="5"/>
  <c r="I54" i="5"/>
  <c r="I67" i="5"/>
  <c r="I80" i="5"/>
  <c r="H40" i="5"/>
  <c r="H54" i="5"/>
  <c r="H67" i="5"/>
  <c r="H80" i="5"/>
  <c r="G40" i="5"/>
  <c r="G54" i="5"/>
  <c r="G67" i="5"/>
  <c r="G80" i="5"/>
  <c r="F40" i="5"/>
  <c r="F54" i="5"/>
  <c r="F67" i="5"/>
  <c r="F80" i="5"/>
  <c r="E40" i="5"/>
  <c r="E54" i="5"/>
  <c r="E67" i="5"/>
  <c r="E80" i="5"/>
  <c r="D40" i="5"/>
  <c r="D54" i="5"/>
  <c r="D67" i="5"/>
  <c r="D80" i="5"/>
  <c r="M39" i="5"/>
  <c r="M53" i="5"/>
  <c r="M66" i="5"/>
  <c r="M79" i="5"/>
  <c r="L39" i="5"/>
  <c r="L53" i="5"/>
  <c r="L66" i="5"/>
  <c r="L79" i="5"/>
  <c r="K39" i="5"/>
  <c r="K53" i="5"/>
  <c r="K66" i="5"/>
  <c r="K79" i="5"/>
  <c r="J39" i="5"/>
  <c r="J53" i="5"/>
  <c r="J66" i="5"/>
  <c r="J79" i="5"/>
  <c r="I39" i="5"/>
  <c r="I53" i="5"/>
  <c r="I66" i="5"/>
  <c r="I79" i="5"/>
  <c r="H39" i="5"/>
  <c r="H53" i="5"/>
  <c r="H66" i="5"/>
  <c r="H79" i="5"/>
  <c r="G39" i="5"/>
  <c r="G53" i="5"/>
  <c r="G66" i="5"/>
  <c r="G79" i="5"/>
  <c r="F39" i="5"/>
  <c r="F53" i="5"/>
  <c r="F66" i="5"/>
  <c r="F79" i="5"/>
  <c r="E39" i="5"/>
  <c r="E53" i="5"/>
  <c r="E66" i="5"/>
  <c r="E79" i="5"/>
  <c r="D39" i="5"/>
  <c r="D53" i="5"/>
  <c r="D66" i="5"/>
  <c r="D79" i="5"/>
  <c r="M38" i="5"/>
  <c r="M52" i="5"/>
  <c r="M65" i="5"/>
  <c r="M78" i="5"/>
  <c r="L38" i="5"/>
  <c r="L52" i="5"/>
  <c r="L65" i="5"/>
  <c r="L78" i="5"/>
  <c r="K38" i="5"/>
  <c r="K52" i="5"/>
  <c r="K65" i="5"/>
  <c r="K78" i="5"/>
  <c r="J38" i="5"/>
  <c r="J52" i="5"/>
  <c r="J65" i="5"/>
  <c r="J78" i="5"/>
  <c r="I38" i="5"/>
  <c r="I52" i="5"/>
  <c r="I65" i="5"/>
  <c r="I78" i="5"/>
  <c r="H38" i="5"/>
  <c r="H52" i="5"/>
  <c r="H65" i="5"/>
  <c r="H78" i="5"/>
  <c r="G38" i="5"/>
  <c r="G52" i="5"/>
  <c r="G65" i="5"/>
  <c r="G78" i="5"/>
  <c r="F38" i="5"/>
  <c r="F52" i="5"/>
  <c r="F65" i="5"/>
  <c r="F78" i="5"/>
  <c r="E38" i="5"/>
  <c r="E52" i="5"/>
  <c r="E65" i="5"/>
  <c r="E78" i="5"/>
  <c r="D38" i="5"/>
  <c r="D52" i="5"/>
  <c r="D65" i="5"/>
  <c r="D78" i="5"/>
  <c r="M37" i="5"/>
  <c r="M51" i="5"/>
  <c r="M64" i="5"/>
  <c r="M77" i="5"/>
  <c r="L37" i="5"/>
  <c r="L51" i="5"/>
  <c r="L64" i="5"/>
  <c r="L77" i="5"/>
  <c r="K37" i="5"/>
  <c r="K51" i="5"/>
  <c r="K64" i="5"/>
  <c r="K77" i="5"/>
  <c r="J37" i="5"/>
  <c r="J51" i="5"/>
  <c r="J64" i="5"/>
  <c r="J77" i="5"/>
  <c r="I37" i="5"/>
  <c r="I51" i="5"/>
  <c r="I64" i="5"/>
  <c r="I77" i="5"/>
  <c r="H37" i="5"/>
  <c r="H51" i="5"/>
  <c r="H64" i="5"/>
  <c r="H77" i="5"/>
  <c r="G37" i="5"/>
  <c r="G51" i="5"/>
  <c r="G64" i="5"/>
  <c r="G77" i="5"/>
  <c r="F37" i="5"/>
  <c r="F51" i="5"/>
  <c r="F64" i="5"/>
  <c r="F77" i="5"/>
  <c r="E37" i="5"/>
  <c r="E51" i="5"/>
  <c r="E64" i="5"/>
  <c r="E77" i="5"/>
  <c r="D37" i="5"/>
  <c r="D51" i="5"/>
  <c r="D64" i="5"/>
  <c r="D77" i="5"/>
  <c r="L13" i="5"/>
  <c r="K13" i="5"/>
  <c r="D13" i="5"/>
  <c r="E13" i="5"/>
  <c r="F13" i="5"/>
  <c r="G13" i="5"/>
  <c r="L12" i="5"/>
  <c r="K12" i="5"/>
  <c r="D12" i="5"/>
  <c r="E12" i="5"/>
  <c r="F12" i="5"/>
  <c r="G12" i="5"/>
  <c r="L11" i="5"/>
  <c r="K11" i="5"/>
  <c r="D11" i="5"/>
  <c r="E11" i="5"/>
  <c r="F11" i="5"/>
  <c r="G11" i="5"/>
  <c r="L10" i="5"/>
  <c r="K10" i="5"/>
  <c r="K41" i="1"/>
  <c r="K40" i="1"/>
  <c r="K39" i="1"/>
  <c r="K38" i="1"/>
  <c r="K37" i="1"/>
  <c r="K36" i="1"/>
  <c r="K35" i="1"/>
  <c r="K34" i="1"/>
  <c r="I34" i="1"/>
  <c r="D7" i="1"/>
  <c r="D8" i="1"/>
  <c r="D9" i="1"/>
  <c r="I41" i="1"/>
  <c r="C55" i="4"/>
  <c r="C5" i="4"/>
  <c r="B14" i="1"/>
  <c r="B7" i="1"/>
  <c r="G90" i="2"/>
  <c r="H90" i="2"/>
  <c r="G81" i="2"/>
  <c r="H81" i="2" s="1"/>
  <c r="G67" i="2"/>
  <c r="H67" i="2"/>
  <c r="G68" i="2"/>
  <c r="H68" i="2" s="1"/>
  <c r="G69" i="2"/>
  <c r="H69" i="2" s="1"/>
  <c r="G60" i="2"/>
  <c r="H60" i="2" s="1"/>
  <c r="G61" i="2"/>
  <c r="H61" i="2" s="1"/>
  <c r="G62" i="2"/>
  <c r="H62" i="2" s="1"/>
  <c r="G63" i="2"/>
  <c r="H63" i="2"/>
  <c r="G64" i="2"/>
  <c r="H64" i="2" s="1"/>
  <c r="G65" i="2"/>
  <c r="H65" i="2"/>
  <c r="G59" i="2"/>
  <c r="H59" i="2" s="1"/>
  <c r="G58" i="2"/>
  <c r="H58" i="2" s="1"/>
  <c r="G57" i="2"/>
  <c r="H57" i="2" s="1"/>
  <c r="G55" i="2"/>
  <c r="H55" i="2" s="1"/>
  <c r="G56" i="2"/>
  <c r="H56" i="2" s="1"/>
  <c r="G54" i="2"/>
  <c r="H54" i="2"/>
  <c r="G53" i="2"/>
  <c r="H53" i="2" s="1"/>
  <c r="G51" i="2"/>
  <c r="H51" i="2"/>
  <c r="G49" i="2"/>
  <c r="H49" i="2" s="1"/>
  <c r="G45" i="2"/>
  <c r="H45" i="2" s="1"/>
  <c r="G46" i="2"/>
  <c r="H46" i="2" s="1"/>
  <c r="G47" i="2"/>
  <c r="H47" i="2" s="1"/>
  <c r="G44" i="2"/>
  <c r="H44" i="2" s="1"/>
  <c r="G42" i="2"/>
  <c r="H42" i="2"/>
  <c r="G40" i="2"/>
  <c r="H40" i="2" s="1"/>
  <c r="G39" i="2"/>
  <c r="H39" i="2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/>
  <c r="G32" i="2"/>
  <c r="H32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24" i="2"/>
  <c r="H24" i="2"/>
  <c r="G19" i="2"/>
  <c r="H19" i="2" s="1"/>
  <c r="G20" i="2"/>
  <c r="H20" i="2"/>
  <c r="G21" i="2"/>
  <c r="H21" i="2" s="1"/>
  <c r="G22" i="2"/>
  <c r="H22" i="2" s="1"/>
  <c r="G23" i="2"/>
  <c r="H23" i="2" s="1"/>
  <c r="G31" i="2"/>
  <c r="H31" i="2" s="1"/>
  <c r="G41" i="2"/>
  <c r="H41" i="2" s="1"/>
  <c r="G43" i="2"/>
  <c r="H43" i="2"/>
  <c r="G48" i="2"/>
  <c r="H48" i="2" s="1"/>
  <c r="G50" i="2"/>
  <c r="H50" i="2"/>
  <c r="G52" i="2"/>
  <c r="H52" i="2" s="1"/>
  <c r="G66" i="2"/>
  <c r="H66" i="2" s="1"/>
  <c r="G72" i="2"/>
  <c r="H72" i="2" s="1"/>
  <c r="G73" i="2"/>
  <c r="H73" i="2" s="1"/>
  <c r="G74" i="2"/>
  <c r="H74" i="2" s="1"/>
  <c r="G75" i="2"/>
  <c r="H75" i="2"/>
  <c r="G76" i="2"/>
  <c r="H76" i="2" s="1"/>
  <c r="G77" i="2"/>
  <c r="H77" i="2" s="1"/>
  <c r="G78" i="2"/>
  <c r="H78" i="2" s="1"/>
  <c r="G79" i="2"/>
  <c r="H79" i="2" s="1"/>
  <c r="G80" i="2"/>
  <c r="H80" i="2" s="1"/>
  <c r="G82" i="2"/>
  <c r="H82" i="2" s="1"/>
  <c r="G83" i="2"/>
  <c r="H83" i="2" s="1"/>
  <c r="G84" i="2"/>
  <c r="H84" i="2"/>
  <c r="G85" i="2"/>
  <c r="H85" i="2" s="1"/>
  <c r="G86" i="2"/>
  <c r="H86" i="2" s="1"/>
  <c r="G87" i="2"/>
  <c r="H87" i="2" s="1"/>
  <c r="G88" i="2"/>
  <c r="H88" i="2" s="1"/>
  <c r="G89" i="2"/>
  <c r="H89" i="2" s="1"/>
  <c r="G91" i="2"/>
  <c r="H91" i="2" s="1"/>
  <c r="G92" i="2"/>
  <c r="H92" i="2" s="1"/>
  <c r="G93" i="2"/>
  <c r="H93" i="2"/>
  <c r="G94" i="2"/>
  <c r="H94" i="2" s="1"/>
  <c r="G95" i="2"/>
  <c r="H95" i="2" s="1"/>
  <c r="G96" i="2"/>
  <c r="H96" i="2" s="1"/>
  <c r="G100" i="2"/>
  <c r="H100" i="2" s="1"/>
  <c r="G4" i="2"/>
  <c r="H4" i="2" s="1"/>
  <c r="G5" i="2"/>
  <c r="H5" i="2" s="1"/>
  <c r="G6" i="2"/>
  <c r="H6" i="2" s="1"/>
  <c r="G7" i="2"/>
  <c r="H7" i="2"/>
  <c r="G8" i="2"/>
  <c r="H8" i="2" s="1"/>
  <c r="G9" i="2"/>
  <c r="H9" i="2"/>
  <c r="G10" i="2"/>
  <c r="H10" i="2" s="1"/>
  <c r="G11" i="2"/>
  <c r="H11" i="2" s="1"/>
  <c r="G16" i="2"/>
  <c r="H16" i="2" s="1"/>
  <c r="G17" i="2"/>
  <c r="H17" i="2" s="1"/>
  <c r="G18" i="2"/>
  <c r="H18" i="2" s="1"/>
  <c r="G13" i="2"/>
  <c r="H13" i="2"/>
  <c r="G14" i="2"/>
  <c r="H14" i="2" s="1"/>
  <c r="G15" i="2"/>
  <c r="H15" i="2"/>
  <c r="G12" i="2"/>
  <c r="H12" i="2" s="1"/>
  <c r="G11" i="4"/>
  <c r="G10" i="4"/>
  <c r="G9" i="4"/>
  <c r="G7" i="4"/>
  <c r="G6" i="4"/>
  <c r="G5" i="4"/>
  <c r="G12" i="4"/>
  <c r="C12" i="4"/>
  <c r="G61" i="4"/>
  <c r="G60" i="4"/>
  <c r="G59" i="4"/>
  <c r="G56" i="4"/>
  <c r="G55" i="4"/>
  <c r="G57" i="4"/>
  <c r="G62" i="4"/>
  <c r="C62" i="4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<sst xmlns="http://schemas.openxmlformats.org/spreadsheetml/2006/main" count="2400" uniqueCount="654">
  <si>
    <t>Mastermix</t>
  </si>
  <si>
    <t>1 sample</t>
  </si>
  <si>
    <t>conc.</t>
  </si>
  <si>
    <t>Plate</t>
  </si>
  <si>
    <t>Date</t>
  </si>
  <si>
    <t>MQ H2O</t>
  </si>
  <si>
    <t>PCR no.</t>
  </si>
  <si>
    <t>Buffer</t>
  </si>
  <si>
    <t>10X</t>
  </si>
  <si>
    <t>Machine</t>
  </si>
  <si>
    <t>dNTP</t>
  </si>
  <si>
    <t>10mM</t>
  </si>
  <si>
    <t>Program</t>
  </si>
  <si>
    <t>Agarose</t>
  </si>
  <si>
    <t>Volt</t>
  </si>
  <si>
    <r>
      <t>MgCl</t>
    </r>
    <r>
      <rPr>
        <sz val="8"/>
        <color theme="1"/>
        <rFont val="Calibri"/>
        <family val="2"/>
        <scheme val="minor"/>
      </rPr>
      <t>2</t>
    </r>
  </si>
  <si>
    <t>Time</t>
  </si>
  <si>
    <t>Dream Taq polym.</t>
  </si>
  <si>
    <t>0.5 U</t>
  </si>
  <si>
    <t>µl sample</t>
  </si>
  <si>
    <t>Sum</t>
  </si>
  <si>
    <t>µl ladder</t>
  </si>
  <si>
    <t>µl m-mix</t>
  </si>
  <si>
    <t>Tray</t>
  </si>
  <si>
    <t>µl prov</t>
  </si>
  <si>
    <t>Date gel</t>
  </si>
  <si>
    <t>Thermo Cycling conditions for PCR</t>
  </si>
  <si>
    <t>Step</t>
  </si>
  <si>
    <t>Temp</t>
  </si>
  <si>
    <t>Initial denaturation</t>
  </si>
  <si>
    <t>min</t>
  </si>
  <si>
    <t>35 Cycles</t>
  </si>
  <si>
    <t>sec</t>
  </si>
  <si>
    <t>Final extension</t>
  </si>
  <si>
    <t>Hold</t>
  </si>
  <si>
    <t>gITS7</t>
  </si>
  <si>
    <t>ITS4m</t>
  </si>
  <si>
    <t>ITS 4 mix ITS4 and ITS4m equally</t>
  </si>
  <si>
    <t>USE PRIMERS that are barkcoded!!</t>
  </si>
  <si>
    <t>100 sample</t>
  </si>
  <si>
    <r>
      <t xml:space="preserve">Primer pair </t>
    </r>
    <r>
      <rPr>
        <sz val="9"/>
        <color theme="1"/>
        <rFont val="Calibri"/>
        <family val="2"/>
        <scheme val="minor"/>
      </rPr>
      <t>gITS7+ITS4m</t>
    </r>
  </si>
  <si>
    <t>Year</t>
  </si>
  <si>
    <t>Sample</t>
  </si>
  <si>
    <t>Conc. (ng/µl)</t>
  </si>
  <si>
    <t>&lt;Min</t>
  </si>
  <si>
    <t>V1P1 T13</t>
  </si>
  <si>
    <t>V1P1 T13X</t>
  </si>
  <si>
    <t>V1P1 T14</t>
  </si>
  <si>
    <t>V1P1 T15</t>
  </si>
  <si>
    <t>V1P1 T16</t>
  </si>
  <si>
    <t>V1P1 T16X</t>
  </si>
  <si>
    <t>V1P1 T17</t>
  </si>
  <si>
    <t>V1P1 T18</t>
  </si>
  <si>
    <t>V1P1 T19</t>
  </si>
  <si>
    <t>V1P1 T19X</t>
  </si>
  <si>
    <t>V1P1 T20</t>
  </si>
  <si>
    <t>V1P1 T21</t>
  </si>
  <si>
    <t>V1P1 T22</t>
  </si>
  <si>
    <t>V1P1 T22X</t>
  </si>
  <si>
    <t>V1P1 T23</t>
  </si>
  <si>
    <t>V1P1 T24</t>
  </si>
  <si>
    <t>V1P1 T25</t>
  </si>
  <si>
    <t>V1P1 T25X</t>
  </si>
  <si>
    <t>V1P1 T26</t>
  </si>
  <si>
    <t>V1P1 T27</t>
  </si>
  <si>
    <t>V1P1 T28</t>
  </si>
  <si>
    <t>V1P1 T28X</t>
  </si>
  <si>
    <t>V1P1 T29</t>
  </si>
  <si>
    <t>V1P1 T30</t>
  </si>
  <si>
    <t>V1P1 T31</t>
  </si>
  <si>
    <t>V1P1 T31X</t>
  </si>
  <si>
    <t>V1P1 T32</t>
  </si>
  <si>
    <t>V1P1 T33</t>
  </si>
  <si>
    <t>V1P1 T34</t>
  </si>
  <si>
    <t>V1P1 T34X</t>
  </si>
  <si>
    <t>V1P1 T35</t>
  </si>
  <si>
    <t>V1P1 T36</t>
  </si>
  <si>
    <t>V1P1 T37*</t>
  </si>
  <si>
    <t>V1P3 T13</t>
  </si>
  <si>
    <t>V1P3 T14</t>
  </si>
  <si>
    <t>V1P3 T14X</t>
  </si>
  <si>
    <t>V1P3 T15</t>
  </si>
  <si>
    <t>V1P3 T16</t>
  </si>
  <si>
    <t>V1P3 T17</t>
  </si>
  <si>
    <t>V1P3 T17X</t>
  </si>
  <si>
    <t>V1P3 T18</t>
  </si>
  <si>
    <t>V1P3 T19</t>
  </si>
  <si>
    <t>V1P3 T20</t>
  </si>
  <si>
    <t>V1P3 T21</t>
  </si>
  <si>
    <t>V1P3 T21X</t>
  </si>
  <si>
    <t>V1P3 T22</t>
  </si>
  <si>
    <t>V1P3 T23</t>
  </si>
  <si>
    <t>V1P3 T23X</t>
  </si>
  <si>
    <t>V1P3 T24</t>
  </si>
  <si>
    <t>V1P3 T25</t>
  </si>
  <si>
    <t>V1P3 T26</t>
  </si>
  <si>
    <t>V1P3 T26X</t>
  </si>
  <si>
    <t>V1P3 T27</t>
  </si>
  <si>
    <t>V1P3 T28</t>
  </si>
  <si>
    <t>V1P3 T29</t>
  </si>
  <si>
    <t>V1P3 T29X</t>
  </si>
  <si>
    <t>V1P3 T30</t>
  </si>
  <si>
    <t>V1P3 T31</t>
  </si>
  <si>
    <t>V1P3 T32X</t>
  </si>
  <si>
    <t>V1P3 T33</t>
  </si>
  <si>
    <t>V1P3 T34</t>
  </si>
  <si>
    <t>V1P3 T35</t>
  </si>
  <si>
    <t>V1P3 T36</t>
  </si>
  <si>
    <t>V1P3 T36X</t>
  </si>
  <si>
    <t>V1P3 T37</t>
  </si>
  <si>
    <t>V1P3 T37X</t>
  </si>
  <si>
    <t>T1-S13</t>
  </si>
  <si>
    <t>T1-S14</t>
  </si>
  <si>
    <t>T1-S15</t>
  </si>
  <si>
    <t>T1-S16</t>
  </si>
  <si>
    <t>T1-S17</t>
  </si>
  <si>
    <t>T1-S18</t>
  </si>
  <si>
    <t>T1-S19</t>
  </si>
  <si>
    <t>T1-S20</t>
  </si>
  <si>
    <t>T1-S21</t>
  </si>
  <si>
    <t>T1-S22</t>
  </si>
  <si>
    <t>T1-S23</t>
  </si>
  <si>
    <t>T1-S24</t>
  </si>
  <si>
    <t>T1-S25</t>
  </si>
  <si>
    <t>T1-S26</t>
  </si>
  <si>
    <t>T1-S27</t>
  </si>
  <si>
    <t>T1-S28</t>
  </si>
  <si>
    <t>T1-S29</t>
  </si>
  <si>
    <t>T1-S30</t>
  </si>
  <si>
    <t>T1-S31</t>
  </si>
  <si>
    <t>T1-S32</t>
  </si>
  <si>
    <t>T1-S33</t>
  </si>
  <si>
    <t>T1-S34</t>
  </si>
  <si>
    <t>T1-S35</t>
  </si>
  <si>
    <t>T1-S36</t>
  </si>
  <si>
    <t>T1-S37</t>
  </si>
  <si>
    <t>T2-S1</t>
  </si>
  <si>
    <t>T2-S10</t>
  </si>
  <si>
    <t>T2-S11</t>
  </si>
  <si>
    <t>T2-S12</t>
  </si>
  <si>
    <t>T2-S13</t>
  </si>
  <si>
    <t>T2-S14</t>
  </si>
  <si>
    <t>T2-S15</t>
  </si>
  <si>
    <t>T2-S16</t>
  </si>
  <si>
    <t>T2-S17</t>
  </si>
  <si>
    <t>T2-S18</t>
  </si>
  <si>
    <t>T2-S19</t>
  </si>
  <si>
    <t>T2-S2</t>
  </si>
  <si>
    <t>T2-S20</t>
  </si>
  <si>
    <t>T2-S21</t>
  </si>
  <si>
    <t>T2-S22</t>
  </si>
  <si>
    <t>T2-S23</t>
  </si>
  <si>
    <t>T2-S24</t>
  </si>
  <si>
    <t>T2-S25</t>
  </si>
  <si>
    <t>T2-S3</t>
  </si>
  <si>
    <t>T2-S4</t>
  </si>
  <si>
    <t>T2-S5</t>
  </si>
  <si>
    <t>T2-S6</t>
  </si>
  <si>
    <t>T2-S7</t>
  </si>
  <si>
    <t>T2-S8</t>
  </si>
  <si>
    <t>T2-S9</t>
  </si>
  <si>
    <t>10-20ng soil DNA</t>
  </si>
  <si>
    <t>DNA</t>
  </si>
  <si>
    <t>H2O</t>
  </si>
  <si>
    <t>Som på protokoll i lab</t>
  </si>
  <si>
    <t>Place on plate</t>
  </si>
  <si>
    <t>No.</t>
  </si>
  <si>
    <t>gITS7-tagg</t>
  </si>
  <si>
    <t>H1</t>
  </si>
  <si>
    <t>H5</t>
  </si>
  <si>
    <t>H9</t>
  </si>
  <si>
    <t>G1</t>
  </si>
  <si>
    <t>G5</t>
  </si>
  <si>
    <t>G9</t>
  </si>
  <si>
    <t>F1</t>
  </si>
  <si>
    <t>F5</t>
  </si>
  <si>
    <t>F9</t>
  </si>
  <si>
    <t>E1</t>
  </si>
  <si>
    <t>E5</t>
  </si>
  <si>
    <t>E9</t>
  </si>
  <si>
    <t>D1</t>
  </si>
  <si>
    <t>D5</t>
  </si>
  <si>
    <t>D9</t>
  </si>
  <si>
    <t>C1</t>
  </si>
  <si>
    <t>C5</t>
  </si>
  <si>
    <t>C9</t>
  </si>
  <si>
    <t>B1</t>
  </si>
  <si>
    <t>B5</t>
  </si>
  <si>
    <t>B9</t>
  </si>
  <si>
    <t>A1</t>
  </si>
  <si>
    <t>A5</t>
  </si>
  <si>
    <t>A9</t>
  </si>
  <si>
    <t>H2</t>
  </si>
  <si>
    <t>H6</t>
  </si>
  <si>
    <t>H10</t>
  </si>
  <si>
    <t>G2</t>
  </si>
  <si>
    <t>G6</t>
  </si>
  <si>
    <t>G10</t>
  </si>
  <si>
    <t>F2</t>
  </si>
  <si>
    <t>F6</t>
  </si>
  <si>
    <t>F10</t>
  </si>
  <si>
    <t>E2</t>
  </si>
  <si>
    <t>E6</t>
  </si>
  <si>
    <t>E10</t>
  </si>
  <si>
    <t>D2</t>
  </si>
  <si>
    <t>D6</t>
  </si>
  <si>
    <t>D10</t>
  </si>
  <si>
    <t>C2</t>
  </si>
  <si>
    <t>C6</t>
  </si>
  <si>
    <t>C10</t>
  </si>
  <si>
    <t>B2</t>
  </si>
  <si>
    <t>B6</t>
  </si>
  <si>
    <t>B10</t>
  </si>
  <si>
    <t>A2</t>
  </si>
  <si>
    <t>A6</t>
  </si>
  <si>
    <t>A10</t>
  </si>
  <si>
    <t>H3</t>
  </si>
  <si>
    <t>H7</t>
  </si>
  <si>
    <t>H11</t>
  </si>
  <si>
    <t>G3</t>
  </si>
  <si>
    <t>G7</t>
  </si>
  <si>
    <t>G11</t>
  </si>
  <si>
    <t>F3</t>
  </si>
  <si>
    <t>F7</t>
  </si>
  <si>
    <t>F11</t>
  </si>
  <si>
    <t>E3</t>
  </si>
  <si>
    <t>E7</t>
  </si>
  <si>
    <t>E11</t>
  </si>
  <si>
    <t>D3</t>
  </si>
  <si>
    <t>D7</t>
  </si>
  <si>
    <t>D11</t>
  </si>
  <si>
    <t>C3</t>
  </si>
  <si>
    <t>C7</t>
  </si>
  <si>
    <t>C11</t>
  </si>
  <si>
    <t>B3</t>
  </si>
  <si>
    <t>B7</t>
  </si>
  <si>
    <t>B11</t>
  </si>
  <si>
    <t>A3</t>
  </si>
  <si>
    <t>A7</t>
  </si>
  <si>
    <t>A11</t>
  </si>
  <si>
    <t>H4</t>
  </si>
  <si>
    <t>H8</t>
  </si>
  <si>
    <t>H12</t>
  </si>
  <si>
    <t>G4</t>
  </si>
  <si>
    <t>G8</t>
  </si>
  <si>
    <t>G12</t>
  </si>
  <si>
    <t>F4</t>
  </si>
  <si>
    <t>F8</t>
  </si>
  <si>
    <t>F12</t>
  </si>
  <si>
    <t>E4</t>
  </si>
  <si>
    <t>E8</t>
  </si>
  <si>
    <t>E12</t>
  </si>
  <si>
    <t>D4</t>
  </si>
  <si>
    <t>D8</t>
  </si>
  <si>
    <t>D12</t>
  </si>
  <si>
    <t>C4</t>
  </si>
  <si>
    <t>C8</t>
  </si>
  <si>
    <t>C12</t>
  </si>
  <si>
    <t>B4</t>
  </si>
  <si>
    <t>B8</t>
  </si>
  <si>
    <t>B12</t>
  </si>
  <si>
    <t>A4</t>
  </si>
  <si>
    <t>A8</t>
  </si>
  <si>
    <t>A12</t>
  </si>
  <si>
    <t>row</t>
  </si>
  <si>
    <t xml:space="preserve">Allt + 15MQ För de som inte har så mycket DNA </t>
  </si>
  <si>
    <t>PCR-protocoll</t>
  </si>
  <si>
    <t>Primer pair</t>
  </si>
  <si>
    <t>Blank</t>
  </si>
  <si>
    <t>Pos. Controll</t>
  </si>
  <si>
    <t>gITS7+ITS4m</t>
  </si>
  <si>
    <t>gITS7+ITS4</t>
  </si>
  <si>
    <t>1 Bsoil</t>
  </si>
  <si>
    <t>2 Bsoil</t>
  </si>
  <si>
    <r>
      <t>0,5 ng/</t>
    </r>
    <r>
      <rPr>
        <sz val="11"/>
        <color theme="1"/>
        <rFont val="Calibri"/>
        <family val="2"/>
      </rPr>
      <t>µl</t>
    </r>
  </si>
  <si>
    <t>60µl reaction divided in three PCR´s</t>
  </si>
  <si>
    <t>25mM</t>
  </si>
  <si>
    <t>1,2+28,8</t>
  </si>
  <si>
    <t>0,5  (ng/µl)</t>
  </si>
  <si>
    <t>65 µl</t>
  </si>
  <si>
    <t>Allt</t>
  </si>
  <si>
    <t>2,7mM</t>
  </si>
  <si>
    <r>
      <t>10m</t>
    </r>
    <r>
      <rPr>
        <sz val="11"/>
        <color theme="1"/>
        <rFont val="Calibri"/>
        <family val="2"/>
      </rPr>
      <t>M</t>
    </r>
  </si>
  <si>
    <r>
      <t>2,7m</t>
    </r>
    <r>
      <rPr>
        <sz val="11"/>
        <color theme="1"/>
        <rFont val="Calibri"/>
        <family val="2"/>
      </rPr>
      <t>M</t>
    </r>
  </si>
  <si>
    <t>ITS4m+A</t>
  </si>
  <si>
    <r>
      <t>0,5ng/</t>
    </r>
    <r>
      <rPr>
        <sz val="11"/>
        <color theme="1"/>
        <rFont val="Calibri"/>
        <family val="2"/>
      </rPr>
      <t>µl</t>
    </r>
  </si>
  <si>
    <t>TEST PCR 1</t>
  </si>
  <si>
    <t>antal prov</t>
  </si>
  <si>
    <t>All DNA quantification using Picogreen</t>
  </si>
  <si>
    <t>Exitation</t>
  </si>
  <si>
    <t>Emission</t>
  </si>
  <si>
    <t>Gain (manual 30)</t>
  </si>
  <si>
    <t>Calibration curve using genomic DNA from Sigma (calf thymus) 2ng/ul (large fragments)</t>
  </si>
  <si>
    <t>DNA ng/ml</t>
  </si>
  <si>
    <t>RFU-BLK</t>
  </si>
  <si>
    <t>New stanadard</t>
  </si>
  <si>
    <t>RFU</t>
  </si>
  <si>
    <t>RFUmean</t>
  </si>
  <si>
    <t>STD</t>
  </si>
  <si>
    <t>Reads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</si>
  <si>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</si>
  <si>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</si>
  <si>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</si>
  <si>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</si>
  <si>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</si>
  <si>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</si>
  <si>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</si>
  <si>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</si>
  <si>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</si>
  <si>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Reads-BLK</t>
  </si>
  <si>
    <t>Concentrations ng/ml using calib curve sigma DNA</t>
  </si>
  <si>
    <t xml:space="preserve"> </t>
  </si>
  <si>
    <t>Total DNA in the assay in ng/well</t>
  </si>
  <si>
    <t>200 ul</t>
  </si>
  <si>
    <t>DNA concentration in the original sample (ng/ul)</t>
  </si>
  <si>
    <t>1ul DNA</t>
  </si>
  <si>
    <t>Samples tested</t>
  </si>
  <si>
    <t xml:space="preserve">Blank </t>
  </si>
  <si>
    <t>Pos</t>
  </si>
  <si>
    <t>Pos. Kontroll</t>
  </si>
  <si>
    <t xml:space="preserve">PicoGreenConcentration in </t>
  </si>
  <si>
    <t>µl Product</t>
  </si>
  <si>
    <t>ng/µl</t>
  </si>
  <si>
    <t>Total ng (39 µl)</t>
  </si>
  <si>
    <t>How much needed to get in total 100 ng</t>
  </si>
  <si>
    <t>Bsoil 2</t>
  </si>
  <si>
    <t xml:space="preserve">Bsoil 1 </t>
  </si>
  <si>
    <t xml:space="preserve">Total volume </t>
  </si>
  <si>
    <r>
      <t xml:space="preserve">Approx 60 </t>
    </r>
    <r>
      <rPr>
        <sz val="11"/>
        <color theme="1"/>
        <rFont val="Calibri"/>
        <family val="2"/>
      </rPr>
      <t>µl</t>
    </r>
  </si>
  <si>
    <t>Qubit Conc.</t>
  </si>
  <si>
    <t>Total conc.</t>
  </si>
  <si>
    <t>ng</t>
  </si>
  <si>
    <t>Nano drop</t>
  </si>
  <si>
    <t>260/280</t>
  </si>
  <si>
    <t>260/230</t>
  </si>
  <si>
    <t>Sample Solvent: Elution Buffer MC6 (TE-buffer)</t>
  </si>
  <si>
    <t>Sample for sequnecing, tube marking: Bsoil 1 and Bsoil 2</t>
  </si>
  <si>
    <t xml:space="preserve">Samples are tagged with forwards (gITS7) and reverse primers (ITS4), no barcoding is nessesary </t>
  </si>
  <si>
    <t>Gel picture:</t>
  </si>
  <si>
    <t xml:space="preserve">Ladder </t>
  </si>
  <si>
    <t>Gene ruler 100 bp</t>
  </si>
  <si>
    <t>Gel</t>
  </si>
  <si>
    <t>Samples on gel:</t>
  </si>
  <si>
    <t>Ladder</t>
  </si>
  <si>
    <t>Bsoil1</t>
  </si>
  <si>
    <t>Bsoil2</t>
  </si>
  <si>
    <t>Well</t>
  </si>
  <si>
    <t>100 V</t>
  </si>
  <si>
    <t>30 min</t>
  </si>
  <si>
    <t xml:space="preserve"> Forward primer</t>
  </si>
  <si>
    <t>barcode</t>
  </si>
  <si>
    <t xml:space="preserve">oligoname </t>
  </si>
  <si>
    <t xml:space="preserve">pad </t>
  </si>
  <si>
    <t>Forward primer</t>
  </si>
  <si>
    <t>TCCGTAGGTGAACCTGC</t>
  </si>
  <si>
    <t>ITS1-0001_For</t>
  </si>
  <si>
    <t>TCAGACGATGCGTCAT</t>
  </si>
  <si>
    <t>GGTAG</t>
  </si>
  <si>
    <t>CTATACATGACTCTGC</t>
  </si>
  <si>
    <t xml:space="preserve">ITS1-0002_For  </t>
  </si>
  <si>
    <t>ITS1-0003_For</t>
  </si>
  <si>
    <t>TACTAGAGTAGCACTC</t>
  </si>
  <si>
    <t>ITS1-0004_For</t>
  </si>
  <si>
    <t>TGTGTATCAGTACATG</t>
  </si>
  <si>
    <t>ITS1-0005_For</t>
  </si>
  <si>
    <t>ACACGCATGACACACT</t>
  </si>
  <si>
    <t>ITS1-0006_For</t>
  </si>
  <si>
    <t>GATCTCTACTATATGC</t>
  </si>
  <si>
    <t>ITS1-0007_For</t>
  </si>
  <si>
    <t>ACAGTCTATACTGCTG</t>
  </si>
  <si>
    <t>ITS1-0008_For</t>
  </si>
  <si>
    <t>ATGATGTGCTACATCT</t>
  </si>
  <si>
    <t>ITS1-0009_For</t>
  </si>
  <si>
    <t xml:space="preserve">  </t>
  </si>
  <si>
    <t xml:space="preserve">CTGCGTGCTCTACGAC </t>
  </si>
  <si>
    <t>ITS1-0010_For</t>
  </si>
  <si>
    <t>GCGCGATACGATGACT</t>
  </si>
  <si>
    <t>ITS1-0011_For</t>
  </si>
  <si>
    <t>CGCGCTCAGCTGATCG</t>
  </si>
  <si>
    <t>ITS1-0012_For</t>
  </si>
  <si>
    <t>GCGCACGCACTACAGA</t>
  </si>
  <si>
    <t xml:space="preserve"> TCCTGAGGGAAACTTCG</t>
  </si>
  <si>
    <t>Reverse primer</t>
  </si>
  <si>
    <t>LR5-0013_Rev</t>
  </si>
  <si>
    <t>LR5-0014_Rev</t>
  </si>
  <si>
    <t>CGTCTATATACGTATA</t>
  </si>
  <si>
    <t>ACACTGACGTCGCGAC</t>
  </si>
  <si>
    <t>LR5-0015_Rev</t>
  </si>
  <si>
    <t>ATAGAGACTCAGAGCT</t>
  </si>
  <si>
    <t>LR5-0016_Rev</t>
  </si>
  <si>
    <t>TAGATGCGAGAGTAGA</t>
  </si>
  <si>
    <t>LR5-0017_Rev</t>
  </si>
  <si>
    <t>CATAGCGACTATCGTG</t>
  </si>
  <si>
    <t>LR5-0018_Rev</t>
  </si>
  <si>
    <t>CATCACTACGCTAGAT</t>
  </si>
  <si>
    <t>LR5-0019_Rev</t>
  </si>
  <si>
    <t>CGCATCTGTGCATGCA</t>
  </si>
  <si>
    <t>LR5-0020_Rev</t>
  </si>
  <si>
    <t>TATGTGATCGTCTCTC</t>
  </si>
  <si>
    <t>Primer sertup</t>
  </si>
  <si>
    <t>Forward</t>
  </si>
  <si>
    <t>Reverse</t>
  </si>
  <si>
    <t>ITS1-1</t>
  </si>
  <si>
    <t xml:space="preserve">ITS1-2  </t>
  </si>
  <si>
    <t>ITS1-3</t>
  </si>
  <si>
    <t>ITS1-4</t>
  </si>
  <si>
    <t>ITS1-5</t>
  </si>
  <si>
    <t>ITS1-6</t>
  </si>
  <si>
    <t>ITS1-7</t>
  </si>
  <si>
    <t>ITS1-8</t>
  </si>
  <si>
    <t>ITS1-9</t>
  </si>
  <si>
    <t>LR5-13</t>
  </si>
  <si>
    <t>LR5-14</t>
  </si>
  <si>
    <t>LR5-15</t>
  </si>
  <si>
    <t>LR5-16</t>
  </si>
  <si>
    <t>LR5-17</t>
  </si>
  <si>
    <t>LR5-18</t>
  </si>
  <si>
    <t>LR5-19</t>
  </si>
  <si>
    <t>LR5-20</t>
  </si>
  <si>
    <t>ITS1-10</t>
  </si>
  <si>
    <t>ITS1-11</t>
  </si>
  <si>
    <t>ITS1-12</t>
  </si>
  <si>
    <t>ITS1 and LR5</t>
  </si>
  <si>
    <t>ITS4</t>
  </si>
  <si>
    <t>Taggs</t>
  </si>
  <si>
    <t>gITS7 and ITS4-m</t>
  </si>
  <si>
    <t>ITS1</t>
  </si>
  <si>
    <t>LR5</t>
  </si>
  <si>
    <t>fITS9</t>
  </si>
  <si>
    <t>ITS1+LR5</t>
  </si>
  <si>
    <t>Tag-primer</t>
  </si>
  <si>
    <t>1 BSoil</t>
  </si>
  <si>
    <t>110V</t>
  </si>
  <si>
    <t>30 cyk.</t>
  </si>
  <si>
    <t>4+4 load mix</t>
  </si>
  <si>
    <t>100 bp Gene Ruler</t>
  </si>
  <si>
    <t>2Bsoil</t>
  </si>
  <si>
    <t>LR5 59 grader</t>
  </si>
  <si>
    <t>gITS7 ITS4</t>
  </si>
  <si>
    <t>ITS1-tag and LR5-tag</t>
  </si>
  <si>
    <t>Emty</t>
  </si>
  <si>
    <t>45 min</t>
  </si>
  <si>
    <t xml:space="preserve">Sample for sequnecing, tube marking: Bsoil 1 ITS1+LR5 and Bsoil 2  ITS1+LR5 </t>
  </si>
  <si>
    <t xml:space="preserve">Samples are tagged with forwards (ITS1) and reverse primers (LR5), no barcoding is nessesary </t>
  </si>
  <si>
    <t>Broad range</t>
  </si>
  <si>
    <t>fITS7_tag_1</t>
  </si>
  <si>
    <t>CACACGATCTGTGARTCATCGAATCTTTG</t>
  </si>
  <si>
    <t>fITS7_tag_4</t>
  </si>
  <si>
    <t>CACATAGTCTGTGARTCATCGAATCTTTG</t>
  </si>
  <si>
    <t>fITS7_tag_5</t>
  </si>
  <si>
    <t>CACATGACTTGTGARTCATCGAATCTTTG</t>
  </si>
  <si>
    <t>fITS7_tag_6</t>
  </si>
  <si>
    <t>CACGATCAGTGTGARTCATCGAATCTTTG</t>
  </si>
  <si>
    <t>fITS7_tag_7</t>
  </si>
  <si>
    <t>CACGTGCTCTGTGARTCATCGAATCTTTG</t>
  </si>
  <si>
    <t>fITS7_tag_8</t>
  </si>
  <si>
    <t>CACTATAGCTGTGARTCATCGAATCTTTG</t>
  </si>
  <si>
    <t>fITS7_tag_9</t>
  </si>
  <si>
    <t>CACTATGTGTGTGARTCATCGAATCTTTG</t>
  </si>
  <si>
    <t>fITS7_tag_10</t>
  </si>
  <si>
    <t>CACTCAGAGTGTGARTCATCGAATCTTTG</t>
  </si>
  <si>
    <t>fITS7_tag_11</t>
  </si>
  <si>
    <t>CACTCTCACTGTGARTCATCGAATCTTTG</t>
  </si>
  <si>
    <t>fITS7_tag_12</t>
  </si>
  <si>
    <t>CACTGCTACTGTGARTCATCGAATCTTTG</t>
  </si>
  <si>
    <t>fITS7_tag_13</t>
  </si>
  <si>
    <t>CAGACAGTGTGTGARTCATCGAATCTTTG</t>
  </si>
  <si>
    <t>fITS7_tag_14</t>
  </si>
  <si>
    <t>CAGACATCTTGTGARTCATCGAATCTTTG</t>
  </si>
  <si>
    <t>fITS7_tag_15</t>
  </si>
  <si>
    <t>CAGAGACGCTGTGARTCATCGAATCTTTG</t>
  </si>
  <si>
    <t>fITS7_tag_16</t>
  </si>
  <si>
    <t>CAGAGCTCGTGTGARTCATCGAATCTTTG</t>
  </si>
  <si>
    <t>fITS7_tag_17</t>
  </si>
  <si>
    <t>CAGAGTATGTGTGARTCATCGAATCTTTG</t>
  </si>
  <si>
    <t>fITS7_tag_18</t>
  </si>
  <si>
    <t>CAGATACAGTGTGARTCATCGAATCTTTG</t>
  </si>
  <si>
    <t>fITS7_tag_20</t>
  </si>
  <si>
    <t>CAGCACTATTGTGARTCATCGAATCTTTG</t>
  </si>
  <si>
    <t>fITS7_tag_21</t>
  </si>
  <si>
    <t>CAGCGATACTGTGARTCATCGAATCTTTG</t>
  </si>
  <si>
    <t>fITS7_tag_22</t>
  </si>
  <si>
    <t>CAGCTAGATTGTGARTCATCGAATCTTTG</t>
  </si>
  <si>
    <t>fITS7_tag_23</t>
  </si>
  <si>
    <t>CAGCTCACTTGTGARTCATCGAATCTTTG</t>
  </si>
  <si>
    <t>fITS7_tag_24</t>
  </si>
  <si>
    <t>CAGTATCTCTGTGARTCATCGAATCTTTG</t>
  </si>
  <si>
    <t>fITS7_tag_25</t>
  </si>
  <si>
    <t>CAGTGCAGTTGTGARTCATCGAATCTTTG</t>
  </si>
  <si>
    <t>fITS7_tag_26</t>
  </si>
  <si>
    <t>CAGTGTGATTGTGARTCATCGAATCTTTG</t>
  </si>
  <si>
    <t>fITS7_tag_28</t>
  </si>
  <si>
    <t>CATAGTCTCTGTGARTCATCGAATCTTTG</t>
  </si>
  <si>
    <t>fITS7_tag_29</t>
  </si>
  <si>
    <t>CATAGTGAGTGTGARTCATCGAATCTTTG</t>
  </si>
  <si>
    <t>fITS7_tag_30</t>
  </si>
  <si>
    <t>CATATGTCGTGTGARTCATCGAATCTTTG</t>
  </si>
  <si>
    <t>fITS7_tag_31</t>
  </si>
  <si>
    <t>CATCGACAGTGTGARTCATCGAATCTTTG</t>
  </si>
  <si>
    <t>fITS7_tag_32</t>
  </si>
  <si>
    <t>CATCGCTCTTGTGARTCATCGAATCTTTG</t>
  </si>
  <si>
    <t>fITS7_tag_33</t>
  </si>
  <si>
    <t>CATCTACGCTGTGARTCATCGAATCTTTG</t>
  </si>
  <si>
    <t>fITS7_tag_34</t>
  </si>
  <si>
    <t>CATCTCGTGTGTGARTCATCGAATCTTTG</t>
  </si>
  <si>
    <t>fITS7_tag_35</t>
  </si>
  <si>
    <t>CATCTCTACTGTGARTCATCGAATCTTTG</t>
  </si>
  <si>
    <t>fITS7_tag_36</t>
  </si>
  <si>
    <t>CATGATACGTGTGARTCATCGAATCTTTG</t>
  </si>
  <si>
    <t>fITS7_tag_37</t>
  </si>
  <si>
    <t>CATGCGTCTTGTGARTCATCGAATCTTTG</t>
  </si>
  <si>
    <t>fITS7_tag_38</t>
  </si>
  <si>
    <t>CATGTACTGTGTGARTCATCGAATCTTTG</t>
  </si>
  <si>
    <t>fITS7_tag_39</t>
  </si>
  <si>
    <t>CATGTCGCTTGTGARTCATCGAATCTTTG</t>
  </si>
  <si>
    <t>fITS7_tag_40</t>
  </si>
  <si>
    <t>CCACAGTATTGTGARTCATCGAATCTTTG</t>
  </si>
  <si>
    <t>fITS7_tag_41</t>
  </si>
  <si>
    <t>CCACGTCACTGTGARTCATCGAATCTTTG</t>
  </si>
  <si>
    <t>fITS7_tag_42</t>
  </si>
  <si>
    <t>CCACTATCGTGTGARTCATCGAATCTTTG</t>
  </si>
  <si>
    <t>fITS7_tag_44</t>
  </si>
  <si>
    <t>CCAGATACTTGTGARTCATCGAATCTTTG</t>
  </si>
  <si>
    <t>fITS7_tag_45</t>
  </si>
  <si>
    <t>CCAGCGTAGTGTGARTCATCGAATCTTTG</t>
  </si>
  <si>
    <t>fITS7_tag_46</t>
  </si>
  <si>
    <t>CCAGTATGTTGTGARTCATCGAATCTTTG</t>
  </si>
  <si>
    <t>fITS7_tag_47</t>
  </si>
  <si>
    <t>CCATGTAGTTGTGARTCATCGAATCTTTG</t>
  </si>
  <si>
    <t>fITS7_tag_48</t>
  </si>
  <si>
    <t>CCGACTGATTGTGARTCATCGAATCTTTG</t>
  </si>
  <si>
    <t>fITS7_tag_49</t>
  </si>
  <si>
    <t>CCGAGCACTTGTGARTCATCGAATCTTTG</t>
  </si>
  <si>
    <t>fITS7_tag_50</t>
  </si>
  <si>
    <t>CCGAGTGTCTGTGARTCATCGAATCTTTG</t>
  </si>
  <si>
    <t>fITS7_tag_51</t>
  </si>
  <si>
    <t>CCGATAGACTGTGARTCATCGAATCTTTG</t>
  </si>
  <si>
    <t>fITS7_tag_52</t>
  </si>
  <si>
    <t>CCGCATCGTTGTGARTCATCGAATCTTTG</t>
  </si>
  <si>
    <t>fITS7_tag_53</t>
  </si>
  <si>
    <t>CCGTAGCATTGTGARTCATCGAATCTTTG</t>
  </si>
  <si>
    <t>fITS7_tag_54</t>
  </si>
  <si>
    <t>CCGTATATGTGTGARTCATCGAATCTTTG</t>
  </si>
  <si>
    <t>fITS7_tag_55</t>
  </si>
  <si>
    <t>CCGTGTCAGTGTGARTCATCGAATCTTTG</t>
  </si>
  <si>
    <t>fITS7_tag_56</t>
  </si>
  <si>
    <t>CCTACATCGTGTGARTCATCGAATCTTTG</t>
  </si>
  <si>
    <t>fITS7_tag_57</t>
  </si>
  <si>
    <t>CCTACGCTCTGTGARTCATCGAATCTTTG</t>
  </si>
  <si>
    <t>fITS7_tag_58</t>
  </si>
  <si>
    <t>CCTAGACTGTGTGARTCATCGAATCTTTG</t>
  </si>
  <si>
    <t>fITS7_tag_60</t>
  </si>
  <si>
    <t>CCTCGAGTCTGTGARTCATCGAATCTTTG</t>
  </si>
  <si>
    <t>fITS7_tag_61</t>
  </si>
  <si>
    <t>CCTCTCTGTTGTGARTCATCGAATCTTTG</t>
  </si>
  <si>
    <t>fITS7_tag_63</t>
  </si>
  <si>
    <t>CCTGTATAGTGTGARTCATCGAATCTTTG</t>
  </si>
  <si>
    <t>fITS7_tag_65</t>
  </si>
  <si>
    <t>CGACTAGCTTGTGARTCATCGAATCTTTG</t>
  </si>
  <si>
    <t>fITS7_tag_66</t>
  </si>
  <si>
    <t>CGAGTAGAGTGTGARTCATCGAATCTTTG</t>
  </si>
  <si>
    <t>fITS7_tag_67</t>
  </si>
  <si>
    <t>CGCGTCTATTGTGARTCATCGAATCTTTG</t>
  </si>
  <si>
    <t>fITS7_tag_68</t>
  </si>
  <si>
    <t>CGCTATACGTGTGARTCATCGAATCTTTG</t>
  </si>
  <si>
    <t>fITS7_tag_69</t>
  </si>
  <si>
    <t>CGTACAGATTGTGARTCATCGAATCTTTG</t>
  </si>
  <si>
    <t>fITS7_tag_70</t>
  </si>
  <si>
    <t>CGTACTCACTGTGARTCATCGAATCTTTG</t>
  </si>
  <si>
    <t>fITS7_tag_71</t>
  </si>
  <si>
    <t>CGTAGCGTCTGTGARTCATCGAATCTTTG</t>
  </si>
  <si>
    <t>fITS7_tag_72</t>
  </si>
  <si>
    <t>CGTATCGCGTGTGARTCATCGAATCTTTG</t>
  </si>
  <si>
    <t>fITS7_tag_73</t>
  </si>
  <si>
    <t>CGTCAGTCTTGTGARTCATCGAATCTTTG</t>
  </si>
  <si>
    <t>fITS7_tag_74</t>
  </si>
  <si>
    <t>CGTCGCTAGTGTGARTCATCGAATCTTTG</t>
  </si>
  <si>
    <t>fITS7_tag_75</t>
  </si>
  <si>
    <t>CGTCGTGTGTGTGARTCATCGAATCTTTG</t>
  </si>
  <si>
    <t>fITS7_tag_76</t>
  </si>
  <si>
    <t>CGTGTAGTCTGTGARTCATCGAATCTTTG</t>
  </si>
  <si>
    <t>fITS7_tag_77</t>
  </si>
  <si>
    <t>CGTGTGTACTGTGARTCATCGAATCTTTG</t>
  </si>
  <si>
    <t>fITS7_tag_78</t>
  </si>
  <si>
    <t>CTACATGAGTGTGARTCATCGAATCTTTG</t>
  </si>
  <si>
    <t>fITS7_tag_79</t>
  </si>
  <si>
    <t>CTACTGATCTGTGARTCATCGAATCTTTG</t>
  </si>
  <si>
    <t>fITS7_tag_80</t>
  </si>
  <si>
    <t>CTAGAGCACTGTGARTCATCGAATCTTTG</t>
  </si>
  <si>
    <t>fITS7_tag_81</t>
  </si>
  <si>
    <t>CTAGCTATCTGTGARTCATCGAATCTTTG</t>
  </si>
  <si>
    <t>fITS7_tag_82</t>
  </si>
  <si>
    <t>CTAGTCATGTGTGARTCATCGAATCTTTG</t>
  </si>
  <si>
    <t>fITS7_tag_83</t>
  </si>
  <si>
    <t>CTATAGCTGTGTGARTCATCGAATCTTTG</t>
  </si>
  <si>
    <t>fITS7_tag_84</t>
  </si>
  <si>
    <t>CTATATCGCTGTGARTCATCGAATCTTTG</t>
  </si>
  <si>
    <t>fITS7_tag_85</t>
  </si>
  <si>
    <t>CTATCACTCTGTGARTCATCGAATCTTTG</t>
  </si>
  <si>
    <t>fITS7_tag_86</t>
  </si>
  <si>
    <t>CTATCTCAGTGTGARTCATCGAATCTTTG</t>
  </si>
  <si>
    <t>fITS7_tag_87</t>
  </si>
  <si>
    <t>CTATCTGCTTGTGARTCATCGAATCTTTG</t>
  </si>
  <si>
    <t>fITS7_tag_88</t>
  </si>
  <si>
    <t>CTATGCTAGTGTGARTCATCGAATCTTTG</t>
  </si>
  <si>
    <t>fITS7_tag_89</t>
  </si>
  <si>
    <t>CTATGTGTGTGTGARTCATCGAATCTTTG</t>
  </si>
  <si>
    <t>fITS7_tag_90</t>
  </si>
  <si>
    <t>CTCACTAGCTGTGARTCATCGAATCTTTG</t>
  </si>
  <si>
    <t>fITS7_tag_91</t>
  </si>
  <si>
    <t>CTCACTCATTGTGARTCATCGAATCTTTG</t>
  </si>
  <si>
    <t>fITS7_tag_92</t>
  </si>
  <si>
    <t>CTCATAGAGTGTGARTCATCGAATCTTTG</t>
  </si>
  <si>
    <t>fITS7_tag_93</t>
  </si>
  <si>
    <t>CTCATCAGTTGTGARTCATCGAATCTTTG</t>
  </si>
  <si>
    <t>fITS7_tag_94</t>
  </si>
  <si>
    <t>CTCATCTCGTGTGARTCATCGAATCTTTG</t>
  </si>
  <si>
    <t>fITS7_tag_95</t>
  </si>
  <si>
    <t>CTCGCACTGTGTGARTCATCGAATCTTTG</t>
  </si>
  <si>
    <t>fITS7_tag_96</t>
  </si>
  <si>
    <t>CTCGCAGATTGTGARTCATCGAATCTTTG</t>
  </si>
  <si>
    <t>fITS7_tag_97</t>
  </si>
  <si>
    <t>CTCTAGATCTGTGARTCATCGAATCTTTG</t>
  </si>
  <si>
    <t>fITS7_tag_98</t>
  </si>
  <si>
    <t>CTCTATGACTGTGARTCATCGAATCTTTG</t>
  </si>
  <si>
    <t>fITS7_tag_99</t>
  </si>
  <si>
    <t>CTCTCTATGTGTGARTCATCGAATCTTTG</t>
  </si>
  <si>
    <t>fITS7_tag_100</t>
  </si>
  <si>
    <t>CTCTGACACTGTGARTCATCGAATCTTTG</t>
  </si>
  <si>
    <t>fITS7_tag_101</t>
  </si>
  <si>
    <t>CTCTGCGATTGTGARTCATCGAATCTTTG</t>
  </si>
  <si>
    <t>fITS7_tag_104</t>
  </si>
  <si>
    <t>CTGAGAGATTGTGARTCATCGAATCTTTG</t>
  </si>
  <si>
    <t>fITS7_tag_105</t>
  </si>
  <si>
    <t>CTGAGCTGTTGTGARTCATCGAATCTTTG</t>
  </si>
  <si>
    <t>fITS7_tag_106</t>
  </si>
  <si>
    <t>CTGAGTCACTGTGARTCATCGAATCTTTG</t>
  </si>
  <si>
    <t>fITS7_tag_107</t>
  </si>
  <si>
    <t>CTGATACTCTGTGARTCATCGAATCTTTG</t>
  </si>
  <si>
    <t>fITS7_tag_108</t>
  </si>
  <si>
    <t>CTGATCGTGTGTGARTCATCGAATCTTTG</t>
  </si>
  <si>
    <t>fITS7_tag_109</t>
  </si>
  <si>
    <t>CTGATCTACTGTGARTCATCGAATCTTTG</t>
  </si>
  <si>
    <t>fITS7_tag_112</t>
  </si>
  <si>
    <t>CTGCTATGTTGTGARTCATCGAATCTTTG</t>
  </si>
  <si>
    <t>fITS7_tag_113</t>
  </si>
  <si>
    <t>CTGCTGACGTGTGARTCATCGAATCTTTG</t>
  </si>
  <si>
    <t>fITS7_tag_114</t>
  </si>
  <si>
    <t>CTGTCACATTGTGARTCATCGAATCTTTG</t>
  </si>
  <si>
    <t>fITS7_tag_116</t>
  </si>
  <si>
    <t>CTGTCTGTCTGTGARTCATCGAATCTTTG</t>
  </si>
  <si>
    <t>fITS7_tag_117</t>
  </si>
  <si>
    <t>CTGTGATCTTGTGARTCATCGAATCTTTG</t>
  </si>
  <si>
    <t>gITS7- tag and ITS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</si>
</sst>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1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3" fillId="0" borderId="2" xfId="0" applyFont="1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Font="1" applyBorder="1"/>
    <xf numFmtId="0" fontId="4" fillId="0" borderId="1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4" xfId="0" applyFont="1" applyFill="1" applyBorder="1"/>
    <xf numFmtId="0" fontId="2" fillId="0" borderId="3" xfId="0" applyFont="1" applyFill="1" applyBorder="1"/>
    <xf numFmtId="0" fontId="0" fillId="0" borderId="5" xfId="0" applyFill="1" applyBorder="1"/>
    <xf numFmtId="0" fontId="1" fillId="0" borderId="0" xfId="0" applyFont="1"/>
    <xf numFmtId="0" fontId="0" fillId="0" borderId="6" xfId="0" applyBorder="1"/>
    <xf numFmtId="0" fontId="0" fillId="0" borderId="0" xfId="0" applyBorder="1"/>
    <xf numFmtId="0" fontId="5" fillId="0" borderId="2" xfId="1" applyFill="1" applyBorder="1"/>
    <xf numFmtId="0" fontId="5" fillId="0" borderId="2" xfId="1" applyBorder="1"/>
    <xf numFmtId="0" fontId="5" fillId="0" borderId="2" xfId="1" applyFont="1" applyBorder="1"/>
    <xf numFmtId="1" fontId="0" fillId="0" borderId="2" xfId="0" applyNumberFormat="1" applyBorder="1"/>
    <xf numFmtId="49" fontId="5" fillId="0" borderId="2" xfId="1" applyNumberFormat="1" applyFont="1" applyBorder="1"/>
    <xf numFmtId="0" fontId="5" fillId="0" borderId="8" xfId="1" applyBorder="1"/>
    <xf numFmtId="49" fontId="5" fillId="0" borderId="8" xfId="1" applyNumberFormat="1" applyFont="1" applyBorder="1"/>
    <xf numFmtId="0" fontId="5" fillId="0" borderId="8" xfId="1" applyFont="1" applyBorder="1"/>
    <xf numFmtId="0" fontId="0" fillId="0" borderId="8" xfId="0" applyBorder="1"/>
    <xf numFmtId="0" fontId="5" fillId="0" borderId="7" xfId="1" applyBorder="1"/>
    <xf numFmtId="0" fontId="5" fillId="0" borderId="7" xfId="1" applyFont="1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4" fillId="0" borderId="2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4" fillId="0" borderId="7" xfId="0" applyFont="1" applyBorder="1"/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8" xfId="0" applyFont="1" applyBorder="1"/>
    <xf numFmtId="0" fontId="1" fillId="0" borderId="3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0" xfId="0" applyFont="1" applyBorder="1"/>
    <xf numFmtId="0" fontId="0" fillId="0" borderId="3" xfId="0" applyBorder="1" applyAlignment="1">
      <alignment horizontal="right"/>
    </xf>
    <xf numFmtId="0" fontId="4" fillId="0" borderId="9" xfId="0" applyFont="1" applyBorder="1"/>
    <xf numFmtId="0" fontId="4" fillId="0" borderId="13" xfId="0" applyFont="1" applyBorder="1"/>
    <xf numFmtId="0" fontId="4" fillId="0" borderId="16" xfId="0" applyFont="1" applyBorder="1"/>
    <xf numFmtId="0" fontId="4" fillId="0" borderId="0" xfId="0" applyFont="1" applyBorder="1"/>
    <xf numFmtId="49" fontId="5" fillId="0" borderId="7" xfId="1" applyNumberFormat="1" applyFont="1" applyBorder="1"/>
    <xf numFmtId="0" fontId="2" fillId="0" borderId="0" xfId="0" applyFont="1"/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0" fillId="0" borderId="2" xfId="0" applyNumberFormat="1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3" fillId="0" borderId="0" xfId="0" applyFont="1" applyBorder="1"/>
    <xf numFmtId="0" fontId="0" fillId="0" borderId="17" xfId="0" applyFill="1" applyBorder="1"/>
    <xf numFmtId="0" fontId="0" fillId="0" borderId="0" xfId="0" applyBorder="1"/>
    <xf numFmtId="0" fontId="7" fillId="0" borderId="0" xfId="0" applyFont="1"/>
    <xf numFmtId="0" fontId="8" fillId="3" borderId="0" xfId="0" applyFont="1" applyFill="1"/>
    <xf numFmtId="49" fontId="7" fillId="0" borderId="0" xfId="0" applyNumberFormat="1" applyFont="1"/>
    <xf numFmtId="0" fontId="7" fillId="4" borderId="0" xfId="0" applyFont="1" applyFill="1"/>
    <xf numFmtId="0" fontId="9" fillId="0" borderId="0" xfId="0" applyFont="1"/>
    <xf numFmtId="0" fontId="7" fillId="5" borderId="0" xfId="0" applyFont="1" applyFill="1"/>
    <xf numFmtId="0" fontId="7" fillId="3" borderId="0" xfId="0" applyFont="1" applyFill="1"/>
    <xf numFmtId="49" fontId="7" fillId="4" borderId="0" xfId="0" applyNumberFormat="1" applyFont="1" applyFill="1"/>
    <xf numFmtId="49" fontId="0" fillId="0" borderId="0" xfId="0" applyNumberFormat="1"/>
    <xf numFmtId="49" fontId="8" fillId="4" borderId="0" xfId="0" applyNumberFormat="1" applyFont="1" applyFill="1"/>
    <xf numFmtId="0" fontId="10" fillId="0" borderId="0" xfId="0" applyFont="1" applyFill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8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5" fillId="0" borderId="5" xfId="1" applyBorder="1"/>
    <xf numFmtId="0" fontId="5" fillId="0" borderId="5" xfId="1" applyFont="1" applyBorder="1"/>
    <xf numFmtId="0" fontId="0" fillId="0" borderId="5" xfId="0" applyBorder="1"/>
    <xf numFmtId="164" fontId="0" fillId="0" borderId="0" xfId="0" applyNumberFormat="1"/>
    <xf numFmtId="164" fontId="0" fillId="0" borderId="8" xfId="0" applyNumberFormat="1" applyBorder="1"/>
    <xf numFmtId="1" fontId="0" fillId="0" borderId="8" xfId="0" applyNumberFormat="1" applyBorder="1"/>
    <xf numFmtId="0" fontId="5" fillId="0" borderId="18" xfId="1" applyBorder="1"/>
    <xf numFmtId="0" fontId="5" fillId="0" borderId="18" xfId="1" applyFont="1" applyBorder="1"/>
    <xf numFmtId="0" fontId="0" fillId="0" borderId="18" xfId="0" applyBorder="1"/>
    <xf numFmtId="0" fontId="0" fillId="0" borderId="19" xfId="0" applyBorder="1"/>
    <xf numFmtId="164" fontId="0" fillId="0" borderId="7" xfId="0" applyNumberFormat="1" applyBorder="1"/>
    <xf numFmtId="1" fontId="0" fillId="0" borderId="7" xfId="0" applyNumberFormat="1" applyBorder="1"/>
    <xf numFmtId="164" fontId="0" fillId="0" borderId="19" xfId="0" applyNumberFormat="1" applyBorder="1"/>
    <xf numFmtId="0" fontId="0" fillId="0" borderId="0" xfId="0" applyBorder="1"/>
    <xf numFmtId="10" fontId="0" fillId="0" borderId="0" xfId="0" applyNumberFormat="1"/>
    <xf numFmtId="0" fontId="0" fillId="6" borderId="0" xfId="0" applyFill="1"/>
    <xf numFmtId="0" fontId="0" fillId="7" borderId="0" xfId="0" applyFill="1"/>
    <xf numFmtId="164" fontId="5" fillId="6" borderId="10" xfId="1" applyNumberFormat="1" applyFill="1" applyBorder="1"/>
    <xf numFmtId="0" fontId="5" fillId="6" borderId="0" xfId="1" applyFill="1" applyBorder="1"/>
    <xf numFmtId="164" fontId="5" fillId="7" borderId="10" xfId="1" applyNumberFormat="1" applyFill="1" applyBorder="1"/>
    <xf numFmtId="0" fontId="5" fillId="7" borderId="0" xfId="1" applyFill="1" applyBorder="1"/>
    <xf numFmtId="0" fontId="0" fillId="6" borderId="0" xfId="0" applyFill="1" applyBorder="1"/>
    <xf numFmtId="2" fontId="0" fillId="0" borderId="19" xfId="0" applyNumberFormat="1" applyBorder="1"/>
    <xf numFmtId="0" fontId="0" fillId="7" borderId="0" xfId="0" applyFill="1" applyBorder="1"/>
    <xf numFmtId="0" fontId="0" fillId="0" borderId="4" xfId="0" applyBorder="1"/>
    <xf numFmtId="0" fontId="2" fillId="0" borderId="4" xfId="0" applyFont="1" applyBorder="1"/>
    <xf numFmtId="0" fontId="4" fillId="0" borderId="3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/>
    <xf numFmtId="0" fontId="11" fillId="0" borderId="0" xfId="0" applyFont="1" applyFill="1"/>
    <xf numFmtId="164" fontId="0" fillId="0" borderId="0" xfId="0" applyNumberFormat="1" applyBorder="1"/>
    <xf numFmtId="164" fontId="0" fillId="0" borderId="0" xfId="0" applyNumberFormat="1" applyFill="1" applyBorder="1"/>
    <xf numFmtId="0" fontId="12" fillId="7" borderId="0" xfId="0" applyFont="1" applyFill="1"/>
    <xf numFmtId="0" fontId="12" fillId="2" borderId="0" xfId="0" applyFont="1" applyFill="1"/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3" fillId="0" borderId="1" xfId="0" applyFont="1" applyBorder="1"/>
    <xf numFmtId="0" fontId="3" fillId="0" borderId="9" xfId="0" applyFont="1" applyBorder="1"/>
    <xf numFmtId="0" fontId="0" fillId="0" borderId="1" xfId="0" applyBorder="1"/>
    <xf numFmtId="0" fontId="0" fillId="0" borderId="9" xfId="0" applyBorder="1"/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0" borderId="1" xfId="1" applyFont="1" applyBorder="1"/>
    <xf numFmtId="0" fontId="5" fillId="0" borderId="9" xfId="1" applyFont="1" applyBorder="1"/>
    <xf numFmtId="0" fontId="5" fillId="0" borderId="12" xfId="1" applyFont="1" applyBorder="1"/>
    <xf numFmtId="0" fontId="5" fillId="0" borderId="13" xfId="1" applyFont="1" applyBorder="1"/>
    <xf numFmtId="0" fontId="5" fillId="0" borderId="14" xfId="1" applyFont="1" applyBorder="1"/>
    <xf numFmtId="0" fontId="5" fillId="0" borderId="15" xfId="1" applyFont="1" applyBorder="1"/>
    <xf numFmtId="0" fontId="0" fillId="0" borderId="4" xfId="0" applyBorder="1" applyAlignment="1">
      <alignment horizontal="left"/>
    </xf>
    <xf numFmtId="0" fontId="0" fillId="0" borderId="4" xfId="0" applyBorder="1"/>
    <xf numFmtId="49" fontId="5" fillId="0" borderId="1" xfId="1" applyNumberFormat="1" applyFont="1" applyBorder="1"/>
    <xf numFmtId="49" fontId="5" fillId="0" borderId="9" xfId="1" applyNumberFormat="1" applyFont="1" applyBorder="1"/>
    <xf numFmtId="49" fontId="5" fillId="0" borderId="12" xfId="1" applyNumberFormat="1" applyFont="1" applyBorder="1"/>
    <xf numFmtId="49" fontId="5" fillId="0" borderId="13" xfId="1" applyNumberFormat="1" applyFont="1" applyBorder="1"/>
    <xf numFmtId="49" fontId="5" fillId="0" borderId="14" xfId="1" applyNumberFormat="1" applyFont="1" applyBorder="1"/>
    <xf numFmtId="49" fontId="5" fillId="0" borderId="15" xfId="1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35097654340483"/>
          <c:y val="3.58565737051792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9780408477726989E-2"/>
          <c:y val="0.17729152643926807"/>
          <c:w val="0.86724054146570317"/>
          <c:h val="0.69322978877376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'[1]Magellan Sheet 1'!$L$9</c:f>
              <c:strCache>
                <c:ptCount val="1"/>
                <c:pt idx="0">
                  <c:v>RFU-BLK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5380322239844375E-2"/>
                  <c:y val="-0.1483947245744054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sv-SE"/>
                </a:p>
              </c:txPr>
            </c:trendlineLbl>
          </c:trendline>
          <c:xVal>
            <c:numRef>
              <c:f>'[1]Magellan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'[1]Magellan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17952"/>
        <c:axId val="193715992"/>
      </c:scatterChart>
      <c:valAx>
        <c:axId val="1937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93715992"/>
        <c:crosses val="autoZero"/>
        <c:crossBetween val="midCat"/>
      </c:valAx>
      <c:valAx>
        <c:axId val="19371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93717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'[1]Magellan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'[1]Magellan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18344"/>
        <c:axId val="371231216"/>
      </c:scatterChart>
      <c:valAx>
        <c:axId val="193718344"/>
        <c:scaling>
          <c:orientation val="minMax"/>
        </c:scaling>
        <c:delete val="0"/>
        <c:axPos val="b"/>
        <c:title>
          <c:overlay val="0"/>
          <c:spPr>
            <a:noFill/>
            <a:ln w="25400">
              <a:noFill/>
            </a:ln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371231216"/>
        <c:crosses val="autoZero"/>
        <c:crossBetween val="midCat"/>
      </c:valAx>
      <c:valAx>
        <c:axId val="3712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 w="25400">
              <a:noFill/>
            </a:ln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18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35097654340483"/>
          <c:y val="3.58565737051792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9780408477726989E-2"/>
          <c:y val="0.17729152643926807"/>
          <c:w val="0.86724054146570317"/>
          <c:h val="0.69322978877376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'[1]Magellan Sheet 1'!$L$9</c:f>
              <c:strCache>
                <c:ptCount val="1"/>
                <c:pt idx="0">
                  <c:v>RFU-BLK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5380322239844375E-2"/>
                  <c:y val="-0.1483947245744054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sv-SE"/>
                </a:p>
              </c:txPr>
            </c:trendlineLbl>
          </c:trendline>
          <c:xVal>
            <c:numRef>
              <c:f>'[1]Magellan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'[1]Magellan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27296"/>
        <c:axId val="371230432"/>
      </c:scatterChart>
      <c:valAx>
        <c:axId val="3712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371230432"/>
        <c:crosses val="autoZero"/>
        <c:crossBetween val="midCat"/>
      </c:valAx>
      <c:valAx>
        <c:axId val="37123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371227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'[1]Magellan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'[1]Magellan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29648"/>
        <c:axId val="371230824"/>
      </c:scatterChart>
      <c:valAx>
        <c:axId val="371229648"/>
        <c:scaling>
          <c:orientation val="minMax"/>
        </c:scaling>
        <c:delete val="0"/>
        <c:axPos val="b"/>
        <c:title>
          <c:overlay val="0"/>
          <c:spPr>
            <a:noFill/>
            <a:ln w="25400">
              <a:noFill/>
            </a:ln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371230824"/>
        <c:crosses val="autoZero"/>
        <c:crossBetween val="midCat"/>
      </c:valAx>
      <c:valAx>
        <c:axId val="3712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 w="25400">
              <a:noFill/>
            </a:ln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1229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35097654340483"/>
          <c:y val="3.58565737051792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9780408477726989E-2"/>
          <c:y val="0.17729152643926807"/>
          <c:w val="0.86724054146570317"/>
          <c:h val="0.69322978877376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'[1]Magellan Sheet 1'!$L$9</c:f>
              <c:strCache>
                <c:ptCount val="1"/>
                <c:pt idx="0">
                  <c:v>RFU-BLK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5380322239844375E-2"/>
                  <c:y val="-0.1483947245744054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sv-SE"/>
                </a:p>
              </c:txPr>
            </c:trendlineLbl>
          </c:trendline>
          <c:xVal>
            <c:numRef>
              <c:f>'[1]Magellan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'[1]Magellan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26120"/>
        <c:axId val="371226512"/>
      </c:scatterChart>
      <c:valAx>
        <c:axId val="37122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371226512"/>
        <c:crosses val="autoZero"/>
        <c:crossBetween val="midCat"/>
      </c:valAx>
      <c:valAx>
        <c:axId val="37122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371226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'[1]Magellan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'[1]Magellan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27688"/>
        <c:axId val="371228080"/>
      </c:scatterChart>
      <c:valAx>
        <c:axId val="371227688"/>
        <c:scaling>
          <c:orientation val="minMax"/>
        </c:scaling>
        <c:delete val="0"/>
        <c:axPos val="b"/>
        <c:title>
          <c:overlay val="0"/>
          <c:spPr>
            <a:noFill/>
            <a:ln w="25400">
              <a:noFill/>
            </a:ln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371228080"/>
        <c:crosses val="autoZero"/>
        <c:crossBetween val="midCat"/>
      </c:valAx>
      <c:valAx>
        <c:axId val="3712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 w="25400">
              <a:noFill/>
            </a:ln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12276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35097654340483"/>
          <c:y val="3.58565737051792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9780408477726989E-2"/>
          <c:y val="0.17729152643926807"/>
          <c:w val="0.86724054146570317"/>
          <c:h val="0.69322978877376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'[1]Magellan Sheet 1'!$L$9</c:f>
              <c:strCache>
                <c:ptCount val="1"/>
                <c:pt idx="0">
                  <c:v>RFU-BLK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5380322239844375E-2"/>
                  <c:y val="-0.1483947245744054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sv-SE"/>
                </a:p>
              </c:txPr>
            </c:trendlineLbl>
          </c:trendline>
          <c:xVal>
            <c:numRef>
              <c:f>'[1]Magellan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'[1]Magellan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28864"/>
        <c:axId val="371695712"/>
      </c:scatterChart>
      <c:valAx>
        <c:axId val="3712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371695712"/>
        <c:crosses val="autoZero"/>
        <c:crossBetween val="midCat"/>
      </c:valAx>
      <c:valAx>
        <c:axId val="37169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371228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'[1]Magellan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'[1]Magellan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96104"/>
        <c:axId val="371696496"/>
      </c:scatterChart>
      <c:valAx>
        <c:axId val="371696104"/>
        <c:scaling>
          <c:orientation val="minMax"/>
        </c:scaling>
        <c:delete val="0"/>
        <c:axPos val="b"/>
        <c:title>
          <c:overlay val="0"/>
          <c:spPr>
            <a:noFill/>
            <a:ln w="25400">
              <a:noFill/>
            </a:ln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371696496"/>
        <c:crosses val="autoZero"/>
        <c:crossBetween val="midCat"/>
      </c:valAx>
      <c:valAx>
        <c:axId val="3716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 w="25400">
              <a:noFill/>
            </a:ln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16961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336550</xdr:colOff>
      <xdr:row>0</xdr:row>
      <xdr:rowOff>127000</xdr:rowOff>
    </xdr:from>
    <xdr:to>
      <xdr:col>23</xdr:col>
      <xdr:colOff>279400</xdr:colOff>
      <xdr:row>20</xdr:row>
      <xdr:rowOff>76200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22</xdr:row>
      <xdr:rowOff>158750</xdr:rowOff>
    </xdr:from>
    <xdr:to>
      <xdr:col>21</xdr:col>
      <xdr:colOff>590550</xdr:colOff>
      <xdr:row>39</xdr:row>
      <xdr:rowOff>107950</xdr:rowOff>
    </xdr:to>
    <xdr:graphicFrame macro="">
      <xdr:nvGraphicFramePr>
        <xdr:cNvPr id="3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336550</xdr:colOff>
      <xdr:row>0</xdr:row>
      <xdr:rowOff>127000</xdr:rowOff>
    </xdr:from>
    <xdr:to>
      <xdr:col>23</xdr:col>
      <xdr:colOff>279400</xdr:colOff>
      <xdr:row>20</xdr:row>
      <xdr:rowOff>76200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22</xdr:row>
      <xdr:rowOff>158750</xdr:rowOff>
    </xdr:from>
    <xdr:to>
      <xdr:col>21</xdr:col>
      <xdr:colOff>590550</xdr:colOff>
      <xdr:row>39</xdr:row>
      <xdr:rowOff>107950</xdr:rowOff>
    </xdr:to>
    <xdr:graphicFrame macro="">
      <xdr:nvGraphicFramePr>
        <xdr:cNvPr id="3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336550</xdr:colOff>
      <xdr:row>0</xdr:row>
      <xdr:rowOff>127000</xdr:rowOff>
    </xdr:from>
    <xdr:to>
      <xdr:col>23</xdr:col>
      <xdr:colOff>279400</xdr:colOff>
      <xdr:row>20</xdr:row>
      <xdr:rowOff>76200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22</xdr:row>
      <xdr:rowOff>158750</xdr:rowOff>
    </xdr:from>
    <xdr:to>
      <xdr:col>21</xdr:col>
      <xdr:colOff>590550</xdr:colOff>
      <xdr:row>39</xdr:row>
      <xdr:rowOff>107950</xdr:rowOff>
    </xdr:to>
    <xdr:graphicFrame macro="">
      <xdr:nvGraphicFramePr>
        <xdr:cNvPr id="3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336550</xdr:colOff>
      <xdr:row>0</xdr:row>
      <xdr:rowOff>127000</xdr:rowOff>
    </xdr:from>
    <xdr:to>
      <xdr:col>23</xdr:col>
      <xdr:colOff>279400</xdr:colOff>
      <xdr:row>20</xdr:row>
      <xdr:rowOff>76200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22</xdr:row>
      <xdr:rowOff>158750</xdr:rowOff>
    </xdr:from>
    <xdr:to>
      <xdr:col>21</xdr:col>
      <xdr:colOff>590550</xdr:colOff>
      <xdr:row>39</xdr:row>
      <xdr:rowOff>107950</xdr:rowOff>
    </xdr:to>
    <xdr:graphicFrame macro="">
      <xdr:nvGraphicFramePr>
        <xdr:cNvPr id="3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lvst277/Documents/Projekt/BB%20Ecol%20Strat/Plates%20to%20PacBio/AMpure%20Pico%20Green/Richard%20fish%20DNA%20sample%202%202%20&#181;g%20manual%20Gain%2030%20(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Sheet 1"/>
    </sheetNames>
    <sheetDataSet>
      <sheetData sheetId="0">
        <row r="9">
          <cell r="L9" t="str">
            <v>RFU-BLK</v>
          </cell>
        </row>
        <row r="10">
          <cell r="K10">
            <v>1000</v>
          </cell>
          <cell r="L10">
            <v>50046</v>
          </cell>
        </row>
        <row r="11">
          <cell r="K11">
            <v>100</v>
          </cell>
          <cell r="L11">
            <v>5416.5</v>
          </cell>
        </row>
        <row r="12">
          <cell r="K12">
            <v>10</v>
          </cell>
          <cell r="L12">
            <v>551.5</v>
          </cell>
        </row>
        <row r="13">
          <cell r="K13">
            <v>0</v>
          </cell>
          <cell r="L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/>
  </sheetViews>
  <sheetFormatPr defaultRowHeight="14.5" x14ac:dyDescent="0.35"/>
  <cols>
    <col min="1" max="1" width="11.1796875" customWidth="1"/>
    <col min="2" max="2" width="12.08984375" bestFit="1" customWidth="1"/>
    <col min="3" max="3" width="10.54296875" bestFit="1" customWidth="1"/>
    <col min="4" max="4" width="9.81640625" bestFit="1" customWidth="1"/>
    <col min="12" max="12" width="13.08984375" customWidth="1"/>
    <col min="13" max="13" width="15.81640625" bestFit="1" customWidth="1"/>
    <col min="14" max="14" width="9.81640625" bestFit="1" customWidth="1"/>
    <col min="15" max="15" width="9.7265625" bestFit="1" customWidth="1"/>
  </cols>
  <sheetData>
    <row r="1" spans="1:16" ht="18.5" x14ac:dyDescent="0.45">
      <c r="A1" s="117" t="s">
        <v>653</v>
      </c>
      <c r="B1" s="100"/>
      <c r="K1" s="118" t="s">
        <v>439</v>
      </c>
      <c r="L1" s="119"/>
    </row>
    <row r="2" spans="1:16" x14ac:dyDescent="0.35">
      <c r="A2" t="s">
        <v>336</v>
      </c>
      <c r="K2" t="s">
        <v>442</v>
      </c>
    </row>
    <row r="3" spans="1:16" x14ac:dyDescent="0.35">
      <c r="A3" t="s">
        <v>337</v>
      </c>
      <c r="K3" t="s">
        <v>443</v>
      </c>
    </row>
    <row r="4" spans="1:16" x14ac:dyDescent="0.35">
      <c r="A4" t="s">
        <v>335</v>
      </c>
      <c r="K4" t="s">
        <v>335</v>
      </c>
    </row>
    <row r="5" spans="1:16" x14ac:dyDescent="0.35">
      <c r="M5" t="s">
        <v>329</v>
      </c>
    </row>
    <row r="6" spans="1:16" x14ac:dyDescent="0.35">
      <c r="A6" s="72"/>
      <c r="C6" t="s">
        <v>329</v>
      </c>
      <c r="D6" t="s">
        <v>330</v>
      </c>
      <c r="E6" t="s">
        <v>332</v>
      </c>
      <c r="K6" s="72"/>
      <c r="M6" t="s">
        <v>444</v>
      </c>
      <c r="N6" t="s">
        <v>330</v>
      </c>
      <c r="O6" t="s">
        <v>332</v>
      </c>
    </row>
    <row r="7" spans="1:16" x14ac:dyDescent="0.35">
      <c r="A7" t="s">
        <v>42</v>
      </c>
      <c r="B7" t="s">
        <v>327</v>
      </c>
      <c r="C7" t="s">
        <v>322</v>
      </c>
      <c r="D7" t="s">
        <v>331</v>
      </c>
      <c r="E7" t="s">
        <v>333</v>
      </c>
      <c r="F7" t="s">
        <v>334</v>
      </c>
      <c r="K7" t="s">
        <v>42</v>
      </c>
      <c r="L7" t="s">
        <v>327</v>
      </c>
      <c r="M7" t="s">
        <v>322</v>
      </c>
      <c r="N7" t="s">
        <v>331</v>
      </c>
      <c r="O7" t="s">
        <v>333</v>
      </c>
      <c r="P7" t="s">
        <v>334</v>
      </c>
    </row>
    <row r="8" spans="1:16" x14ac:dyDescent="0.35">
      <c r="A8" s="72" t="s">
        <v>326</v>
      </c>
      <c r="B8" t="s">
        <v>328</v>
      </c>
      <c r="C8">
        <v>1.5009999999999999</v>
      </c>
      <c r="D8">
        <f>60*C8</f>
        <v>90.059999999999988</v>
      </c>
      <c r="E8">
        <v>1.91</v>
      </c>
      <c r="F8">
        <v>1.57</v>
      </c>
      <c r="K8" s="72" t="s">
        <v>326</v>
      </c>
      <c r="L8" t="s">
        <v>328</v>
      </c>
      <c r="M8">
        <v>16.5</v>
      </c>
      <c r="N8">
        <v>990</v>
      </c>
      <c r="O8">
        <v>1.8</v>
      </c>
      <c r="P8">
        <v>1.07</v>
      </c>
    </row>
    <row r="9" spans="1:16" x14ac:dyDescent="0.35">
      <c r="A9" s="72" t="s">
        <v>325</v>
      </c>
      <c r="B9" t="s">
        <v>328</v>
      </c>
      <c r="C9">
        <v>1.69</v>
      </c>
      <c r="D9">
        <f>60*C9</f>
        <v>101.39999999999999</v>
      </c>
      <c r="E9">
        <v>1.87</v>
      </c>
      <c r="F9">
        <v>1.47</v>
      </c>
      <c r="K9" s="72" t="s">
        <v>325</v>
      </c>
      <c r="L9" t="s">
        <v>328</v>
      </c>
      <c r="M9">
        <v>11.2</v>
      </c>
      <c r="N9">
        <v>672</v>
      </c>
      <c r="O9">
        <v>1.93</v>
      </c>
      <c r="P9">
        <v>1.08</v>
      </c>
    </row>
    <row r="10" spans="1:16" x14ac:dyDescent="0.35">
      <c r="A10" s="72"/>
      <c r="K10" s="72"/>
    </row>
    <row r="11" spans="1:16" x14ac:dyDescent="0.35">
      <c r="A11" s="72"/>
      <c r="K11" s="72"/>
    </row>
    <row r="12" spans="1:16" x14ac:dyDescent="0.35">
      <c r="A12" s="72" t="s">
        <v>338</v>
      </c>
      <c r="K12" s="72" t="s">
        <v>338</v>
      </c>
    </row>
    <row r="13" spans="1:16" x14ac:dyDescent="0.35">
      <c r="A13" s="72"/>
      <c r="B13" t="s">
        <v>341</v>
      </c>
      <c r="C13" s="98">
        <v>1.4999999999999999E-2</v>
      </c>
      <c r="K13" s="72"/>
      <c r="L13" t="s">
        <v>341</v>
      </c>
      <c r="M13" s="98">
        <v>1.4999999999999999E-2</v>
      </c>
    </row>
    <row r="14" spans="1:16" x14ac:dyDescent="0.35">
      <c r="A14" s="72"/>
      <c r="B14" t="s">
        <v>339</v>
      </c>
      <c r="C14" t="s">
        <v>340</v>
      </c>
      <c r="K14" s="72"/>
      <c r="L14" t="s">
        <v>339</v>
      </c>
      <c r="M14" t="s">
        <v>340</v>
      </c>
    </row>
    <row r="15" spans="1:16" x14ac:dyDescent="0.35">
      <c r="A15" s="72"/>
      <c r="K15" s="72"/>
    </row>
    <row r="16" spans="1:16" x14ac:dyDescent="0.35">
      <c r="A16" s="72" t="s">
        <v>342</v>
      </c>
      <c r="K16" s="72" t="s">
        <v>342</v>
      </c>
    </row>
    <row r="17" spans="1:17" x14ac:dyDescent="0.35">
      <c r="A17" s="72" t="s">
        <v>346</v>
      </c>
      <c r="B17">
        <v>1</v>
      </c>
      <c r="C17">
        <v>2</v>
      </c>
      <c r="D17">
        <v>3</v>
      </c>
      <c r="E17">
        <v>4</v>
      </c>
      <c r="K17" s="72" t="s">
        <v>346</v>
      </c>
      <c r="L17">
        <v>1</v>
      </c>
      <c r="M17">
        <v>2</v>
      </c>
      <c r="N17">
        <v>3</v>
      </c>
      <c r="O17">
        <v>4</v>
      </c>
      <c r="P17">
        <v>5</v>
      </c>
      <c r="Q17">
        <v>6</v>
      </c>
    </row>
    <row r="18" spans="1:17" x14ac:dyDescent="0.35">
      <c r="A18" s="72"/>
      <c r="B18" t="s">
        <v>343</v>
      </c>
      <c r="C18" t="s">
        <v>344</v>
      </c>
      <c r="D18" t="s">
        <v>345</v>
      </c>
      <c r="E18" t="s">
        <v>343</v>
      </c>
      <c r="K18" s="72"/>
      <c r="L18" t="s">
        <v>343</v>
      </c>
      <c r="M18" t="s">
        <v>440</v>
      </c>
      <c r="N18" t="s">
        <v>344</v>
      </c>
      <c r="O18" t="s">
        <v>345</v>
      </c>
      <c r="P18" t="s">
        <v>440</v>
      </c>
      <c r="Q18" t="s">
        <v>343</v>
      </c>
    </row>
    <row r="19" spans="1:17" x14ac:dyDescent="0.35">
      <c r="A19" s="72"/>
      <c r="K19" s="72"/>
    </row>
    <row r="20" spans="1:17" x14ac:dyDescent="0.35">
      <c r="A20" s="72" t="s">
        <v>347</v>
      </c>
      <c r="K20" s="72" t="s">
        <v>432</v>
      </c>
    </row>
    <row r="21" spans="1:17" x14ac:dyDescent="0.35">
      <c r="A21" s="72" t="s">
        <v>348</v>
      </c>
      <c r="K21" s="72" t="s">
        <v>441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>
      <selection activeCell="F61" sqref="F61"/>
    </sheetView>
  </sheetViews>
  <sheetFormatPr defaultRowHeight="14.5" x14ac:dyDescent="0.35"/>
  <cols>
    <col min="2" max="2" width="13.6328125" bestFit="1" customWidth="1"/>
    <col min="8" max="8" width="10" bestFit="1" customWidth="1"/>
  </cols>
  <sheetData>
    <row r="1" spans="1:13" x14ac:dyDescent="0.35">
      <c r="A1" t="s">
        <v>353</v>
      </c>
      <c r="C1" t="s">
        <v>354</v>
      </c>
      <c r="I1" t="s">
        <v>382</v>
      </c>
      <c r="K1" t="s">
        <v>381</v>
      </c>
    </row>
    <row r="2" spans="1:13" x14ac:dyDescent="0.35">
      <c r="B2" t="s">
        <v>351</v>
      </c>
      <c r="C2" t="s">
        <v>352</v>
      </c>
      <c r="D2" t="s">
        <v>350</v>
      </c>
      <c r="E2" t="s">
        <v>349</v>
      </c>
      <c r="J2" t="s">
        <v>351</v>
      </c>
      <c r="K2" t="s">
        <v>352</v>
      </c>
      <c r="L2" t="s">
        <v>350</v>
      </c>
      <c r="M2" t="s">
        <v>382</v>
      </c>
    </row>
    <row r="3" spans="1:13" x14ac:dyDescent="0.35">
      <c r="B3" t="s">
        <v>355</v>
      </c>
      <c r="C3" t="s">
        <v>357</v>
      </c>
      <c r="D3" t="s">
        <v>356</v>
      </c>
      <c r="E3" t="s">
        <v>354</v>
      </c>
      <c r="J3" t="s">
        <v>383</v>
      </c>
      <c r="K3" t="s">
        <v>357</v>
      </c>
      <c r="L3" t="s">
        <v>386</v>
      </c>
      <c r="M3" t="s">
        <v>381</v>
      </c>
    </row>
    <row r="4" spans="1:13" x14ac:dyDescent="0.35">
      <c r="B4" t="s">
        <v>359</v>
      </c>
      <c r="C4" t="s">
        <v>357</v>
      </c>
      <c r="D4" t="s">
        <v>358</v>
      </c>
      <c r="E4" t="s">
        <v>354</v>
      </c>
      <c r="J4" t="s">
        <v>384</v>
      </c>
      <c r="K4" t="s">
        <v>357</v>
      </c>
      <c r="L4" t="s">
        <v>385</v>
      </c>
      <c r="M4" t="s">
        <v>381</v>
      </c>
    </row>
    <row r="5" spans="1:13" x14ac:dyDescent="0.35">
      <c r="B5" t="s">
        <v>360</v>
      </c>
      <c r="C5" t="s">
        <v>357</v>
      </c>
      <c r="D5" t="s">
        <v>361</v>
      </c>
      <c r="E5" t="s">
        <v>354</v>
      </c>
      <c r="J5" t="s">
        <v>387</v>
      </c>
      <c r="K5" t="s">
        <v>357</v>
      </c>
      <c r="L5" t="s">
        <v>388</v>
      </c>
      <c r="M5" t="s">
        <v>381</v>
      </c>
    </row>
    <row r="6" spans="1:13" x14ac:dyDescent="0.35">
      <c r="B6" t="s">
        <v>362</v>
      </c>
      <c r="C6" t="s">
        <v>357</v>
      </c>
      <c r="D6" t="s">
        <v>363</v>
      </c>
      <c r="E6" t="s">
        <v>354</v>
      </c>
      <c r="J6" t="s">
        <v>389</v>
      </c>
      <c r="K6" t="s">
        <v>357</v>
      </c>
      <c r="L6" t="s">
        <v>390</v>
      </c>
      <c r="M6" t="s">
        <v>381</v>
      </c>
    </row>
    <row r="7" spans="1:13" x14ac:dyDescent="0.35">
      <c r="B7" t="s">
        <v>364</v>
      </c>
      <c r="C7" t="s">
        <v>357</v>
      </c>
      <c r="D7" t="s">
        <v>365</v>
      </c>
      <c r="E7" t="s">
        <v>354</v>
      </c>
      <c r="J7" t="s">
        <v>391</v>
      </c>
      <c r="K7" t="s">
        <v>357</v>
      </c>
      <c r="L7" t="s">
        <v>392</v>
      </c>
      <c r="M7" t="s">
        <v>381</v>
      </c>
    </row>
    <row r="8" spans="1:13" x14ac:dyDescent="0.35">
      <c r="B8" t="s">
        <v>366</v>
      </c>
      <c r="C8" t="s">
        <v>357</v>
      </c>
      <c r="D8" t="s">
        <v>367</v>
      </c>
      <c r="E8" t="s">
        <v>354</v>
      </c>
      <c r="J8" t="s">
        <v>393</v>
      </c>
      <c r="K8" t="s">
        <v>357</v>
      </c>
      <c r="L8" t="s">
        <v>394</v>
      </c>
      <c r="M8" t="s">
        <v>381</v>
      </c>
    </row>
    <row r="9" spans="1:13" x14ac:dyDescent="0.35">
      <c r="B9" t="s">
        <v>368</v>
      </c>
      <c r="C9" t="s">
        <v>357</v>
      </c>
      <c r="D9" t="s">
        <v>369</v>
      </c>
      <c r="E9" t="s">
        <v>354</v>
      </c>
      <c r="J9" t="s">
        <v>395</v>
      </c>
      <c r="K9" t="s">
        <v>357</v>
      </c>
      <c r="L9" t="s">
        <v>396</v>
      </c>
      <c r="M9" t="s">
        <v>381</v>
      </c>
    </row>
    <row r="10" spans="1:13" x14ac:dyDescent="0.35">
      <c r="B10" t="s">
        <v>370</v>
      </c>
      <c r="C10" t="s">
        <v>357</v>
      </c>
      <c r="D10" t="s">
        <v>371</v>
      </c>
      <c r="E10" t="s">
        <v>354</v>
      </c>
      <c r="J10" t="s">
        <v>397</v>
      </c>
      <c r="K10" t="s">
        <v>357</v>
      </c>
      <c r="L10" t="s">
        <v>398</v>
      </c>
      <c r="M10" t="s">
        <v>381</v>
      </c>
    </row>
    <row r="11" spans="1:13" x14ac:dyDescent="0.35">
      <c r="B11" t="s">
        <v>372</v>
      </c>
      <c r="C11" t="s">
        <v>357</v>
      </c>
      <c r="D11" t="s">
        <v>374</v>
      </c>
      <c r="E11" t="s">
        <v>354</v>
      </c>
    </row>
    <row r="12" spans="1:13" x14ac:dyDescent="0.35">
      <c r="B12" t="s">
        <v>375</v>
      </c>
      <c r="C12" t="s">
        <v>357</v>
      </c>
      <c r="D12" t="s">
        <v>376</v>
      </c>
      <c r="E12" t="s">
        <v>354</v>
      </c>
    </row>
    <row r="13" spans="1:13" x14ac:dyDescent="0.35">
      <c r="B13" t="s">
        <v>377</v>
      </c>
      <c r="C13" t="s">
        <v>357</v>
      </c>
      <c r="D13" t="s">
        <v>378</v>
      </c>
      <c r="E13" t="s">
        <v>354</v>
      </c>
    </row>
    <row r="14" spans="1:13" x14ac:dyDescent="0.35">
      <c r="B14" t="s">
        <v>379</v>
      </c>
      <c r="C14" t="s">
        <v>357</v>
      </c>
      <c r="D14" t="s">
        <v>380</v>
      </c>
      <c r="E14" t="s">
        <v>354</v>
      </c>
    </row>
    <row r="17" spans="1:8" x14ac:dyDescent="0.35">
      <c r="A17" t="s">
        <v>399</v>
      </c>
    </row>
    <row r="18" spans="1:8" ht="15" thickBot="1" x14ac:dyDescent="0.4">
      <c r="A18" s="93" t="s">
        <v>400</v>
      </c>
      <c r="B18" s="93" t="s">
        <v>401</v>
      </c>
    </row>
    <row r="19" spans="1:8" ht="15" thickTop="1" x14ac:dyDescent="0.35">
      <c r="A19" t="s">
        <v>402</v>
      </c>
      <c r="B19" t="s">
        <v>411</v>
      </c>
      <c r="H19" t="s">
        <v>373</v>
      </c>
    </row>
    <row r="20" spans="1:8" x14ac:dyDescent="0.35">
      <c r="A20" t="s">
        <v>402</v>
      </c>
      <c r="B20" t="s">
        <v>412</v>
      </c>
    </row>
    <row r="21" spans="1:8" x14ac:dyDescent="0.35">
      <c r="A21" t="s">
        <v>402</v>
      </c>
      <c r="B21" t="s">
        <v>413</v>
      </c>
      <c r="H21" t="s">
        <v>373</v>
      </c>
    </row>
    <row r="22" spans="1:8" x14ac:dyDescent="0.35">
      <c r="A22" t="s">
        <v>402</v>
      </c>
      <c r="B22" t="s">
        <v>414</v>
      </c>
      <c r="H22" t="s">
        <v>373</v>
      </c>
    </row>
    <row r="23" spans="1:8" x14ac:dyDescent="0.35">
      <c r="A23" t="s">
        <v>402</v>
      </c>
      <c r="B23" t="s">
        <v>415</v>
      </c>
      <c r="H23" t="s">
        <v>373</v>
      </c>
    </row>
    <row r="24" spans="1:8" x14ac:dyDescent="0.35">
      <c r="A24" t="s">
        <v>402</v>
      </c>
      <c r="B24" t="s">
        <v>416</v>
      </c>
      <c r="H24" t="s">
        <v>373</v>
      </c>
    </row>
    <row r="25" spans="1:8" x14ac:dyDescent="0.35">
      <c r="A25" t="s">
        <v>402</v>
      </c>
      <c r="B25" t="s">
        <v>417</v>
      </c>
      <c r="H25" t="s">
        <v>373</v>
      </c>
    </row>
    <row r="26" spans="1:8" ht="15" thickBot="1" x14ac:dyDescent="0.4">
      <c r="A26" s="93" t="s">
        <v>402</v>
      </c>
      <c r="B26" s="93" t="s">
        <v>418</v>
      </c>
      <c r="H26" t="s">
        <v>373</v>
      </c>
    </row>
    <row r="27" spans="1:8" ht="15" thickTop="1" x14ac:dyDescent="0.35">
      <c r="A27" t="s">
        <v>403</v>
      </c>
      <c r="B27" t="s">
        <v>411</v>
      </c>
    </row>
    <row r="28" spans="1:8" x14ac:dyDescent="0.35">
      <c r="A28" t="s">
        <v>403</v>
      </c>
      <c r="B28" t="s">
        <v>412</v>
      </c>
    </row>
    <row r="29" spans="1:8" x14ac:dyDescent="0.35">
      <c r="A29" t="s">
        <v>403</v>
      </c>
      <c r="B29" t="s">
        <v>413</v>
      </c>
    </row>
    <row r="30" spans="1:8" x14ac:dyDescent="0.35">
      <c r="A30" t="s">
        <v>403</v>
      </c>
      <c r="B30" t="s">
        <v>414</v>
      </c>
    </row>
    <row r="31" spans="1:8" x14ac:dyDescent="0.35">
      <c r="A31" t="s">
        <v>403</v>
      </c>
      <c r="B31" t="s">
        <v>415</v>
      </c>
    </row>
    <row r="32" spans="1:8" x14ac:dyDescent="0.35">
      <c r="A32" t="s">
        <v>403</v>
      </c>
      <c r="B32" t="s">
        <v>416</v>
      </c>
    </row>
    <row r="33" spans="1:2" x14ac:dyDescent="0.35">
      <c r="A33" t="s">
        <v>403</v>
      </c>
      <c r="B33" t="s">
        <v>417</v>
      </c>
    </row>
    <row r="34" spans="1:2" ht="15" thickBot="1" x14ac:dyDescent="0.4">
      <c r="A34" s="93" t="s">
        <v>403</v>
      </c>
      <c r="B34" s="93" t="s">
        <v>418</v>
      </c>
    </row>
    <row r="35" spans="1:2" ht="15" thickTop="1" x14ac:dyDescent="0.35">
      <c r="A35" t="s">
        <v>404</v>
      </c>
      <c r="B35" t="s">
        <v>411</v>
      </c>
    </row>
    <row r="36" spans="1:2" x14ac:dyDescent="0.35">
      <c r="A36" t="s">
        <v>404</v>
      </c>
      <c r="B36" t="s">
        <v>412</v>
      </c>
    </row>
    <row r="37" spans="1:2" x14ac:dyDescent="0.35">
      <c r="A37" t="s">
        <v>404</v>
      </c>
      <c r="B37" t="s">
        <v>413</v>
      </c>
    </row>
    <row r="38" spans="1:2" x14ac:dyDescent="0.35">
      <c r="A38" t="s">
        <v>404</v>
      </c>
      <c r="B38" t="s">
        <v>414</v>
      </c>
    </row>
    <row r="39" spans="1:2" x14ac:dyDescent="0.35">
      <c r="A39" t="s">
        <v>404</v>
      </c>
      <c r="B39" t="s">
        <v>415</v>
      </c>
    </row>
    <row r="40" spans="1:2" x14ac:dyDescent="0.35">
      <c r="A40" t="s">
        <v>404</v>
      </c>
      <c r="B40" t="s">
        <v>416</v>
      </c>
    </row>
    <row r="41" spans="1:2" x14ac:dyDescent="0.35">
      <c r="A41" t="s">
        <v>404</v>
      </c>
      <c r="B41" t="s">
        <v>417</v>
      </c>
    </row>
    <row r="42" spans="1:2" ht="15" thickBot="1" x14ac:dyDescent="0.4">
      <c r="A42" s="93" t="s">
        <v>404</v>
      </c>
      <c r="B42" s="93" t="s">
        <v>418</v>
      </c>
    </row>
    <row r="43" spans="1:2" ht="15" thickTop="1" x14ac:dyDescent="0.35">
      <c r="A43" t="s">
        <v>405</v>
      </c>
      <c r="B43" t="s">
        <v>411</v>
      </c>
    </row>
    <row r="44" spans="1:2" x14ac:dyDescent="0.35">
      <c r="A44" t="s">
        <v>405</v>
      </c>
      <c r="B44" t="s">
        <v>412</v>
      </c>
    </row>
    <row r="45" spans="1:2" x14ac:dyDescent="0.35">
      <c r="A45" t="s">
        <v>405</v>
      </c>
      <c r="B45" t="s">
        <v>413</v>
      </c>
    </row>
    <row r="46" spans="1:2" x14ac:dyDescent="0.35">
      <c r="A46" t="s">
        <v>405</v>
      </c>
      <c r="B46" t="s">
        <v>414</v>
      </c>
    </row>
    <row r="47" spans="1:2" x14ac:dyDescent="0.35">
      <c r="A47" t="s">
        <v>405</v>
      </c>
      <c r="B47" t="s">
        <v>415</v>
      </c>
    </row>
    <row r="48" spans="1:2" x14ac:dyDescent="0.35">
      <c r="A48" t="s">
        <v>405</v>
      </c>
      <c r="B48" t="s">
        <v>416</v>
      </c>
    </row>
    <row r="49" spans="1:2" x14ac:dyDescent="0.35">
      <c r="A49" t="s">
        <v>405</v>
      </c>
      <c r="B49" t="s">
        <v>417</v>
      </c>
    </row>
    <row r="50" spans="1:2" ht="15" thickBot="1" x14ac:dyDescent="0.4">
      <c r="A50" s="93" t="s">
        <v>405</v>
      </c>
      <c r="B50" s="93" t="s">
        <v>418</v>
      </c>
    </row>
    <row r="51" spans="1:2" ht="15" thickTop="1" x14ac:dyDescent="0.35">
      <c r="A51" t="s">
        <v>406</v>
      </c>
      <c r="B51" t="s">
        <v>411</v>
      </c>
    </row>
    <row r="52" spans="1:2" x14ac:dyDescent="0.35">
      <c r="A52" t="s">
        <v>406</v>
      </c>
      <c r="B52" t="s">
        <v>412</v>
      </c>
    </row>
    <row r="53" spans="1:2" x14ac:dyDescent="0.35">
      <c r="A53" t="s">
        <v>406</v>
      </c>
      <c r="B53" t="s">
        <v>413</v>
      </c>
    </row>
    <row r="54" spans="1:2" x14ac:dyDescent="0.35">
      <c r="A54" t="s">
        <v>406</v>
      </c>
      <c r="B54" t="s">
        <v>414</v>
      </c>
    </row>
    <row r="55" spans="1:2" x14ac:dyDescent="0.35">
      <c r="A55" t="s">
        <v>406</v>
      </c>
      <c r="B55" t="s">
        <v>415</v>
      </c>
    </row>
    <row r="56" spans="1:2" x14ac:dyDescent="0.35">
      <c r="A56" t="s">
        <v>406</v>
      </c>
      <c r="B56" t="s">
        <v>416</v>
      </c>
    </row>
    <row r="57" spans="1:2" x14ac:dyDescent="0.35">
      <c r="A57" t="s">
        <v>406</v>
      </c>
      <c r="B57" t="s">
        <v>417</v>
      </c>
    </row>
    <row r="58" spans="1:2" ht="15" thickBot="1" x14ac:dyDescent="0.4">
      <c r="A58" s="93" t="s">
        <v>406</v>
      </c>
      <c r="B58" s="93" t="s">
        <v>418</v>
      </c>
    </row>
    <row r="59" spans="1:2" ht="15" thickTop="1" x14ac:dyDescent="0.35">
      <c r="A59" t="s">
        <v>407</v>
      </c>
      <c r="B59" t="s">
        <v>411</v>
      </c>
    </row>
    <row r="60" spans="1:2" x14ac:dyDescent="0.35">
      <c r="A60" t="s">
        <v>407</v>
      </c>
      <c r="B60" t="s">
        <v>412</v>
      </c>
    </row>
    <row r="61" spans="1:2" x14ac:dyDescent="0.35">
      <c r="A61" t="s">
        <v>407</v>
      </c>
      <c r="B61" t="s">
        <v>413</v>
      </c>
    </row>
    <row r="62" spans="1:2" x14ac:dyDescent="0.35">
      <c r="A62" t="s">
        <v>407</v>
      </c>
      <c r="B62" t="s">
        <v>414</v>
      </c>
    </row>
    <row r="63" spans="1:2" x14ac:dyDescent="0.35">
      <c r="A63" t="s">
        <v>407</v>
      </c>
      <c r="B63" t="s">
        <v>415</v>
      </c>
    </row>
    <row r="64" spans="1:2" x14ac:dyDescent="0.35">
      <c r="A64" t="s">
        <v>407</v>
      </c>
      <c r="B64" t="s">
        <v>416</v>
      </c>
    </row>
    <row r="65" spans="1:2" x14ac:dyDescent="0.35">
      <c r="A65" t="s">
        <v>407</v>
      </c>
      <c r="B65" t="s">
        <v>417</v>
      </c>
    </row>
    <row r="66" spans="1:2" ht="15" thickBot="1" x14ac:dyDescent="0.4">
      <c r="A66" s="93" t="s">
        <v>407</v>
      </c>
      <c r="B66" s="93" t="s">
        <v>418</v>
      </c>
    </row>
    <row r="67" spans="1:2" ht="15" thickTop="1" x14ac:dyDescent="0.35">
      <c r="A67" t="s">
        <v>408</v>
      </c>
      <c r="B67" t="s">
        <v>411</v>
      </c>
    </row>
    <row r="68" spans="1:2" x14ac:dyDescent="0.35">
      <c r="A68" t="s">
        <v>408</v>
      </c>
      <c r="B68" t="s">
        <v>412</v>
      </c>
    </row>
    <row r="69" spans="1:2" x14ac:dyDescent="0.35">
      <c r="A69" t="s">
        <v>408</v>
      </c>
      <c r="B69" t="s">
        <v>413</v>
      </c>
    </row>
    <row r="70" spans="1:2" x14ac:dyDescent="0.35">
      <c r="A70" t="s">
        <v>408</v>
      </c>
      <c r="B70" t="s">
        <v>414</v>
      </c>
    </row>
    <row r="71" spans="1:2" x14ac:dyDescent="0.35">
      <c r="A71" t="s">
        <v>408</v>
      </c>
      <c r="B71" t="s">
        <v>415</v>
      </c>
    </row>
    <row r="72" spans="1:2" x14ac:dyDescent="0.35">
      <c r="A72" t="s">
        <v>408</v>
      </c>
      <c r="B72" t="s">
        <v>416</v>
      </c>
    </row>
    <row r="73" spans="1:2" x14ac:dyDescent="0.35">
      <c r="A73" t="s">
        <v>408</v>
      </c>
      <c r="B73" t="s">
        <v>417</v>
      </c>
    </row>
    <row r="74" spans="1:2" ht="15" thickBot="1" x14ac:dyDescent="0.4">
      <c r="A74" s="93" t="s">
        <v>408</v>
      </c>
      <c r="B74" s="93" t="s">
        <v>418</v>
      </c>
    </row>
    <row r="75" spans="1:2" ht="15" thickTop="1" x14ac:dyDescent="0.35">
      <c r="A75" t="s">
        <v>409</v>
      </c>
      <c r="B75" t="s">
        <v>411</v>
      </c>
    </row>
    <row r="76" spans="1:2" x14ac:dyDescent="0.35">
      <c r="A76" t="s">
        <v>409</v>
      </c>
      <c r="B76" t="s">
        <v>412</v>
      </c>
    </row>
    <row r="77" spans="1:2" x14ac:dyDescent="0.35">
      <c r="A77" t="s">
        <v>409</v>
      </c>
      <c r="B77" t="s">
        <v>413</v>
      </c>
    </row>
    <row r="78" spans="1:2" x14ac:dyDescent="0.35">
      <c r="A78" t="s">
        <v>409</v>
      </c>
      <c r="B78" t="s">
        <v>414</v>
      </c>
    </row>
    <row r="79" spans="1:2" x14ac:dyDescent="0.35">
      <c r="A79" t="s">
        <v>409</v>
      </c>
      <c r="B79" t="s">
        <v>415</v>
      </c>
    </row>
    <row r="80" spans="1:2" x14ac:dyDescent="0.35">
      <c r="A80" t="s">
        <v>409</v>
      </c>
      <c r="B80" t="s">
        <v>416</v>
      </c>
    </row>
    <row r="81" spans="1:2" x14ac:dyDescent="0.35">
      <c r="A81" t="s">
        <v>409</v>
      </c>
      <c r="B81" t="s">
        <v>417</v>
      </c>
    </row>
    <row r="82" spans="1:2" ht="15" thickBot="1" x14ac:dyDescent="0.4">
      <c r="A82" s="93" t="s">
        <v>409</v>
      </c>
      <c r="B82" s="93" t="s">
        <v>418</v>
      </c>
    </row>
    <row r="83" spans="1:2" ht="15" thickTop="1" x14ac:dyDescent="0.35">
      <c r="A83" t="s">
        <v>410</v>
      </c>
      <c r="B83" t="s">
        <v>411</v>
      </c>
    </row>
    <row r="84" spans="1:2" x14ac:dyDescent="0.35">
      <c r="A84" t="s">
        <v>410</v>
      </c>
      <c r="B84" t="s">
        <v>412</v>
      </c>
    </row>
    <row r="85" spans="1:2" x14ac:dyDescent="0.35">
      <c r="A85" t="s">
        <v>410</v>
      </c>
      <c r="B85" t="s">
        <v>413</v>
      </c>
    </row>
    <row r="86" spans="1:2" x14ac:dyDescent="0.35">
      <c r="A86" t="s">
        <v>410</v>
      </c>
      <c r="B86" t="s">
        <v>414</v>
      </c>
    </row>
    <row r="87" spans="1:2" x14ac:dyDescent="0.35">
      <c r="A87" t="s">
        <v>410</v>
      </c>
      <c r="B87" t="s">
        <v>415</v>
      </c>
    </row>
    <row r="88" spans="1:2" x14ac:dyDescent="0.35">
      <c r="A88" t="s">
        <v>410</v>
      </c>
      <c r="B88" t="s">
        <v>416</v>
      </c>
    </row>
    <row r="89" spans="1:2" x14ac:dyDescent="0.35">
      <c r="A89" t="s">
        <v>410</v>
      </c>
      <c r="B89" t="s">
        <v>417</v>
      </c>
    </row>
    <row r="90" spans="1:2" ht="15" thickBot="1" x14ac:dyDescent="0.4">
      <c r="A90" s="93" t="s">
        <v>410</v>
      </c>
      <c r="B90" s="93" t="s">
        <v>418</v>
      </c>
    </row>
    <row r="91" spans="1:2" ht="15" thickTop="1" x14ac:dyDescent="0.35">
      <c r="A91" t="s">
        <v>419</v>
      </c>
      <c r="B91" t="s">
        <v>411</v>
      </c>
    </row>
    <row r="92" spans="1:2" x14ac:dyDescent="0.35">
      <c r="A92" t="s">
        <v>419</v>
      </c>
      <c r="B92" t="s">
        <v>412</v>
      </c>
    </row>
    <row r="93" spans="1:2" x14ac:dyDescent="0.35">
      <c r="A93" t="s">
        <v>419</v>
      </c>
      <c r="B93" t="s">
        <v>413</v>
      </c>
    </row>
    <row r="94" spans="1:2" x14ac:dyDescent="0.35">
      <c r="A94" t="s">
        <v>419</v>
      </c>
      <c r="B94" t="s">
        <v>414</v>
      </c>
    </row>
    <row r="95" spans="1:2" x14ac:dyDescent="0.35">
      <c r="A95" t="s">
        <v>419</v>
      </c>
      <c r="B95" t="s">
        <v>415</v>
      </c>
    </row>
    <row r="96" spans="1:2" x14ac:dyDescent="0.35">
      <c r="A96" t="s">
        <v>419</v>
      </c>
      <c r="B96" t="s">
        <v>416</v>
      </c>
    </row>
    <row r="97" spans="1:2" x14ac:dyDescent="0.35">
      <c r="A97" t="s">
        <v>419</v>
      </c>
      <c r="B97" t="s">
        <v>417</v>
      </c>
    </row>
    <row r="98" spans="1:2" ht="15" thickBot="1" x14ac:dyDescent="0.4">
      <c r="A98" s="93" t="s">
        <v>419</v>
      </c>
      <c r="B98" s="93" t="s">
        <v>418</v>
      </c>
    </row>
    <row r="99" spans="1:2" ht="15" thickTop="1" x14ac:dyDescent="0.35">
      <c r="A99" t="s">
        <v>420</v>
      </c>
      <c r="B99" t="s">
        <v>411</v>
      </c>
    </row>
    <row r="100" spans="1:2" x14ac:dyDescent="0.35">
      <c r="A100" t="s">
        <v>420</v>
      </c>
      <c r="B100" t="s">
        <v>412</v>
      </c>
    </row>
    <row r="101" spans="1:2" x14ac:dyDescent="0.35">
      <c r="A101" t="s">
        <v>420</v>
      </c>
      <c r="B101" t="s">
        <v>413</v>
      </c>
    </row>
    <row r="102" spans="1:2" x14ac:dyDescent="0.35">
      <c r="A102" t="s">
        <v>420</v>
      </c>
      <c r="B102" t="s">
        <v>414</v>
      </c>
    </row>
    <row r="103" spans="1:2" x14ac:dyDescent="0.35">
      <c r="A103" t="s">
        <v>420</v>
      </c>
      <c r="B103" t="s">
        <v>415</v>
      </c>
    </row>
    <row r="104" spans="1:2" x14ac:dyDescent="0.35">
      <c r="A104" t="s">
        <v>420</v>
      </c>
      <c r="B104" t="s">
        <v>416</v>
      </c>
    </row>
    <row r="105" spans="1:2" x14ac:dyDescent="0.35">
      <c r="A105" t="s">
        <v>420</v>
      </c>
      <c r="B105" t="s">
        <v>417</v>
      </c>
    </row>
    <row r="106" spans="1:2" ht="15" thickBot="1" x14ac:dyDescent="0.4">
      <c r="A106" s="93" t="s">
        <v>420</v>
      </c>
      <c r="B106" s="93" t="s">
        <v>418</v>
      </c>
    </row>
    <row r="107" spans="1:2" ht="15" thickTop="1" x14ac:dyDescent="0.35">
      <c r="A107" t="s">
        <v>421</v>
      </c>
      <c r="B107" t="s">
        <v>411</v>
      </c>
    </row>
    <row r="108" spans="1:2" x14ac:dyDescent="0.35">
      <c r="A108" t="s">
        <v>421</v>
      </c>
      <c r="B108" t="s">
        <v>412</v>
      </c>
    </row>
    <row r="109" spans="1:2" x14ac:dyDescent="0.35">
      <c r="A109" t="s">
        <v>421</v>
      </c>
      <c r="B109" t="s">
        <v>413</v>
      </c>
    </row>
    <row r="110" spans="1:2" x14ac:dyDescent="0.35">
      <c r="A110" t="s">
        <v>421</v>
      </c>
      <c r="B110" t="s">
        <v>414</v>
      </c>
    </row>
    <row r="111" spans="1:2" x14ac:dyDescent="0.35">
      <c r="A111" t="s">
        <v>421</v>
      </c>
      <c r="B111" t="s">
        <v>415</v>
      </c>
    </row>
    <row r="112" spans="1:2" x14ac:dyDescent="0.35">
      <c r="A112" t="s">
        <v>421</v>
      </c>
      <c r="B112" t="s">
        <v>416</v>
      </c>
    </row>
    <row r="113" spans="1:2" x14ac:dyDescent="0.35">
      <c r="A113" t="s">
        <v>421</v>
      </c>
      <c r="B113" t="s">
        <v>417</v>
      </c>
    </row>
    <row r="114" spans="1:2" ht="15" thickBot="1" x14ac:dyDescent="0.4">
      <c r="A114" s="93" t="s">
        <v>421</v>
      </c>
      <c r="B114" s="93" t="s">
        <v>418</v>
      </c>
    </row>
    <row r="115" spans="1:2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I1" zoomScaleNormal="100" workbookViewId="0">
      <selection activeCell="O8" sqref="O8"/>
    </sheetView>
  </sheetViews>
  <sheetFormatPr defaultRowHeight="14.5" x14ac:dyDescent="0.35"/>
  <cols>
    <col min="2" max="2" width="11.453125" bestFit="1" customWidth="1"/>
    <col min="3" max="3" width="11.08984375" bestFit="1" customWidth="1"/>
    <col min="7" max="8" width="10.81640625" bestFit="1" customWidth="1"/>
    <col min="10" max="10" width="11.26953125" bestFit="1" customWidth="1"/>
    <col min="13" max="13" width="9.26953125" bestFit="1" customWidth="1"/>
    <col min="15" max="15" width="19.1796875" customWidth="1"/>
    <col min="19" max="19" width="11.1796875" customWidth="1"/>
    <col min="24" max="24" width="8.81640625" bestFit="1" customWidth="1"/>
    <col min="26" max="27" width="8.81640625" bestFit="1" customWidth="1"/>
    <col min="29" max="30" width="8.81640625" bestFit="1" customWidth="1"/>
    <col min="32" max="32" width="9.26953125" bestFit="1" customWidth="1"/>
  </cols>
  <sheetData>
    <row r="1" spans="1:32" x14ac:dyDescent="0.35">
      <c r="J1" s="99" t="s">
        <v>425</v>
      </c>
      <c r="K1" s="99"/>
      <c r="L1" s="99"/>
      <c r="M1" s="99"/>
      <c r="N1" t="s">
        <v>424</v>
      </c>
      <c r="P1" s="100" t="s">
        <v>422</v>
      </c>
      <c r="Q1" s="100"/>
      <c r="R1" s="100"/>
      <c r="S1" s="100"/>
      <c r="T1" s="63" t="s">
        <v>424</v>
      </c>
      <c r="X1" s="115"/>
      <c r="Y1" s="115"/>
      <c r="Z1" s="115"/>
      <c r="AA1" s="115"/>
      <c r="AB1" s="115"/>
      <c r="AC1" s="115"/>
      <c r="AD1" s="115"/>
      <c r="AE1" s="115"/>
      <c r="AF1" s="115"/>
    </row>
    <row r="2" spans="1:32" x14ac:dyDescent="0.35">
      <c r="G2" s="18" t="s">
        <v>278</v>
      </c>
      <c r="H2" s="2" t="s">
        <v>279</v>
      </c>
      <c r="J2" s="101" t="s">
        <v>320</v>
      </c>
      <c r="K2" s="99"/>
      <c r="L2" s="99"/>
      <c r="M2" s="99" t="s">
        <v>324</v>
      </c>
      <c r="P2" s="103" t="s">
        <v>320</v>
      </c>
      <c r="Q2" s="100"/>
      <c r="R2" s="100"/>
      <c r="S2" s="100" t="s">
        <v>324</v>
      </c>
      <c r="U2" s="63"/>
      <c r="V2" s="63"/>
      <c r="W2" s="63"/>
      <c r="X2" s="115"/>
      <c r="Y2" s="115"/>
      <c r="Z2" s="115"/>
      <c r="AA2" s="115"/>
      <c r="AB2" s="115"/>
      <c r="AC2" s="115"/>
      <c r="AD2" s="115"/>
      <c r="AE2" s="115"/>
      <c r="AF2" s="115"/>
    </row>
    <row r="3" spans="1:32" x14ac:dyDescent="0.35">
      <c r="A3" s="19" t="s">
        <v>41</v>
      </c>
      <c r="B3" s="19" t="s">
        <v>42</v>
      </c>
      <c r="C3" s="19" t="s">
        <v>43</v>
      </c>
      <c r="D3" s="18" t="s">
        <v>166</v>
      </c>
      <c r="E3" s="18" t="s">
        <v>3</v>
      </c>
      <c r="F3" s="18" t="s">
        <v>264</v>
      </c>
      <c r="G3" s="18" t="s">
        <v>162</v>
      </c>
      <c r="H3" s="18" t="s">
        <v>163</v>
      </c>
      <c r="J3" s="99" t="s">
        <v>322</v>
      </c>
      <c r="K3" s="102" t="s">
        <v>323</v>
      </c>
      <c r="L3" s="99"/>
      <c r="M3" s="99" t="s">
        <v>321</v>
      </c>
      <c r="N3" s="105" t="s">
        <v>438</v>
      </c>
      <c r="O3" s="105"/>
      <c r="P3" s="100" t="s">
        <v>322</v>
      </c>
      <c r="Q3" s="104" t="s">
        <v>323</v>
      </c>
      <c r="R3" s="100"/>
      <c r="S3" s="100" t="s">
        <v>321</v>
      </c>
      <c r="T3" s="107" t="s">
        <v>426</v>
      </c>
      <c r="U3" s="107" t="s">
        <v>427</v>
      </c>
      <c r="V3" s="63"/>
      <c r="W3" s="63"/>
      <c r="X3" s="115"/>
      <c r="Y3" s="115"/>
      <c r="Z3" s="115"/>
      <c r="AA3" s="115"/>
      <c r="AB3" s="115"/>
      <c r="AC3" s="115"/>
      <c r="AD3" s="115"/>
      <c r="AE3" s="115"/>
      <c r="AF3" s="115"/>
    </row>
    <row r="4" spans="1:32" x14ac:dyDescent="0.35">
      <c r="A4" s="19">
        <v>2016</v>
      </c>
      <c r="B4" s="20" t="s">
        <v>46</v>
      </c>
      <c r="C4" s="20">
        <v>1.07</v>
      </c>
      <c r="D4" s="2">
        <v>1</v>
      </c>
      <c r="E4" s="2">
        <v>1</v>
      </c>
      <c r="F4" s="2" t="s">
        <v>168</v>
      </c>
      <c r="G4" s="58">
        <f t="shared" ref="G4:G11" si="0">(0.5*65)/C4</f>
        <v>30.373831775700932</v>
      </c>
      <c r="H4" s="21">
        <f t="shared" ref="H4:H11" si="1">65-G4</f>
        <v>34.626168224299064</v>
      </c>
      <c r="I4" t="s">
        <v>265</v>
      </c>
      <c r="J4" s="87">
        <v>58.775404064650346</v>
      </c>
      <c r="K4" s="87">
        <f>39*J4</f>
        <v>2292.2407585213637</v>
      </c>
      <c r="M4" s="77">
        <f>100/J4</f>
        <v>1.7013919613381887</v>
      </c>
      <c r="N4" s="2">
        <v>23</v>
      </c>
      <c r="P4" s="63">
        <v>27.645126397179606</v>
      </c>
      <c r="Q4" s="87">
        <f>P4*39</f>
        <v>1078.1599294900047</v>
      </c>
      <c r="S4" s="87">
        <f>100/P4</f>
        <v>3.6172741105716968</v>
      </c>
      <c r="T4" s="63"/>
      <c r="U4" s="63"/>
      <c r="V4" s="63"/>
      <c r="W4" s="63"/>
      <c r="X4" s="115"/>
      <c r="Y4" s="115"/>
      <c r="Z4" s="115"/>
      <c r="AA4" s="115"/>
      <c r="AB4" s="115"/>
      <c r="AC4" s="115"/>
      <c r="AD4" s="115"/>
      <c r="AE4" s="115"/>
      <c r="AF4" s="115"/>
    </row>
    <row r="5" spans="1:32" x14ac:dyDescent="0.35">
      <c r="A5" s="19">
        <v>2016</v>
      </c>
      <c r="B5" s="20" t="s">
        <v>50</v>
      </c>
      <c r="C5" s="20">
        <v>0.63</v>
      </c>
      <c r="D5" s="2">
        <v>2</v>
      </c>
      <c r="E5" s="2">
        <v>1</v>
      </c>
      <c r="F5" s="2" t="s">
        <v>171</v>
      </c>
      <c r="G5" s="58">
        <f t="shared" si="0"/>
        <v>51.587301587301589</v>
      </c>
      <c r="H5" s="21">
        <f t="shared" si="1"/>
        <v>13.412698412698411</v>
      </c>
      <c r="J5" s="87">
        <v>2.3623779804768765</v>
      </c>
      <c r="K5" s="87">
        <f t="shared" ref="K5:K68" si="2">39*J5</f>
        <v>92.132741238598186</v>
      </c>
      <c r="M5" s="77">
        <f t="shared" ref="M5:M68" si="3">100/J5</f>
        <v>42.33022861981371</v>
      </c>
      <c r="N5" s="2">
        <v>31</v>
      </c>
      <c r="P5" s="63">
        <v>2.5539842153759871</v>
      </c>
      <c r="Q5" s="87">
        <f t="shared" ref="Q5:Q68" si="4">P5*39</f>
        <v>99.605384399663492</v>
      </c>
      <c r="S5" s="87">
        <f t="shared" ref="S5:S68" si="5">100/P5</f>
        <v>39.154509803921563</v>
      </c>
      <c r="T5" s="63"/>
      <c r="U5" s="63"/>
      <c r="V5" s="63"/>
      <c r="W5" s="63"/>
      <c r="X5" s="115"/>
      <c r="Y5" s="115"/>
      <c r="Z5" s="115"/>
      <c r="AA5" s="115"/>
      <c r="AB5" s="115"/>
      <c r="AC5" s="115"/>
      <c r="AD5" s="115"/>
      <c r="AE5" s="115"/>
      <c r="AF5" s="115"/>
    </row>
    <row r="6" spans="1:32" x14ac:dyDescent="0.35">
      <c r="A6" s="19">
        <v>2016</v>
      </c>
      <c r="B6" s="20" t="s">
        <v>54</v>
      </c>
      <c r="C6" s="20">
        <v>1.19</v>
      </c>
      <c r="D6" s="2">
        <v>3</v>
      </c>
      <c r="E6" s="2">
        <v>1</v>
      </c>
      <c r="F6" s="2" t="s">
        <v>174</v>
      </c>
      <c r="G6" s="58">
        <f t="shared" si="0"/>
        <v>27.310924369747902</v>
      </c>
      <c r="H6" s="21">
        <f t="shared" si="1"/>
        <v>37.689075630252098</v>
      </c>
      <c r="J6" s="87">
        <v>160.8877420387262</v>
      </c>
      <c r="K6" s="87">
        <f t="shared" si="2"/>
        <v>6274.6219395103217</v>
      </c>
      <c r="M6" s="77">
        <f t="shared" si="3"/>
        <v>0.62155139187626662</v>
      </c>
      <c r="N6" s="2">
        <v>73</v>
      </c>
      <c r="P6" s="63">
        <v>75.34754216577862</v>
      </c>
      <c r="Q6" s="87">
        <f t="shared" si="4"/>
        <v>2938.5541444653663</v>
      </c>
      <c r="S6" s="87">
        <f t="shared" si="5"/>
        <v>1.3271833045327661</v>
      </c>
      <c r="T6" s="63"/>
      <c r="U6" s="63"/>
      <c r="V6" s="63"/>
      <c r="W6" s="63"/>
      <c r="X6" s="115"/>
      <c r="Y6" s="115"/>
      <c r="Z6" s="115"/>
      <c r="AA6" s="115"/>
      <c r="AB6" s="115"/>
      <c r="AC6" s="115"/>
      <c r="AD6" s="115"/>
      <c r="AE6" s="115"/>
      <c r="AF6" s="115"/>
    </row>
    <row r="7" spans="1:32" x14ac:dyDescent="0.35">
      <c r="A7" s="19">
        <v>2016</v>
      </c>
      <c r="B7" s="20" t="s">
        <v>58</v>
      </c>
      <c r="C7" s="20">
        <v>0.48</v>
      </c>
      <c r="D7" s="2">
        <v>4</v>
      </c>
      <c r="E7" s="2">
        <v>1</v>
      </c>
      <c r="F7" s="2" t="s">
        <v>177</v>
      </c>
      <c r="G7" s="58">
        <f t="shared" si="0"/>
        <v>67.708333333333343</v>
      </c>
      <c r="H7" s="21">
        <f t="shared" si="1"/>
        <v>-2.7083333333333428</v>
      </c>
      <c r="J7" s="87">
        <v>59.287485997759646</v>
      </c>
      <c r="K7" s="87">
        <f t="shared" si="2"/>
        <v>2312.2119539126261</v>
      </c>
      <c r="M7" s="77">
        <f t="shared" si="3"/>
        <v>1.6866965822058773</v>
      </c>
      <c r="N7" s="2">
        <v>42</v>
      </c>
      <c r="P7" s="63">
        <v>2.8985216938423943</v>
      </c>
      <c r="Q7" s="87">
        <f t="shared" si="4"/>
        <v>113.04234605985337</v>
      </c>
      <c r="S7" s="87">
        <f t="shared" si="5"/>
        <v>34.500345542501726</v>
      </c>
      <c r="T7" s="63"/>
      <c r="U7" s="63"/>
      <c r="V7" s="63"/>
      <c r="W7" s="63"/>
      <c r="X7" s="115"/>
      <c r="Y7" s="115"/>
      <c r="Z7" s="115"/>
      <c r="AA7" s="115"/>
      <c r="AB7" s="115"/>
      <c r="AC7" s="115"/>
      <c r="AD7" s="115"/>
      <c r="AE7" s="115"/>
      <c r="AF7" s="115"/>
    </row>
    <row r="8" spans="1:32" x14ac:dyDescent="0.35">
      <c r="A8" s="19">
        <v>2016</v>
      </c>
      <c r="B8" s="20" t="s">
        <v>62</v>
      </c>
      <c r="C8" s="20">
        <v>0.99</v>
      </c>
      <c r="D8" s="2">
        <v>5</v>
      </c>
      <c r="E8" s="2">
        <v>1</v>
      </c>
      <c r="F8" s="2" t="s">
        <v>180</v>
      </c>
      <c r="G8" s="58">
        <f t="shared" si="0"/>
        <v>32.828282828282831</v>
      </c>
      <c r="H8" s="21">
        <f t="shared" si="1"/>
        <v>32.171717171717169</v>
      </c>
      <c r="J8" s="87">
        <v>95.245239238278145</v>
      </c>
      <c r="K8" s="87">
        <f t="shared" si="2"/>
        <v>3714.5643302928474</v>
      </c>
      <c r="M8" s="77">
        <f t="shared" si="3"/>
        <v>1.0499212433056808</v>
      </c>
      <c r="N8" s="2">
        <v>50</v>
      </c>
      <c r="P8" s="63">
        <v>60.488361844477396</v>
      </c>
      <c r="Q8" s="87">
        <f t="shared" si="4"/>
        <v>2359.0461119346182</v>
      </c>
      <c r="S8" s="87">
        <f t="shared" si="5"/>
        <v>1.6532105838328308</v>
      </c>
      <c r="T8" s="63"/>
      <c r="U8" s="63"/>
      <c r="V8" s="63"/>
      <c r="W8" s="63"/>
      <c r="X8" s="115"/>
      <c r="Y8" s="115"/>
      <c r="Z8" s="115"/>
      <c r="AA8" s="115"/>
      <c r="AB8" s="115"/>
      <c r="AC8" s="115"/>
      <c r="AD8" s="115"/>
      <c r="AE8" s="115"/>
      <c r="AF8" s="115"/>
    </row>
    <row r="9" spans="1:32" x14ac:dyDescent="0.35">
      <c r="A9" s="19">
        <v>2016</v>
      </c>
      <c r="B9" s="20" t="s">
        <v>66</v>
      </c>
      <c r="C9" s="20">
        <v>0.43</v>
      </c>
      <c r="D9" s="2">
        <v>6</v>
      </c>
      <c r="E9" s="2">
        <v>1</v>
      </c>
      <c r="F9" s="2" t="s">
        <v>183</v>
      </c>
      <c r="G9" s="58">
        <f t="shared" si="0"/>
        <v>75.581395348837205</v>
      </c>
      <c r="H9" s="21">
        <f t="shared" si="1"/>
        <v>-10.581395348837205</v>
      </c>
      <c r="J9" s="87">
        <v>43.088894223075698</v>
      </c>
      <c r="K9" s="87">
        <f t="shared" si="2"/>
        <v>1680.4668746999523</v>
      </c>
      <c r="M9" s="77">
        <f t="shared" si="3"/>
        <v>2.3207836219302722</v>
      </c>
      <c r="N9" s="2">
        <v>25</v>
      </c>
      <c r="P9" s="63">
        <v>31.571251151796805</v>
      </c>
      <c r="Q9" s="87">
        <f t="shared" si="4"/>
        <v>1231.2787949200754</v>
      </c>
      <c r="S9" s="87">
        <f t="shared" si="5"/>
        <v>3.1674386143011231</v>
      </c>
      <c r="T9" s="63"/>
      <c r="U9" s="63"/>
      <c r="V9" s="63"/>
      <c r="W9" s="63"/>
      <c r="X9" s="115"/>
      <c r="Y9" s="115"/>
      <c r="Z9" s="115"/>
      <c r="AA9" s="115"/>
      <c r="AB9" s="115"/>
      <c r="AC9" s="115"/>
      <c r="AD9" s="115"/>
      <c r="AE9" s="115"/>
      <c r="AF9" s="115"/>
    </row>
    <row r="10" spans="1:32" x14ac:dyDescent="0.35">
      <c r="A10" s="19">
        <v>2016</v>
      </c>
      <c r="B10" s="20" t="s">
        <v>70</v>
      </c>
      <c r="C10" s="20">
        <v>0.38</v>
      </c>
      <c r="D10" s="2">
        <v>7</v>
      </c>
      <c r="E10" s="2">
        <v>1</v>
      </c>
      <c r="F10" s="2" t="s">
        <v>186</v>
      </c>
      <c r="G10" s="58">
        <f t="shared" si="0"/>
        <v>85.526315789473685</v>
      </c>
      <c r="H10" s="21">
        <f t="shared" si="1"/>
        <v>-20.526315789473685</v>
      </c>
      <c r="J10" s="87">
        <v>55.290846535445681</v>
      </c>
      <c r="K10" s="87">
        <f t="shared" si="2"/>
        <v>2156.3430148823813</v>
      </c>
      <c r="M10" s="77">
        <f t="shared" si="3"/>
        <v>1.8086176332260044</v>
      </c>
      <c r="N10" s="2">
        <v>22</v>
      </c>
      <c r="P10" s="63">
        <v>24.640439084972559</v>
      </c>
      <c r="Q10" s="87">
        <f t="shared" si="4"/>
        <v>960.97712431392983</v>
      </c>
      <c r="S10" s="87">
        <f t="shared" si="5"/>
        <v>4.0583692382733103</v>
      </c>
      <c r="T10" s="63"/>
      <c r="U10" s="63"/>
      <c r="V10" s="63"/>
      <c r="W10" s="63"/>
      <c r="X10" s="115"/>
      <c r="Y10" s="115"/>
      <c r="Z10" s="115"/>
      <c r="AA10" s="115"/>
      <c r="AB10" s="115"/>
      <c r="AC10" s="115"/>
      <c r="AD10" s="115"/>
      <c r="AE10" s="115"/>
      <c r="AF10" s="115"/>
    </row>
    <row r="11" spans="1:32" ht="15" thickBot="1" x14ac:dyDescent="0.4">
      <c r="A11" s="19">
        <v>2016</v>
      </c>
      <c r="B11" s="20" t="s">
        <v>74</v>
      </c>
      <c r="C11" s="20">
        <v>0.83</v>
      </c>
      <c r="D11" s="2">
        <v>8</v>
      </c>
      <c r="E11" s="2">
        <v>1</v>
      </c>
      <c r="F11" s="2" t="s">
        <v>189</v>
      </c>
      <c r="G11" s="58">
        <f t="shared" si="0"/>
        <v>39.156626506024097</v>
      </c>
      <c r="H11" s="21">
        <f t="shared" si="1"/>
        <v>25.843373493975903</v>
      </c>
      <c r="J11" s="87">
        <v>11.459833573371741</v>
      </c>
      <c r="K11" s="87">
        <f t="shared" si="2"/>
        <v>446.9335093614979</v>
      </c>
      <c r="M11" s="77">
        <f t="shared" si="3"/>
        <v>8.7261302146971538</v>
      </c>
      <c r="N11" s="29">
        <v>64</v>
      </c>
      <c r="P11" s="63">
        <v>32.064019870998763</v>
      </c>
      <c r="Q11" s="87">
        <f t="shared" si="4"/>
        <v>1250.4967749689517</v>
      </c>
      <c r="S11" s="87">
        <f t="shared" si="5"/>
        <v>3.1187605422627596</v>
      </c>
      <c r="T11" s="63"/>
      <c r="U11" s="63"/>
      <c r="V11" s="63"/>
      <c r="W11" s="63"/>
      <c r="X11" s="115"/>
      <c r="Y11" s="115"/>
      <c r="Z11" s="115"/>
      <c r="AA11" s="115"/>
      <c r="AB11" s="115"/>
      <c r="AC11" s="115"/>
      <c r="AD11" s="115"/>
      <c r="AE11" s="115"/>
      <c r="AF11" s="115"/>
    </row>
    <row r="12" spans="1:32" ht="15" thickTop="1" x14ac:dyDescent="0.35">
      <c r="A12" s="19">
        <v>2016</v>
      </c>
      <c r="B12" s="20" t="s">
        <v>80</v>
      </c>
      <c r="C12" s="20">
        <v>4.55</v>
      </c>
      <c r="D12" s="2">
        <v>9</v>
      </c>
      <c r="E12" s="2">
        <v>1</v>
      </c>
      <c r="F12" s="2" t="s">
        <v>192</v>
      </c>
      <c r="G12" s="58">
        <f>(0.5*65)/C12</f>
        <v>7.1428571428571432</v>
      </c>
      <c r="H12" s="21">
        <f>65-G12</f>
        <v>57.857142857142854</v>
      </c>
      <c r="J12" s="87">
        <v>95.525284045447279</v>
      </c>
      <c r="K12" s="87">
        <f t="shared" si="2"/>
        <v>3725.4860777724439</v>
      </c>
      <c r="M12" s="77">
        <f t="shared" si="3"/>
        <v>1.0468432624856034</v>
      </c>
      <c r="N12" s="26">
        <v>36</v>
      </c>
      <c r="P12" s="63">
        <v>22.765514202155366</v>
      </c>
      <c r="Q12" s="87">
        <f t="shared" si="4"/>
        <v>887.85505388405932</v>
      </c>
      <c r="S12" s="87">
        <f t="shared" si="5"/>
        <v>4.3926088869335675</v>
      </c>
      <c r="T12" s="63"/>
      <c r="U12" s="63"/>
      <c r="V12" s="63"/>
      <c r="W12" s="63"/>
      <c r="X12" s="115"/>
      <c r="Y12" s="115"/>
      <c r="Z12" s="115"/>
      <c r="AA12" s="115"/>
      <c r="AB12" s="115"/>
      <c r="AC12" s="115"/>
      <c r="AD12" s="115"/>
      <c r="AE12" s="115"/>
      <c r="AF12" s="115"/>
    </row>
    <row r="13" spans="1:32" x14ac:dyDescent="0.35">
      <c r="A13" s="19">
        <v>2016</v>
      </c>
      <c r="B13" s="20" t="s">
        <v>84</v>
      </c>
      <c r="C13" s="20">
        <v>6.9</v>
      </c>
      <c r="D13" s="2">
        <v>10</v>
      </c>
      <c r="E13" s="2">
        <v>1</v>
      </c>
      <c r="F13" s="2" t="s">
        <v>195</v>
      </c>
      <c r="G13" s="58">
        <f t="shared" ref="G13:G15" si="6">(0.5*65)/C13</f>
        <v>4.7101449275362315</v>
      </c>
      <c r="H13" s="21">
        <f t="shared" ref="H13:H78" si="7">65-G13</f>
        <v>60.289855072463766</v>
      </c>
      <c r="J13" s="87">
        <v>110.41166586653866</v>
      </c>
      <c r="K13" s="87">
        <f t="shared" si="2"/>
        <v>4306.0549687950079</v>
      </c>
      <c r="M13" s="77">
        <f t="shared" si="3"/>
        <v>0.90570139681504425</v>
      </c>
      <c r="N13" s="2">
        <v>52</v>
      </c>
      <c r="P13" s="63">
        <v>51.310043668122276</v>
      </c>
      <c r="Q13" s="87">
        <f t="shared" si="4"/>
        <v>2001.0917030567687</v>
      </c>
      <c r="S13" s="87">
        <f t="shared" si="5"/>
        <v>1.9489361702127657</v>
      </c>
      <c r="T13" s="63"/>
      <c r="U13" s="63"/>
      <c r="V13" s="63"/>
      <c r="W13" s="63"/>
      <c r="X13" s="115"/>
      <c r="Y13" s="115"/>
      <c r="Z13" s="115"/>
      <c r="AA13" s="115"/>
      <c r="AB13" s="115"/>
      <c r="AC13" s="115"/>
      <c r="AD13" s="115"/>
      <c r="AE13" s="115"/>
      <c r="AF13" s="115"/>
    </row>
    <row r="14" spans="1:32" x14ac:dyDescent="0.35">
      <c r="A14" s="19">
        <v>2016</v>
      </c>
      <c r="B14" s="20" t="s">
        <v>89</v>
      </c>
      <c r="C14" s="20">
        <v>9.99</v>
      </c>
      <c r="D14" s="2">
        <v>11</v>
      </c>
      <c r="E14" s="2">
        <v>1</v>
      </c>
      <c r="F14" s="2" t="s">
        <v>198</v>
      </c>
      <c r="G14" s="58">
        <f t="shared" si="6"/>
        <v>3.253253253253253</v>
      </c>
      <c r="H14" s="21">
        <f t="shared" si="7"/>
        <v>61.746746746746744</v>
      </c>
      <c r="J14" s="87">
        <v>81.719075052008336</v>
      </c>
      <c r="K14" s="87">
        <f t="shared" si="2"/>
        <v>3187.043927028325</v>
      </c>
      <c r="M14" s="77">
        <f t="shared" si="3"/>
        <v>1.2237045015053971</v>
      </c>
      <c r="N14" s="2">
        <v>17</v>
      </c>
      <c r="P14" s="63">
        <v>35.741757141140184</v>
      </c>
      <c r="Q14" s="87">
        <f t="shared" si="4"/>
        <v>1393.9285285044671</v>
      </c>
      <c r="S14" s="87">
        <f t="shared" si="5"/>
        <v>2.7978478955332617</v>
      </c>
      <c r="T14" s="63"/>
      <c r="U14" s="63"/>
      <c r="V14" s="63"/>
      <c r="W14" s="63"/>
      <c r="X14" s="115"/>
      <c r="Y14" s="115"/>
      <c r="Z14" s="115"/>
      <c r="AA14" s="115"/>
      <c r="AB14" s="115"/>
      <c r="AC14" s="115"/>
      <c r="AD14" s="115"/>
      <c r="AE14" s="115"/>
      <c r="AF14" s="115"/>
    </row>
    <row r="15" spans="1:32" x14ac:dyDescent="0.35">
      <c r="A15" s="19">
        <v>2016</v>
      </c>
      <c r="B15" s="20" t="s">
        <v>92</v>
      </c>
      <c r="C15" s="20">
        <v>5.8</v>
      </c>
      <c r="D15" s="2">
        <v>12</v>
      </c>
      <c r="E15" s="2">
        <v>1</v>
      </c>
      <c r="F15" s="2" t="s">
        <v>201</v>
      </c>
      <c r="G15" s="58">
        <f t="shared" si="6"/>
        <v>5.6034482758620694</v>
      </c>
      <c r="H15" s="21">
        <f t="shared" si="7"/>
        <v>59.396551724137929</v>
      </c>
      <c r="J15" s="87">
        <v>117.6968314930389</v>
      </c>
      <c r="K15" s="87">
        <f t="shared" si="2"/>
        <v>4590.1764282285167</v>
      </c>
      <c r="M15" s="77">
        <f t="shared" si="3"/>
        <v>0.84964054453678672</v>
      </c>
      <c r="N15" s="2">
        <v>59</v>
      </c>
      <c r="P15" s="63">
        <v>39.086975682064029</v>
      </c>
      <c r="Q15" s="87">
        <f t="shared" si="4"/>
        <v>1524.3920516004971</v>
      </c>
      <c r="S15" s="87">
        <f t="shared" si="5"/>
        <v>2.5583969661251467</v>
      </c>
      <c r="T15" s="63"/>
      <c r="U15" s="63"/>
      <c r="V15" s="63"/>
      <c r="W15" s="63"/>
      <c r="X15" s="115"/>
      <c r="Y15" s="115"/>
      <c r="Z15" s="115"/>
      <c r="AA15" s="115"/>
      <c r="AB15" s="115"/>
      <c r="AC15" s="115"/>
      <c r="AD15" s="115"/>
      <c r="AE15" s="115"/>
      <c r="AF15" s="115"/>
    </row>
    <row r="16" spans="1:32" x14ac:dyDescent="0.35">
      <c r="A16" s="19">
        <v>2016</v>
      </c>
      <c r="B16" s="20" t="s">
        <v>96</v>
      </c>
      <c r="C16" s="20">
        <v>12.65</v>
      </c>
      <c r="D16" s="2">
        <v>13</v>
      </c>
      <c r="E16" s="2">
        <v>1</v>
      </c>
      <c r="F16" s="2" t="s">
        <v>204</v>
      </c>
      <c r="G16" s="58">
        <f>(0.5*65)/C16</f>
        <v>2.5691699604743081</v>
      </c>
      <c r="H16" s="21">
        <f>65-G16</f>
        <v>62.430830039525695</v>
      </c>
      <c r="J16" s="87">
        <v>115.3324531925108</v>
      </c>
      <c r="K16" s="87">
        <f t="shared" si="2"/>
        <v>4497.965674507921</v>
      </c>
      <c r="M16" s="77">
        <f t="shared" si="3"/>
        <v>0.86705863988761123</v>
      </c>
      <c r="N16" s="2">
        <v>57</v>
      </c>
      <c r="P16" s="63">
        <v>30.465526220904618</v>
      </c>
      <c r="Q16" s="87">
        <f t="shared" si="4"/>
        <v>1188.15552261528</v>
      </c>
      <c r="S16" s="87">
        <f t="shared" si="5"/>
        <v>3.2823985797882824</v>
      </c>
      <c r="T16" s="63"/>
      <c r="U16" s="63"/>
      <c r="V16" s="63"/>
      <c r="W16" s="63"/>
      <c r="X16" s="115"/>
      <c r="Y16" s="115"/>
      <c r="Z16" s="115"/>
      <c r="AA16" s="115"/>
      <c r="AB16" s="115"/>
      <c r="AC16" s="115"/>
      <c r="AD16" s="115"/>
      <c r="AE16" s="115"/>
      <c r="AF16" s="115"/>
    </row>
    <row r="17" spans="1:32" x14ac:dyDescent="0.35">
      <c r="A17" s="19">
        <v>2016</v>
      </c>
      <c r="B17" s="20" t="s">
        <v>100</v>
      </c>
      <c r="C17" s="20">
        <v>12.17</v>
      </c>
      <c r="D17" s="2">
        <v>14</v>
      </c>
      <c r="E17" s="2">
        <v>1</v>
      </c>
      <c r="F17" s="2" t="s">
        <v>207</v>
      </c>
      <c r="G17" s="58">
        <f t="shared" ref="G17:G18" si="8">(0.5*65)/C17</f>
        <v>2.6705012325390305</v>
      </c>
      <c r="H17" s="21">
        <f t="shared" si="7"/>
        <v>62.329498767460969</v>
      </c>
      <c r="J17" s="87">
        <v>88.33213314130262</v>
      </c>
      <c r="K17" s="87">
        <f t="shared" si="2"/>
        <v>3444.9531925108022</v>
      </c>
      <c r="M17" s="77">
        <f t="shared" si="3"/>
        <v>1.1320908535066463</v>
      </c>
      <c r="N17" s="2">
        <v>66</v>
      </c>
      <c r="P17" s="63">
        <v>61.898561756339895</v>
      </c>
      <c r="Q17" s="87">
        <f t="shared" si="4"/>
        <v>2414.0439084972559</v>
      </c>
      <c r="S17" s="87">
        <f t="shared" si="5"/>
        <v>1.6155464224458753</v>
      </c>
      <c r="T17" s="63"/>
      <c r="U17" s="63"/>
      <c r="V17" s="63"/>
      <c r="W17" s="63"/>
      <c r="X17" s="115"/>
      <c r="Y17" s="115"/>
      <c r="Z17" s="115"/>
      <c r="AA17" s="115"/>
      <c r="AB17" s="115"/>
      <c r="AC17" s="115"/>
      <c r="AD17" s="115"/>
      <c r="AE17" s="115"/>
      <c r="AF17" s="115"/>
    </row>
    <row r="18" spans="1:32" x14ac:dyDescent="0.35">
      <c r="A18" s="19">
        <v>2016</v>
      </c>
      <c r="B18" s="20" t="s">
        <v>103</v>
      </c>
      <c r="C18" s="20">
        <v>2.08</v>
      </c>
      <c r="D18" s="2">
        <v>15</v>
      </c>
      <c r="E18" s="2">
        <v>1</v>
      </c>
      <c r="F18" s="2" t="s">
        <v>210</v>
      </c>
      <c r="G18" s="58">
        <f t="shared" si="8"/>
        <v>15.625</v>
      </c>
      <c r="H18" s="21">
        <f t="shared" si="7"/>
        <v>49.375</v>
      </c>
      <c r="J18" s="87">
        <v>66.20459273483759</v>
      </c>
      <c r="K18" s="87">
        <f t="shared" si="2"/>
        <v>2581.979116658666</v>
      </c>
      <c r="M18" s="77">
        <f t="shared" si="3"/>
        <v>1.5104692268181403</v>
      </c>
      <c r="N18" s="2">
        <v>46</v>
      </c>
      <c r="P18" s="63">
        <v>16.103120868554949</v>
      </c>
      <c r="Q18" s="87">
        <f t="shared" si="4"/>
        <v>628.02171387364308</v>
      </c>
      <c r="S18" s="87">
        <f t="shared" si="5"/>
        <v>6.2099763652195534</v>
      </c>
      <c r="T18" s="63"/>
      <c r="U18" s="63"/>
      <c r="V18" s="63"/>
      <c r="W18" s="63"/>
      <c r="X18" s="115"/>
      <c r="Y18" s="115"/>
      <c r="Z18" s="115"/>
      <c r="AA18" s="115"/>
      <c r="AB18" s="115"/>
      <c r="AC18" s="115"/>
      <c r="AD18" s="115"/>
      <c r="AE18" s="115"/>
      <c r="AF18" s="115"/>
    </row>
    <row r="19" spans="1:32" ht="15" thickBot="1" x14ac:dyDescent="0.4">
      <c r="A19" s="19">
        <v>2016</v>
      </c>
      <c r="B19" s="20" t="s">
        <v>108</v>
      </c>
      <c r="C19" s="20">
        <v>0.81</v>
      </c>
      <c r="D19" s="2">
        <v>16</v>
      </c>
      <c r="E19" s="2">
        <v>1</v>
      </c>
      <c r="F19" s="2" t="s">
        <v>213</v>
      </c>
      <c r="G19" s="58">
        <f t="shared" ref="G19:G84" si="9">(0.5*65)/C19</f>
        <v>40.123456790123456</v>
      </c>
      <c r="H19" s="21">
        <f t="shared" si="7"/>
        <v>24.876543209876544</v>
      </c>
      <c r="J19" s="87">
        <v>30.458873419747164</v>
      </c>
      <c r="K19" s="87">
        <f t="shared" si="2"/>
        <v>1187.8960633701395</v>
      </c>
      <c r="M19" s="77">
        <f t="shared" si="3"/>
        <v>3.2831155184868979</v>
      </c>
      <c r="N19" s="29">
        <v>41</v>
      </c>
      <c r="P19" s="63">
        <v>20.686270582108094</v>
      </c>
      <c r="Q19" s="87">
        <f t="shared" si="4"/>
        <v>806.76455270221561</v>
      </c>
      <c r="S19" s="87">
        <f t="shared" si="5"/>
        <v>4.8341241406023032</v>
      </c>
      <c r="T19" s="63"/>
      <c r="U19" s="63"/>
      <c r="V19" s="63"/>
      <c r="W19" s="63"/>
      <c r="X19" s="115"/>
      <c r="Y19" s="115"/>
      <c r="Z19" s="115"/>
      <c r="AA19" s="115"/>
      <c r="AB19" s="115"/>
      <c r="AC19" s="115"/>
      <c r="AD19" s="116"/>
      <c r="AE19" s="116"/>
      <c r="AF19" s="115"/>
    </row>
    <row r="20" spans="1:32" ht="15" thickTop="1" x14ac:dyDescent="0.35">
      <c r="A20" s="19">
        <v>2016</v>
      </c>
      <c r="B20" s="20" t="s">
        <v>110</v>
      </c>
      <c r="C20" s="20">
        <v>3.38</v>
      </c>
      <c r="D20" s="2">
        <v>17</v>
      </c>
      <c r="E20" s="2">
        <v>1</v>
      </c>
      <c r="F20" s="2" t="s">
        <v>216</v>
      </c>
      <c r="G20" s="58">
        <f t="shared" si="9"/>
        <v>9.615384615384615</v>
      </c>
      <c r="H20" s="21">
        <f t="shared" si="7"/>
        <v>55.384615384615387</v>
      </c>
      <c r="J20" s="87">
        <v>167.4447911665867</v>
      </c>
      <c r="K20" s="87">
        <f t="shared" si="2"/>
        <v>6530.3468554968813</v>
      </c>
      <c r="M20" s="77">
        <f t="shared" si="3"/>
        <v>0.59721176934379805</v>
      </c>
      <c r="N20" s="26">
        <v>76</v>
      </c>
      <c r="P20" s="63">
        <v>84.153279115420062</v>
      </c>
      <c r="Q20" s="87">
        <f t="shared" si="4"/>
        <v>3281.9778855013824</v>
      </c>
      <c r="S20" s="87">
        <f t="shared" si="5"/>
        <v>1.1883078241412963</v>
      </c>
      <c r="T20" s="63"/>
      <c r="U20" s="63"/>
      <c r="V20" s="63"/>
      <c r="W20" s="63"/>
      <c r="X20" s="115"/>
      <c r="Y20" s="115"/>
      <c r="Z20" s="115"/>
      <c r="AA20" s="115"/>
      <c r="AB20" s="115"/>
      <c r="AC20" s="115"/>
      <c r="AD20" s="116"/>
      <c r="AE20" s="116"/>
      <c r="AF20" s="115"/>
    </row>
    <row r="21" spans="1:32" x14ac:dyDescent="0.35">
      <c r="A21" s="19">
        <v>2016</v>
      </c>
      <c r="B21" s="20" t="s">
        <v>45</v>
      </c>
      <c r="C21" s="20">
        <v>20.84</v>
      </c>
      <c r="D21" s="2">
        <v>18</v>
      </c>
      <c r="E21" s="2">
        <v>1</v>
      </c>
      <c r="F21" s="2" t="s">
        <v>219</v>
      </c>
      <c r="G21" s="58">
        <f t="shared" si="9"/>
        <v>1.5595009596928984</v>
      </c>
      <c r="H21" s="21">
        <f t="shared" si="7"/>
        <v>63.440499040307103</v>
      </c>
      <c r="J21" s="87">
        <v>71.581453032485214</v>
      </c>
      <c r="K21" s="87">
        <f t="shared" si="2"/>
        <v>2791.6766682669236</v>
      </c>
      <c r="M21" s="77">
        <f t="shared" si="3"/>
        <v>1.3970099203576913</v>
      </c>
      <c r="N21" s="2">
        <v>3</v>
      </c>
      <c r="P21" s="63">
        <v>48.361443852409764</v>
      </c>
      <c r="Q21" s="87">
        <f t="shared" si="4"/>
        <v>1886.0963102439807</v>
      </c>
      <c r="S21" s="87">
        <f t="shared" si="5"/>
        <v>2.0677629126454873</v>
      </c>
      <c r="T21" s="63"/>
      <c r="U21" s="63"/>
      <c r="V21" s="63"/>
      <c r="W21" s="63"/>
      <c r="X21" s="115"/>
      <c r="Y21" s="115"/>
      <c r="Z21" s="115"/>
      <c r="AA21" s="115"/>
      <c r="AB21" s="115"/>
      <c r="AC21" s="115"/>
      <c r="AD21" s="115"/>
      <c r="AE21" s="115"/>
      <c r="AF21" s="115"/>
    </row>
    <row r="22" spans="1:32" x14ac:dyDescent="0.35">
      <c r="A22" s="19">
        <v>2016</v>
      </c>
      <c r="B22" s="20" t="s">
        <v>47</v>
      </c>
      <c r="C22" s="20">
        <v>19.05</v>
      </c>
      <c r="D22" s="2">
        <v>19</v>
      </c>
      <c r="E22" s="2">
        <v>1</v>
      </c>
      <c r="F22" s="2" t="s">
        <v>222</v>
      </c>
      <c r="G22" s="58">
        <f t="shared" si="9"/>
        <v>1.7060367454068242</v>
      </c>
      <c r="H22" s="21">
        <f t="shared" si="7"/>
        <v>63.293963254593173</v>
      </c>
      <c r="J22" s="87">
        <v>51.166186589854384</v>
      </c>
      <c r="K22" s="87">
        <f t="shared" si="2"/>
        <v>1995.4812770043209</v>
      </c>
      <c r="M22" s="77">
        <f t="shared" si="3"/>
        <v>1.9544157316548729</v>
      </c>
      <c r="N22" s="2">
        <v>91</v>
      </c>
      <c r="P22" s="63">
        <v>27.236488922719445</v>
      </c>
      <c r="Q22" s="87">
        <f t="shared" si="4"/>
        <v>1062.2230679860584</v>
      </c>
      <c r="S22" s="87">
        <f t="shared" si="5"/>
        <v>3.6715451937927481</v>
      </c>
      <c r="T22" s="63"/>
      <c r="U22" s="63"/>
      <c r="V22" s="63"/>
      <c r="W22" s="63"/>
      <c r="X22" s="115"/>
      <c r="Y22" s="115"/>
      <c r="Z22" s="115"/>
      <c r="AA22" s="115"/>
      <c r="AB22" s="115"/>
      <c r="AC22" s="115"/>
      <c r="AD22" s="115"/>
      <c r="AE22" s="115"/>
      <c r="AF22" s="115"/>
    </row>
    <row r="23" spans="1:32" x14ac:dyDescent="0.35">
      <c r="A23" s="19">
        <v>2016</v>
      </c>
      <c r="B23" s="20" t="s">
        <v>48</v>
      </c>
      <c r="C23" s="20">
        <v>17.510000000000002</v>
      </c>
      <c r="D23" s="2">
        <v>20</v>
      </c>
      <c r="E23" s="2">
        <v>1</v>
      </c>
      <c r="F23" s="2" t="s">
        <v>225</v>
      </c>
      <c r="G23" s="58">
        <f t="shared" si="9"/>
        <v>1.8560822387207307</v>
      </c>
      <c r="H23" s="21">
        <f t="shared" si="7"/>
        <v>63.143917761279269</v>
      </c>
      <c r="J23" s="87">
        <v>77.266362618018888</v>
      </c>
      <c r="K23" s="87">
        <f t="shared" si="2"/>
        <v>3013.3881421027368</v>
      </c>
      <c r="M23" s="77">
        <f t="shared" si="3"/>
        <v>1.2942242472881662</v>
      </c>
      <c r="N23" s="2">
        <v>5</v>
      </c>
      <c r="P23" s="63">
        <v>23.955370377789354</v>
      </c>
      <c r="Q23" s="87">
        <f t="shared" si="4"/>
        <v>934.25944473378479</v>
      </c>
      <c r="S23" s="87">
        <f t="shared" si="5"/>
        <v>4.1744293001087041</v>
      </c>
      <c r="T23" s="63"/>
      <c r="U23" s="63"/>
      <c r="V23" s="63"/>
      <c r="W23" s="63"/>
      <c r="X23" s="115"/>
      <c r="Y23" s="115"/>
      <c r="Z23" s="115"/>
      <c r="AA23" s="115"/>
      <c r="AB23" s="115"/>
      <c r="AC23" s="115"/>
      <c r="AD23" s="115"/>
      <c r="AE23" s="115"/>
      <c r="AF23" s="115"/>
    </row>
    <row r="24" spans="1:32" x14ac:dyDescent="0.35">
      <c r="A24" s="19">
        <v>2016</v>
      </c>
      <c r="B24" s="20" t="s">
        <v>49</v>
      </c>
      <c r="C24" s="20">
        <v>36.04</v>
      </c>
      <c r="D24" s="2">
        <v>21</v>
      </c>
      <c r="E24" s="2">
        <v>1</v>
      </c>
      <c r="F24" s="2" t="s">
        <v>228</v>
      </c>
      <c r="G24" s="58">
        <f>(0.5*130)/C24</f>
        <v>1.8035516093229744</v>
      </c>
      <c r="H24" s="21">
        <f>130-G24</f>
        <v>128.19644839067703</v>
      </c>
      <c r="J24" s="87">
        <v>16.452632421187392</v>
      </c>
      <c r="K24" s="87">
        <f t="shared" si="2"/>
        <v>641.65266442630832</v>
      </c>
      <c r="M24" s="77">
        <f t="shared" si="3"/>
        <v>6.0780547112461996</v>
      </c>
      <c r="N24" s="2">
        <v>78</v>
      </c>
      <c r="P24" s="63">
        <v>33.790713513080412</v>
      </c>
      <c r="Q24" s="87">
        <f t="shared" si="4"/>
        <v>1317.8378270101362</v>
      </c>
      <c r="S24" s="87">
        <f t="shared" si="5"/>
        <v>2.9593929693520655</v>
      </c>
      <c r="T24" s="63"/>
      <c r="U24" s="63"/>
      <c r="V24" s="63"/>
      <c r="W24" s="63"/>
      <c r="X24" s="115"/>
      <c r="Y24" s="115"/>
      <c r="Z24" s="115"/>
      <c r="AA24" s="115"/>
      <c r="AB24" s="115"/>
      <c r="AC24" s="115"/>
      <c r="AD24" s="115"/>
      <c r="AE24" s="115"/>
      <c r="AF24" s="115"/>
    </row>
    <row r="25" spans="1:32" x14ac:dyDescent="0.35">
      <c r="A25" s="19">
        <v>2016</v>
      </c>
      <c r="B25" s="20" t="s">
        <v>51</v>
      </c>
      <c r="C25" s="20">
        <v>31.44</v>
      </c>
      <c r="D25" s="2">
        <v>22</v>
      </c>
      <c r="E25" s="2">
        <v>1</v>
      </c>
      <c r="F25" s="2" t="s">
        <v>231</v>
      </c>
      <c r="G25" s="58">
        <f t="shared" ref="G25:G30" si="10">(0.5*130)/C25</f>
        <v>2.0674300254452924</v>
      </c>
      <c r="H25" s="21">
        <f t="shared" ref="H25:H67" si="11">130-G25</f>
        <v>127.93256997455471</v>
      </c>
      <c r="J25" s="87">
        <v>71.7254760761722</v>
      </c>
      <c r="K25" s="87">
        <f t="shared" si="2"/>
        <v>2797.2935669707158</v>
      </c>
      <c r="M25" s="77">
        <f t="shared" si="3"/>
        <v>1.3942047577878793</v>
      </c>
      <c r="N25" s="2">
        <v>49</v>
      </c>
      <c r="P25" s="63">
        <v>45.841512759905456</v>
      </c>
      <c r="Q25" s="87">
        <f t="shared" si="4"/>
        <v>1787.8189976363128</v>
      </c>
      <c r="S25" s="87">
        <f t="shared" si="5"/>
        <v>2.1814288835481754</v>
      </c>
      <c r="T25" s="63"/>
      <c r="U25" s="63"/>
      <c r="V25" s="63"/>
      <c r="W25" s="63"/>
      <c r="X25" s="115"/>
      <c r="Y25" s="115"/>
      <c r="Z25" s="115"/>
      <c r="AA25" s="115"/>
      <c r="AB25" s="115"/>
      <c r="AC25" s="115"/>
      <c r="AD25" s="115"/>
      <c r="AE25" s="115"/>
      <c r="AF25" s="115"/>
    </row>
    <row r="26" spans="1:32" x14ac:dyDescent="0.35">
      <c r="A26" s="19">
        <v>2016</v>
      </c>
      <c r="B26" s="20" t="s">
        <v>52</v>
      </c>
      <c r="C26" s="20">
        <v>21.89</v>
      </c>
      <c r="D26" s="2">
        <v>23</v>
      </c>
      <c r="E26" s="2">
        <v>1</v>
      </c>
      <c r="F26" s="2" t="s">
        <v>234</v>
      </c>
      <c r="G26" s="58">
        <f t="shared" si="10"/>
        <v>2.9693924166285974</v>
      </c>
      <c r="H26" s="21">
        <f t="shared" si="11"/>
        <v>127.03060758337141</v>
      </c>
      <c r="J26" s="87">
        <v>20.321251400224039</v>
      </c>
      <c r="K26" s="87">
        <f t="shared" si="2"/>
        <v>792.52880460873757</v>
      </c>
      <c r="M26" s="77">
        <f t="shared" si="3"/>
        <v>4.9209567870853421</v>
      </c>
      <c r="N26" s="2">
        <v>7</v>
      </c>
      <c r="P26" s="63">
        <v>14.708945955690879</v>
      </c>
      <c r="Q26" s="87">
        <f t="shared" si="4"/>
        <v>573.64889227194431</v>
      </c>
      <c r="S26" s="87">
        <f t="shared" si="5"/>
        <v>6.7985836851423116</v>
      </c>
      <c r="T26" s="63"/>
      <c r="U26" s="63"/>
      <c r="V26" s="63"/>
      <c r="W26" s="63"/>
      <c r="X26" s="115"/>
      <c r="Y26" s="115"/>
      <c r="Z26" s="115"/>
      <c r="AA26" s="115"/>
      <c r="AB26" s="115"/>
      <c r="AC26" s="115"/>
      <c r="AD26" s="115"/>
      <c r="AE26" s="115"/>
      <c r="AF26" s="115"/>
    </row>
    <row r="27" spans="1:32" ht="15" thickBot="1" x14ac:dyDescent="0.4">
      <c r="A27" s="19">
        <v>2016</v>
      </c>
      <c r="B27" s="20" t="s">
        <v>53</v>
      </c>
      <c r="C27" s="20">
        <v>22.12</v>
      </c>
      <c r="D27" s="2">
        <v>24</v>
      </c>
      <c r="E27" s="2">
        <v>1</v>
      </c>
      <c r="F27" s="2" t="s">
        <v>237</v>
      </c>
      <c r="G27" s="58">
        <f t="shared" si="10"/>
        <v>2.9385171790235081</v>
      </c>
      <c r="H27" s="21">
        <f t="shared" si="11"/>
        <v>127.06148282097649</v>
      </c>
      <c r="J27" s="87">
        <v>26.562249959993604</v>
      </c>
      <c r="K27" s="87">
        <f t="shared" si="2"/>
        <v>1035.9277484397505</v>
      </c>
      <c r="M27" s="77">
        <f t="shared" si="3"/>
        <v>3.7647413208825959</v>
      </c>
      <c r="N27" s="29">
        <v>9</v>
      </c>
      <c r="P27" s="63">
        <v>19.428308160730744</v>
      </c>
      <c r="Q27" s="87">
        <f t="shared" si="4"/>
        <v>757.704018268499</v>
      </c>
      <c r="S27" s="87">
        <f t="shared" si="5"/>
        <v>5.1471285699556644</v>
      </c>
      <c r="T27" s="63"/>
      <c r="U27" s="63"/>
      <c r="V27" s="63"/>
      <c r="W27" s="63"/>
      <c r="X27" s="115"/>
      <c r="Y27" s="115"/>
      <c r="Z27" s="115"/>
      <c r="AA27" s="115"/>
      <c r="AB27" s="115"/>
      <c r="AC27" s="115"/>
      <c r="AD27" s="115"/>
      <c r="AE27" s="115"/>
      <c r="AF27" s="115"/>
    </row>
    <row r="28" spans="1:32" ht="15" thickTop="1" x14ac:dyDescent="0.35">
      <c r="A28" s="19">
        <v>2016</v>
      </c>
      <c r="B28" s="20" t="s">
        <v>55</v>
      </c>
      <c r="C28" s="20">
        <v>22.13</v>
      </c>
      <c r="D28" s="2">
        <v>25</v>
      </c>
      <c r="E28" s="2">
        <v>1</v>
      </c>
      <c r="F28" s="2" t="s">
        <v>240</v>
      </c>
      <c r="G28" s="58">
        <f t="shared" si="10"/>
        <v>2.937189335743335</v>
      </c>
      <c r="H28" s="21">
        <f t="shared" si="11"/>
        <v>127.06281066425666</v>
      </c>
      <c r="J28" s="87">
        <v>33.11129780764923</v>
      </c>
      <c r="K28" s="87">
        <f t="shared" si="2"/>
        <v>1291.3406144983201</v>
      </c>
      <c r="M28" s="77">
        <f t="shared" si="3"/>
        <v>3.0201171992992202</v>
      </c>
      <c r="N28" s="26">
        <v>60</v>
      </c>
      <c r="P28" s="63">
        <v>8.6595088337806985</v>
      </c>
      <c r="Q28" s="87">
        <f t="shared" si="4"/>
        <v>337.72084451744723</v>
      </c>
      <c r="S28" s="87">
        <f t="shared" si="5"/>
        <v>11.547999074716632</v>
      </c>
      <c r="T28" s="63"/>
      <c r="U28" s="63"/>
      <c r="V28" s="63"/>
      <c r="W28" s="63"/>
      <c r="X28" s="115"/>
      <c r="Y28" s="115"/>
      <c r="Z28" s="115"/>
      <c r="AA28" s="115"/>
      <c r="AB28" s="115"/>
      <c r="AC28" s="115"/>
      <c r="AD28" s="115"/>
      <c r="AE28" s="115"/>
      <c r="AF28" s="115"/>
    </row>
    <row r="29" spans="1:32" x14ac:dyDescent="0.35">
      <c r="A29" s="19">
        <v>2016</v>
      </c>
      <c r="B29" s="20" t="s">
        <v>56</v>
      </c>
      <c r="C29" s="20">
        <v>28.59</v>
      </c>
      <c r="D29" s="2">
        <v>26</v>
      </c>
      <c r="E29" s="2">
        <v>1</v>
      </c>
      <c r="F29" s="2" t="s">
        <v>243</v>
      </c>
      <c r="G29" s="58">
        <f t="shared" si="10"/>
        <v>2.2735222105631339</v>
      </c>
      <c r="H29" s="21">
        <f t="shared" si="11"/>
        <v>127.72647778943687</v>
      </c>
      <c r="J29" s="87">
        <v>29.606737077932475</v>
      </c>
      <c r="K29" s="87">
        <f t="shared" si="2"/>
        <v>1154.6627460393665</v>
      </c>
      <c r="M29" s="77">
        <f t="shared" si="3"/>
        <v>3.3776096209715551</v>
      </c>
      <c r="N29" s="2">
        <v>94</v>
      </c>
      <c r="P29" s="63">
        <v>44.615600336524984</v>
      </c>
      <c r="Q29" s="87">
        <f t="shared" si="4"/>
        <v>1740.0084131244744</v>
      </c>
      <c r="S29" s="87">
        <f t="shared" si="5"/>
        <v>2.2413684730391052</v>
      </c>
      <c r="T29" s="63"/>
      <c r="U29" s="63"/>
      <c r="V29" s="63"/>
      <c r="W29" s="63"/>
      <c r="X29" s="115"/>
      <c r="Y29" s="115"/>
      <c r="Z29" s="115"/>
      <c r="AA29" s="115"/>
      <c r="AB29" s="115"/>
      <c r="AC29" s="115"/>
      <c r="AD29" s="115"/>
      <c r="AE29" s="115"/>
      <c r="AF29" s="115"/>
    </row>
    <row r="30" spans="1:32" x14ac:dyDescent="0.35">
      <c r="A30" s="19">
        <v>2016</v>
      </c>
      <c r="B30" s="20" t="s">
        <v>57</v>
      </c>
      <c r="C30" s="20">
        <v>35.39</v>
      </c>
      <c r="D30" s="2">
        <v>27</v>
      </c>
      <c r="E30" s="2">
        <v>1</v>
      </c>
      <c r="F30" s="2" t="s">
        <v>246</v>
      </c>
      <c r="G30" s="58">
        <f t="shared" si="10"/>
        <v>1.8366770274088726</v>
      </c>
      <c r="H30" s="21">
        <f t="shared" si="11"/>
        <v>128.16332297259112</v>
      </c>
      <c r="J30" s="87">
        <v>43.160905744919191</v>
      </c>
      <c r="K30" s="87">
        <f t="shared" si="2"/>
        <v>1683.2753240518484</v>
      </c>
      <c r="M30" s="77">
        <f t="shared" si="3"/>
        <v>2.3169115261621167</v>
      </c>
      <c r="N30" s="2">
        <v>1</v>
      </c>
      <c r="P30" s="63">
        <v>33.085613557149159</v>
      </c>
      <c r="Q30" s="87">
        <f t="shared" si="4"/>
        <v>1290.3389287288171</v>
      </c>
      <c r="S30" s="87">
        <f t="shared" si="5"/>
        <v>3.0224617061209655</v>
      </c>
      <c r="T30" s="63"/>
      <c r="U30" s="63"/>
      <c r="V30" s="63"/>
      <c r="W30" s="63"/>
      <c r="X30" s="115"/>
      <c r="Y30" s="115"/>
      <c r="Z30" s="115"/>
      <c r="AA30" s="115"/>
      <c r="AB30" s="115"/>
      <c r="AC30" s="115"/>
      <c r="AD30" s="115"/>
      <c r="AE30" s="115"/>
      <c r="AF30" s="115"/>
    </row>
    <row r="31" spans="1:32" x14ac:dyDescent="0.35">
      <c r="A31" s="19">
        <v>2016</v>
      </c>
      <c r="B31" s="20" t="s">
        <v>59</v>
      </c>
      <c r="C31" s="20">
        <v>4.53</v>
      </c>
      <c r="D31" s="2">
        <v>28</v>
      </c>
      <c r="E31" s="2">
        <v>1</v>
      </c>
      <c r="F31" s="2" t="s">
        <v>249</v>
      </c>
      <c r="G31" s="58">
        <f t="shared" si="9"/>
        <v>7.1743929359823397</v>
      </c>
      <c r="H31" s="21">
        <f t="shared" si="7"/>
        <v>57.82560706401766</v>
      </c>
      <c r="J31" s="87">
        <v>25.970155224835977</v>
      </c>
      <c r="K31" s="87">
        <f t="shared" si="2"/>
        <v>1012.8360537686032</v>
      </c>
      <c r="M31" s="77">
        <f t="shared" si="3"/>
        <v>3.8505738273126391</v>
      </c>
      <c r="N31" s="2">
        <v>88</v>
      </c>
      <c r="P31" s="63">
        <v>3.1148591803213019</v>
      </c>
      <c r="Q31" s="87">
        <f t="shared" si="4"/>
        <v>121.47950803253077</v>
      </c>
      <c r="S31" s="87">
        <f t="shared" si="5"/>
        <v>32.104180064308672</v>
      </c>
      <c r="T31" s="63"/>
      <c r="U31" s="63"/>
      <c r="V31" s="63"/>
      <c r="W31" s="63"/>
      <c r="X31" s="115"/>
      <c r="Y31" s="115"/>
      <c r="Z31" s="115"/>
      <c r="AA31" s="115"/>
      <c r="AB31" s="115"/>
      <c r="AC31" s="115"/>
      <c r="AD31" s="115"/>
      <c r="AE31" s="115"/>
      <c r="AF31" s="115"/>
    </row>
    <row r="32" spans="1:32" x14ac:dyDescent="0.35">
      <c r="A32" s="19">
        <v>2016</v>
      </c>
      <c r="B32" s="20" t="s">
        <v>60</v>
      </c>
      <c r="C32" s="20">
        <v>24</v>
      </c>
      <c r="D32" s="2">
        <v>29</v>
      </c>
      <c r="E32" s="2">
        <v>1</v>
      </c>
      <c r="F32" s="2" t="s">
        <v>252</v>
      </c>
      <c r="G32" s="58">
        <f t="shared" ref="G32:G40" si="12">(0.5*130)/C32</f>
        <v>2.7083333333333335</v>
      </c>
      <c r="H32" s="21">
        <f t="shared" si="11"/>
        <v>127.29166666666667</v>
      </c>
      <c r="J32" s="87">
        <v>37.576012161945918</v>
      </c>
      <c r="K32" s="87">
        <f t="shared" si="2"/>
        <v>1465.4644743158908</v>
      </c>
      <c r="M32" s="77">
        <f t="shared" si="3"/>
        <v>2.6612722917221183</v>
      </c>
      <c r="N32" s="2">
        <v>78</v>
      </c>
      <c r="P32" s="63">
        <v>8.419133848804135</v>
      </c>
      <c r="Q32" s="87">
        <f t="shared" si="4"/>
        <v>328.34622010336125</v>
      </c>
      <c r="S32" s="87">
        <f t="shared" si="5"/>
        <v>11.877706400190339</v>
      </c>
      <c r="T32" s="63"/>
      <c r="U32" s="63"/>
      <c r="V32" s="63"/>
      <c r="W32" s="63"/>
      <c r="X32" s="115"/>
      <c r="Y32" s="115"/>
      <c r="Z32" s="115"/>
      <c r="AA32" s="115"/>
      <c r="AB32" s="115"/>
      <c r="AC32" s="115"/>
      <c r="AD32" s="115"/>
      <c r="AE32" s="115"/>
      <c r="AF32" s="115"/>
    </row>
    <row r="33" spans="1:32" x14ac:dyDescent="0.35">
      <c r="A33" s="19">
        <v>2016</v>
      </c>
      <c r="B33" s="20" t="s">
        <v>61</v>
      </c>
      <c r="C33" s="20">
        <v>48.42</v>
      </c>
      <c r="D33" s="2">
        <v>30</v>
      </c>
      <c r="E33" s="2">
        <v>1</v>
      </c>
      <c r="F33" s="2" t="s">
        <v>255</v>
      </c>
      <c r="G33" s="58">
        <f t="shared" si="12"/>
        <v>1.3424204874018999</v>
      </c>
      <c r="H33" s="21">
        <f t="shared" si="11"/>
        <v>128.65757951259809</v>
      </c>
      <c r="J33" s="87">
        <v>0.21803488558169307</v>
      </c>
      <c r="K33" s="87">
        <f t="shared" si="2"/>
        <v>8.5033605376860297</v>
      </c>
      <c r="M33" s="77">
        <f t="shared" si="3"/>
        <v>458.64220183486242</v>
      </c>
      <c r="N33" s="2">
        <v>47</v>
      </c>
      <c r="P33" s="63">
        <v>6.2036777372701417</v>
      </c>
      <c r="Q33" s="87">
        <f t="shared" si="4"/>
        <v>241.94343175353552</v>
      </c>
      <c r="S33" s="87">
        <f t="shared" si="5"/>
        <v>16.119470455279302</v>
      </c>
      <c r="T33" s="63"/>
      <c r="U33" s="63"/>
      <c r="V33" s="63"/>
      <c r="W33" s="63"/>
      <c r="X33" s="115"/>
      <c r="Y33" s="115"/>
      <c r="Z33" s="115"/>
      <c r="AA33" s="115"/>
      <c r="AB33" s="115"/>
      <c r="AC33" s="115"/>
      <c r="AD33" s="115"/>
      <c r="AE33" s="115"/>
      <c r="AF33" s="115"/>
    </row>
    <row r="34" spans="1:32" x14ac:dyDescent="0.35">
      <c r="A34" s="19">
        <v>2016</v>
      </c>
      <c r="B34" s="20" t="s">
        <v>63</v>
      </c>
      <c r="C34" s="20">
        <v>57.86</v>
      </c>
      <c r="D34" s="2">
        <v>31</v>
      </c>
      <c r="E34" s="2">
        <v>1</v>
      </c>
      <c r="F34" s="2" t="s">
        <v>258</v>
      </c>
      <c r="G34" s="58">
        <f t="shared" si="12"/>
        <v>1.123401313515382</v>
      </c>
      <c r="H34" s="21">
        <f t="shared" si="11"/>
        <v>128.87659868648461</v>
      </c>
      <c r="J34" s="87">
        <v>49.429908785405672</v>
      </c>
      <c r="K34" s="87">
        <f t="shared" si="2"/>
        <v>1927.7664426308213</v>
      </c>
      <c r="M34" s="77">
        <f t="shared" si="3"/>
        <v>2.0230666504795431</v>
      </c>
      <c r="N34" s="2">
        <v>63</v>
      </c>
      <c r="P34" s="63">
        <v>41.602900524818722</v>
      </c>
      <c r="Q34" s="87">
        <f t="shared" si="4"/>
        <v>1622.5131204679301</v>
      </c>
      <c r="S34" s="87">
        <f t="shared" si="5"/>
        <v>2.4036785593914005</v>
      </c>
      <c r="T34" s="63"/>
      <c r="U34" s="63"/>
      <c r="V34" s="63"/>
      <c r="W34" s="63"/>
      <c r="X34" s="115"/>
      <c r="Y34" s="115"/>
      <c r="Z34" s="115"/>
      <c r="AA34" s="115"/>
      <c r="AB34" s="115"/>
      <c r="AC34" s="115"/>
      <c r="AD34" s="115"/>
      <c r="AE34" s="115"/>
      <c r="AF34" s="115"/>
    </row>
    <row r="35" spans="1:32" ht="15" thickBot="1" x14ac:dyDescent="0.4">
      <c r="A35" s="19">
        <v>2016</v>
      </c>
      <c r="B35" s="20" t="s">
        <v>64</v>
      </c>
      <c r="C35" s="20">
        <v>19.12</v>
      </c>
      <c r="D35" s="2">
        <v>32</v>
      </c>
      <c r="E35" s="2">
        <v>1</v>
      </c>
      <c r="F35" s="2" t="s">
        <v>261</v>
      </c>
      <c r="G35" s="58">
        <f t="shared" si="12"/>
        <v>3.3995815899581587</v>
      </c>
      <c r="H35" s="21">
        <f t="shared" si="11"/>
        <v>126.60041841004184</v>
      </c>
      <c r="J35" s="87">
        <v>20.665306449031846</v>
      </c>
      <c r="K35" s="87">
        <f t="shared" si="2"/>
        <v>805.94695151224198</v>
      </c>
      <c r="M35" s="77">
        <f t="shared" si="3"/>
        <v>4.8390281676507598</v>
      </c>
      <c r="N35" s="29">
        <v>4</v>
      </c>
      <c r="P35" s="63">
        <v>20.421858098633873</v>
      </c>
      <c r="Q35" s="87">
        <f t="shared" si="4"/>
        <v>796.452465846721</v>
      </c>
      <c r="S35" s="87">
        <f t="shared" si="5"/>
        <v>4.8967140755272185</v>
      </c>
      <c r="T35" s="63"/>
      <c r="U35" s="63"/>
      <c r="V35" s="63"/>
      <c r="W35" s="63"/>
      <c r="X35" s="115"/>
      <c r="Y35" s="115"/>
      <c r="Z35" s="115"/>
      <c r="AA35" s="115"/>
      <c r="AB35" s="115"/>
      <c r="AC35" s="115"/>
      <c r="AD35" s="115"/>
      <c r="AE35" s="115"/>
      <c r="AF35" s="115"/>
    </row>
    <row r="36" spans="1:32" ht="15" thickTop="1" x14ac:dyDescent="0.35">
      <c r="A36" s="19">
        <v>2016</v>
      </c>
      <c r="B36" s="20" t="s">
        <v>65</v>
      </c>
      <c r="C36" s="20">
        <v>55.22</v>
      </c>
      <c r="D36" s="2">
        <v>33</v>
      </c>
      <c r="E36" s="2">
        <v>1</v>
      </c>
      <c r="F36" s="2" t="s">
        <v>169</v>
      </c>
      <c r="G36" s="58">
        <f t="shared" si="12"/>
        <v>1.1771097428467947</v>
      </c>
      <c r="H36" s="21">
        <f t="shared" si="11"/>
        <v>128.8228902571532</v>
      </c>
      <c r="J36" s="87">
        <v>6.8550968154904801</v>
      </c>
      <c r="K36" s="87">
        <f t="shared" si="2"/>
        <v>267.34877580412871</v>
      </c>
      <c r="M36" s="77">
        <f t="shared" si="3"/>
        <v>14.587686022760428</v>
      </c>
      <c r="N36" s="2">
        <v>18</v>
      </c>
      <c r="P36">
        <v>2.4938904691318462</v>
      </c>
      <c r="Q36" s="87">
        <f t="shared" si="4"/>
        <v>97.261728296141996</v>
      </c>
      <c r="S36" s="87">
        <f t="shared" si="5"/>
        <v>40.097991967871479</v>
      </c>
      <c r="T36" s="63"/>
      <c r="U36" s="63"/>
      <c r="V36" s="63"/>
      <c r="W36" s="63"/>
      <c r="X36" s="115"/>
      <c r="Y36" s="115"/>
      <c r="Z36" s="115"/>
      <c r="AA36" s="115"/>
      <c r="AB36" s="115"/>
      <c r="AC36" s="115"/>
      <c r="AD36" s="115"/>
      <c r="AE36" s="115"/>
      <c r="AF36" s="115"/>
    </row>
    <row r="37" spans="1:32" x14ac:dyDescent="0.35">
      <c r="A37" s="19">
        <v>2016</v>
      </c>
      <c r="B37" s="20" t="s">
        <v>67</v>
      </c>
      <c r="C37" s="20">
        <v>30.31</v>
      </c>
      <c r="D37" s="2">
        <v>34</v>
      </c>
      <c r="E37" s="2">
        <v>1</v>
      </c>
      <c r="F37" s="2" t="s">
        <v>172</v>
      </c>
      <c r="G37" s="58">
        <f t="shared" si="12"/>
        <v>2.1445067634444079</v>
      </c>
      <c r="H37" s="21">
        <f t="shared" si="11"/>
        <v>127.85549323655559</v>
      </c>
      <c r="J37" s="87">
        <v>59.93158905424869</v>
      </c>
      <c r="K37" s="87">
        <f t="shared" si="2"/>
        <v>2337.3319731156989</v>
      </c>
      <c r="M37" s="77">
        <f t="shared" si="3"/>
        <v>1.6685691398818461</v>
      </c>
      <c r="N37" s="2">
        <v>26</v>
      </c>
      <c r="P37">
        <v>13.64328352229478</v>
      </c>
      <c r="Q37" s="87">
        <f t="shared" si="4"/>
        <v>532.08805736949648</v>
      </c>
      <c r="S37" s="87">
        <f t="shared" si="5"/>
        <v>7.3296138599324623</v>
      </c>
      <c r="T37" s="63"/>
      <c r="U37" s="63"/>
      <c r="V37" s="63"/>
      <c r="W37" s="63"/>
      <c r="X37" s="115"/>
      <c r="Y37" s="115"/>
      <c r="Z37" s="115"/>
      <c r="AA37" s="115"/>
      <c r="AB37" s="115"/>
      <c r="AC37" s="115"/>
      <c r="AD37" s="115"/>
      <c r="AE37" s="115"/>
      <c r="AF37" s="115"/>
    </row>
    <row r="38" spans="1:32" x14ac:dyDescent="0.35">
      <c r="A38" s="19">
        <v>2016</v>
      </c>
      <c r="B38" s="20" t="s">
        <v>68</v>
      </c>
      <c r="C38" s="20">
        <v>38.58</v>
      </c>
      <c r="D38" s="2">
        <v>35</v>
      </c>
      <c r="E38" s="2">
        <v>1</v>
      </c>
      <c r="F38" s="2" t="s">
        <v>175</v>
      </c>
      <c r="G38" s="58">
        <f t="shared" si="12"/>
        <v>1.68481078278901</v>
      </c>
      <c r="H38" s="21">
        <f t="shared" si="11"/>
        <v>128.31518921721099</v>
      </c>
      <c r="J38" s="87">
        <v>25.342054728756604</v>
      </c>
      <c r="K38" s="87">
        <f t="shared" si="2"/>
        <v>988.34013442150763</v>
      </c>
      <c r="M38" s="77">
        <f t="shared" si="3"/>
        <v>3.946009945536348</v>
      </c>
      <c r="N38" s="2">
        <v>29</v>
      </c>
      <c r="P38">
        <v>5.3503465406033417</v>
      </c>
      <c r="Q38" s="87">
        <f t="shared" si="4"/>
        <v>208.66351508353031</v>
      </c>
      <c r="S38" s="87">
        <f t="shared" si="5"/>
        <v>18.690378135529762</v>
      </c>
      <c r="T38" s="63"/>
      <c r="U38" s="63"/>
      <c r="V38" s="63"/>
      <c r="W38" s="63"/>
      <c r="X38" s="115"/>
      <c r="Y38" s="115"/>
      <c r="Z38" s="115"/>
      <c r="AA38" s="115"/>
      <c r="AB38" s="115"/>
      <c r="AC38" s="115"/>
      <c r="AD38" s="115"/>
      <c r="AE38" s="115"/>
      <c r="AF38" s="115"/>
    </row>
    <row r="39" spans="1:32" x14ac:dyDescent="0.35">
      <c r="A39" s="19">
        <v>2016</v>
      </c>
      <c r="B39" s="20" t="s">
        <v>69</v>
      </c>
      <c r="C39" s="20">
        <v>28.27</v>
      </c>
      <c r="D39" s="2">
        <v>36</v>
      </c>
      <c r="E39" s="2">
        <v>1</v>
      </c>
      <c r="F39" s="2" t="s">
        <v>178</v>
      </c>
      <c r="G39" s="58">
        <f t="shared" si="12"/>
        <v>2.2992571630703926</v>
      </c>
      <c r="H39" s="21">
        <f t="shared" si="11"/>
        <v>127.70074283692961</v>
      </c>
      <c r="J39" s="87">
        <v>27.35837734037446</v>
      </c>
      <c r="K39" s="87">
        <f t="shared" si="2"/>
        <v>1066.9767162746039</v>
      </c>
      <c r="M39" s="77">
        <f t="shared" si="3"/>
        <v>3.6551875411274404</v>
      </c>
      <c r="N39" s="2">
        <v>90</v>
      </c>
      <c r="P39">
        <v>6.7966027002123317</v>
      </c>
      <c r="Q39" s="87">
        <f t="shared" si="4"/>
        <v>265.06750530828094</v>
      </c>
      <c r="S39" s="87">
        <f t="shared" si="5"/>
        <v>14.71323312702623</v>
      </c>
      <c r="T39" s="63"/>
      <c r="U39" s="63"/>
      <c r="V39" s="63"/>
      <c r="W39" s="63"/>
      <c r="X39" s="115"/>
      <c r="Y39" s="115"/>
      <c r="Z39" s="115"/>
      <c r="AA39" s="115"/>
      <c r="AB39" s="115"/>
      <c r="AC39" s="115"/>
      <c r="AD39" s="115"/>
      <c r="AE39" s="115"/>
      <c r="AF39" s="115"/>
    </row>
    <row r="40" spans="1:32" x14ac:dyDescent="0.35">
      <c r="A40" s="19">
        <v>2016</v>
      </c>
      <c r="B40" s="20" t="s">
        <v>71</v>
      </c>
      <c r="C40" s="20">
        <v>39.51</v>
      </c>
      <c r="D40" s="2">
        <v>37</v>
      </c>
      <c r="E40" s="2">
        <v>1</v>
      </c>
      <c r="F40" s="2" t="s">
        <v>181</v>
      </c>
      <c r="G40" s="58">
        <f t="shared" si="12"/>
        <v>1.6451531257909391</v>
      </c>
      <c r="H40" s="21">
        <f t="shared" si="11"/>
        <v>128.35484687420907</v>
      </c>
      <c r="J40" s="87">
        <v>39.64834373499761</v>
      </c>
      <c r="K40" s="87">
        <f t="shared" si="2"/>
        <v>1546.2854056649069</v>
      </c>
      <c r="M40" s="77">
        <f t="shared" si="3"/>
        <v>2.5221734523989703</v>
      </c>
      <c r="N40" s="2">
        <v>51</v>
      </c>
      <c r="P40">
        <v>15.101558431152601</v>
      </c>
      <c r="Q40" s="87">
        <f t="shared" si="4"/>
        <v>588.96077881495137</v>
      </c>
      <c r="S40" s="87">
        <f t="shared" si="5"/>
        <v>6.621833134367952</v>
      </c>
      <c r="T40" s="63"/>
      <c r="U40" s="63"/>
      <c r="V40" s="63"/>
      <c r="W40" s="63"/>
      <c r="X40" s="115"/>
      <c r="Y40" s="115"/>
      <c r="Z40" s="115"/>
      <c r="AA40" s="115"/>
      <c r="AB40" s="115"/>
      <c r="AC40" s="115"/>
      <c r="AD40" s="115"/>
      <c r="AE40" s="115"/>
      <c r="AF40" s="115"/>
    </row>
    <row r="41" spans="1:32" x14ac:dyDescent="0.35">
      <c r="A41" s="19">
        <v>2016</v>
      </c>
      <c r="B41" s="20" t="s">
        <v>72</v>
      </c>
      <c r="C41" s="20">
        <v>6.4</v>
      </c>
      <c r="D41" s="2">
        <v>38</v>
      </c>
      <c r="E41" s="2">
        <v>1</v>
      </c>
      <c r="F41" s="2" t="s">
        <v>184</v>
      </c>
      <c r="G41" s="58">
        <f t="shared" si="9"/>
        <v>5.078125</v>
      </c>
      <c r="H41" s="21">
        <f t="shared" si="7"/>
        <v>59.921875</v>
      </c>
      <c r="J41" s="87">
        <v>13.944231076972315</v>
      </c>
      <c r="K41" s="87">
        <f t="shared" si="2"/>
        <v>543.8250120019203</v>
      </c>
      <c r="M41" s="77">
        <f t="shared" si="3"/>
        <v>7.1714244728159517</v>
      </c>
      <c r="N41" s="2">
        <v>84</v>
      </c>
      <c r="P41">
        <v>1.5243780297263734</v>
      </c>
      <c r="Q41" s="87">
        <f t="shared" si="4"/>
        <v>59.45074315932856</v>
      </c>
      <c r="S41" s="87">
        <f t="shared" si="5"/>
        <v>65.600525624178701</v>
      </c>
      <c r="T41" s="63"/>
      <c r="U41" s="63"/>
      <c r="V41" s="63"/>
      <c r="W41" s="63"/>
      <c r="X41" s="115"/>
      <c r="Y41" s="115"/>
      <c r="Z41" s="115"/>
      <c r="AA41" s="115"/>
      <c r="AB41" s="115"/>
      <c r="AC41" s="115"/>
      <c r="AD41" s="115"/>
      <c r="AE41" s="115"/>
      <c r="AF41" s="115"/>
    </row>
    <row r="42" spans="1:32" x14ac:dyDescent="0.35">
      <c r="A42" s="19">
        <v>2016</v>
      </c>
      <c r="B42" s="20" t="s">
        <v>73</v>
      </c>
      <c r="C42" s="20">
        <v>21.08</v>
      </c>
      <c r="D42" s="2">
        <v>39</v>
      </c>
      <c r="E42" s="2">
        <v>1</v>
      </c>
      <c r="F42" s="2" t="s">
        <v>187</v>
      </c>
      <c r="G42" s="58">
        <f t="shared" ref="G42" si="13">(0.5*130)/C42</f>
        <v>3.0834914611005697</v>
      </c>
      <c r="H42" s="21">
        <f t="shared" si="11"/>
        <v>126.91650853889944</v>
      </c>
      <c r="J42" s="87">
        <v>28.810609697551612</v>
      </c>
      <c r="K42" s="87">
        <f t="shared" si="2"/>
        <v>1123.613778204513</v>
      </c>
      <c r="M42" s="77">
        <f t="shared" si="3"/>
        <v>3.4709435534263688</v>
      </c>
      <c r="N42" s="2">
        <v>8</v>
      </c>
      <c r="P42">
        <v>2.0852529946716878</v>
      </c>
      <c r="Q42" s="87">
        <f t="shared" si="4"/>
        <v>81.32486679219582</v>
      </c>
      <c r="S42" s="87">
        <f t="shared" si="5"/>
        <v>47.955811719500481</v>
      </c>
      <c r="T42" s="63"/>
      <c r="U42" s="63"/>
      <c r="V42" s="63"/>
      <c r="W42" s="63"/>
      <c r="X42" s="115"/>
      <c r="Y42" s="115"/>
      <c r="Z42" s="115"/>
      <c r="AA42" s="115"/>
      <c r="AB42" s="115"/>
      <c r="AC42" s="115"/>
      <c r="AD42" s="115"/>
      <c r="AE42" s="115"/>
      <c r="AF42" s="115"/>
    </row>
    <row r="43" spans="1:32" ht="15" thickBot="1" x14ac:dyDescent="0.4">
      <c r="A43" s="19">
        <v>2016</v>
      </c>
      <c r="B43" s="20" t="s">
        <v>75</v>
      </c>
      <c r="C43" s="20">
        <v>1.98</v>
      </c>
      <c r="D43" s="2">
        <v>40</v>
      </c>
      <c r="E43" s="2">
        <v>1</v>
      </c>
      <c r="F43" s="2" t="s">
        <v>190</v>
      </c>
      <c r="G43" s="58">
        <f t="shared" si="9"/>
        <v>16.414141414141415</v>
      </c>
      <c r="H43" s="21">
        <f t="shared" si="7"/>
        <v>48.585858585858588</v>
      </c>
      <c r="J43" s="87">
        <v>7.2831653064490327</v>
      </c>
      <c r="K43" s="87">
        <f t="shared" si="2"/>
        <v>284.04344695151229</v>
      </c>
      <c r="M43" s="77">
        <f t="shared" si="3"/>
        <v>13.730293875308979</v>
      </c>
      <c r="N43" s="29">
        <v>39</v>
      </c>
      <c r="P43">
        <v>19.44433315972918</v>
      </c>
      <c r="Q43" s="87">
        <f t="shared" si="4"/>
        <v>758.32899322943797</v>
      </c>
      <c r="S43" s="87">
        <f t="shared" si="5"/>
        <v>5.1428865766972285</v>
      </c>
      <c r="T43" s="63"/>
      <c r="U43" s="63"/>
      <c r="V43" s="63"/>
      <c r="W43" s="63"/>
      <c r="X43" s="115"/>
      <c r="Y43" s="115"/>
      <c r="Z43" s="115"/>
      <c r="AA43" s="115"/>
      <c r="AB43" s="115"/>
      <c r="AC43" s="115"/>
      <c r="AD43" s="115"/>
      <c r="AE43" s="115"/>
      <c r="AF43" s="115"/>
    </row>
    <row r="44" spans="1:32" ht="15" thickTop="1" x14ac:dyDescent="0.35">
      <c r="A44" s="19">
        <v>2016</v>
      </c>
      <c r="B44" s="20" t="s">
        <v>76</v>
      </c>
      <c r="C44" s="20">
        <v>24.78</v>
      </c>
      <c r="D44" s="2">
        <v>41</v>
      </c>
      <c r="E44" s="2">
        <v>1</v>
      </c>
      <c r="F44" s="2" t="s">
        <v>193</v>
      </c>
      <c r="G44" s="58">
        <f t="shared" ref="G44" si="14">(0.5*130)/C44</f>
        <v>2.6230831315577077</v>
      </c>
      <c r="H44" s="21">
        <f t="shared" si="11"/>
        <v>127.37691686844229</v>
      </c>
      <c r="J44" s="87">
        <v>36.231797087534005</v>
      </c>
      <c r="K44" s="87">
        <f t="shared" si="2"/>
        <v>1413.0400864138262</v>
      </c>
      <c r="M44" s="77">
        <f t="shared" si="3"/>
        <v>2.7600066250759125</v>
      </c>
      <c r="N44" s="26">
        <v>44</v>
      </c>
      <c r="P44">
        <v>48.473618845398825</v>
      </c>
      <c r="Q44" s="87">
        <f t="shared" si="4"/>
        <v>1890.4711349705542</v>
      </c>
      <c r="S44" s="87">
        <f t="shared" si="5"/>
        <v>2.0629778090003716</v>
      </c>
      <c r="T44" s="63"/>
      <c r="U44" s="63"/>
      <c r="V44" s="63"/>
      <c r="W44" s="63"/>
      <c r="X44" s="115"/>
      <c r="Y44" s="115"/>
      <c r="Z44" s="115"/>
      <c r="AA44" s="115"/>
      <c r="AB44" s="115"/>
      <c r="AC44" s="115"/>
      <c r="AD44" s="115"/>
      <c r="AE44" s="115"/>
      <c r="AF44" s="115"/>
    </row>
    <row r="45" spans="1:32" x14ac:dyDescent="0.35">
      <c r="A45" s="19">
        <v>2016</v>
      </c>
      <c r="B45" s="20" t="s">
        <v>77</v>
      </c>
      <c r="C45" s="20">
        <v>26.32</v>
      </c>
      <c r="D45" s="2">
        <v>42</v>
      </c>
      <c r="E45" s="2">
        <v>1</v>
      </c>
      <c r="F45" s="2" t="s">
        <v>196</v>
      </c>
      <c r="G45" s="58">
        <f t="shared" ref="G45:G47" si="15">(0.5*130)/C45</f>
        <v>2.4696048632218845</v>
      </c>
      <c r="H45" s="21">
        <f t="shared" si="11"/>
        <v>127.53039513677811</v>
      </c>
      <c r="J45" s="87">
        <v>57.911265802528412</v>
      </c>
      <c r="K45" s="87">
        <f t="shared" si="2"/>
        <v>2258.539366298608</v>
      </c>
      <c r="M45" s="77">
        <f t="shared" si="3"/>
        <v>1.7267797312700768</v>
      </c>
      <c r="N45" s="2">
        <v>54</v>
      </c>
      <c r="P45">
        <v>27.404751412203041</v>
      </c>
      <c r="Q45" s="87">
        <f t="shared" si="4"/>
        <v>1068.7853050759186</v>
      </c>
      <c r="S45" s="87">
        <f t="shared" si="5"/>
        <v>3.6490022659162338</v>
      </c>
      <c r="T45" s="63"/>
      <c r="U45" s="63"/>
      <c r="V45" s="63"/>
      <c r="W45" s="63"/>
      <c r="X45" s="115"/>
      <c r="Y45" s="115"/>
      <c r="Z45" s="115"/>
      <c r="AA45" s="115"/>
      <c r="AB45" s="115"/>
      <c r="AC45" s="115"/>
      <c r="AD45" s="115"/>
      <c r="AE45" s="115"/>
      <c r="AF45" s="115"/>
    </row>
    <row r="46" spans="1:32" x14ac:dyDescent="0.35">
      <c r="A46" s="19">
        <v>2016</v>
      </c>
      <c r="B46" s="20" t="s">
        <v>78</v>
      </c>
      <c r="C46" s="20">
        <v>34.86</v>
      </c>
      <c r="D46" s="2">
        <v>43</v>
      </c>
      <c r="E46" s="2">
        <v>1</v>
      </c>
      <c r="F46" s="2" t="s">
        <v>199</v>
      </c>
      <c r="G46" s="58">
        <f t="shared" si="15"/>
        <v>1.8646012621916237</v>
      </c>
      <c r="H46" s="21">
        <f t="shared" si="11"/>
        <v>128.13539873780837</v>
      </c>
      <c r="J46" s="87">
        <v>35.9117458793407</v>
      </c>
      <c r="K46" s="87">
        <f t="shared" si="2"/>
        <v>1400.5580892942874</v>
      </c>
      <c r="M46" s="77">
        <f t="shared" si="3"/>
        <v>2.7846042444159749</v>
      </c>
      <c r="N46" s="2">
        <v>79</v>
      </c>
      <c r="P46">
        <v>29.664276270982739</v>
      </c>
      <c r="Q46" s="87">
        <f t="shared" si="4"/>
        <v>1156.9067745683269</v>
      </c>
      <c r="S46" s="87">
        <f t="shared" si="5"/>
        <v>3.3710581403200748</v>
      </c>
      <c r="X46" s="115"/>
      <c r="Y46" s="115"/>
      <c r="Z46" s="115"/>
      <c r="AA46" s="115"/>
      <c r="AB46" s="115"/>
      <c r="AC46" s="115"/>
      <c r="AD46" s="115"/>
      <c r="AE46" s="115"/>
      <c r="AF46" s="115"/>
    </row>
    <row r="47" spans="1:32" x14ac:dyDescent="0.35">
      <c r="A47" s="19">
        <v>2016</v>
      </c>
      <c r="B47" s="20" t="s">
        <v>79</v>
      </c>
      <c r="C47" s="20">
        <v>39.86</v>
      </c>
      <c r="D47" s="2">
        <v>44</v>
      </c>
      <c r="E47" s="2">
        <v>1</v>
      </c>
      <c r="F47" s="2" t="s">
        <v>202</v>
      </c>
      <c r="G47" s="58">
        <f t="shared" si="15"/>
        <v>1.630707476166583</v>
      </c>
      <c r="H47" s="21">
        <f t="shared" si="11"/>
        <v>128.36929252383342</v>
      </c>
      <c r="J47" s="87">
        <v>47.273563770203239</v>
      </c>
      <c r="K47" s="87">
        <f t="shared" si="2"/>
        <v>1843.6689870379264</v>
      </c>
      <c r="M47" s="77">
        <f t="shared" si="3"/>
        <v>2.1153471840223412</v>
      </c>
      <c r="N47" s="2">
        <v>27</v>
      </c>
      <c r="P47">
        <v>50.092143744241021</v>
      </c>
      <c r="Q47" s="87">
        <f t="shared" si="4"/>
        <v>1953.5936060253998</v>
      </c>
      <c r="S47" s="87">
        <f t="shared" si="5"/>
        <v>1.9963210301115686</v>
      </c>
      <c r="X47" s="115"/>
      <c r="Y47" s="115"/>
      <c r="Z47" s="115"/>
      <c r="AA47" s="115"/>
      <c r="AB47" s="115"/>
      <c r="AC47" s="115"/>
      <c r="AD47" s="115"/>
      <c r="AE47" s="115"/>
      <c r="AF47" s="115"/>
    </row>
    <row r="48" spans="1:32" x14ac:dyDescent="0.35">
      <c r="A48" s="19">
        <v>2016</v>
      </c>
      <c r="B48" s="20" t="s">
        <v>81</v>
      </c>
      <c r="C48" s="20">
        <v>13.84</v>
      </c>
      <c r="D48" s="2">
        <v>45</v>
      </c>
      <c r="E48" s="2">
        <v>1</v>
      </c>
      <c r="F48" s="2" t="s">
        <v>205</v>
      </c>
      <c r="G48" s="58">
        <f t="shared" si="9"/>
        <v>2.3482658959537575</v>
      </c>
      <c r="H48" s="21">
        <f t="shared" si="7"/>
        <v>62.651734104046241</v>
      </c>
      <c r="J48" s="87">
        <v>25.758121299407907</v>
      </c>
      <c r="K48" s="87">
        <f t="shared" si="2"/>
        <v>1004.5667306769084</v>
      </c>
      <c r="M48" s="77">
        <f t="shared" si="3"/>
        <v>3.8822707152287022</v>
      </c>
      <c r="N48" s="2">
        <v>67</v>
      </c>
      <c r="P48">
        <v>12.826008573374466</v>
      </c>
      <c r="Q48" s="87">
        <f t="shared" si="4"/>
        <v>500.21433436160419</v>
      </c>
      <c r="S48" s="87">
        <f t="shared" si="5"/>
        <v>7.7966578166484446</v>
      </c>
      <c r="X48" s="115"/>
      <c r="Y48" s="115"/>
      <c r="Z48" s="115"/>
      <c r="AA48" s="115"/>
      <c r="AB48" s="115"/>
      <c r="AC48" s="115"/>
      <c r="AD48" s="115"/>
      <c r="AE48" s="115"/>
      <c r="AF48" s="115"/>
    </row>
    <row r="49" spans="1:32" x14ac:dyDescent="0.35">
      <c r="A49" s="19">
        <v>2016</v>
      </c>
      <c r="B49" s="20" t="s">
        <v>82</v>
      </c>
      <c r="C49" s="20">
        <v>33.99</v>
      </c>
      <c r="D49" s="2">
        <v>46</v>
      </c>
      <c r="E49" s="2">
        <v>1</v>
      </c>
      <c r="F49" s="2" t="s">
        <v>208</v>
      </c>
      <c r="G49" s="58">
        <f t="shared" ref="G49" si="16">(0.5*130)/C49</f>
        <v>1.9123271550456016</v>
      </c>
      <c r="H49" s="21">
        <f t="shared" si="11"/>
        <v>128.0876728449544</v>
      </c>
      <c r="J49" s="87">
        <v>36.971915506481039</v>
      </c>
      <c r="K49" s="87">
        <f t="shared" si="2"/>
        <v>1441.9047047527606</v>
      </c>
      <c r="M49" s="77">
        <f t="shared" si="3"/>
        <v>2.7047557214737865</v>
      </c>
      <c r="N49" s="2">
        <v>12</v>
      </c>
      <c r="P49">
        <v>56.18965586314652</v>
      </c>
      <c r="Q49" s="87">
        <f t="shared" si="4"/>
        <v>2191.3965786627141</v>
      </c>
      <c r="S49" s="87">
        <f t="shared" si="5"/>
        <v>1.7796869986809736</v>
      </c>
      <c r="X49" s="115"/>
      <c r="Y49" s="115"/>
      <c r="Z49" s="115"/>
      <c r="AA49" s="115"/>
      <c r="AB49" s="115"/>
      <c r="AC49" s="115"/>
      <c r="AD49" s="115"/>
      <c r="AE49" s="115"/>
      <c r="AF49" s="115"/>
    </row>
    <row r="50" spans="1:32" x14ac:dyDescent="0.35">
      <c r="A50" s="19">
        <v>2016</v>
      </c>
      <c r="B50" s="20" t="s">
        <v>83</v>
      </c>
      <c r="C50" s="20">
        <v>4.97</v>
      </c>
      <c r="D50" s="2">
        <v>47</v>
      </c>
      <c r="E50" s="2">
        <v>1</v>
      </c>
      <c r="F50" s="2" t="s">
        <v>211</v>
      </c>
      <c r="G50" s="58">
        <f t="shared" si="9"/>
        <v>6.5392354124748495</v>
      </c>
      <c r="H50" s="21">
        <f t="shared" si="7"/>
        <v>58.460764587525148</v>
      </c>
      <c r="J50" s="87">
        <v>11.779884781565052</v>
      </c>
      <c r="K50" s="87">
        <f t="shared" si="2"/>
        <v>459.41550648103703</v>
      </c>
      <c r="M50" s="77">
        <f t="shared" si="3"/>
        <v>8.489047376464594</v>
      </c>
      <c r="N50" s="2">
        <v>58</v>
      </c>
      <c r="P50">
        <v>2.3256279796482513</v>
      </c>
      <c r="Q50" s="87">
        <f t="shared" si="4"/>
        <v>90.699491206281806</v>
      </c>
      <c r="S50" s="87">
        <f t="shared" si="5"/>
        <v>42.999138673557276</v>
      </c>
      <c r="X50" s="115"/>
      <c r="Y50" s="115"/>
      <c r="Z50" s="115"/>
      <c r="AA50" s="115"/>
      <c r="AB50" s="115"/>
      <c r="AC50" s="115"/>
      <c r="AD50" s="115"/>
      <c r="AE50" s="115"/>
      <c r="AF50" s="115"/>
    </row>
    <row r="51" spans="1:32" ht="15" thickBot="1" x14ac:dyDescent="0.4">
      <c r="A51" s="19">
        <v>2016</v>
      </c>
      <c r="B51" s="20" t="s">
        <v>85</v>
      </c>
      <c r="C51" s="20">
        <v>39.18</v>
      </c>
      <c r="D51" s="2">
        <v>48</v>
      </c>
      <c r="E51" s="2">
        <v>1</v>
      </c>
      <c r="F51" s="2" t="s">
        <v>214</v>
      </c>
      <c r="G51" s="58">
        <f t="shared" ref="G51" si="17">(0.5*130)/C51</f>
        <v>1.6590096988259315</v>
      </c>
      <c r="H51" s="21">
        <f t="shared" si="11"/>
        <v>128.34099030117406</v>
      </c>
      <c r="J51" s="87">
        <v>40.340454472715635</v>
      </c>
      <c r="K51" s="87">
        <f t="shared" si="2"/>
        <v>1573.2777244359097</v>
      </c>
      <c r="M51" s="77">
        <f t="shared" si="3"/>
        <v>2.478901175187187</v>
      </c>
      <c r="N51" s="29">
        <v>34</v>
      </c>
      <c r="P51">
        <v>14.051920996754939</v>
      </c>
      <c r="Q51" s="87">
        <f t="shared" si="4"/>
        <v>548.02491887344263</v>
      </c>
      <c r="S51" s="87">
        <f t="shared" si="5"/>
        <v>7.116464718460441</v>
      </c>
    </row>
    <row r="52" spans="1:32" ht="15" thickTop="1" x14ac:dyDescent="0.35">
      <c r="A52" s="19">
        <v>2016</v>
      </c>
      <c r="B52" s="20" t="s">
        <v>86</v>
      </c>
      <c r="C52" s="20">
        <v>19.36</v>
      </c>
      <c r="D52" s="2">
        <v>49</v>
      </c>
      <c r="E52" s="2">
        <v>1</v>
      </c>
      <c r="F52" s="2" t="s">
        <v>217</v>
      </c>
      <c r="G52" s="58">
        <f t="shared" si="9"/>
        <v>1.678719008264463</v>
      </c>
      <c r="H52" s="21">
        <f t="shared" si="7"/>
        <v>63.321280991735534</v>
      </c>
      <c r="J52" s="87">
        <v>31.71507441190591</v>
      </c>
      <c r="K52" s="87">
        <f t="shared" si="2"/>
        <v>1236.8879020643305</v>
      </c>
      <c r="M52" s="77">
        <f t="shared" si="3"/>
        <v>3.1530747398297061</v>
      </c>
      <c r="N52" s="26">
        <v>70</v>
      </c>
      <c r="P52">
        <v>10.045671247145549</v>
      </c>
      <c r="Q52" s="87">
        <f t="shared" si="4"/>
        <v>391.78117863867641</v>
      </c>
      <c r="S52" s="87">
        <f t="shared" si="5"/>
        <v>9.9545363908275153</v>
      </c>
    </row>
    <row r="53" spans="1:32" x14ac:dyDescent="0.35">
      <c r="A53" s="19">
        <v>2016</v>
      </c>
      <c r="B53" s="20" t="s">
        <v>87</v>
      </c>
      <c r="C53" s="20">
        <v>31.22</v>
      </c>
      <c r="D53" s="2">
        <v>50</v>
      </c>
      <c r="E53" s="2">
        <v>1</v>
      </c>
      <c r="F53" s="2" t="s">
        <v>220</v>
      </c>
      <c r="G53" s="58">
        <f t="shared" ref="G53:G55" si="18">(0.5*130)/C53</f>
        <v>2.0819987187700191</v>
      </c>
      <c r="H53" s="21">
        <f t="shared" si="11"/>
        <v>127.91800128122998</v>
      </c>
      <c r="J53" s="87">
        <v>40.54848775804129</v>
      </c>
      <c r="K53" s="87">
        <f t="shared" si="2"/>
        <v>1581.3910225636102</v>
      </c>
      <c r="M53" s="77">
        <f t="shared" si="3"/>
        <v>2.4661832174041733</v>
      </c>
      <c r="N53" s="2">
        <v>68</v>
      </c>
      <c r="P53">
        <v>27.14835142822804</v>
      </c>
      <c r="Q53" s="87">
        <f t="shared" si="4"/>
        <v>1058.7857057008935</v>
      </c>
      <c r="S53" s="87">
        <f t="shared" si="5"/>
        <v>3.6834649155168591</v>
      </c>
    </row>
    <row r="54" spans="1:32" x14ac:dyDescent="0.35">
      <c r="A54" s="19">
        <v>2016</v>
      </c>
      <c r="B54" s="20" t="s">
        <v>88</v>
      </c>
      <c r="C54" s="20">
        <v>42.17</v>
      </c>
      <c r="D54" s="2">
        <v>51</v>
      </c>
      <c r="E54" s="2">
        <v>1</v>
      </c>
      <c r="F54" s="2" t="s">
        <v>223</v>
      </c>
      <c r="G54" s="58">
        <f t="shared" si="18"/>
        <v>1.5413801280531183</v>
      </c>
      <c r="H54" s="21">
        <f t="shared" si="11"/>
        <v>128.45861987194689</v>
      </c>
      <c r="J54" s="87">
        <v>49.421907505200835</v>
      </c>
      <c r="K54" s="87">
        <f t="shared" si="2"/>
        <v>1927.4543927028326</v>
      </c>
      <c r="M54" s="77">
        <f t="shared" si="3"/>
        <v>2.0233941797871049</v>
      </c>
      <c r="N54" s="2">
        <v>35</v>
      </c>
      <c r="P54">
        <v>38.321781979888634</v>
      </c>
      <c r="Q54" s="87">
        <f t="shared" si="4"/>
        <v>1494.5494972156566</v>
      </c>
      <c r="S54" s="87">
        <f t="shared" si="5"/>
        <v>2.6094819925774915</v>
      </c>
      <c r="T54" s="63"/>
      <c r="U54" s="63"/>
      <c r="V54" s="63"/>
      <c r="W54" s="63"/>
    </row>
    <row r="55" spans="1:32" x14ac:dyDescent="0.35">
      <c r="A55" s="19">
        <v>2016</v>
      </c>
      <c r="B55" s="20" t="s">
        <v>90</v>
      </c>
      <c r="C55" s="20">
        <v>24.57</v>
      </c>
      <c r="D55" s="2">
        <v>52</v>
      </c>
      <c r="E55" s="2">
        <v>1</v>
      </c>
      <c r="F55" s="2" t="s">
        <v>226</v>
      </c>
      <c r="G55" s="58">
        <f t="shared" si="18"/>
        <v>2.6455026455026456</v>
      </c>
      <c r="H55" s="21">
        <f t="shared" si="11"/>
        <v>127.35449735449735</v>
      </c>
      <c r="J55" s="87">
        <v>61.69587133941431</v>
      </c>
      <c r="K55" s="87">
        <f t="shared" si="2"/>
        <v>2406.138982237158</v>
      </c>
      <c r="M55" s="77">
        <f t="shared" si="3"/>
        <v>1.6208540025289369</v>
      </c>
      <c r="N55" s="2">
        <v>89</v>
      </c>
      <c r="P55">
        <v>24.700532831216702</v>
      </c>
      <c r="Q55" s="87">
        <f t="shared" si="4"/>
        <v>963.32078041745137</v>
      </c>
      <c r="S55" s="87">
        <f t="shared" si="5"/>
        <v>4.0484956613413345</v>
      </c>
      <c r="T55" s="63"/>
      <c r="U55" s="63"/>
      <c r="V55" s="63"/>
      <c r="W55" s="63"/>
    </row>
    <row r="56" spans="1:32" x14ac:dyDescent="0.35">
      <c r="A56" s="19">
        <v>2016</v>
      </c>
      <c r="B56" s="20" t="s">
        <v>91</v>
      </c>
      <c r="C56" s="20">
        <v>52.34</v>
      </c>
      <c r="D56" s="2">
        <v>53</v>
      </c>
      <c r="E56" s="2">
        <v>1</v>
      </c>
      <c r="F56" s="2" t="s">
        <v>229</v>
      </c>
      <c r="G56" s="58">
        <f t="shared" ref="G56:G59" si="19">(0.5*130)/C56</f>
        <v>1.241880015284677</v>
      </c>
      <c r="H56" s="21">
        <f t="shared" si="11"/>
        <v>128.75811998471534</v>
      </c>
      <c r="J56" s="87">
        <v>36.691870699311892</v>
      </c>
      <c r="K56" s="87">
        <f t="shared" si="2"/>
        <v>1430.9829572731637</v>
      </c>
      <c r="M56" s="77">
        <f t="shared" si="3"/>
        <v>2.7253993348961454</v>
      </c>
      <c r="N56" s="2">
        <v>37</v>
      </c>
      <c r="P56">
        <v>24.740595328712796</v>
      </c>
      <c r="Q56" s="87">
        <f t="shared" si="4"/>
        <v>964.88321781979903</v>
      </c>
      <c r="S56" s="87">
        <f t="shared" si="5"/>
        <v>4.0419399238928015</v>
      </c>
      <c r="T56" s="63"/>
      <c r="U56" s="63"/>
      <c r="V56" s="63"/>
      <c r="W56" s="63"/>
    </row>
    <row r="57" spans="1:32" x14ac:dyDescent="0.35">
      <c r="A57" s="19">
        <v>2016</v>
      </c>
      <c r="B57" s="20" t="s">
        <v>93</v>
      </c>
      <c r="C57" s="20">
        <v>31.01</v>
      </c>
      <c r="D57" s="2">
        <v>54</v>
      </c>
      <c r="E57" s="2">
        <v>1</v>
      </c>
      <c r="F57" s="2" t="s">
        <v>232</v>
      </c>
      <c r="G57" s="58">
        <f t="shared" si="19"/>
        <v>2.0960980328926153</v>
      </c>
      <c r="H57" s="21">
        <f t="shared" si="11"/>
        <v>127.90390196710739</v>
      </c>
      <c r="J57" s="87">
        <v>15.980556889102258</v>
      </c>
      <c r="K57" s="87">
        <f t="shared" si="2"/>
        <v>623.24171867498808</v>
      </c>
      <c r="M57" s="77">
        <f t="shared" si="3"/>
        <v>6.2576042057829504</v>
      </c>
      <c r="N57" s="2">
        <v>32</v>
      </c>
      <c r="P57">
        <v>21.816033011497939</v>
      </c>
      <c r="Q57" s="87">
        <f t="shared" si="4"/>
        <v>850.82528744841966</v>
      </c>
      <c r="S57" s="87">
        <f t="shared" si="5"/>
        <v>4.583784776420897</v>
      </c>
      <c r="T57" s="63"/>
      <c r="U57" s="63"/>
      <c r="V57" s="63"/>
      <c r="W57" s="63"/>
    </row>
    <row r="58" spans="1:32" x14ac:dyDescent="0.35">
      <c r="A58" s="19">
        <v>2016</v>
      </c>
      <c r="B58" s="20" t="s">
        <v>94</v>
      </c>
      <c r="C58" s="20">
        <v>25.39</v>
      </c>
      <c r="D58" s="2">
        <v>55</v>
      </c>
      <c r="E58" s="2">
        <v>1</v>
      </c>
      <c r="F58" s="2" t="s">
        <v>235</v>
      </c>
      <c r="G58" s="58">
        <f t="shared" si="19"/>
        <v>2.5600630169358016</v>
      </c>
      <c r="H58" s="21">
        <f t="shared" si="11"/>
        <v>127.4399369830642</v>
      </c>
      <c r="J58" s="87">
        <v>33.407345175228038</v>
      </c>
      <c r="K58" s="87">
        <f t="shared" si="2"/>
        <v>1302.8864618338935</v>
      </c>
      <c r="M58" s="77">
        <f t="shared" si="3"/>
        <v>2.9933536913957246</v>
      </c>
      <c r="N58" s="2">
        <v>55</v>
      </c>
      <c r="P58">
        <v>28.069788870638195</v>
      </c>
      <c r="Q58" s="87">
        <f t="shared" si="4"/>
        <v>1094.7217659548896</v>
      </c>
      <c r="S58" s="87">
        <f t="shared" si="5"/>
        <v>3.5625490615856705</v>
      </c>
      <c r="T58" s="63"/>
      <c r="U58" s="63"/>
      <c r="V58" s="63"/>
      <c r="W58" s="63"/>
    </row>
    <row r="59" spans="1:32" ht="15" thickBot="1" x14ac:dyDescent="0.4">
      <c r="A59" s="19">
        <v>2016</v>
      </c>
      <c r="B59" s="20" t="s">
        <v>95</v>
      </c>
      <c r="C59" s="20">
        <v>43.47</v>
      </c>
      <c r="D59" s="2">
        <v>56</v>
      </c>
      <c r="E59" s="2">
        <v>1</v>
      </c>
      <c r="F59" s="2" t="s">
        <v>238</v>
      </c>
      <c r="G59" s="58">
        <f t="shared" si="19"/>
        <v>1.4952841039797562</v>
      </c>
      <c r="H59" s="21">
        <f t="shared" si="11"/>
        <v>128.50471589602023</v>
      </c>
      <c r="J59" s="87">
        <v>10.499679948791808</v>
      </c>
      <c r="K59" s="87">
        <f t="shared" si="2"/>
        <v>409.48751800288051</v>
      </c>
      <c r="M59" s="77">
        <f t="shared" si="3"/>
        <v>9.5240998285387679</v>
      </c>
      <c r="N59" s="29">
        <v>51</v>
      </c>
      <c r="P59">
        <v>15.750570890589323</v>
      </c>
      <c r="Q59" s="87">
        <f t="shared" si="4"/>
        <v>614.27226473298356</v>
      </c>
      <c r="S59" s="87">
        <f t="shared" si="5"/>
        <v>6.3489762177286009</v>
      </c>
      <c r="T59" s="63"/>
      <c r="U59" s="63"/>
      <c r="V59" s="63"/>
      <c r="W59" s="63"/>
    </row>
    <row r="60" spans="1:32" ht="15" thickTop="1" x14ac:dyDescent="0.35">
      <c r="A60" s="19">
        <v>2016</v>
      </c>
      <c r="B60" s="20" t="s">
        <v>97</v>
      </c>
      <c r="C60" s="20">
        <v>26.87</v>
      </c>
      <c r="D60" s="2">
        <v>57</v>
      </c>
      <c r="E60" s="2">
        <v>1</v>
      </c>
      <c r="F60" s="2" t="s">
        <v>241</v>
      </c>
      <c r="G60" s="58">
        <f t="shared" ref="G60:G65" si="20">(0.5*130)/C60</f>
        <v>2.4190547078526237</v>
      </c>
      <c r="H60" s="21">
        <f t="shared" si="11"/>
        <v>127.58094529214738</v>
      </c>
      <c r="J60" s="87">
        <v>26.918306929108663</v>
      </c>
      <c r="K60" s="87">
        <f t="shared" si="2"/>
        <v>1049.8139702352378</v>
      </c>
      <c r="M60" s="77">
        <f t="shared" si="3"/>
        <v>3.7149438953704386</v>
      </c>
      <c r="N60" s="26">
        <v>77</v>
      </c>
      <c r="P60">
        <v>8.52329634229398</v>
      </c>
      <c r="Q60" s="87">
        <f t="shared" si="4"/>
        <v>332.40855734946524</v>
      </c>
      <c r="S60" s="87">
        <f t="shared" si="5"/>
        <v>11.732549941245592</v>
      </c>
      <c r="T60" s="63"/>
      <c r="U60" s="63"/>
      <c r="V60" s="63"/>
      <c r="W60" s="63"/>
    </row>
    <row r="61" spans="1:32" x14ac:dyDescent="0.35">
      <c r="A61" s="19">
        <v>2016</v>
      </c>
      <c r="B61" s="20" t="s">
        <v>98</v>
      </c>
      <c r="C61" s="20">
        <v>37.53</v>
      </c>
      <c r="D61" s="2">
        <v>58</v>
      </c>
      <c r="E61" s="2">
        <v>1</v>
      </c>
      <c r="F61" s="2" t="s">
        <v>244</v>
      </c>
      <c r="G61" s="58">
        <f t="shared" si="20"/>
        <v>1.7319477751132426</v>
      </c>
      <c r="H61" s="21">
        <f t="shared" si="11"/>
        <v>128.26805222488676</v>
      </c>
      <c r="J61" s="87">
        <v>35.107617218755003</v>
      </c>
      <c r="K61" s="87">
        <f t="shared" si="2"/>
        <v>1369.1970715314451</v>
      </c>
      <c r="M61" s="77">
        <f t="shared" si="3"/>
        <v>2.8483847074240782</v>
      </c>
      <c r="N61" s="2">
        <v>19</v>
      </c>
      <c r="P61">
        <v>16.263370858539325</v>
      </c>
      <c r="Q61" s="87">
        <f t="shared" si="4"/>
        <v>634.2714634830337</v>
      </c>
      <c r="S61" s="87">
        <f t="shared" si="5"/>
        <v>6.1487867964034963</v>
      </c>
      <c r="T61" s="63"/>
      <c r="U61" s="63"/>
      <c r="V61" s="63"/>
      <c r="W61" s="63"/>
    </row>
    <row r="62" spans="1:32" x14ac:dyDescent="0.35">
      <c r="A62" s="19">
        <v>2016</v>
      </c>
      <c r="B62" s="20" t="s">
        <v>99</v>
      </c>
      <c r="C62" s="20">
        <v>28.82</v>
      </c>
      <c r="D62" s="2">
        <v>59</v>
      </c>
      <c r="E62" s="2">
        <v>1</v>
      </c>
      <c r="F62" s="2" t="s">
        <v>247</v>
      </c>
      <c r="G62" s="58">
        <f t="shared" si="20"/>
        <v>2.255378209576683</v>
      </c>
      <c r="H62" s="21">
        <f t="shared" si="11"/>
        <v>127.74462179042332</v>
      </c>
      <c r="J62" s="87">
        <v>26.806289006241002</v>
      </c>
      <c r="K62" s="87">
        <f t="shared" si="2"/>
        <v>1045.445271243399</v>
      </c>
      <c r="M62" s="77">
        <f t="shared" si="3"/>
        <v>3.7304678755316765</v>
      </c>
      <c r="N62" s="2">
        <v>81</v>
      </c>
      <c r="P62">
        <v>6.2357277352670168</v>
      </c>
      <c r="Q62" s="87">
        <f t="shared" si="4"/>
        <v>243.19338167541366</v>
      </c>
      <c r="S62" s="87">
        <f t="shared" si="5"/>
        <v>16.036620623193059</v>
      </c>
      <c r="T62" s="63"/>
      <c r="U62" s="63"/>
      <c r="V62" s="63"/>
      <c r="W62" s="63"/>
    </row>
    <row r="63" spans="1:32" x14ac:dyDescent="0.35">
      <c r="A63" s="19">
        <v>2016</v>
      </c>
      <c r="B63" s="20" t="s">
        <v>101</v>
      </c>
      <c r="C63" s="20">
        <v>30.37</v>
      </c>
      <c r="D63" s="2">
        <v>60</v>
      </c>
      <c r="E63" s="2">
        <v>1</v>
      </c>
      <c r="F63" s="2" t="s">
        <v>250</v>
      </c>
      <c r="G63" s="58">
        <f t="shared" si="20"/>
        <v>2.1402700032927231</v>
      </c>
      <c r="H63" s="21">
        <f t="shared" si="11"/>
        <v>127.85972999670727</v>
      </c>
      <c r="J63" s="87">
        <v>41.440630500880147</v>
      </c>
      <c r="K63" s="87">
        <f t="shared" si="2"/>
        <v>1616.1845895343258</v>
      </c>
      <c r="M63" s="77">
        <f t="shared" si="3"/>
        <v>2.4130906984602016</v>
      </c>
      <c r="N63" s="2">
        <v>20</v>
      </c>
      <c r="P63">
        <v>9.492808781699452</v>
      </c>
      <c r="Q63" s="87">
        <f t="shared" si="4"/>
        <v>370.21954248627861</v>
      </c>
      <c r="S63" s="87">
        <f t="shared" si="5"/>
        <v>10.534289934585354</v>
      </c>
      <c r="T63" s="63"/>
      <c r="U63" s="63"/>
      <c r="V63" s="63"/>
      <c r="W63" s="63"/>
    </row>
    <row r="64" spans="1:32" x14ac:dyDescent="0.35">
      <c r="A64" s="19">
        <v>2016</v>
      </c>
      <c r="B64" s="20" t="s">
        <v>102</v>
      </c>
      <c r="C64" s="20">
        <v>18.87</v>
      </c>
      <c r="D64" s="2">
        <v>61</v>
      </c>
      <c r="E64" s="2">
        <v>1</v>
      </c>
      <c r="F64" s="2" t="s">
        <v>253</v>
      </c>
      <c r="G64" s="58">
        <f t="shared" si="20"/>
        <v>3.4446210916799149</v>
      </c>
      <c r="H64" s="21">
        <f t="shared" si="11"/>
        <v>126.55537890832008</v>
      </c>
      <c r="J64" s="87">
        <v>25.986157785245645</v>
      </c>
      <c r="K64" s="87">
        <f t="shared" si="2"/>
        <v>1013.4601536245801</v>
      </c>
      <c r="M64" s="77">
        <f t="shared" si="3"/>
        <v>3.8482026018012463</v>
      </c>
      <c r="N64" s="2">
        <v>65</v>
      </c>
      <c r="P64">
        <v>9.1963463002283561</v>
      </c>
      <c r="Q64" s="87">
        <f t="shared" si="4"/>
        <v>358.65750570890589</v>
      </c>
      <c r="S64" s="87">
        <f t="shared" si="5"/>
        <v>10.873883685471576</v>
      </c>
      <c r="T64" s="63"/>
      <c r="U64" s="63"/>
      <c r="V64" s="63"/>
      <c r="W64" s="63"/>
    </row>
    <row r="65" spans="1:29" x14ac:dyDescent="0.35">
      <c r="A65" s="19">
        <v>2016</v>
      </c>
      <c r="B65" s="20" t="s">
        <v>104</v>
      </c>
      <c r="C65" s="20">
        <v>19.04</v>
      </c>
      <c r="D65" s="2">
        <v>62</v>
      </c>
      <c r="E65" s="2">
        <v>1</v>
      </c>
      <c r="F65" s="2" t="s">
        <v>256</v>
      </c>
      <c r="G65" s="58">
        <f t="shared" si="20"/>
        <v>3.4138655462184877</v>
      </c>
      <c r="H65" s="21">
        <f t="shared" si="11"/>
        <v>126.58613445378151</v>
      </c>
      <c r="J65" s="87">
        <v>23.737798047687633</v>
      </c>
      <c r="K65" s="87">
        <f t="shared" si="2"/>
        <v>925.77412385981768</v>
      </c>
      <c r="M65" s="77">
        <f t="shared" si="3"/>
        <v>4.2126906547568881</v>
      </c>
      <c r="N65" s="2">
        <v>30</v>
      </c>
      <c r="P65">
        <v>10.346139978366253</v>
      </c>
      <c r="Q65" s="87">
        <f t="shared" si="4"/>
        <v>403.49945915628388</v>
      </c>
      <c r="S65" s="87">
        <f t="shared" si="5"/>
        <v>9.6654404646660197</v>
      </c>
      <c r="T65" s="63"/>
      <c r="U65" s="63"/>
      <c r="V65" s="63"/>
      <c r="W65" s="63"/>
    </row>
    <row r="66" spans="1:29" x14ac:dyDescent="0.35">
      <c r="A66" s="19">
        <v>2016</v>
      </c>
      <c r="B66" s="20" t="s">
        <v>105</v>
      </c>
      <c r="C66" s="20">
        <v>0.38</v>
      </c>
      <c r="D66" s="2">
        <v>63</v>
      </c>
      <c r="E66" s="2">
        <v>1</v>
      </c>
      <c r="F66" s="2" t="s">
        <v>259</v>
      </c>
      <c r="G66" s="58">
        <f t="shared" si="9"/>
        <v>85.526315789473685</v>
      </c>
      <c r="H66" s="21">
        <f t="shared" si="7"/>
        <v>-20.526315789473685</v>
      </c>
      <c r="J66" s="87">
        <v>2.3143702992478796</v>
      </c>
      <c r="K66" s="87">
        <f t="shared" si="2"/>
        <v>90.260441670667305</v>
      </c>
      <c r="M66" s="77">
        <f t="shared" si="3"/>
        <v>43.208297320656875</v>
      </c>
      <c r="N66" s="2">
        <v>80</v>
      </c>
      <c r="P66">
        <v>2.9986779375826291</v>
      </c>
      <c r="Q66" s="87">
        <f t="shared" si="4"/>
        <v>116.94843956572254</v>
      </c>
      <c r="S66" s="87">
        <f t="shared" si="5"/>
        <v>33.348029392117567</v>
      </c>
      <c r="T66" s="63"/>
      <c r="U66" s="63"/>
      <c r="V66" s="63"/>
      <c r="W66" s="63"/>
    </row>
    <row r="67" spans="1:29" ht="15" thickBot="1" x14ac:dyDescent="0.4">
      <c r="A67" s="19">
        <v>2016</v>
      </c>
      <c r="B67" s="20" t="s">
        <v>106</v>
      </c>
      <c r="C67" s="20">
        <v>30.38</v>
      </c>
      <c r="D67" s="2">
        <v>64</v>
      </c>
      <c r="E67" s="2">
        <v>1</v>
      </c>
      <c r="F67" s="2" t="s">
        <v>262</v>
      </c>
      <c r="G67" s="58">
        <f t="shared" ref="G67" si="21">(0.5*130)/C67</f>
        <v>2.1395655036208034</v>
      </c>
      <c r="H67" s="21">
        <f t="shared" si="11"/>
        <v>127.8604344963792</v>
      </c>
      <c r="J67" s="87">
        <v>41.164586333813418</v>
      </c>
      <c r="K67" s="87">
        <f t="shared" si="2"/>
        <v>1605.4188670187232</v>
      </c>
      <c r="M67" s="77">
        <f t="shared" si="3"/>
        <v>2.4292725594052182</v>
      </c>
      <c r="N67" s="29">
        <v>96</v>
      </c>
      <c r="P67">
        <v>12.52954609190337</v>
      </c>
      <c r="Q67" s="87">
        <f t="shared" si="4"/>
        <v>488.65229758423141</v>
      </c>
      <c r="S67" s="87">
        <f t="shared" si="5"/>
        <v>7.9811350919264585</v>
      </c>
      <c r="T67" s="63"/>
      <c r="U67" s="63"/>
      <c r="V67" s="63"/>
      <c r="W67" s="63"/>
    </row>
    <row r="68" spans="1:29" ht="15" thickTop="1" x14ac:dyDescent="0.35">
      <c r="A68" s="19">
        <v>2016</v>
      </c>
      <c r="B68" s="20" t="s">
        <v>107</v>
      </c>
      <c r="C68" s="20">
        <v>19.77</v>
      </c>
      <c r="D68" s="2">
        <v>65</v>
      </c>
      <c r="E68" s="2">
        <v>1</v>
      </c>
      <c r="F68" s="2" t="s">
        <v>170</v>
      </c>
      <c r="G68" s="58">
        <f t="shared" ref="G68" si="22">(0.5*130)/C68</f>
        <v>3.2878098128477493</v>
      </c>
      <c r="H68" s="21">
        <f t="shared" ref="H68" si="23">130-G68</f>
        <v>126.71219018715225</v>
      </c>
      <c r="J68" s="87">
        <v>31.663066090574496</v>
      </c>
      <c r="K68" s="87">
        <f t="shared" si="2"/>
        <v>1234.8595775324054</v>
      </c>
      <c r="M68" s="77">
        <f t="shared" si="3"/>
        <v>3.1582538378924756</v>
      </c>
      <c r="N68" s="2">
        <v>62</v>
      </c>
      <c r="P68">
        <v>26.731701454268659</v>
      </c>
      <c r="Q68" s="87">
        <f t="shared" si="4"/>
        <v>1042.5363567164777</v>
      </c>
      <c r="S68" s="87">
        <f t="shared" si="5"/>
        <v>3.7408767328587484</v>
      </c>
      <c r="T68" s="63"/>
      <c r="U68" s="63"/>
      <c r="V68" s="63"/>
      <c r="W68" s="63"/>
    </row>
    <row r="69" spans="1:29" ht="15" thickBot="1" x14ac:dyDescent="0.4">
      <c r="A69" s="27">
        <v>2016</v>
      </c>
      <c r="B69" s="28" t="s">
        <v>109</v>
      </c>
      <c r="C69" s="28">
        <v>34.9</v>
      </c>
      <c r="D69" s="29">
        <v>66</v>
      </c>
      <c r="E69" s="29">
        <v>1</v>
      </c>
      <c r="F69" s="29" t="s">
        <v>173</v>
      </c>
      <c r="G69" s="58">
        <f t="shared" ref="G69" si="24">(0.5*130)/C69</f>
        <v>1.8624641833810889</v>
      </c>
      <c r="H69" s="21">
        <f t="shared" ref="H69" si="25">130-G69</f>
        <v>128.13753581661891</v>
      </c>
      <c r="J69" s="87">
        <v>31.166986717874863</v>
      </c>
      <c r="K69" s="87">
        <f t="shared" ref="K69:K123" si="26">39*J69</f>
        <v>1215.5124819971197</v>
      </c>
      <c r="M69" s="77">
        <f t="shared" ref="M69:M123" si="27">100/J69</f>
        <v>3.2085232013349589</v>
      </c>
      <c r="N69" s="2">
        <v>86</v>
      </c>
      <c r="P69">
        <v>20.285645607147153</v>
      </c>
      <c r="Q69" s="87">
        <f t="shared" ref="Q69:Q123" si="28">P69*39</f>
        <v>791.14017867873895</v>
      </c>
      <c r="S69" s="87">
        <f t="shared" ref="S69:S123" si="29">100/P69</f>
        <v>4.929594154241137</v>
      </c>
      <c r="T69" s="63"/>
      <c r="U69" s="63"/>
      <c r="V69" s="63"/>
      <c r="W69" s="63"/>
    </row>
    <row r="70" spans="1:29" ht="15" thickTop="1" x14ac:dyDescent="0.35">
      <c r="A70" s="84"/>
      <c r="B70" s="85"/>
      <c r="C70" s="85"/>
      <c r="D70" s="86"/>
      <c r="E70" s="86">
        <v>1</v>
      </c>
      <c r="F70" t="s">
        <v>176</v>
      </c>
      <c r="G70" s="58"/>
      <c r="H70" s="21"/>
      <c r="I70" t="s">
        <v>317</v>
      </c>
      <c r="J70" s="87">
        <v>2.0583293326932313</v>
      </c>
      <c r="K70" s="87">
        <f t="shared" si="26"/>
        <v>80.274843975036021</v>
      </c>
      <c r="M70" s="77">
        <f t="shared" si="27"/>
        <v>48.583090379008738</v>
      </c>
      <c r="N70" s="2">
        <v>92</v>
      </c>
      <c r="P70">
        <v>1.0035655622771524</v>
      </c>
      <c r="Q70" s="87">
        <f t="shared" si="28"/>
        <v>39.139056928808948</v>
      </c>
      <c r="S70" s="87">
        <f t="shared" si="29"/>
        <v>99.644710578842307</v>
      </c>
      <c r="T70" s="63"/>
      <c r="U70" s="63"/>
      <c r="V70" s="63"/>
      <c r="W70" s="63"/>
    </row>
    <row r="71" spans="1:29" s="93" customFormat="1" ht="15" thickBot="1" x14ac:dyDescent="0.4">
      <c r="A71" s="90"/>
      <c r="B71" s="91"/>
      <c r="C71" s="91"/>
      <c r="D71" s="92"/>
      <c r="E71" s="92">
        <v>1</v>
      </c>
      <c r="F71" s="93" t="s">
        <v>179</v>
      </c>
      <c r="G71" s="94"/>
      <c r="H71" s="95"/>
      <c r="I71" s="93" t="s">
        <v>318</v>
      </c>
      <c r="J71" s="96">
        <v>48.981837093935034</v>
      </c>
      <c r="K71" s="96">
        <f t="shared" si="26"/>
        <v>1910.2916466634663</v>
      </c>
      <c r="M71" s="106">
        <f t="shared" si="27"/>
        <v>2.0415730795932534</v>
      </c>
      <c r="N71" s="29">
        <v>43</v>
      </c>
      <c r="P71" s="93">
        <v>135.71771964264255</v>
      </c>
      <c r="Q71" s="96">
        <f t="shared" si="28"/>
        <v>5292.9910660630594</v>
      </c>
      <c r="S71" s="96">
        <f t="shared" si="29"/>
        <v>0.73682346169173307</v>
      </c>
      <c r="U71" s="63"/>
      <c r="V71" s="63"/>
      <c r="W71" s="63"/>
      <c r="AA71"/>
      <c r="AB71"/>
      <c r="AC71"/>
    </row>
    <row r="72" spans="1:29" ht="15" thickTop="1" x14ac:dyDescent="0.35">
      <c r="A72" s="23">
        <v>2015</v>
      </c>
      <c r="B72" s="24" t="s">
        <v>111</v>
      </c>
      <c r="C72" s="25">
        <v>13.51</v>
      </c>
      <c r="D72" s="26">
        <v>1</v>
      </c>
      <c r="E72" s="26">
        <v>2</v>
      </c>
      <c r="F72" s="26" t="s">
        <v>168</v>
      </c>
      <c r="G72" s="88">
        <f t="shared" si="9"/>
        <v>2.4056254626202813</v>
      </c>
      <c r="H72" s="89">
        <f t="shared" si="7"/>
        <v>62.594374537379721</v>
      </c>
      <c r="J72" s="87">
        <v>50.807259324546294</v>
      </c>
      <c r="K72" s="87">
        <f t="shared" si="26"/>
        <v>1981.4831136573055</v>
      </c>
      <c r="M72" s="77">
        <f t="shared" si="27"/>
        <v>1.9682226778110707</v>
      </c>
      <c r="N72" s="26">
        <v>23</v>
      </c>
      <c r="P72" s="63">
        <v>43.567966027002129</v>
      </c>
      <c r="Q72" s="87">
        <f t="shared" si="28"/>
        <v>1699.150675053083</v>
      </c>
      <c r="S72" s="115">
        <f t="shared" si="29"/>
        <v>2.2952643678160918</v>
      </c>
      <c r="T72" s="63"/>
      <c r="U72" s="63"/>
      <c r="V72" s="63"/>
      <c r="W72" s="63"/>
      <c r="AA72" s="63"/>
    </row>
    <row r="73" spans="1:29" x14ac:dyDescent="0.35">
      <c r="A73" s="19">
        <v>2015</v>
      </c>
      <c r="B73" s="22" t="s">
        <v>112</v>
      </c>
      <c r="C73" s="20">
        <v>24.94</v>
      </c>
      <c r="D73" s="2">
        <v>2</v>
      </c>
      <c r="E73" s="2">
        <v>2</v>
      </c>
      <c r="F73" s="2" t="s">
        <v>171</v>
      </c>
      <c r="G73" s="58">
        <f t="shared" si="9"/>
        <v>1.3031275060144345</v>
      </c>
      <c r="H73" s="21">
        <f t="shared" si="7"/>
        <v>63.696872493985566</v>
      </c>
      <c r="J73" s="87">
        <v>85.34113216617925</v>
      </c>
      <c r="K73" s="87">
        <f t="shared" si="26"/>
        <v>3328.3041544809907</v>
      </c>
      <c r="M73" s="77">
        <f t="shared" si="27"/>
        <v>1.1717679091165147</v>
      </c>
      <c r="N73" s="2">
        <v>31</v>
      </c>
      <c r="P73" s="63">
        <v>109.54288690356958</v>
      </c>
      <c r="Q73" s="87">
        <f t="shared" si="28"/>
        <v>4272.1725892392133</v>
      </c>
      <c r="S73" s="115">
        <f t="shared" si="29"/>
        <v>0.91288446768825648</v>
      </c>
      <c r="T73" s="63"/>
      <c r="U73" s="63"/>
      <c r="V73" s="63"/>
      <c r="W73" s="63"/>
      <c r="AA73" s="63"/>
    </row>
    <row r="74" spans="1:29" x14ac:dyDescent="0.35">
      <c r="A74" s="19">
        <v>2015</v>
      </c>
      <c r="B74" s="22" t="s">
        <v>113</v>
      </c>
      <c r="C74" s="20">
        <v>7.37</v>
      </c>
      <c r="D74" s="2">
        <v>3</v>
      </c>
      <c r="E74" s="2">
        <v>2</v>
      </c>
      <c r="F74" s="2" t="s">
        <v>174</v>
      </c>
      <c r="G74" s="58">
        <f t="shared" si="9"/>
        <v>4.4097693351424692</v>
      </c>
      <c r="H74" s="21">
        <f t="shared" si="7"/>
        <v>60.590230664857529</v>
      </c>
      <c r="J74" s="87">
        <v>49.445134409679106</v>
      </c>
      <c r="K74" s="87">
        <f t="shared" si="26"/>
        <v>1928.3602419774852</v>
      </c>
      <c r="M74" s="77">
        <f t="shared" si="27"/>
        <v>2.0224436882190888</v>
      </c>
      <c r="N74" s="2">
        <v>73</v>
      </c>
      <c r="P74" s="63">
        <v>47.690397019350193</v>
      </c>
      <c r="Q74" s="87">
        <f t="shared" si="28"/>
        <v>1859.9254837546575</v>
      </c>
      <c r="S74" s="115">
        <f t="shared" si="29"/>
        <v>2.096858198924731</v>
      </c>
      <c r="T74" s="63"/>
      <c r="U74" s="63"/>
      <c r="V74" s="63"/>
      <c r="W74" s="63"/>
      <c r="AA74" s="63"/>
    </row>
    <row r="75" spans="1:29" x14ac:dyDescent="0.35">
      <c r="A75" s="19">
        <v>2015</v>
      </c>
      <c r="B75" s="22" t="s">
        <v>114</v>
      </c>
      <c r="C75" s="20">
        <v>20.95</v>
      </c>
      <c r="D75" s="2">
        <v>4</v>
      </c>
      <c r="E75" s="2">
        <v>2</v>
      </c>
      <c r="F75" s="2" t="s">
        <v>177</v>
      </c>
      <c r="G75" s="58">
        <f t="shared" si="9"/>
        <v>1.5513126491646778</v>
      </c>
      <c r="H75" s="21">
        <f t="shared" si="7"/>
        <v>63.448687350835321</v>
      </c>
      <c r="J75" s="87">
        <v>83.334001041624944</v>
      </c>
      <c r="K75" s="87">
        <f t="shared" si="26"/>
        <v>3250.0260406233729</v>
      </c>
      <c r="M75" s="77">
        <f t="shared" si="27"/>
        <v>1.1999903850776403</v>
      </c>
      <c r="N75" s="2">
        <v>42</v>
      </c>
      <c r="P75" s="63">
        <v>94.046712872080462</v>
      </c>
      <c r="Q75" s="87">
        <f t="shared" si="28"/>
        <v>3667.8218020111381</v>
      </c>
      <c r="S75" s="115">
        <f t="shared" si="29"/>
        <v>1.063301384451544</v>
      </c>
      <c r="T75" s="63"/>
      <c r="U75" s="63"/>
      <c r="V75" s="63"/>
      <c r="W75" s="63"/>
      <c r="AA75" s="63"/>
    </row>
    <row r="76" spans="1:29" x14ac:dyDescent="0.35">
      <c r="A76" s="19">
        <v>2015</v>
      </c>
      <c r="B76" s="22" t="s">
        <v>115</v>
      </c>
      <c r="C76" s="20">
        <v>14.15</v>
      </c>
      <c r="D76" s="2">
        <v>5</v>
      </c>
      <c r="E76" s="2">
        <v>2</v>
      </c>
      <c r="F76" s="2" t="s">
        <v>180</v>
      </c>
      <c r="G76" s="58">
        <f t="shared" si="9"/>
        <v>2.2968197879858656</v>
      </c>
      <c r="H76" s="21">
        <f t="shared" si="7"/>
        <v>62.703180212014132</v>
      </c>
      <c r="J76" s="87">
        <v>52.049196746925205</v>
      </c>
      <c r="K76" s="87">
        <f t="shared" si="26"/>
        <v>2029.9186731300829</v>
      </c>
      <c r="M76" s="77">
        <f t="shared" si="27"/>
        <v>1.921259236453202</v>
      </c>
      <c r="N76" s="2">
        <v>50</v>
      </c>
      <c r="P76" s="63">
        <v>74.856776571451476</v>
      </c>
      <c r="Q76" s="87">
        <f t="shared" si="28"/>
        <v>2919.4142862866074</v>
      </c>
      <c r="S76" s="115">
        <f t="shared" si="29"/>
        <v>1.3358843992507357</v>
      </c>
      <c r="T76" s="63"/>
      <c r="U76" s="63"/>
      <c r="V76" s="63"/>
      <c r="W76" s="63"/>
      <c r="AA76" s="63"/>
    </row>
    <row r="77" spans="1:29" x14ac:dyDescent="0.35">
      <c r="A77" s="19">
        <v>2015</v>
      </c>
      <c r="B77" s="22" t="s">
        <v>116</v>
      </c>
      <c r="C77" s="20">
        <v>3.95</v>
      </c>
      <c r="D77" s="2">
        <v>6</v>
      </c>
      <c r="E77" s="2">
        <v>2</v>
      </c>
      <c r="F77" s="2" t="s">
        <v>183</v>
      </c>
      <c r="G77" s="58">
        <f t="shared" si="9"/>
        <v>8.2278481012658222</v>
      </c>
      <c r="H77" s="21">
        <f t="shared" si="7"/>
        <v>56.77215189873418</v>
      </c>
      <c r="J77" s="87">
        <v>53.643684147269745</v>
      </c>
      <c r="K77" s="87">
        <f t="shared" si="26"/>
        <v>2092.1036817435202</v>
      </c>
      <c r="M77" s="77">
        <f t="shared" si="27"/>
        <v>1.8641523525018668</v>
      </c>
      <c r="N77" s="2">
        <v>25</v>
      </c>
      <c r="P77" s="63">
        <v>77.512920155442501</v>
      </c>
      <c r="Q77" s="87">
        <f t="shared" si="28"/>
        <v>3023.0038860622576</v>
      </c>
      <c r="S77" s="115">
        <f t="shared" si="29"/>
        <v>1.2901075046516435</v>
      </c>
      <c r="T77" s="63"/>
      <c r="U77" s="63"/>
      <c r="V77" s="63"/>
      <c r="W77" s="63"/>
      <c r="AA77" s="63"/>
    </row>
    <row r="78" spans="1:29" x14ac:dyDescent="0.35">
      <c r="A78" s="19">
        <v>2015</v>
      </c>
      <c r="B78" s="22" t="s">
        <v>117</v>
      </c>
      <c r="C78" s="20">
        <v>12.82</v>
      </c>
      <c r="D78" s="2">
        <v>7</v>
      </c>
      <c r="E78" s="2">
        <v>2</v>
      </c>
      <c r="F78" s="2" t="s">
        <v>186</v>
      </c>
      <c r="G78" s="58">
        <f t="shared" si="9"/>
        <v>2.5351014040561624</v>
      </c>
      <c r="H78" s="21">
        <f t="shared" si="7"/>
        <v>62.464898595943836</v>
      </c>
      <c r="J78" s="87">
        <v>46.616722086454871</v>
      </c>
      <c r="K78" s="87">
        <f t="shared" si="26"/>
        <v>1818.0521613717399</v>
      </c>
      <c r="M78" s="77">
        <f t="shared" si="27"/>
        <v>2.1451529735304229</v>
      </c>
      <c r="N78" s="2">
        <v>22</v>
      </c>
      <c r="P78" s="63">
        <v>93.357637915147635</v>
      </c>
      <c r="Q78" s="87">
        <f t="shared" si="28"/>
        <v>3640.9478786907575</v>
      </c>
      <c r="S78" s="115">
        <f t="shared" si="29"/>
        <v>1.0711496373857443</v>
      </c>
      <c r="T78" s="63"/>
      <c r="U78" s="63"/>
      <c r="V78" s="63"/>
      <c r="W78" s="63"/>
      <c r="AA78" s="63"/>
    </row>
    <row r="79" spans="1:29" ht="15" thickBot="1" x14ac:dyDescent="0.4">
      <c r="A79" s="19">
        <v>2015</v>
      </c>
      <c r="B79" s="22" t="s">
        <v>118</v>
      </c>
      <c r="C79" s="20">
        <v>19.63</v>
      </c>
      <c r="D79" s="2">
        <v>8</v>
      </c>
      <c r="E79" s="2">
        <v>2</v>
      </c>
      <c r="F79" s="2" t="s">
        <v>189</v>
      </c>
      <c r="G79" s="58">
        <f t="shared" si="9"/>
        <v>1.6556291390728477</v>
      </c>
      <c r="H79" s="21">
        <f t="shared" ref="H79:H100" si="30">65-G79</f>
        <v>63.34437086092715</v>
      </c>
      <c r="J79" s="87">
        <v>80.377388726413216</v>
      </c>
      <c r="K79" s="87">
        <f t="shared" si="26"/>
        <v>3134.7181603301156</v>
      </c>
      <c r="M79" s="77">
        <f t="shared" si="27"/>
        <v>1.2441309873897222</v>
      </c>
      <c r="N79" s="29">
        <v>64</v>
      </c>
      <c r="P79" s="63">
        <v>32.406554224590366</v>
      </c>
      <c r="Q79" s="87">
        <f t="shared" si="28"/>
        <v>1263.8556147590243</v>
      </c>
      <c r="S79" s="115">
        <f t="shared" si="29"/>
        <v>3.085795524786747</v>
      </c>
      <c r="T79" s="63"/>
      <c r="U79" s="63"/>
      <c r="V79" s="63"/>
      <c r="W79" s="63"/>
      <c r="AA79" s="63"/>
    </row>
    <row r="80" spans="1:29" ht="15" thickTop="1" x14ac:dyDescent="0.35">
      <c r="A80" s="19">
        <v>2015</v>
      </c>
      <c r="B80" s="22" t="s">
        <v>119</v>
      </c>
      <c r="C80" s="20">
        <v>25.76</v>
      </c>
      <c r="D80" s="2">
        <v>9</v>
      </c>
      <c r="E80" s="2">
        <v>2</v>
      </c>
      <c r="F80" s="2" t="s">
        <v>192</v>
      </c>
      <c r="G80" s="58">
        <f t="shared" si="9"/>
        <v>1.2616459627329191</v>
      </c>
      <c r="H80" s="21">
        <f t="shared" si="30"/>
        <v>63.738354037267079</v>
      </c>
      <c r="J80" s="87">
        <v>177.65313889667883</v>
      </c>
      <c r="K80" s="87">
        <f t="shared" si="26"/>
        <v>6928.4724169704741</v>
      </c>
      <c r="M80" s="77">
        <f t="shared" si="27"/>
        <v>0.56289464189067295</v>
      </c>
      <c r="N80" s="26">
        <v>36</v>
      </c>
      <c r="P80" s="63">
        <v>88.449981971876127</v>
      </c>
      <c r="Q80" s="87">
        <f t="shared" si="28"/>
        <v>3449.5492969031689</v>
      </c>
      <c r="S80" s="115">
        <f t="shared" si="29"/>
        <v>1.1305824802971283</v>
      </c>
      <c r="T80" s="63"/>
      <c r="U80" s="63"/>
      <c r="V80" s="63"/>
      <c r="W80" s="63"/>
      <c r="AA80" s="63"/>
    </row>
    <row r="81" spans="1:27" x14ac:dyDescent="0.35">
      <c r="A81" s="19">
        <v>2015</v>
      </c>
      <c r="B81" s="22" t="s">
        <v>120</v>
      </c>
      <c r="C81" s="20">
        <v>35.619999999999997</v>
      </c>
      <c r="D81" s="2">
        <v>10</v>
      </c>
      <c r="E81" s="2">
        <v>2</v>
      </c>
      <c r="F81" s="2" t="s">
        <v>195</v>
      </c>
      <c r="G81" s="58">
        <f t="shared" ref="G81" si="31">(0.5*130)/C81</f>
        <v>1.8248175182481754</v>
      </c>
      <c r="H81" s="21">
        <f t="shared" ref="H81" si="32">130-G81</f>
        <v>128.17518248175182</v>
      </c>
      <c r="J81" s="87">
        <v>66.932414566724091</v>
      </c>
      <c r="K81" s="87">
        <f t="shared" si="26"/>
        <v>2610.3641681022395</v>
      </c>
      <c r="M81" s="77">
        <f t="shared" si="27"/>
        <v>1.4940444125216974</v>
      </c>
      <c r="N81" s="2">
        <v>52</v>
      </c>
      <c r="P81" s="63">
        <v>89.203156924802698</v>
      </c>
      <c r="Q81" s="87">
        <f t="shared" si="28"/>
        <v>3478.9231200673053</v>
      </c>
      <c r="S81" s="115">
        <f t="shared" si="29"/>
        <v>1.1210365579807777</v>
      </c>
      <c r="T81" s="63"/>
      <c r="U81" s="63"/>
      <c r="V81" s="63"/>
      <c r="W81" s="63"/>
      <c r="AA81" s="63"/>
    </row>
    <row r="82" spans="1:27" x14ac:dyDescent="0.35">
      <c r="A82" s="19">
        <v>2015</v>
      </c>
      <c r="B82" s="22" t="s">
        <v>121</v>
      </c>
      <c r="C82" s="20">
        <v>14.21</v>
      </c>
      <c r="D82" s="2">
        <v>11</v>
      </c>
      <c r="E82" s="2">
        <v>2</v>
      </c>
      <c r="F82" s="2" t="s">
        <v>198</v>
      </c>
      <c r="G82" s="58">
        <f t="shared" si="9"/>
        <v>2.287121745249824</v>
      </c>
      <c r="H82" s="21">
        <f t="shared" si="30"/>
        <v>62.712878254750173</v>
      </c>
      <c r="J82" s="87">
        <v>85.477344657665981</v>
      </c>
      <c r="K82" s="87">
        <f t="shared" si="26"/>
        <v>3333.6164416489733</v>
      </c>
      <c r="M82" s="77">
        <f t="shared" si="27"/>
        <v>1.1699006374203222</v>
      </c>
      <c r="N82" s="2">
        <v>17</v>
      </c>
      <c r="P82" s="63">
        <v>72.312807980449506</v>
      </c>
      <c r="Q82" s="87">
        <f t="shared" si="28"/>
        <v>2820.1995112375307</v>
      </c>
      <c r="S82" s="115">
        <f t="shared" si="29"/>
        <v>1.3828808864265927</v>
      </c>
      <c r="T82" s="63"/>
      <c r="U82" s="63"/>
      <c r="V82" s="63"/>
      <c r="W82" s="63"/>
      <c r="AA82" s="63"/>
    </row>
    <row r="83" spans="1:27" x14ac:dyDescent="0.35">
      <c r="A83" s="19">
        <v>2015</v>
      </c>
      <c r="B83" s="22" t="s">
        <v>122</v>
      </c>
      <c r="C83" s="20">
        <v>16.53</v>
      </c>
      <c r="D83" s="2">
        <v>12</v>
      </c>
      <c r="E83" s="2">
        <v>2</v>
      </c>
      <c r="F83" s="2" t="s">
        <v>201</v>
      </c>
      <c r="G83" s="58">
        <f t="shared" si="9"/>
        <v>1.9661222020568663</v>
      </c>
      <c r="H83" s="21">
        <f t="shared" si="30"/>
        <v>63.033877797943134</v>
      </c>
      <c r="J83" s="87">
        <v>144.2810784824326</v>
      </c>
      <c r="K83" s="87">
        <f t="shared" si="26"/>
        <v>5626.9620608148716</v>
      </c>
      <c r="M83" s="77">
        <f t="shared" si="27"/>
        <v>0.69309157549841727</v>
      </c>
      <c r="N83" s="2">
        <v>59</v>
      </c>
      <c r="P83" s="63">
        <v>49.196746925203321</v>
      </c>
      <c r="Q83" s="87">
        <f t="shared" si="28"/>
        <v>1918.6731300829294</v>
      </c>
      <c r="S83" s="115">
        <f t="shared" si="29"/>
        <v>2.0326547231270355</v>
      </c>
      <c r="T83" s="63"/>
      <c r="U83" s="63"/>
      <c r="V83" s="63"/>
      <c r="W83" s="63"/>
      <c r="AA83" s="63"/>
    </row>
    <row r="84" spans="1:27" x14ac:dyDescent="0.35">
      <c r="A84" s="19">
        <v>2015</v>
      </c>
      <c r="B84" s="22" t="s">
        <v>123</v>
      </c>
      <c r="C84" s="20">
        <v>15.72</v>
      </c>
      <c r="D84" s="2">
        <v>13</v>
      </c>
      <c r="E84" s="2">
        <v>2</v>
      </c>
      <c r="F84" s="2" t="s">
        <v>204</v>
      </c>
      <c r="G84" s="58">
        <f t="shared" si="9"/>
        <v>2.0674300254452924</v>
      </c>
      <c r="H84" s="21">
        <f t="shared" si="30"/>
        <v>62.93256997455471</v>
      </c>
      <c r="J84" s="87">
        <v>103.75385601538402</v>
      </c>
      <c r="K84" s="87">
        <f t="shared" si="26"/>
        <v>4046.4003845999769</v>
      </c>
      <c r="M84" s="77">
        <f t="shared" si="27"/>
        <v>0.96381959996910938</v>
      </c>
      <c r="N84" s="2">
        <v>57</v>
      </c>
      <c r="P84" s="63">
        <v>81.779576138776505</v>
      </c>
      <c r="Q84" s="87">
        <f t="shared" si="28"/>
        <v>3189.4034694122838</v>
      </c>
      <c r="S84" s="115">
        <f t="shared" si="29"/>
        <v>1.2227991965904079</v>
      </c>
      <c r="T84" s="63"/>
      <c r="U84" s="63"/>
      <c r="V84" s="63"/>
      <c r="W84" s="63"/>
      <c r="AA84" s="63"/>
    </row>
    <row r="85" spans="1:27" x14ac:dyDescent="0.35">
      <c r="A85" s="19">
        <v>2015</v>
      </c>
      <c r="B85" s="22" t="s">
        <v>124</v>
      </c>
      <c r="C85" s="20">
        <v>14.67</v>
      </c>
      <c r="D85" s="2">
        <v>14</v>
      </c>
      <c r="E85" s="2">
        <v>2</v>
      </c>
      <c r="F85" s="2" t="s">
        <v>207</v>
      </c>
      <c r="G85" s="58">
        <f t="shared" ref="G85:G100" si="33">(0.5*65)/C85</f>
        <v>2.2154055896387184</v>
      </c>
      <c r="H85" s="21">
        <f t="shared" si="30"/>
        <v>62.784594410361279</v>
      </c>
      <c r="J85" s="87">
        <v>54.228596610712714</v>
      </c>
      <c r="K85" s="87">
        <f t="shared" si="26"/>
        <v>2114.9152678177957</v>
      </c>
      <c r="M85" s="77">
        <f t="shared" si="27"/>
        <v>1.8440455082742315</v>
      </c>
      <c r="N85" s="2">
        <v>66</v>
      </c>
      <c r="P85" s="63">
        <v>63.066383558351028</v>
      </c>
      <c r="Q85" s="87">
        <f t="shared" si="28"/>
        <v>2459.5889587756901</v>
      </c>
      <c r="S85" s="115">
        <f t="shared" si="29"/>
        <v>1.585630796595096</v>
      </c>
      <c r="T85" s="63"/>
      <c r="U85" s="63"/>
      <c r="V85" s="63"/>
      <c r="W85" s="63"/>
      <c r="AA85" s="63"/>
    </row>
    <row r="86" spans="1:27" x14ac:dyDescent="0.35">
      <c r="A86" s="19">
        <v>2015</v>
      </c>
      <c r="B86" s="22" t="s">
        <v>125</v>
      </c>
      <c r="C86" s="20">
        <v>16.07</v>
      </c>
      <c r="D86" s="2">
        <v>15</v>
      </c>
      <c r="E86" s="2">
        <v>2</v>
      </c>
      <c r="F86" s="2" t="s">
        <v>210</v>
      </c>
      <c r="G86" s="58">
        <f t="shared" si="33"/>
        <v>2.0224019912881146</v>
      </c>
      <c r="H86" s="21">
        <f t="shared" si="30"/>
        <v>62.977598008711887</v>
      </c>
      <c r="J86" s="87">
        <v>62.128921116942436</v>
      </c>
      <c r="K86" s="87">
        <f t="shared" si="26"/>
        <v>2423.027923560755</v>
      </c>
      <c r="M86" s="77">
        <f t="shared" si="27"/>
        <v>1.6095563580087695</v>
      </c>
      <c r="N86" s="2">
        <v>46</v>
      </c>
      <c r="P86" s="63">
        <v>66.804214574736591</v>
      </c>
      <c r="Q86" s="87">
        <f t="shared" si="28"/>
        <v>2605.3643684147269</v>
      </c>
      <c r="S86" s="115">
        <f t="shared" si="29"/>
        <v>1.496911544227886</v>
      </c>
      <c r="T86" s="63"/>
      <c r="U86" s="63"/>
      <c r="V86" s="63"/>
      <c r="W86" s="63"/>
      <c r="AA86" s="63"/>
    </row>
    <row r="87" spans="1:27" ht="15" thickBot="1" x14ac:dyDescent="0.4">
      <c r="A87" s="19">
        <v>2015</v>
      </c>
      <c r="B87" s="22" t="s">
        <v>126</v>
      </c>
      <c r="C87" s="20">
        <v>9.85</v>
      </c>
      <c r="D87" s="2">
        <v>16</v>
      </c>
      <c r="E87" s="2">
        <v>2</v>
      </c>
      <c r="F87" s="2" t="s">
        <v>213</v>
      </c>
      <c r="G87" s="58">
        <f t="shared" si="33"/>
        <v>3.2994923857868019</v>
      </c>
      <c r="H87" s="21">
        <f t="shared" si="30"/>
        <v>61.700507614213201</v>
      </c>
      <c r="J87" s="87">
        <v>53.691759144265056</v>
      </c>
      <c r="K87" s="87">
        <f t="shared" si="26"/>
        <v>2093.9786066263373</v>
      </c>
      <c r="M87" s="77">
        <f t="shared" si="27"/>
        <v>1.862483211460976</v>
      </c>
      <c r="N87" s="29">
        <v>41</v>
      </c>
      <c r="P87" s="63">
        <v>15.147630303273107</v>
      </c>
      <c r="Q87" s="87">
        <f t="shared" si="28"/>
        <v>590.75758182765117</v>
      </c>
      <c r="S87" s="115">
        <f t="shared" si="29"/>
        <v>6.6016926738957942</v>
      </c>
      <c r="T87" s="63"/>
      <c r="U87" s="63"/>
      <c r="V87" s="63"/>
      <c r="W87" s="63"/>
      <c r="AA87" s="63"/>
    </row>
    <row r="88" spans="1:27" ht="15" thickTop="1" x14ac:dyDescent="0.35">
      <c r="A88" s="19">
        <v>2015</v>
      </c>
      <c r="B88" s="22" t="s">
        <v>127</v>
      </c>
      <c r="C88" s="20">
        <v>9.9</v>
      </c>
      <c r="D88" s="2">
        <v>17</v>
      </c>
      <c r="E88" s="2">
        <v>2</v>
      </c>
      <c r="F88" s="2" t="s">
        <v>216</v>
      </c>
      <c r="G88" s="58">
        <f t="shared" si="33"/>
        <v>3.2828282828282829</v>
      </c>
      <c r="H88" s="21">
        <f t="shared" si="30"/>
        <v>61.717171717171716</v>
      </c>
      <c r="J88" s="87">
        <v>88.16553823965387</v>
      </c>
      <c r="K88" s="87">
        <f t="shared" si="26"/>
        <v>3438.4559913465009</v>
      </c>
      <c r="M88" s="77">
        <f t="shared" si="27"/>
        <v>1.134230017721634</v>
      </c>
      <c r="N88" s="26">
        <v>76</v>
      </c>
      <c r="P88" s="63">
        <v>71.719883017507314</v>
      </c>
      <c r="Q88" s="87">
        <f t="shared" si="28"/>
        <v>2797.0754376827854</v>
      </c>
      <c r="S88" s="115">
        <f t="shared" si="29"/>
        <v>1.3943134845268685</v>
      </c>
      <c r="T88" s="63"/>
      <c r="U88" s="113"/>
      <c r="V88" s="113"/>
      <c r="W88" s="113"/>
      <c r="AA88" s="63"/>
    </row>
    <row r="89" spans="1:27" x14ac:dyDescent="0.35">
      <c r="A89" s="19">
        <v>2015</v>
      </c>
      <c r="B89" s="22" t="s">
        <v>128</v>
      </c>
      <c r="C89" s="20">
        <v>26.29</v>
      </c>
      <c r="D89" s="2">
        <v>18</v>
      </c>
      <c r="E89" s="2">
        <v>2</v>
      </c>
      <c r="F89" s="2" t="s">
        <v>219</v>
      </c>
      <c r="G89" s="58">
        <f t="shared" si="33"/>
        <v>1.2362114872575125</v>
      </c>
      <c r="H89" s="21">
        <f t="shared" si="30"/>
        <v>63.763788512742487</v>
      </c>
      <c r="J89" s="87">
        <v>73.486639157085065</v>
      </c>
      <c r="K89" s="87">
        <f t="shared" si="26"/>
        <v>2865.9789271263176</v>
      </c>
      <c r="M89" s="77">
        <f t="shared" si="27"/>
        <v>1.3607915826200727</v>
      </c>
      <c r="N89" s="2">
        <v>3</v>
      </c>
      <c r="P89" s="63">
        <v>102.08324986979689</v>
      </c>
      <c r="Q89" s="87">
        <f t="shared" si="28"/>
        <v>3981.2467449220785</v>
      </c>
      <c r="S89" s="115">
        <f t="shared" si="29"/>
        <v>0.97959263765158344</v>
      </c>
      <c r="T89" s="63"/>
      <c r="U89" s="113"/>
      <c r="V89" s="113"/>
      <c r="W89" s="113"/>
      <c r="AA89" s="63"/>
    </row>
    <row r="90" spans="1:27" x14ac:dyDescent="0.35">
      <c r="A90" s="19">
        <v>2015</v>
      </c>
      <c r="B90" s="22" t="s">
        <v>129</v>
      </c>
      <c r="C90" s="20">
        <v>35.08</v>
      </c>
      <c r="D90" s="2">
        <v>19</v>
      </c>
      <c r="E90" s="2">
        <v>2</v>
      </c>
      <c r="F90" s="2" t="s">
        <v>222</v>
      </c>
      <c r="G90" s="58">
        <f t="shared" ref="G90" si="34">(0.5*130)/C90</f>
        <v>1.8529076396807298</v>
      </c>
      <c r="H90" s="21">
        <f t="shared" ref="H90" si="35">130-G90</f>
        <v>128.14709236031928</v>
      </c>
      <c r="J90" s="87">
        <v>78.294138856616328</v>
      </c>
      <c r="K90" s="87">
        <f t="shared" si="26"/>
        <v>3053.4714154080366</v>
      </c>
      <c r="M90" s="77">
        <f t="shared" si="27"/>
        <v>1.277234815534974</v>
      </c>
      <c r="N90" s="2">
        <v>91</v>
      </c>
      <c r="P90" s="63">
        <v>98.425543848403521</v>
      </c>
      <c r="Q90" s="87">
        <f t="shared" si="28"/>
        <v>3838.5962100877373</v>
      </c>
      <c r="S90" s="115">
        <f t="shared" si="29"/>
        <v>1.0159964181048518</v>
      </c>
      <c r="T90" s="63"/>
      <c r="U90" s="113"/>
      <c r="V90" s="113"/>
      <c r="W90" s="113"/>
    </row>
    <row r="91" spans="1:27" x14ac:dyDescent="0.35">
      <c r="A91" s="19">
        <v>2015</v>
      </c>
      <c r="B91" s="22" t="s">
        <v>130</v>
      </c>
      <c r="C91" s="20">
        <v>23.53</v>
      </c>
      <c r="D91" s="2">
        <v>20</v>
      </c>
      <c r="E91" s="2">
        <v>2</v>
      </c>
      <c r="F91" s="2" t="s">
        <v>225</v>
      </c>
      <c r="G91" s="58">
        <f t="shared" si="33"/>
        <v>1.3812154696132597</v>
      </c>
      <c r="H91" s="21">
        <f t="shared" si="30"/>
        <v>63.618784530386741</v>
      </c>
      <c r="J91" s="87">
        <v>59.897440006410001</v>
      </c>
      <c r="K91" s="87">
        <f t="shared" si="26"/>
        <v>2336.0001602499901</v>
      </c>
      <c r="M91" s="77">
        <f t="shared" si="27"/>
        <v>1.6695204334158249</v>
      </c>
      <c r="N91" s="2">
        <v>5</v>
      </c>
      <c r="P91" s="63">
        <v>82.809182324426118</v>
      </c>
      <c r="Q91" s="87">
        <f t="shared" si="28"/>
        <v>3229.5581106526188</v>
      </c>
      <c r="S91" s="115">
        <f t="shared" si="29"/>
        <v>1.2075955491049828</v>
      </c>
      <c r="T91" s="63"/>
      <c r="U91" s="113"/>
      <c r="V91" s="113"/>
      <c r="W91" s="113"/>
    </row>
    <row r="92" spans="1:27" x14ac:dyDescent="0.35">
      <c r="A92" s="19">
        <v>2015</v>
      </c>
      <c r="B92" s="22" t="s">
        <v>131</v>
      </c>
      <c r="C92" s="20">
        <v>14.39</v>
      </c>
      <c r="D92" s="2">
        <v>21</v>
      </c>
      <c r="E92" s="2">
        <v>2</v>
      </c>
      <c r="F92" s="2" t="s">
        <v>228</v>
      </c>
      <c r="G92" s="58">
        <f t="shared" si="33"/>
        <v>2.2585128561501042</v>
      </c>
      <c r="H92" s="21">
        <f t="shared" si="30"/>
        <v>62.741487143849895</v>
      </c>
      <c r="J92" s="87">
        <v>62.249108609430721</v>
      </c>
      <c r="K92" s="87">
        <f t="shared" si="26"/>
        <v>2427.7152357677983</v>
      </c>
      <c r="M92" s="77">
        <f t="shared" si="27"/>
        <v>1.6064487063972195</v>
      </c>
      <c r="N92" s="2">
        <v>78</v>
      </c>
      <c r="P92" s="63">
        <v>83.662513521092919</v>
      </c>
      <c r="Q92" s="87">
        <f t="shared" si="28"/>
        <v>3262.8380273226239</v>
      </c>
      <c r="S92" s="115">
        <f t="shared" si="29"/>
        <v>1.1952784561605132</v>
      </c>
      <c r="T92" s="63"/>
      <c r="U92" s="113"/>
      <c r="V92" s="113"/>
      <c r="W92" s="113"/>
    </row>
    <row r="93" spans="1:27" x14ac:dyDescent="0.35">
      <c r="A93" s="19">
        <v>2015</v>
      </c>
      <c r="B93" s="22" t="s">
        <v>132</v>
      </c>
      <c r="C93" s="20">
        <v>30.52</v>
      </c>
      <c r="D93" s="2">
        <v>22</v>
      </c>
      <c r="E93" s="2">
        <v>2</v>
      </c>
      <c r="F93" s="2" t="s">
        <v>231</v>
      </c>
      <c r="G93" s="58">
        <f t="shared" si="33"/>
        <v>1.0648754914809961</v>
      </c>
      <c r="H93" s="21">
        <f t="shared" si="30"/>
        <v>63.935124508519003</v>
      </c>
      <c r="J93" s="87">
        <v>63.442971034814313</v>
      </c>
      <c r="K93" s="87">
        <f t="shared" si="26"/>
        <v>2474.2758703577583</v>
      </c>
      <c r="M93" s="77">
        <f t="shared" si="27"/>
        <v>1.5762187421065925</v>
      </c>
      <c r="N93" s="2">
        <v>49</v>
      </c>
      <c r="P93" s="63">
        <v>65.097552181402989</v>
      </c>
      <c r="Q93" s="87">
        <f t="shared" si="28"/>
        <v>2538.8045350747166</v>
      </c>
      <c r="S93" s="115">
        <f t="shared" si="29"/>
        <v>1.5361560711428395</v>
      </c>
      <c r="T93" s="63"/>
      <c r="U93" s="113"/>
      <c r="V93" s="113"/>
      <c r="W93" s="113"/>
    </row>
    <row r="94" spans="1:27" x14ac:dyDescent="0.35">
      <c r="A94" s="19">
        <v>2015</v>
      </c>
      <c r="B94" s="22" t="s">
        <v>133</v>
      </c>
      <c r="C94" s="20">
        <v>5.47</v>
      </c>
      <c r="D94" s="2">
        <v>23</v>
      </c>
      <c r="E94" s="2">
        <v>2</v>
      </c>
      <c r="F94" s="2" t="s">
        <v>234</v>
      </c>
      <c r="G94" s="58">
        <f t="shared" si="33"/>
        <v>5.9414990859232182</v>
      </c>
      <c r="H94" s="21">
        <f t="shared" si="30"/>
        <v>59.058500914076781</v>
      </c>
      <c r="J94" s="87">
        <v>35.62357277352671</v>
      </c>
      <c r="K94" s="87">
        <f t="shared" si="26"/>
        <v>1389.3193381675417</v>
      </c>
      <c r="M94" s="77">
        <f t="shared" si="27"/>
        <v>2.8071300044984246</v>
      </c>
      <c r="N94" s="2">
        <v>7</v>
      </c>
      <c r="P94" s="63">
        <v>107.38752453827972</v>
      </c>
      <c r="Q94" s="87">
        <f t="shared" si="28"/>
        <v>4188.1134569929091</v>
      </c>
      <c r="S94" s="115">
        <f t="shared" si="29"/>
        <v>0.93120686439097178</v>
      </c>
      <c r="T94" s="63"/>
      <c r="U94" s="113"/>
      <c r="V94" s="113"/>
      <c r="W94" s="113"/>
    </row>
    <row r="95" spans="1:27" ht="15" thickBot="1" x14ac:dyDescent="0.4">
      <c r="A95" s="19">
        <v>2015</v>
      </c>
      <c r="B95" s="22" t="s">
        <v>134</v>
      </c>
      <c r="C95" s="20">
        <v>16.23</v>
      </c>
      <c r="D95" s="2">
        <v>24</v>
      </c>
      <c r="E95" s="2">
        <v>2</v>
      </c>
      <c r="F95" s="2" t="s">
        <v>237</v>
      </c>
      <c r="G95" s="58">
        <f t="shared" si="33"/>
        <v>2.0024645717806528</v>
      </c>
      <c r="H95" s="21">
        <f t="shared" si="30"/>
        <v>62.997535428219351</v>
      </c>
      <c r="J95" s="87">
        <v>34.509835343135293</v>
      </c>
      <c r="K95" s="87">
        <f t="shared" si="26"/>
        <v>1345.8835783822765</v>
      </c>
      <c r="M95" s="77">
        <f t="shared" si="27"/>
        <v>2.8977246343162291</v>
      </c>
      <c r="N95" s="29">
        <v>9</v>
      </c>
      <c r="P95" s="63">
        <v>15.155642802772327</v>
      </c>
      <c r="Q95" s="87">
        <f t="shared" si="28"/>
        <v>591.07006930812076</v>
      </c>
      <c r="S95" s="115">
        <f t="shared" si="29"/>
        <v>6.5982024848004217</v>
      </c>
      <c r="T95" s="63"/>
      <c r="U95" s="113"/>
      <c r="V95" s="113"/>
      <c r="W95" s="113"/>
    </row>
    <row r="96" spans="1:27" ht="15" thickTop="1" x14ac:dyDescent="0.35">
      <c r="A96" s="19">
        <v>2015</v>
      </c>
      <c r="B96" s="22" t="s">
        <v>135</v>
      </c>
      <c r="C96" s="20">
        <v>28.39</v>
      </c>
      <c r="D96" s="2">
        <v>25</v>
      </c>
      <c r="E96" s="2">
        <v>2</v>
      </c>
      <c r="F96" s="2" t="s">
        <v>240</v>
      </c>
      <c r="G96" s="58">
        <f t="shared" si="33"/>
        <v>1.1447692849594928</v>
      </c>
      <c r="H96" s="21">
        <f t="shared" si="30"/>
        <v>63.855230715040506</v>
      </c>
      <c r="J96" s="87">
        <v>127.81939826128763</v>
      </c>
      <c r="K96" s="87">
        <f t="shared" si="26"/>
        <v>4984.9565321902173</v>
      </c>
      <c r="M96" s="77">
        <f t="shared" si="27"/>
        <v>0.78235386303087273</v>
      </c>
      <c r="N96" s="26">
        <v>60</v>
      </c>
      <c r="P96" s="63">
        <v>86.382757101077686</v>
      </c>
      <c r="Q96" s="87">
        <f t="shared" si="28"/>
        <v>3368.9275269420295</v>
      </c>
      <c r="S96" s="115">
        <f t="shared" si="29"/>
        <v>1.1576384379927649</v>
      </c>
      <c r="T96" s="63"/>
      <c r="U96" s="113"/>
      <c r="V96" s="113"/>
      <c r="W96" s="113"/>
    </row>
    <row r="97" spans="1:27" x14ac:dyDescent="0.35">
      <c r="A97" s="19">
        <v>2015</v>
      </c>
      <c r="B97" s="22" t="s">
        <v>136</v>
      </c>
      <c r="C97" s="20">
        <v>0.19</v>
      </c>
      <c r="D97" s="2">
        <v>26</v>
      </c>
      <c r="E97" s="2">
        <v>2</v>
      </c>
      <c r="F97" s="2" t="s">
        <v>243</v>
      </c>
      <c r="G97" s="58" t="s">
        <v>280</v>
      </c>
      <c r="H97" s="21">
        <v>15</v>
      </c>
      <c r="J97" s="87">
        <v>7.7400745162453433</v>
      </c>
      <c r="K97" s="87">
        <f t="shared" si="26"/>
        <v>301.8629061335684</v>
      </c>
      <c r="M97" s="77">
        <f t="shared" si="27"/>
        <v>12.919772256728777</v>
      </c>
      <c r="N97" s="2">
        <v>94</v>
      </c>
      <c r="P97" s="63">
        <v>1.4582749088578184</v>
      </c>
      <c r="Q97" s="87">
        <f t="shared" si="28"/>
        <v>56.872721445454921</v>
      </c>
      <c r="S97" s="115">
        <f t="shared" si="29"/>
        <v>68.574175824175811</v>
      </c>
      <c r="T97" s="63"/>
      <c r="U97" s="113"/>
      <c r="V97" s="113"/>
      <c r="W97" s="113"/>
    </row>
    <row r="98" spans="1:27" x14ac:dyDescent="0.35">
      <c r="A98" s="19">
        <v>2015</v>
      </c>
      <c r="B98" s="22" t="s">
        <v>147</v>
      </c>
      <c r="C98" s="20">
        <v>0.02</v>
      </c>
      <c r="D98" s="2">
        <v>27</v>
      </c>
      <c r="E98" s="2">
        <v>2</v>
      </c>
      <c r="F98" s="2" t="s">
        <v>246</v>
      </c>
      <c r="G98" s="58" t="s">
        <v>280</v>
      </c>
      <c r="H98" s="21">
        <v>15</v>
      </c>
      <c r="J98" s="87">
        <v>28.676735707704019</v>
      </c>
      <c r="K98" s="87">
        <f t="shared" si="26"/>
        <v>1118.3926926004567</v>
      </c>
      <c r="M98" s="77">
        <f t="shared" si="27"/>
        <v>3.4871472478345904</v>
      </c>
      <c r="N98" s="2">
        <v>1</v>
      </c>
      <c r="P98" s="63">
        <v>6.1896558631465091</v>
      </c>
      <c r="Q98" s="87">
        <f t="shared" si="28"/>
        <v>241.39657866271386</v>
      </c>
      <c r="S98" s="115">
        <f t="shared" si="29"/>
        <v>16.15598705501618</v>
      </c>
      <c r="T98" s="63"/>
      <c r="U98" s="113"/>
      <c r="V98" s="113"/>
      <c r="W98" s="113"/>
      <c r="AA98" s="63"/>
    </row>
    <row r="99" spans="1:27" x14ac:dyDescent="0.35">
      <c r="A99" s="19">
        <v>2015</v>
      </c>
      <c r="B99" s="22" t="s">
        <v>154</v>
      </c>
      <c r="C99" s="22" t="s">
        <v>44</v>
      </c>
      <c r="D99" s="2">
        <v>28</v>
      </c>
      <c r="E99" s="2">
        <v>2</v>
      </c>
      <c r="F99" s="2" t="s">
        <v>249</v>
      </c>
      <c r="G99" s="58" t="s">
        <v>280</v>
      </c>
      <c r="H99" s="21">
        <v>15</v>
      </c>
      <c r="J99" s="87">
        <v>40.891791194263057</v>
      </c>
      <c r="K99" s="87">
        <f t="shared" si="26"/>
        <v>1594.7798565762591</v>
      </c>
      <c r="M99" s="77">
        <f t="shared" si="27"/>
        <v>2.4454785931223668</v>
      </c>
      <c r="N99" s="2">
        <v>88</v>
      </c>
      <c r="P99" s="63">
        <v>2.2995873562757905</v>
      </c>
      <c r="Q99" s="87">
        <f t="shared" si="28"/>
        <v>89.683906894755822</v>
      </c>
      <c r="S99" s="115">
        <f t="shared" si="29"/>
        <v>43.486062717770032</v>
      </c>
      <c r="T99" s="63"/>
      <c r="U99" s="113"/>
      <c r="V99" s="113"/>
      <c r="W99" s="113"/>
      <c r="AA99" s="63"/>
    </row>
    <row r="100" spans="1:27" x14ac:dyDescent="0.35">
      <c r="A100" s="19">
        <v>2015</v>
      </c>
      <c r="B100" s="22" t="s">
        <v>155</v>
      </c>
      <c r="C100" s="20">
        <v>3.53</v>
      </c>
      <c r="D100" s="2">
        <v>29</v>
      </c>
      <c r="E100" s="2">
        <v>2</v>
      </c>
      <c r="F100" s="2" t="s">
        <v>252</v>
      </c>
      <c r="G100" s="58">
        <f t="shared" si="33"/>
        <v>9.2067988668555252</v>
      </c>
      <c r="H100" s="21">
        <f t="shared" si="30"/>
        <v>55.793201133144478</v>
      </c>
      <c r="J100" s="87">
        <v>70.774408076599499</v>
      </c>
      <c r="K100" s="87">
        <f t="shared" si="26"/>
        <v>2760.2019149873804</v>
      </c>
      <c r="M100" s="77">
        <f t="shared" si="27"/>
        <v>1.4129401109475828</v>
      </c>
      <c r="N100" s="2">
        <v>78</v>
      </c>
      <c r="P100" s="63">
        <v>67.845839509635042</v>
      </c>
      <c r="Q100" s="87">
        <f t="shared" si="28"/>
        <v>2645.9877408757666</v>
      </c>
      <c r="S100" s="115">
        <f t="shared" si="29"/>
        <v>1.4739297313256567</v>
      </c>
      <c r="T100" s="63"/>
      <c r="U100" s="113"/>
      <c r="V100" s="113"/>
      <c r="W100" s="113"/>
      <c r="AA100" s="63"/>
    </row>
    <row r="101" spans="1:27" x14ac:dyDescent="0.35">
      <c r="A101" s="19">
        <v>2015</v>
      </c>
      <c r="B101" s="22" t="s">
        <v>156</v>
      </c>
      <c r="C101" s="22" t="s">
        <v>44</v>
      </c>
      <c r="D101" s="2">
        <v>30</v>
      </c>
      <c r="E101" s="2">
        <v>2</v>
      </c>
      <c r="F101" s="2" t="s">
        <v>255</v>
      </c>
      <c r="G101" s="58" t="s">
        <v>280</v>
      </c>
      <c r="H101" s="21">
        <v>15</v>
      </c>
      <c r="J101" s="87">
        <v>0.12819999198750051</v>
      </c>
      <c r="K101" s="87">
        <f t="shared" si="26"/>
        <v>4.9997996875125201</v>
      </c>
      <c r="M101" s="77">
        <f t="shared" si="27"/>
        <v>780.03124999999989</v>
      </c>
      <c r="N101" s="2">
        <v>47</v>
      </c>
      <c r="P101" s="63">
        <v>3.577581026401186</v>
      </c>
      <c r="Q101" s="87">
        <f t="shared" si="28"/>
        <v>139.52566002964625</v>
      </c>
      <c r="S101" s="115">
        <f t="shared" si="29"/>
        <v>27.951847704367299</v>
      </c>
      <c r="T101" s="63"/>
      <c r="U101" s="113"/>
      <c r="V101" s="113"/>
      <c r="W101" s="113"/>
      <c r="AA101" s="63"/>
    </row>
    <row r="102" spans="1:27" x14ac:dyDescent="0.35">
      <c r="A102" s="19">
        <v>2015</v>
      </c>
      <c r="B102" s="22" t="s">
        <v>157</v>
      </c>
      <c r="C102" s="20">
        <v>0.05</v>
      </c>
      <c r="D102" s="2">
        <v>31</v>
      </c>
      <c r="E102" s="2">
        <v>2</v>
      </c>
      <c r="F102" s="2" t="s">
        <v>258</v>
      </c>
      <c r="G102" s="58" t="s">
        <v>280</v>
      </c>
      <c r="H102" s="21">
        <v>15</v>
      </c>
      <c r="J102" s="87">
        <v>0.20832498697968835</v>
      </c>
      <c r="K102" s="87">
        <f t="shared" si="26"/>
        <v>8.1246744922078449</v>
      </c>
      <c r="M102" s="77">
        <f t="shared" si="27"/>
        <v>480.01923076923072</v>
      </c>
      <c r="N102" s="2">
        <v>63</v>
      </c>
      <c r="P102" s="63">
        <v>6.7345058290933864</v>
      </c>
      <c r="Q102" s="87">
        <f t="shared" si="28"/>
        <v>262.64572733464206</v>
      </c>
      <c r="S102" s="115">
        <f t="shared" si="29"/>
        <v>14.848899464604401</v>
      </c>
      <c r="U102" s="113"/>
      <c r="V102" s="113"/>
      <c r="W102" s="113"/>
    </row>
    <row r="103" spans="1:27" ht="15" thickBot="1" x14ac:dyDescent="0.4">
      <c r="A103" s="19">
        <v>2015</v>
      </c>
      <c r="B103" s="22" t="s">
        <v>158</v>
      </c>
      <c r="C103" s="20">
        <v>3.7299999999999998E-3</v>
      </c>
      <c r="D103" s="2">
        <v>32</v>
      </c>
      <c r="E103" s="2">
        <v>2</v>
      </c>
      <c r="F103" s="2" t="s">
        <v>261</v>
      </c>
      <c r="G103" s="58" t="s">
        <v>280</v>
      </c>
      <c r="H103" s="21">
        <v>15</v>
      </c>
      <c r="J103" s="87">
        <v>0.46071872120508001</v>
      </c>
      <c r="K103" s="87">
        <f t="shared" si="26"/>
        <v>17.968030126998119</v>
      </c>
      <c r="M103" s="77">
        <f t="shared" si="27"/>
        <v>217.05217391304345</v>
      </c>
      <c r="N103" s="29">
        <v>4</v>
      </c>
      <c r="P103" s="63">
        <v>19.995192500300472</v>
      </c>
      <c r="Q103" s="87">
        <f t="shared" si="28"/>
        <v>779.81250751171842</v>
      </c>
      <c r="S103" s="115">
        <f t="shared" si="29"/>
        <v>5.0012021638950097</v>
      </c>
      <c r="U103" s="113"/>
      <c r="V103" s="113"/>
      <c r="W103" s="113"/>
    </row>
    <row r="104" spans="1:27" ht="15" thickTop="1" x14ac:dyDescent="0.35">
      <c r="A104" s="19">
        <v>2015</v>
      </c>
      <c r="B104" s="22" t="s">
        <v>159</v>
      </c>
      <c r="C104" s="20">
        <v>0.03</v>
      </c>
      <c r="D104" s="2">
        <v>33</v>
      </c>
      <c r="E104" s="2">
        <v>2</v>
      </c>
      <c r="F104" s="2" t="s">
        <v>169</v>
      </c>
      <c r="G104" s="58" t="s">
        <v>280</v>
      </c>
      <c r="H104" s="21">
        <v>15</v>
      </c>
      <c r="J104" s="87">
        <v>1.0977124313929731</v>
      </c>
      <c r="K104" s="87">
        <f t="shared" si="26"/>
        <v>42.81078482432595</v>
      </c>
      <c r="M104" s="77">
        <f t="shared" si="27"/>
        <v>91.098540145985396</v>
      </c>
      <c r="N104" s="2">
        <v>18</v>
      </c>
      <c r="P104" s="63">
        <v>5.3884059132246307</v>
      </c>
      <c r="Q104" s="87">
        <f t="shared" si="28"/>
        <v>210.1478306157606</v>
      </c>
      <c r="S104" s="115">
        <f t="shared" si="29"/>
        <v>18.558364312267656</v>
      </c>
      <c r="U104" s="113"/>
      <c r="V104" s="113"/>
      <c r="W104" s="113"/>
    </row>
    <row r="105" spans="1:27" x14ac:dyDescent="0.35">
      <c r="A105" s="19">
        <v>2015</v>
      </c>
      <c r="B105" s="22" t="s">
        <v>160</v>
      </c>
      <c r="C105" s="20">
        <v>0.04</v>
      </c>
      <c r="D105" s="2">
        <v>34</v>
      </c>
      <c r="E105" s="2">
        <v>2</v>
      </c>
      <c r="F105" s="2" t="s">
        <v>172</v>
      </c>
      <c r="G105" s="58" t="s">
        <v>280</v>
      </c>
      <c r="H105" s="21">
        <v>15</v>
      </c>
      <c r="J105" s="87">
        <v>18.156323865229762</v>
      </c>
      <c r="K105" s="87">
        <f t="shared" si="26"/>
        <v>708.09663074396076</v>
      </c>
      <c r="M105" s="77">
        <f t="shared" si="27"/>
        <v>5.5077228596646064</v>
      </c>
      <c r="N105" s="2">
        <v>26</v>
      </c>
      <c r="P105" s="63">
        <v>3.9621810023636876</v>
      </c>
      <c r="Q105" s="87">
        <f t="shared" si="28"/>
        <v>154.52505909218382</v>
      </c>
      <c r="S105" s="115">
        <f t="shared" si="29"/>
        <v>25.238624873609705</v>
      </c>
      <c r="U105" s="113"/>
      <c r="V105" s="113"/>
      <c r="W105" s="113"/>
    </row>
    <row r="106" spans="1:27" x14ac:dyDescent="0.35">
      <c r="A106" s="19">
        <v>2015</v>
      </c>
      <c r="B106" s="22" t="s">
        <v>137</v>
      </c>
      <c r="C106" s="20">
        <v>3.7299999999999998E-3</v>
      </c>
      <c r="D106" s="2">
        <v>35</v>
      </c>
      <c r="E106" s="2">
        <v>2</v>
      </c>
      <c r="F106" s="2" t="s">
        <v>175</v>
      </c>
      <c r="G106" s="58" t="s">
        <v>280</v>
      </c>
      <c r="H106" s="21">
        <v>15</v>
      </c>
      <c r="J106" s="87">
        <v>2.4798685950082131</v>
      </c>
      <c r="K106" s="87">
        <f t="shared" si="26"/>
        <v>96.714875205320311</v>
      </c>
      <c r="M106" s="77">
        <f t="shared" si="27"/>
        <v>40.32471728594507</v>
      </c>
      <c r="N106" s="2">
        <v>29</v>
      </c>
      <c r="P106" s="63">
        <v>4.1705059893433756</v>
      </c>
      <c r="Q106" s="87">
        <f t="shared" si="28"/>
        <v>162.64973358439164</v>
      </c>
      <c r="S106" s="115">
        <f t="shared" si="29"/>
        <v>23.977905859750241</v>
      </c>
      <c r="U106" s="113"/>
      <c r="V106" s="113"/>
      <c r="W106" s="113"/>
    </row>
    <row r="107" spans="1:27" x14ac:dyDescent="0.35">
      <c r="A107" s="19">
        <v>2015</v>
      </c>
      <c r="B107" s="22" t="s">
        <v>138</v>
      </c>
      <c r="C107" s="20">
        <v>0.06</v>
      </c>
      <c r="D107" s="2">
        <v>36</v>
      </c>
      <c r="E107" s="2">
        <v>2</v>
      </c>
      <c r="F107" s="2" t="s">
        <v>178</v>
      </c>
      <c r="G107" s="58" t="s">
        <v>280</v>
      </c>
      <c r="H107" s="21">
        <v>15</v>
      </c>
      <c r="J107" s="87">
        <v>7.8322182604863588</v>
      </c>
      <c r="K107" s="87">
        <f t="shared" si="26"/>
        <v>305.456512158968</v>
      </c>
      <c r="M107" s="77">
        <f t="shared" si="27"/>
        <v>12.767774936061381</v>
      </c>
      <c r="N107" s="2">
        <v>90</v>
      </c>
      <c r="P107" s="63">
        <v>3.966187252113297</v>
      </c>
      <c r="Q107" s="87">
        <f t="shared" si="28"/>
        <v>154.6813028324186</v>
      </c>
      <c r="S107" s="115">
        <f t="shared" si="29"/>
        <v>25.21313131313131</v>
      </c>
      <c r="U107" s="113"/>
      <c r="V107" s="113"/>
      <c r="W107" s="113"/>
    </row>
    <row r="108" spans="1:27" x14ac:dyDescent="0.35">
      <c r="A108" s="19">
        <v>2015</v>
      </c>
      <c r="B108" s="22" t="s">
        <v>139</v>
      </c>
      <c r="C108" s="20">
        <v>0.04</v>
      </c>
      <c r="D108" s="2">
        <v>37</v>
      </c>
      <c r="E108" s="2">
        <v>2</v>
      </c>
      <c r="F108" s="2" t="s">
        <v>181</v>
      </c>
      <c r="G108" s="58" t="s">
        <v>280</v>
      </c>
      <c r="H108" s="21">
        <v>15</v>
      </c>
      <c r="J108" s="87">
        <v>11.357718040142624</v>
      </c>
      <c r="K108" s="87">
        <f t="shared" si="26"/>
        <v>442.9510035655623</v>
      </c>
      <c r="M108" s="77">
        <f t="shared" si="27"/>
        <v>8.8045855379188698</v>
      </c>
      <c r="N108" s="2">
        <v>51</v>
      </c>
      <c r="P108" s="63">
        <v>2.2394936100316496</v>
      </c>
      <c r="Q108" s="87">
        <f t="shared" si="28"/>
        <v>87.34025079123434</v>
      </c>
      <c r="S108" s="115">
        <f t="shared" si="29"/>
        <v>44.652951699463323</v>
      </c>
      <c r="U108" s="113"/>
      <c r="V108" s="113"/>
      <c r="W108" s="113"/>
    </row>
    <row r="109" spans="1:27" x14ac:dyDescent="0.35">
      <c r="A109" s="19">
        <v>2015</v>
      </c>
      <c r="B109" s="22" t="s">
        <v>140</v>
      </c>
      <c r="C109" s="20">
        <v>0.1</v>
      </c>
      <c r="D109" s="2">
        <v>38</v>
      </c>
      <c r="E109" s="2">
        <v>2</v>
      </c>
      <c r="F109" s="2" t="s">
        <v>184</v>
      </c>
      <c r="G109" s="58" t="s">
        <v>280</v>
      </c>
      <c r="H109" s="21">
        <v>15</v>
      </c>
      <c r="J109" s="87">
        <v>15.303874043507873</v>
      </c>
      <c r="K109" s="87">
        <f t="shared" si="26"/>
        <v>596.8510876968071</v>
      </c>
      <c r="M109" s="77">
        <f t="shared" si="27"/>
        <v>6.5342931937172768</v>
      </c>
      <c r="N109" s="2">
        <v>84</v>
      </c>
      <c r="P109" s="63">
        <v>2.1152998677937584</v>
      </c>
      <c r="Q109" s="87">
        <f t="shared" si="28"/>
        <v>82.496694843956575</v>
      </c>
      <c r="S109" s="115">
        <f t="shared" si="29"/>
        <v>47.274621212121211</v>
      </c>
      <c r="U109" s="113"/>
      <c r="V109" s="113"/>
      <c r="W109" s="113"/>
    </row>
    <row r="110" spans="1:27" x14ac:dyDescent="0.35">
      <c r="A110" s="19">
        <v>2015</v>
      </c>
      <c r="B110" s="22" t="s">
        <v>141</v>
      </c>
      <c r="C110" s="20">
        <v>0.06</v>
      </c>
      <c r="D110" s="2">
        <v>39</v>
      </c>
      <c r="E110" s="2">
        <v>2</v>
      </c>
      <c r="F110" s="2" t="s">
        <v>187</v>
      </c>
      <c r="G110" s="58" t="s">
        <v>280</v>
      </c>
      <c r="H110" s="21">
        <v>15</v>
      </c>
      <c r="J110" s="87">
        <v>0.70109370618164346</v>
      </c>
      <c r="K110" s="87">
        <f t="shared" si="26"/>
        <v>27.342654541084094</v>
      </c>
      <c r="M110" s="77">
        <f t="shared" si="27"/>
        <v>142.63428571428568</v>
      </c>
      <c r="N110" s="2">
        <v>8</v>
      </c>
      <c r="P110" s="63">
        <v>3.0527623092023557</v>
      </c>
      <c r="Q110" s="87">
        <f t="shared" si="28"/>
        <v>119.05773005889188</v>
      </c>
      <c r="S110" s="115">
        <f t="shared" si="29"/>
        <v>32.757217847769027</v>
      </c>
      <c r="U110" s="113"/>
      <c r="V110" s="113"/>
      <c r="W110" s="113"/>
    </row>
    <row r="111" spans="1:27" ht="15" thickBot="1" x14ac:dyDescent="0.4">
      <c r="A111" s="19">
        <v>2015</v>
      </c>
      <c r="B111" s="22" t="s">
        <v>142</v>
      </c>
      <c r="C111" s="22" t="s">
        <v>44</v>
      </c>
      <c r="D111" s="2">
        <v>40</v>
      </c>
      <c r="E111" s="2">
        <v>2</v>
      </c>
      <c r="F111" s="2" t="s">
        <v>190</v>
      </c>
      <c r="G111" s="58" t="s">
        <v>280</v>
      </c>
      <c r="H111" s="21">
        <v>15</v>
      </c>
      <c r="J111" s="87">
        <v>5.8250871359320548</v>
      </c>
      <c r="K111" s="87">
        <f t="shared" si="26"/>
        <v>227.17839830135014</v>
      </c>
      <c r="M111" s="77">
        <f t="shared" si="27"/>
        <v>17.167125171939475</v>
      </c>
      <c r="N111" s="29">
        <v>39</v>
      </c>
      <c r="P111" s="63">
        <v>30.371379351788796</v>
      </c>
      <c r="Q111" s="87">
        <f t="shared" si="28"/>
        <v>1184.483794719763</v>
      </c>
      <c r="S111" s="115">
        <f t="shared" si="29"/>
        <v>3.2925735391109345</v>
      </c>
      <c r="U111" s="113"/>
      <c r="V111" s="113"/>
      <c r="W111" s="113"/>
    </row>
    <row r="112" spans="1:27" ht="15" thickTop="1" x14ac:dyDescent="0.35">
      <c r="A112" s="19">
        <v>2015</v>
      </c>
      <c r="B112" s="22" t="s">
        <v>143</v>
      </c>
      <c r="C112" s="20">
        <v>7.8499999999999993E-3</v>
      </c>
      <c r="D112" s="2">
        <v>41</v>
      </c>
      <c r="E112" s="2">
        <v>2</v>
      </c>
      <c r="F112" s="2" t="s">
        <v>193</v>
      </c>
      <c r="G112" s="58" t="s">
        <v>280</v>
      </c>
      <c r="H112" s="21">
        <v>15</v>
      </c>
      <c r="J112" s="87">
        <v>0.12018749248828174</v>
      </c>
      <c r="K112" s="87">
        <f t="shared" si="26"/>
        <v>4.6873122070429876</v>
      </c>
      <c r="M112" s="77">
        <f t="shared" si="27"/>
        <v>832.03333333333319</v>
      </c>
      <c r="N112" s="26">
        <v>44</v>
      </c>
      <c r="P112" s="63">
        <v>2.5519810905011822</v>
      </c>
      <c r="Q112" s="87">
        <f t="shared" si="28"/>
        <v>99.527262529546107</v>
      </c>
      <c r="S112" s="115">
        <f t="shared" si="29"/>
        <v>39.185243328100469</v>
      </c>
      <c r="U112" s="113"/>
      <c r="V112" s="113"/>
      <c r="W112" s="113"/>
    </row>
    <row r="113" spans="1:23" x14ac:dyDescent="0.35">
      <c r="A113" s="19">
        <v>2015</v>
      </c>
      <c r="B113" s="22" t="s">
        <v>144</v>
      </c>
      <c r="C113" s="22" t="s">
        <v>44</v>
      </c>
      <c r="D113" s="2">
        <v>42</v>
      </c>
      <c r="E113" s="2">
        <v>2</v>
      </c>
      <c r="F113" s="2" t="s">
        <v>196</v>
      </c>
      <c r="G113" s="58" t="s">
        <v>280</v>
      </c>
      <c r="H113" s="21">
        <v>15</v>
      </c>
      <c r="J113" s="87">
        <v>1.6425623973398502</v>
      </c>
      <c r="K113" s="87">
        <f t="shared" si="26"/>
        <v>64.05993349625416</v>
      </c>
      <c r="M113" s="77">
        <f t="shared" si="27"/>
        <v>60.880487804878044</v>
      </c>
      <c r="N113" s="2">
        <v>54</v>
      </c>
      <c r="P113" s="63">
        <v>2.704218580986339</v>
      </c>
      <c r="Q113" s="87">
        <f t="shared" si="28"/>
        <v>105.46452465846723</v>
      </c>
      <c r="S113" s="115">
        <f t="shared" si="29"/>
        <v>36.979259259259251</v>
      </c>
      <c r="U113" s="113"/>
      <c r="V113" s="113"/>
      <c r="W113" s="113"/>
    </row>
    <row r="114" spans="1:23" x14ac:dyDescent="0.35">
      <c r="A114" s="19">
        <v>2015</v>
      </c>
      <c r="B114" s="22" t="s">
        <v>145</v>
      </c>
      <c r="C114" s="20">
        <v>1.72E-3</v>
      </c>
      <c r="D114" s="2">
        <v>43</v>
      </c>
      <c r="E114" s="2">
        <v>2</v>
      </c>
      <c r="F114" s="2" t="s">
        <v>199</v>
      </c>
      <c r="G114" s="58" t="s">
        <v>280</v>
      </c>
      <c r="H114" s="21">
        <v>15</v>
      </c>
      <c r="J114" s="87">
        <v>6.6623933336004173</v>
      </c>
      <c r="K114" s="87">
        <f t="shared" si="26"/>
        <v>259.83334001041629</v>
      </c>
      <c r="M114" s="77">
        <f t="shared" si="27"/>
        <v>15.009621166566445</v>
      </c>
      <c r="N114" s="2">
        <v>79</v>
      </c>
      <c r="P114" s="63">
        <v>3.7498497656343903</v>
      </c>
      <c r="Q114" s="87">
        <f t="shared" si="28"/>
        <v>146.24414085974124</v>
      </c>
      <c r="S114" s="115">
        <f t="shared" si="29"/>
        <v>26.667735042735039</v>
      </c>
      <c r="U114" s="113"/>
      <c r="V114" s="113"/>
      <c r="W114" s="113"/>
    </row>
    <row r="115" spans="1:23" x14ac:dyDescent="0.35">
      <c r="A115" s="19">
        <v>2015</v>
      </c>
      <c r="B115" s="22" t="s">
        <v>146</v>
      </c>
      <c r="C115" s="22" t="s">
        <v>44</v>
      </c>
      <c r="D115" s="2">
        <v>44</v>
      </c>
      <c r="E115" s="2">
        <v>2</v>
      </c>
      <c r="F115" s="2" t="s">
        <v>202</v>
      </c>
      <c r="G115" s="58" t="s">
        <v>280</v>
      </c>
      <c r="H115" s="21">
        <v>15</v>
      </c>
      <c r="J115" s="87">
        <v>1.84287488482032</v>
      </c>
      <c r="K115" s="87">
        <f t="shared" si="26"/>
        <v>71.872120507992477</v>
      </c>
      <c r="M115" s="77">
        <f t="shared" si="27"/>
        <v>54.263043478260862</v>
      </c>
      <c r="N115" s="2">
        <v>27</v>
      </c>
      <c r="P115" s="63">
        <v>1.8909498818156327</v>
      </c>
      <c r="Q115" s="87">
        <f t="shared" si="28"/>
        <v>73.747045390809674</v>
      </c>
      <c r="S115" s="115">
        <f t="shared" si="29"/>
        <v>52.883474576271176</v>
      </c>
      <c r="U115" s="113"/>
      <c r="V115" s="113"/>
      <c r="W115" s="113"/>
    </row>
    <row r="116" spans="1:23" x14ac:dyDescent="0.35">
      <c r="A116" s="19">
        <v>2015</v>
      </c>
      <c r="B116" s="22" t="s">
        <v>148</v>
      </c>
      <c r="C116" s="20">
        <v>0.02</v>
      </c>
      <c r="D116" s="2">
        <v>45</v>
      </c>
      <c r="E116" s="2">
        <v>2</v>
      </c>
      <c r="F116" s="2" t="s">
        <v>205</v>
      </c>
      <c r="G116" s="58" t="s">
        <v>280</v>
      </c>
      <c r="H116" s="21">
        <v>15</v>
      </c>
      <c r="J116" s="87">
        <v>0.27242498297343859</v>
      </c>
      <c r="K116" s="87">
        <f t="shared" si="26"/>
        <v>10.624574335964105</v>
      </c>
      <c r="M116" s="77">
        <f t="shared" si="27"/>
        <v>367.0735294117647</v>
      </c>
      <c r="N116" s="2">
        <v>67</v>
      </c>
      <c r="P116" s="63">
        <v>0.95749369015664443</v>
      </c>
      <c r="Q116" s="87">
        <f t="shared" si="28"/>
        <v>37.342253916109129</v>
      </c>
      <c r="S116" s="115">
        <f t="shared" si="29"/>
        <v>104.43933054393305</v>
      </c>
    </row>
    <row r="117" spans="1:23" x14ac:dyDescent="0.35">
      <c r="A117" s="19">
        <v>2015</v>
      </c>
      <c r="B117" s="22" t="s">
        <v>149</v>
      </c>
      <c r="C117" s="20">
        <v>0.05</v>
      </c>
      <c r="D117" s="2">
        <v>46</v>
      </c>
      <c r="E117" s="2">
        <v>2</v>
      </c>
      <c r="F117" s="2" t="s">
        <v>208</v>
      </c>
      <c r="G117" s="58" t="s">
        <v>280</v>
      </c>
      <c r="H117" s="21">
        <v>15</v>
      </c>
      <c r="J117" s="87">
        <v>20.712311205480553</v>
      </c>
      <c r="K117" s="87">
        <f t="shared" si="26"/>
        <v>807.78013701374152</v>
      </c>
      <c r="M117" s="77">
        <f t="shared" si="27"/>
        <v>4.8280464216634424</v>
      </c>
      <c r="N117" s="2">
        <v>12</v>
      </c>
      <c r="P117" s="63">
        <v>2.1393373662914148</v>
      </c>
      <c r="Q117" s="87">
        <f t="shared" si="28"/>
        <v>83.434157285365174</v>
      </c>
      <c r="S117" s="115">
        <f t="shared" si="29"/>
        <v>46.743445692883888</v>
      </c>
    </row>
    <row r="118" spans="1:23" x14ac:dyDescent="0.35">
      <c r="A118" s="19">
        <v>2015</v>
      </c>
      <c r="B118" s="22" t="s">
        <v>150</v>
      </c>
      <c r="C118" s="22" t="s">
        <v>44</v>
      </c>
      <c r="D118" s="2">
        <v>47</v>
      </c>
      <c r="E118" s="2">
        <v>2</v>
      </c>
      <c r="F118" s="2" t="s">
        <v>211</v>
      </c>
      <c r="G118" s="58" t="s">
        <v>280</v>
      </c>
      <c r="H118" s="21">
        <v>15</v>
      </c>
      <c r="J118" s="87">
        <v>2.4077560995152441</v>
      </c>
      <c r="K118" s="87">
        <f t="shared" si="26"/>
        <v>93.902487881094515</v>
      </c>
      <c r="M118" s="77">
        <f t="shared" si="27"/>
        <v>41.532445923460891</v>
      </c>
      <c r="N118" s="2">
        <v>58</v>
      </c>
      <c r="P118" s="63">
        <v>2.335643604022275</v>
      </c>
      <c r="Q118" s="87">
        <f t="shared" si="28"/>
        <v>91.09010055686872</v>
      </c>
      <c r="S118" s="115">
        <f t="shared" si="29"/>
        <v>42.814751286449393</v>
      </c>
    </row>
    <row r="119" spans="1:23" ht="15" thickBot="1" x14ac:dyDescent="0.4">
      <c r="A119" s="19">
        <v>2015</v>
      </c>
      <c r="B119" s="22" t="s">
        <v>151</v>
      </c>
      <c r="C119" s="20">
        <v>1.72E-3</v>
      </c>
      <c r="D119" s="2">
        <v>48</v>
      </c>
      <c r="E119" s="2">
        <v>2</v>
      </c>
      <c r="F119" s="2" t="s">
        <v>214</v>
      </c>
      <c r="G119" s="58" t="s">
        <v>280</v>
      </c>
      <c r="H119" s="21">
        <v>15</v>
      </c>
      <c r="J119" s="87">
        <v>10.820880573694964</v>
      </c>
      <c r="K119" s="87">
        <f t="shared" si="26"/>
        <v>422.01434237410359</v>
      </c>
      <c r="M119" s="77">
        <f t="shared" si="27"/>
        <v>9.2413920770085145</v>
      </c>
      <c r="N119" s="29">
        <v>34</v>
      </c>
      <c r="P119" s="63">
        <v>41.588878650695086</v>
      </c>
      <c r="Q119" s="87">
        <f t="shared" si="28"/>
        <v>1621.9662673771084</v>
      </c>
      <c r="S119" s="115">
        <f t="shared" si="29"/>
        <v>2.4044889702340813</v>
      </c>
    </row>
    <row r="120" spans="1:23" ht="15" thickTop="1" x14ac:dyDescent="0.35">
      <c r="A120" s="19">
        <v>2015</v>
      </c>
      <c r="B120" s="22" t="s">
        <v>152</v>
      </c>
      <c r="C120" s="22" t="s">
        <v>44</v>
      </c>
      <c r="D120" s="2">
        <v>49</v>
      </c>
      <c r="E120" s="2">
        <v>2</v>
      </c>
      <c r="F120" s="2" t="s">
        <v>217</v>
      </c>
      <c r="G120" s="58" t="s">
        <v>280</v>
      </c>
      <c r="H120" s="21">
        <v>15</v>
      </c>
      <c r="J120" s="87">
        <v>2.0271623733023518</v>
      </c>
      <c r="K120" s="87">
        <f t="shared" si="26"/>
        <v>79.059332558791723</v>
      </c>
      <c r="M120" s="77">
        <f t="shared" si="27"/>
        <v>49.330039525691696</v>
      </c>
      <c r="N120" s="26">
        <v>70</v>
      </c>
      <c r="P120">
        <v>1.454268659108209</v>
      </c>
      <c r="Q120" s="87">
        <f t="shared" si="28"/>
        <v>56.71647770522015</v>
      </c>
      <c r="S120" s="115">
        <f t="shared" si="29"/>
        <v>68.763085399449025</v>
      </c>
    </row>
    <row r="121" spans="1:23" x14ac:dyDescent="0.35">
      <c r="A121" s="19">
        <v>2015</v>
      </c>
      <c r="B121" s="22" t="s">
        <v>153</v>
      </c>
      <c r="C121" s="20">
        <v>0.04</v>
      </c>
      <c r="D121" s="2">
        <v>50</v>
      </c>
      <c r="E121" s="2">
        <v>2</v>
      </c>
      <c r="F121" s="2" t="s">
        <v>220</v>
      </c>
      <c r="G121" s="58" t="s">
        <v>280</v>
      </c>
      <c r="H121" s="21">
        <v>15</v>
      </c>
      <c r="J121" s="87">
        <v>5.8371058851808826</v>
      </c>
      <c r="K121" s="87">
        <f t="shared" si="26"/>
        <v>227.64712952205443</v>
      </c>
      <c r="M121" s="77">
        <f t="shared" si="27"/>
        <v>17.131777625257378</v>
      </c>
      <c r="N121" s="2">
        <v>68</v>
      </c>
      <c r="P121">
        <v>2.652137334241417</v>
      </c>
      <c r="Q121" s="87">
        <f t="shared" si="28"/>
        <v>103.43335603541526</v>
      </c>
      <c r="S121" s="115">
        <f t="shared" si="29"/>
        <v>37.705438066465248</v>
      </c>
    </row>
    <row r="122" spans="1:23" x14ac:dyDescent="0.35">
      <c r="E122" s="14">
        <v>2</v>
      </c>
      <c r="F122" s="14" t="s">
        <v>223</v>
      </c>
      <c r="I122" t="s">
        <v>317</v>
      </c>
      <c r="J122">
        <v>1.4142061616121151</v>
      </c>
      <c r="K122" s="87">
        <f t="shared" si="26"/>
        <v>55.154040302872488</v>
      </c>
      <c r="M122" s="77">
        <f t="shared" si="27"/>
        <v>70.71104815864021</v>
      </c>
      <c r="N122" s="2">
        <v>35</v>
      </c>
      <c r="P122">
        <v>0.94146869115820686</v>
      </c>
      <c r="Q122" s="87">
        <f t="shared" si="28"/>
        <v>36.717278955170066</v>
      </c>
      <c r="S122" s="115">
        <f t="shared" si="29"/>
        <v>106.21702127659574</v>
      </c>
    </row>
    <row r="123" spans="1:23" x14ac:dyDescent="0.35">
      <c r="E123" s="14">
        <v>2</v>
      </c>
      <c r="F123" s="14" t="s">
        <v>226</v>
      </c>
      <c r="I123" t="s">
        <v>319</v>
      </c>
      <c r="J123">
        <v>86.466888345819484</v>
      </c>
      <c r="K123" s="87">
        <f t="shared" si="26"/>
        <v>3372.20864548696</v>
      </c>
      <c r="M123" s="77">
        <f t="shared" si="27"/>
        <v>1.1565120696844737</v>
      </c>
      <c r="N123" s="2">
        <v>89</v>
      </c>
      <c r="P123">
        <v>147.15756580265216</v>
      </c>
      <c r="Q123" s="87">
        <f t="shared" si="28"/>
        <v>5739.1450663034339</v>
      </c>
      <c r="S123" s="115">
        <f t="shared" si="29"/>
        <v>0.67954372209517577</v>
      </c>
    </row>
    <row r="124" spans="1:23" x14ac:dyDescent="0.35">
      <c r="F124" s="17"/>
    </row>
    <row r="125" spans="1:23" x14ac:dyDescent="0.35">
      <c r="F125" s="17"/>
    </row>
    <row r="126" spans="1:23" x14ac:dyDescent="0.35">
      <c r="F126" s="17"/>
    </row>
    <row r="127" spans="1:23" x14ac:dyDescent="0.35">
      <c r="F127" s="17"/>
    </row>
    <row r="128" spans="1:23" x14ac:dyDescent="0.35">
      <c r="F128" s="17"/>
    </row>
    <row r="129" spans="6:6" x14ac:dyDescent="0.35">
      <c r="F129" s="17"/>
    </row>
    <row r="130" spans="6:6" x14ac:dyDescent="0.35">
      <c r="F130" s="17"/>
    </row>
    <row r="131" spans="6:6" x14ac:dyDescent="0.35">
      <c r="F131" s="17"/>
    </row>
    <row r="132" spans="6:6" x14ac:dyDescent="0.35">
      <c r="F132" s="17"/>
    </row>
    <row r="133" spans="6:6" x14ac:dyDescent="0.35">
      <c r="F133" s="17"/>
    </row>
    <row r="134" spans="6:6" x14ac:dyDescent="0.35">
      <c r="F134" s="17"/>
    </row>
    <row r="135" spans="6:6" x14ac:dyDescent="0.35">
      <c r="F135" s="17"/>
    </row>
    <row r="136" spans="6:6" x14ac:dyDescent="0.35">
      <c r="F136" s="17"/>
    </row>
    <row r="137" spans="6:6" x14ac:dyDescent="0.35">
      <c r="F137" s="17"/>
    </row>
    <row r="138" spans="6:6" x14ac:dyDescent="0.35">
      <c r="F138" s="17"/>
    </row>
  </sheetData>
  <sortState ref="V90:AC97">
    <sortCondition ref="V9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A71" workbookViewId="0">
      <selection activeCell="D90" sqref="D90:L97"/>
    </sheetView>
  </sheetViews>
  <sheetFormatPr defaultRowHeight="14.5" x14ac:dyDescent="0.35"/>
  <cols>
    <col min="2" max="2" width="15.7265625" customWidth="1"/>
    <col min="3" max="3" width="10.453125" customWidth="1"/>
    <col min="6" max="6" width="10.1796875" customWidth="1"/>
    <col min="11" max="11" width="12.26953125" bestFit="1" customWidth="1"/>
    <col min="258" max="258" width="15.7265625" customWidth="1"/>
    <col min="259" max="259" width="10.453125" customWidth="1"/>
    <col min="262" max="262" width="10.1796875" customWidth="1"/>
    <col min="267" max="267" width="12.26953125" bestFit="1" customWidth="1"/>
    <col min="514" max="514" width="15.7265625" customWidth="1"/>
    <col min="515" max="515" width="10.453125" customWidth="1"/>
    <col min="518" max="518" width="10.1796875" customWidth="1"/>
    <col min="523" max="523" width="12.26953125" bestFit="1" customWidth="1"/>
    <col min="770" max="770" width="15.7265625" customWidth="1"/>
    <col min="771" max="771" width="10.453125" customWidth="1"/>
    <col min="774" max="774" width="10.1796875" customWidth="1"/>
    <col min="779" max="779" width="12.26953125" bestFit="1" customWidth="1"/>
    <col min="1026" max="1026" width="15.7265625" customWidth="1"/>
    <col min="1027" max="1027" width="10.453125" customWidth="1"/>
    <col min="1030" max="1030" width="10.1796875" customWidth="1"/>
    <col min="1035" max="1035" width="12.26953125" bestFit="1" customWidth="1"/>
    <col min="1282" max="1282" width="15.7265625" customWidth="1"/>
    <col min="1283" max="1283" width="10.453125" customWidth="1"/>
    <col min="1286" max="1286" width="10.1796875" customWidth="1"/>
    <col min="1291" max="1291" width="12.26953125" bestFit="1" customWidth="1"/>
    <col min="1538" max="1538" width="15.7265625" customWidth="1"/>
    <col min="1539" max="1539" width="10.453125" customWidth="1"/>
    <col min="1542" max="1542" width="10.1796875" customWidth="1"/>
    <col min="1547" max="1547" width="12.26953125" bestFit="1" customWidth="1"/>
    <col min="1794" max="1794" width="15.7265625" customWidth="1"/>
    <col min="1795" max="1795" width="10.453125" customWidth="1"/>
    <col min="1798" max="1798" width="10.1796875" customWidth="1"/>
    <col min="1803" max="1803" width="12.26953125" bestFit="1" customWidth="1"/>
    <col min="2050" max="2050" width="15.7265625" customWidth="1"/>
    <col min="2051" max="2051" width="10.453125" customWidth="1"/>
    <col min="2054" max="2054" width="10.1796875" customWidth="1"/>
    <col min="2059" max="2059" width="12.26953125" bestFit="1" customWidth="1"/>
    <col min="2306" max="2306" width="15.7265625" customWidth="1"/>
    <col min="2307" max="2307" width="10.453125" customWidth="1"/>
    <col min="2310" max="2310" width="10.1796875" customWidth="1"/>
    <col min="2315" max="2315" width="12.26953125" bestFit="1" customWidth="1"/>
    <col min="2562" max="2562" width="15.7265625" customWidth="1"/>
    <col min="2563" max="2563" width="10.453125" customWidth="1"/>
    <col min="2566" max="2566" width="10.1796875" customWidth="1"/>
    <col min="2571" max="2571" width="12.26953125" bestFit="1" customWidth="1"/>
    <col min="2818" max="2818" width="15.7265625" customWidth="1"/>
    <col min="2819" max="2819" width="10.453125" customWidth="1"/>
    <col min="2822" max="2822" width="10.1796875" customWidth="1"/>
    <col min="2827" max="2827" width="12.26953125" bestFit="1" customWidth="1"/>
    <col min="3074" max="3074" width="15.7265625" customWidth="1"/>
    <col min="3075" max="3075" width="10.453125" customWidth="1"/>
    <col min="3078" max="3078" width="10.1796875" customWidth="1"/>
    <col min="3083" max="3083" width="12.26953125" bestFit="1" customWidth="1"/>
    <col min="3330" max="3330" width="15.7265625" customWidth="1"/>
    <col min="3331" max="3331" width="10.453125" customWidth="1"/>
    <col min="3334" max="3334" width="10.1796875" customWidth="1"/>
    <col min="3339" max="3339" width="12.26953125" bestFit="1" customWidth="1"/>
    <col min="3586" max="3586" width="15.7265625" customWidth="1"/>
    <col min="3587" max="3587" width="10.453125" customWidth="1"/>
    <col min="3590" max="3590" width="10.1796875" customWidth="1"/>
    <col min="3595" max="3595" width="12.26953125" bestFit="1" customWidth="1"/>
    <col min="3842" max="3842" width="15.7265625" customWidth="1"/>
    <col min="3843" max="3843" width="10.453125" customWidth="1"/>
    <col min="3846" max="3846" width="10.1796875" customWidth="1"/>
    <col min="3851" max="3851" width="12.26953125" bestFit="1" customWidth="1"/>
    <col min="4098" max="4098" width="15.7265625" customWidth="1"/>
    <col min="4099" max="4099" width="10.453125" customWidth="1"/>
    <col min="4102" max="4102" width="10.1796875" customWidth="1"/>
    <col min="4107" max="4107" width="12.26953125" bestFit="1" customWidth="1"/>
    <col min="4354" max="4354" width="15.7265625" customWidth="1"/>
    <col min="4355" max="4355" width="10.453125" customWidth="1"/>
    <col min="4358" max="4358" width="10.1796875" customWidth="1"/>
    <col min="4363" max="4363" width="12.26953125" bestFit="1" customWidth="1"/>
    <col min="4610" max="4610" width="15.7265625" customWidth="1"/>
    <col min="4611" max="4611" width="10.453125" customWidth="1"/>
    <col min="4614" max="4614" width="10.1796875" customWidth="1"/>
    <col min="4619" max="4619" width="12.26953125" bestFit="1" customWidth="1"/>
    <col min="4866" max="4866" width="15.7265625" customWidth="1"/>
    <col min="4867" max="4867" width="10.453125" customWidth="1"/>
    <col min="4870" max="4870" width="10.1796875" customWidth="1"/>
    <col min="4875" max="4875" width="12.26953125" bestFit="1" customWidth="1"/>
    <col min="5122" max="5122" width="15.7265625" customWidth="1"/>
    <col min="5123" max="5123" width="10.453125" customWidth="1"/>
    <col min="5126" max="5126" width="10.1796875" customWidth="1"/>
    <col min="5131" max="5131" width="12.26953125" bestFit="1" customWidth="1"/>
    <col min="5378" max="5378" width="15.7265625" customWidth="1"/>
    <col min="5379" max="5379" width="10.453125" customWidth="1"/>
    <col min="5382" max="5382" width="10.1796875" customWidth="1"/>
    <col min="5387" max="5387" width="12.26953125" bestFit="1" customWidth="1"/>
    <col min="5634" max="5634" width="15.7265625" customWidth="1"/>
    <col min="5635" max="5635" width="10.453125" customWidth="1"/>
    <col min="5638" max="5638" width="10.1796875" customWidth="1"/>
    <col min="5643" max="5643" width="12.26953125" bestFit="1" customWidth="1"/>
    <col min="5890" max="5890" width="15.7265625" customWidth="1"/>
    <col min="5891" max="5891" width="10.453125" customWidth="1"/>
    <col min="5894" max="5894" width="10.1796875" customWidth="1"/>
    <col min="5899" max="5899" width="12.26953125" bestFit="1" customWidth="1"/>
    <col min="6146" max="6146" width="15.7265625" customWidth="1"/>
    <col min="6147" max="6147" width="10.453125" customWidth="1"/>
    <col min="6150" max="6150" width="10.1796875" customWidth="1"/>
    <col min="6155" max="6155" width="12.26953125" bestFit="1" customWidth="1"/>
    <col min="6402" max="6402" width="15.7265625" customWidth="1"/>
    <col min="6403" max="6403" width="10.453125" customWidth="1"/>
    <col min="6406" max="6406" width="10.1796875" customWidth="1"/>
    <col min="6411" max="6411" width="12.26953125" bestFit="1" customWidth="1"/>
    <col min="6658" max="6658" width="15.7265625" customWidth="1"/>
    <col min="6659" max="6659" width="10.453125" customWidth="1"/>
    <col min="6662" max="6662" width="10.1796875" customWidth="1"/>
    <col min="6667" max="6667" width="12.26953125" bestFit="1" customWidth="1"/>
    <col min="6914" max="6914" width="15.7265625" customWidth="1"/>
    <col min="6915" max="6915" width="10.453125" customWidth="1"/>
    <col min="6918" max="6918" width="10.1796875" customWidth="1"/>
    <col min="6923" max="6923" width="12.26953125" bestFit="1" customWidth="1"/>
    <col min="7170" max="7170" width="15.7265625" customWidth="1"/>
    <col min="7171" max="7171" width="10.453125" customWidth="1"/>
    <col min="7174" max="7174" width="10.1796875" customWidth="1"/>
    <col min="7179" max="7179" width="12.26953125" bestFit="1" customWidth="1"/>
    <col min="7426" max="7426" width="15.7265625" customWidth="1"/>
    <col min="7427" max="7427" width="10.453125" customWidth="1"/>
    <col min="7430" max="7430" width="10.1796875" customWidth="1"/>
    <col min="7435" max="7435" width="12.26953125" bestFit="1" customWidth="1"/>
    <col min="7682" max="7682" width="15.7265625" customWidth="1"/>
    <col min="7683" max="7683" width="10.453125" customWidth="1"/>
    <col min="7686" max="7686" width="10.1796875" customWidth="1"/>
    <col min="7691" max="7691" width="12.26953125" bestFit="1" customWidth="1"/>
    <col min="7938" max="7938" width="15.7265625" customWidth="1"/>
    <col min="7939" max="7939" width="10.453125" customWidth="1"/>
    <col min="7942" max="7942" width="10.1796875" customWidth="1"/>
    <col min="7947" max="7947" width="12.26953125" bestFit="1" customWidth="1"/>
    <col min="8194" max="8194" width="15.7265625" customWidth="1"/>
    <col min="8195" max="8195" width="10.453125" customWidth="1"/>
    <col min="8198" max="8198" width="10.1796875" customWidth="1"/>
    <col min="8203" max="8203" width="12.26953125" bestFit="1" customWidth="1"/>
    <col min="8450" max="8450" width="15.7265625" customWidth="1"/>
    <col min="8451" max="8451" width="10.453125" customWidth="1"/>
    <col min="8454" max="8454" width="10.1796875" customWidth="1"/>
    <col min="8459" max="8459" width="12.26953125" bestFit="1" customWidth="1"/>
    <col min="8706" max="8706" width="15.7265625" customWidth="1"/>
    <col min="8707" max="8707" width="10.453125" customWidth="1"/>
    <col min="8710" max="8710" width="10.1796875" customWidth="1"/>
    <col min="8715" max="8715" width="12.26953125" bestFit="1" customWidth="1"/>
    <col min="8962" max="8962" width="15.7265625" customWidth="1"/>
    <col min="8963" max="8963" width="10.453125" customWidth="1"/>
    <col min="8966" max="8966" width="10.1796875" customWidth="1"/>
    <col min="8971" max="8971" width="12.26953125" bestFit="1" customWidth="1"/>
    <col min="9218" max="9218" width="15.7265625" customWidth="1"/>
    <col min="9219" max="9219" width="10.453125" customWidth="1"/>
    <col min="9222" max="9222" width="10.1796875" customWidth="1"/>
    <col min="9227" max="9227" width="12.26953125" bestFit="1" customWidth="1"/>
    <col min="9474" max="9474" width="15.7265625" customWidth="1"/>
    <col min="9475" max="9475" width="10.453125" customWidth="1"/>
    <col min="9478" max="9478" width="10.1796875" customWidth="1"/>
    <col min="9483" max="9483" width="12.26953125" bestFit="1" customWidth="1"/>
    <col min="9730" max="9730" width="15.7265625" customWidth="1"/>
    <col min="9731" max="9731" width="10.453125" customWidth="1"/>
    <col min="9734" max="9734" width="10.1796875" customWidth="1"/>
    <col min="9739" max="9739" width="12.26953125" bestFit="1" customWidth="1"/>
    <col min="9986" max="9986" width="15.7265625" customWidth="1"/>
    <col min="9987" max="9987" width="10.453125" customWidth="1"/>
    <col min="9990" max="9990" width="10.1796875" customWidth="1"/>
    <col min="9995" max="9995" width="12.26953125" bestFit="1" customWidth="1"/>
    <col min="10242" max="10242" width="15.7265625" customWidth="1"/>
    <col min="10243" max="10243" width="10.453125" customWidth="1"/>
    <col min="10246" max="10246" width="10.1796875" customWidth="1"/>
    <col min="10251" max="10251" width="12.26953125" bestFit="1" customWidth="1"/>
    <col min="10498" max="10498" width="15.7265625" customWidth="1"/>
    <col min="10499" max="10499" width="10.453125" customWidth="1"/>
    <col min="10502" max="10502" width="10.1796875" customWidth="1"/>
    <col min="10507" max="10507" width="12.26953125" bestFit="1" customWidth="1"/>
    <col min="10754" max="10754" width="15.7265625" customWidth="1"/>
    <col min="10755" max="10755" width="10.453125" customWidth="1"/>
    <col min="10758" max="10758" width="10.1796875" customWidth="1"/>
    <col min="10763" max="10763" width="12.26953125" bestFit="1" customWidth="1"/>
    <col min="11010" max="11010" width="15.7265625" customWidth="1"/>
    <col min="11011" max="11011" width="10.453125" customWidth="1"/>
    <col min="11014" max="11014" width="10.1796875" customWidth="1"/>
    <col min="11019" max="11019" width="12.26953125" bestFit="1" customWidth="1"/>
    <col min="11266" max="11266" width="15.7265625" customWidth="1"/>
    <col min="11267" max="11267" width="10.453125" customWidth="1"/>
    <col min="11270" max="11270" width="10.1796875" customWidth="1"/>
    <col min="11275" max="11275" width="12.26953125" bestFit="1" customWidth="1"/>
    <col min="11522" max="11522" width="15.7265625" customWidth="1"/>
    <col min="11523" max="11523" width="10.453125" customWidth="1"/>
    <col min="11526" max="11526" width="10.1796875" customWidth="1"/>
    <col min="11531" max="11531" width="12.26953125" bestFit="1" customWidth="1"/>
    <col min="11778" max="11778" width="15.7265625" customWidth="1"/>
    <col min="11779" max="11779" width="10.453125" customWidth="1"/>
    <col min="11782" max="11782" width="10.1796875" customWidth="1"/>
    <col min="11787" max="11787" width="12.26953125" bestFit="1" customWidth="1"/>
    <col min="12034" max="12034" width="15.7265625" customWidth="1"/>
    <col min="12035" max="12035" width="10.453125" customWidth="1"/>
    <col min="12038" max="12038" width="10.1796875" customWidth="1"/>
    <col min="12043" max="12043" width="12.26953125" bestFit="1" customWidth="1"/>
    <col min="12290" max="12290" width="15.7265625" customWidth="1"/>
    <col min="12291" max="12291" width="10.453125" customWidth="1"/>
    <col min="12294" max="12294" width="10.1796875" customWidth="1"/>
    <col min="12299" max="12299" width="12.26953125" bestFit="1" customWidth="1"/>
    <col min="12546" max="12546" width="15.7265625" customWidth="1"/>
    <col min="12547" max="12547" width="10.453125" customWidth="1"/>
    <col min="12550" max="12550" width="10.1796875" customWidth="1"/>
    <col min="12555" max="12555" width="12.26953125" bestFit="1" customWidth="1"/>
    <col min="12802" max="12802" width="15.7265625" customWidth="1"/>
    <col min="12803" max="12803" width="10.453125" customWidth="1"/>
    <col min="12806" max="12806" width="10.1796875" customWidth="1"/>
    <col min="12811" max="12811" width="12.26953125" bestFit="1" customWidth="1"/>
    <col min="13058" max="13058" width="15.7265625" customWidth="1"/>
    <col min="13059" max="13059" width="10.453125" customWidth="1"/>
    <col min="13062" max="13062" width="10.1796875" customWidth="1"/>
    <col min="13067" max="13067" width="12.26953125" bestFit="1" customWidth="1"/>
    <col min="13314" max="13314" width="15.7265625" customWidth="1"/>
    <col min="13315" max="13315" width="10.453125" customWidth="1"/>
    <col min="13318" max="13318" width="10.1796875" customWidth="1"/>
    <col min="13323" max="13323" width="12.26953125" bestFit="1" customWidth="1"/>
    <col min="13570" max="13570" width="15.7265625" customWidth="1"/>
    <col min="13571" max="13571" width="10.453125" customWidth="1"/>
    <col min="13574" max="13574" width="10.1796875" customWidth="1"/>
    <col min="13579" max="13579" width="12.26953125" bestFit="1" customWidth="1"/>
    <col min="13826" max="13826" width="15.7265625" customWidth="1"/>
    <col min="13827" max="13827" width="10.453125" customWidth="1"/>
    <col min="13830" max="13830" width="10.1796875" customWidth="1"/>
    <col min="13835" max="13835" width="12.26953125" bestFit="1" customWidth="1"/>
    <col min="14082" max="14082" width="15.7265625" customWidth="1"/>
    <col min="14083" max="14083" width="10.453125" customWidth="1"/>
    <col min="14086" max="14086" width="10.1796875" customWidth="1"/>
    <col min="14091" max="14091" width="12.26953125" bestFit="1" customWidth="1"/>
    <col min="14338" max="14338" width="15.7265625" customWidth="1"/>
    <col min="14339" max="14339" width="10.453125" customWidth="1"/>
    <col min="14342" max="14342" width="10.1796875" customWidth="1"/>
    <col min="14347" max="14347" width="12.26953125" bestFit="1" customWidth="1"/>
    <col min="14594" max="14594" width="15.7265625" customWidth="1"/>
    <col min="14595" max="14595" width="10.453125" customWidth="1"/>
    <col min="14598" max="14598" width="10.1796875" customWidth="1"/>
    <col min="14603" max="14603" width="12.26953125" bestFit="1" customWidth="1"/>
    <col min="14850" max="14850" width="15.7265625" customWidth="1"/>
    <col min="14851" max="14851" width="10.453125" customWidth="1"/>
    <col min="14854" max="14854" width="10.1796875" customWidth="1"/>
    <col min="14859" max="14859" width="12.26953125" bestFit="1" customWidth="1"/>
    <col min="15106" max="15106" width="15.7265625" customWidth="1"/>
    <col min="15107" max="15107" width="10.453125" customWidth="1"/>
    <col min="15110" max="15110" width="10.1796875" customWidth="1"/>
    <col min="15115" max="15115" width="12.26953125" bestFit="1" customWidth="1"/>
    <col min="15362" max="15362" width="15.7265625" customWidth="1"/>
    <col min="15363" max="15363" width="10.453125" customWidth="1"/>
    <col min="15366" max="15366" width="10.1796875" customWidth="1"/>
    <col min="15371" max="15371" width="12.26953125" bestFit="1" customWidth="1"/>
    <col min="15618" max="15618" width="15.7265625" customWidth="1"/>
    <col min="15619" max="15619" width="10.453125" customWidth="1"/>
    <col min="15622" max="15622" width="10.1796875" customWidth="1"/>
    <col min="15627" max="15627" width="12.26953125" bestFit="1" customWidth="1"/>
    <col min="15874" max="15874" width="15.7265625" customWidth="1"/>
    <col min="15875" max="15875" width="10.453125" customWidth="1"/>
    <col min="15878" max="15878" width="10.1796875" customWidth="1"/>
    <col min="15883" max="15883" width="12.26953125" bestFit="1" customWidth="1"/>
    <col min="16130" max="16130" width="15.7265625" customWidth="1"/>
    <col min="16131" max="16131" width="10.453125" customWidth="1"/>
    <col min="16134" max="16134" width="10.1796875" customWidth="1"/>
    <col min="16139" max="16139" width="12.26953125" bestFit="1" customWidth="1"/>
  </cols>
  <sheetData>
    <row r="1" spans="1:12" x14ac:dyDescent="0.35">
      <c r="B1" s="64" t="s">
        <v>288</v>
      </c>
    </row>
    <row r="4" spans="1:12" x14ac:dyDescent="0.35">
      <c r="A4" s="64" t="s">
        <v>289</v>
      </c>
      <c r="B4" s="64">
        <v>485</v>
      </c>
    </row>
    <row r="5" spans="1:12" x14ac:dyDescent="0.35">
      <c r="A5" s="64" t="s">
        <v>290</v>
      </c>
      <c r="B5" s="64">
        <v>535</v>
      </c>
    </row>
    <row r="6" spans="1:12" x14ac:dyDescent="0.35">
      <c r="A6" s="65" t="s">
        <v>291</v>
      </c>
      <c r="B6" s="64"/>
    </row>
    <row r="8" spans="1:12" x14ac:dyDescent="0.35">
      <c r="B8" s="66" t="s">
        <v>292</v>
      </c>
    </row>
    <row r="9" spans="1:12" x14ac:dyDescent="0.35">
      <c r="K9" s="67" t="s">
        <v>293</v>
      </c>
      <c r="L9" s="67" t="s">
        <v>294</v>
      </c>
    </row>
    <row r="10" spans="1:12" x14ac:dyDescent="0.35">
      <c r="B10" t="s">
        <v>295</v>
      </c>
      <c r="C10" s="67" t="s">
        <v>293</v>
      </c>
      <c r="D10" s="67" t="s">
        <v>296</v>
      </c>
      <c r="E10" s="67" t="s">
        <v>296</v>
      </c>
      <c r="F10" s="67" t="s">
        <v>297</v>
      </c>
      <c r="G10" s="67" t="s">
        <v>294</v>
      </c>
      <c r="K10">
        <f>C11</f>
        <v>1000</v>
      </c>
      <c r="L10">
        <f>+G11</f>
        <v>41208</v>
      </c>
    </row>
    <row r="11" spans="1:12" x14ac:dyDescent="0.35">
      <c r="B11">
        <v>250</v>
      </c>
      <c r="C11">
        <v>1000</v>
      </c>
      <c r="D11" s="68">
        <f t="shared" ref="D11:E14" si="0">B23</f>
        <v>41738</v>
      </c>
      <c r="E11" s="68">
        <f t="shared" si="0"/>
        <v>40873</v>
      </c>
      <c r="F11">
        <f>+(D11+E11)/2</f>
        <v>41305.5</v>
      </c>
      <c r="G11">
        <f>+F11-F14</f>
        <v>41208</v>
      </c>
      <c r="K11">
        <f>C12</f>
        <v>100</v>
      </c>
      <c r="L11">
        <f>+G12</f>
        <v>4409</v>
      </c>
    </row>
    <row r="12" spans="1:12" x14ac:dyDescent="0.35">
      <c r="B12">
        <v>25</v>
      </c>
      <c r="C12">
        <v>100</v>
      </c>
      <c r="D12" s="68">
        <f t="shared" si="0"/>
        <v>4499</v>
      </c>
      <c r="E12" s="68">
        <f t="shared" si="0"/>
        <v>4514</v>
      </c>
      <c r="F12">
        <f>+(D12+E12)/2</f>
        <v>4506.5</v>
      </c>
      <c r="G12">
        <f>+F12-F14</f>
        <v>4409</v>
      </c>
      <c r="K12">
        <f>C13</f>
        <v>10</v>
      </c>
      <c r="L12">
        <f>+G13</f>
        <v>451.5</v>
      </c>
    </row>
    <row r="13" spans="1:12" x14ac:dyDescent="0.35">
      <c r="B13">
        <v>2.5</v>
      </c>
      <c r="C13">
        <v>10</v>
      </c>
      <c r="D13" s="68">
        <f t="shared" si="0"/>
        <v>517</v>
      </c>
      <c r="E13" s="68">
        <f t="shared" si="0"/>
        <v>581</v>
      </c>
      <c r="F13">
        <f>+(D13+E13)/2</f>
        <v>549</v>
      </c>
      <c r="G13">
        <f>+F13-F14</f>
        <v>451.5</v>
      </c>
      <c r="K13">
        <f>C14</f>
        <v>0</v>
      </c>
      <c r="L13">
        <f>+G14</f>
        <v>0</v>
      </c>
    </row>
    <row r="14" spans="1:12" x14ac:dyDescent="0.35">
      <c r="B14">
        <v>0</v>
      </c>
      <c r="C14">
        <v>0</v>
      </c>
      <c r="D14" s="68">
        <f t="shared" si="0"/>
        <v>104</v>
      </c>
      <c r="E14" s="68">
        <f t="shared" si="0"/>
        <v>91</v>
      </c>
      <c r="F14" s="69">
        <f>+(D14+E14)/2</f>
        <v>97.5</v>
      </c>
      <c r="G14">
        <v>0</v>
      </c>
    </row>
    <row r="15" spans="1:12" x14ac:dyDescent="0.35">
      <c r="J15" s="70" t="s">
        <v>298</v>
      </c>
      <c r="K15" s="70">
        <v>49.991999999999997</v>
      </c>
    </row>
    <row r="16" spans="1:12" x14ac:dyDescent="0.35">
      <c r="B16" s="64"/>
      <c r="C16" s="64"/>
      <c r="D16" s="64"/>
      <c r="E16" s="64"/>
    </row>
    <row r="21" spans="1:13" x14ac:dyDescent="0.35">
      <c r="A21" s="67" t="s">
        <v>299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</row>
    <row r="22" spans="1:13" x14ac:dyDescent="0.35">
      <c r="A22" s="71" t="s">
        <v>300</v>
      </c>
      <c r="B22" s="67">
        <v>1</v>
      </c>
      <c r="C22" s="67">
        <v>2</v>
      </c>
      <c r="D22" s="67">
        <v>3</v>
      </c>
      <c r="E22" s="67">
        <v>4</v>
      </c>
      <c r="F22" s="67">
        <v>5</v>
      </c>
      <c r="G22" s="67">
        <v>6</v>
      </c>
      <c r="H22" s="67">
        <v>7</v>
      </c>
      <c r="I22" s="67">
        <v>8</v>
      </c>
      <c r="J22" s="67">
        <v>9</v>
      </c>
      <c r="K22" s="67">
        <v>10</v>
      </c>
      <c r="L22" s="67">
        <v>11</v>
      </c>
      <c r="M22" s="67">
        <v>12</v>
      </c>
    </row>
    <row r="23" spans="1:13" x14ac:dyDescent="0.35">
      <c r="A23" s="71" t="s">
        <v>301</v>
      </c>
      <c r="B23" s="83">
        <v>41738</v>
      </c>
      <c r="C23" s="83">
        <v>40873</v>
      </c>
      <c r="D23">
        <v>2962</v>
      </c>
      <c r="E23">
        <v>7711</v>
      </c>
      <c r="F23">
        <v>6737</v>
      </c>
      <c r="G23">
        <v>5263</v>
      </c>
      <c r="H23">
        <v>1918</v>
      </c>
      <c r="I23">
        <v>10181</v>
      </c>
      <c r="J23">
        <v>2722</v>
      </c>
      <c r="K23">
        <v>10387</v>
      </c>
      <c r="L23">
        <v>2</v>
      </c>
      <c r="M23">
        <v>2</v>
      </c>
    </row>
    <row r="24" spans="1:13" x14ac:dyDescent="0.35">
      <c r="A24" s="71" t="s">
        <v>302</v>
      </c>
      <c r="B24" s="83">
        <v>4499</v>
      </c>
      <c r="C24" s="83">
        <v>4514</v>
      </c>
      <c r="D24">
        <v>13918</v>
      </c>
      <c r="E24">
        <v>16646</v>
      </c>
      <c r="F24">
        <v>5177</v>
      </c>
      <c r="G24">
        <v>12453</v>
      </c>
      <c r="H24">
        <v>7299</v>
      </c>
      <c r="I24">
        <v>3042</v>
      </c>
      <c r="J24">
        <v>8448</v>
      </c>
      <c r="K24">
        <v>676</v>
      </c>
      <c r="L24">
        <v>4</v>
      </c>
      <c r="M24">
        <v>3</v>
      </c>
    </row>
    <row r="25" spans="1:13" x14ac:dyDescent="0.35">
      <c r="A25" s="71" t="s">
        <v>303</v>
      </c>
      <c r="B25" s="83">
        <v>517</v>
      </c>
      <c r="C25" s="83">
        <v>581</v>
      </c>
      <c r="D25">
        <v>10868</v>
      </c>
      <c r="E25">
        <v>22177</v>
      </c>
      <c r="F25">
        <v>18026</v>
      </c>
      <c r="G25">
        <v>152</v>
      </c>
      <c r="H25">
        <v>3583</v>
      </c>
      <c r="I25">
        <v>9339</v>
      </c>
      <c r="J25">
        <v>4092</v>
      </c>
      <c r="K25">
        <v>6031</v>
      </c>
      <c r="L25">
        <v>2</v>
      </c>
      <c r="M25">
        <v>3</v>
      </c>
    </row>
    <row r="26" spans="1:13" x14ac:dyDescent="0.35">
      <c r="A26" s="71" t="s">
        <v>304</v>
      </c>
      <c r="B26" s="83">
        <v>104</v>
      </c>
      <c r="C26" s="83">
        <v>91</v>
      </c>
      <c r="D26">
        <v>23905</v>
      </c>
      <c r="E26">
        <v>28926</v>
      </c>
      <c r="F26">
        <v>4210</v>
      </c>
      <c r="G26">
        <v>9490</v>
      </c>
      <c r="H26">
        <v>10008</v>
      </c>
      <c r="I26">
        <v>6536</v>
      </c>
      <c r="J26">
        <v>9269</v>
      </c>
      <c r="K26">
        <v>6593</v>
      </c>
      <c r="L26">
        <v>5</v>
      </c>
      <c r="M26">
        <v>2</v>
      </c>
    </row>
    <row r="27" spans="1:13" x14ac:dyDescent="0.35">
      <c r="A27" s="71" t="s">
        <v>305</v>
      </c>
      <c r="B27">
        <v>2</v>
      </c>
      <c r="C27">
        <v>3</v>
      </c>
      <c r="D27">
        <v>14917</v>
      </c>
      <c r="E27">
        <v>29517</v>
      </c>
      <c r="F27">
        <v>19411</v>
      </c>
      <c r="G27">
        <v>6589</v>
      </c>
      <c r="H27">
        <v>6936</v>
      </c>
      <c r="I27">
        <v>11914</v>
      </c>
      <c r="J27">
        <v>15519</v>
      </c>
      <c r="K27">
        <v>10456</v>
      </c>
      <c r="L27">
        <v>12341</v>
      </c>
      <c r="M27">
        <v>3</v>
      </c>
    </row>
    <row r="28" spans="1:13" x14ac:dyDescent="0.35">
      <c r="A28" s="71" t="s">
        <v>306</v>
      </c>
      <c r="B28">
        <v>2</v>
      </c>
      <c r="C28">
        <v>4</v>
      </c>
      <c r="D28">
        <v>40313</v>
      </c>
      <c r="E28">
        <v>20524</v>
      </c>
      <c r="F28">
        <v>12887</v>
      </c>
      <c r="G28">
        <v>10886</v>
      </c>
      <c r="H28">
        <v>6432</v>
      </c>
      <c r="I28">
        <v>9074</v>
      </c>
      <c r="J28">
        <v>12451</v>
      </c>
      <c r="K28">
        <v>6798</v>
      </c>
      <c r="L28">
        <v>612</v>
      </c>
      <c r="M28">
        <v>3</v>
      </c>
    </row>
    <row r="29" spans="1:13" x14ac:dyDescent="0.35">
      <c r="A29" s="71" t="s">
        <v>307</v>
      </c>
      <c r="B29">
        <v>3</v>
      </c>
      <c r="C29">
        <v>2</v>
      </c>
      <c r="D29">
        <v>688</v>
      </c>
      <c r="E29">
        <v>27696</v>
      </c>
      <c r="F29">
        <v>17990</v>
      </c>
      <c r="G29">
        <v>7498</v>
      </c>
      <c r="H29">
        <v>15078</v>
      </c>
      <c r="I29">
        <v>14573</v>
      </c>
      <c r="J29">
        <v>10233</v>
      </c>
      <c r="K29">
        <v>8873</v>
      </c>
      <c r="L29">
        <v>7888</v>
      </c>
      <c r="M29">
        <v>2</v>
      </c>
    </row>
    <row r="30" spans="1:13" x14ac:dyDescent="0.35">
      <c r="A30" s="71" t="s">
        <v>308</v>
      </c>
      <c r="B30">
        <v>3</v>
      </c>
      <c r="C30">
        <v>3</v>
      </c>
      <c r="D30">
        <v>14789</v>
      </c>
      <c r="E30">
        <v>23975</v>
      </c>
      <c r="F30">
        <v>41952</v>
      </c>
      <c r="G30">
        <v>8374</v>
      </c>
      <c r="H30">
        <v>1811</v>
      </c>
      <c r="I30">
        <v>9154</v>
      </c>
      <c r="J30">
        <v>8025</v>
      </c>
      <c r="K30">
        <v>6826</v>
      </c>
      <c r="L30">
        <v>8012</v>
      </c>
      <c r="M30">
        <v>4</v>
      </c>
    </row>
    <row r="31" spans="1:13" x14ac:dyDescent="0.35">
      <c r="B31" s="72"/>
    </row>
    <row r="32" spans="1:13" x14ac:dyDescent="0.35">
      <c r="A32" s="73"/>
    </row>
    <row r="34" spans="1:13" x14ac:dyDescent="0.35">
      <c r="A34" s="64"/>
    </row>
    <row r="35" spans="1:13" x14ac:dyDescent="0.35">
      <c r="A35" s="64" t="s">
        <v>309</v>
      </c>
      <c r="E35" s="64"/>
      <c r="F35" s="64"/>
    </row>
    <row r="36" spans="1:13" x14ac:dyDescent="0.35">
      <c r="A36" s="71" t="s">
        <v>300</v>
      </c>
      <c r="B36" s="67">
        <v>1</v>
      </c>
      <c r="C36" s="67">
        <v>2</v>
      </c>
      <c r="D36" s="67">
        <v>3</v>
      </c>
      <c r="E36" s="67">
        <v>4</v>
      </c>
      <c r="F36" s="67">
        <v>5</v>
      </c>
      <c r="G36" s="67">
        <v>6</v>
      </c>
      <c r="H36" s="67">
        <v>7</v>
      </c>
      <c r="I36" s="67">
        <v>8</v>
      </c>
      <c r="J36" s="67">
        <v>9</v>
      </c>
      <c r="K36" s="67">
        <v>10</v>
      </c>
      <c r="L36" s="67">
        <v>11</v>
      </c>
      <c r="M36" s="67">
        <v>12</v>
      </c>
    </row>
    <row r="37" spans="1:13" x14ac:dyDescent="0.35">
      <c r="A37" s="71" t="s">
        <v>301</v>
      </c>
      <c r="B37" s="68"/>
      <c r="C37" s="68"/>
      <c r="D37" s="74">
        <f>+D23-$F$14</f>
        <v>2864.5</v>
      </c>
      <c r="E37" s="74">
        <f t="shared" ref="E37:M37" si="1">+E23-$F$14</f>
        <v>7613.5</v>
      </c>
      <c r="F37" s="74">
        <f t="shared" si="1"/>
        <v>6639.5</v>
      </c>
      <c r="G37" s="74">
        <f t="shared" si="1"/>
        <v>5165.5</v>
      </c>
      <c r="H37" s="74">
        <f t="shared" si="1"/>
        <v>1820.5</v>
      </c>
      <c r="I37" s="74">
        <f t="shared" si="1"/>
        <v>10083.5</v>
      </c>
      <c r="J37" s="74">
        <f t="shared" si="1"/>
        <v>2624.5</v>
      </c>
      <c r="K37" s="74">
        <f t="shared" si="1"/>
        <v>10289.5</v>
      </c>
      <c r="L37" s="74">
        <f t="shared" si="1"/>
        <v>-95.5</v>
      </c>
      <c r="M37" s="74">
        <f t="shared" si="1"/>
        <v>-95.5</v>
      </c>
    </row>
    <row r="38" spans="1:13" x14ac:dyDescent="0.35">
      <c r="A38" s="71" t="s">
        <v>302</v>
      </c>
      <c r="B38" s="68"/>
      <c r="C38" s="68"/>
      <c r="D38" s="74">
        <f t="shared" ref="D38:M40" si="2">+D24-$F$14</f>
        <v>13820.5</v>
      </c>
      <c r="E38" s="74">
        <f t="shared" si="2"/>
        <v>16548.5</v>
      </c>
      <c r="F38" s="74">
        <f t="shared" si="2"/>
        <v>5079.5</v>
      </c>
      <c r="G38" s="74">
        <f t="shared" si="2"/>
        <v>12355.5</v>
      </c>
      <c r="H38" s="74">
        <f t="shared" si="2"/>
        <v>7201.5</v>
      </c>
      <c r="I38" s="74">
        <f t="shared" si="2"/>
        <v>2944.5</v>
      </c>
      <c r="J38" s="74">
        <f t="shared" si="2"/>
        <v>8350.5</v>
      </c>
      <c r="K38" s="74">
        <f t="shared" si="2"/>
        <v>578.5</v>
      </c>
      <c r="L38" s="74">
        <f t="shared" si="2"/>
        <v>-93.5</v>
      </c>
      <c r="M38" s="74">
        <f t="shared" si="2"/>
        <v>-94.5</v>
      </c>
    </row>
    <row r="39" spans="1:13" x14ac:dyDescent="0.35">
      <c r="A39" s="71" t="s">
        <v>303</v>
      </c>
      <c r="B39" s="68"/>
      <c r="C39" s="68"/>
      <c r="D39" s="74">
        <f t="shared" si="2"/>
        <v>10770.5</v>
      </c>
      <c r="E39" s="74">
        <f t="shared" si="2"/>
        <v>22079.5</v>
      </c>
      <c r="F39" s="74">
        <f t="shared" si="2"/>
        <v>17928.5</v>
      </c>
      <c r="G39" s="74">
        <f t="shared" si="2"/>
        <v>54.5</v>
      </c>
      <c r="H39" s="74">
        <f t="shared" si="2"/>
        <v>3485.5</v>
      </c>
      <c r="I39" s="74">
        <f t="shared" si="2"/>
        <v>9241.5</v>
      </c>
      <c r="J39" s="74">
        <f t="shared" si="2"/>
        <v>3994.5</v>
      </c>
      <c r="K39" s="74">
        <f t="shared" si="2"/>
        <v>5933.5</v>
      </c>
      <c r="L39" s="74">
        <f t="shared" si="2"/>
        <v>-95.5</v>
      </c>
      <c r="M39" s="74">
        <f t="shared" si="2"/>
        <v>-94.5</v>
      </c>
    </row>
    <row r="40" spans="1:13" x14ac:dyDescent="0.35">
      <c r="A40" s="71" t="s">
        <v>304</v>
      </c>
      <c r="B40" s="68"/>
      <c r="C40" s="68"/>
      <c r="D40" s="74">
        <f t="shared" si="2"/>
        <v>23807.5</v>
      </c>
      <c r="E40" s="74">
        <f t="shared" si="2"/>
        <v>28828.5</v>
      </c>
      <c r="F40" s="74">
        <f t="shared" si="2"/>
        <v>4112.5</v>
      </c>
      <c r="G40" s="74">
        <f t="shared" si="2"/>
        <v>9392.5</v>
      </c>
      <c r="H40" s="74">
        <f t="shared" si="2"/>
        <v>9910.5</v>
      </c>
      <c r="I40" s="74">
        <f t="shared" si="2"/>
        <v>6438.5</v>
      </c>
      <c r="J40" s="74">
        <f t="shared" si="2"/>
        <v>9171.5</v>
      </c>
      <c r="K40" s="74">
        <f t="shared" si="2"/>
        <v>6495.5</v>
      </c>
      <c r="L40" s="74">
        <f t="shared" si="2"/>
        <v>-92.5</v>
      </c>
      <c r="M40" s="74">
        <f t="shared" si="2"/>
        <v>-95.5</v>
      </c>
    </row>
    <row r="41" spans="1:13" x14ac:dyDescent="0.35">
      <c r="A41" s="71" t="s">
        <v>305</v>
      </c>
      <c r="B41" s="74">
        <f>+B27-$F$14</f>
        <v>-95.5</v>
      </c>
      <c r="C41" s="74">
        <f t="shared" ref="C41:M41" si="3">+C27-$F$14</f>
        <v>-94.5</v>
      </c>
      <c r="D41" s="74">
        <f t="shared" si="3"/>
        <v>14819.5</v>
      </c>
      <c r="E41" s="74">
        <f t="shared" si="3"/>
        <v>29419.5</v>
      </c>
      <c r="F41" s="74">
        <f t="shared" si="3"/>
        <v>19313.5</v>
      </c>
      <c r="G41" s="74">
        <f t="shared" si="3"/>
        <v>6491.5</v>
      </c>
      <c r="H41" s="74">
        <f t="shared" si="3"/>
        <v>6838.5</v>
      </c>
      <c r="I41" s="74">
        <f t="shared" si="3"/>
        <v>11816.5</v>
      </c>
      <c r="J41" s="74">
        <f t="shared" si="3"/>
        <v>15421.5</v>
      </c>
      <c r="K41" s="74">
        <f t="shared" si="3"/>
        <v>10358.5</v>
      </c>
      <c r="L41" s="74">
        <f t="shared" si="3"/>
        <v>12243.5</v>
      </c>
      <c r="M41" s="74">
        <f t="shared" si="3"/>
        <v>-94.5</v>
      </c>
    </row>
    <row r="42" spans="1:13" x14ac:dyDescent="0.35">
      <c r="A42" s="71" t="s">
        <v>306</v>
      </c>
      <c r="B42" s="74">
        <f t="shared" ref="B42:M44" si="4">+B28-$F$14</f>
        <v>-95.5</v>
      </c>
      <c r="C42" s="74">
        <f t="shared" si="4"/>
        <v>-93.5</v>
      </c>
      <c r="D42" s="74">
        <f t="shared" si="4"/>
        <v>40215.5</v>
      </c>
      <c r="E42" s="74">
        <f t="shared" si="4"/>
        <v>20426.5</v>
      </c>
      <c r="F42" s="74">
        <f t="shared" si="4"/>
        <v>12789.5</v>
      </c>
      <c r="G42" s="74">
        <f t="shared" si="4"/>
        <v>10788.5</v>
      </c>
      <c r="H42" s="74">
        <f t="shared" si="4"/>
        <v>6334.5</v>
      </c>
      <c r="I42" s="74">
        <f t="shared" si="4"/>
        <v>8976.5</v>
      </c>
      <c r="J42" s="74">
        <f t="shared" si="4"/>
        <v>12353.5</v>
      </c>
      <c r="K42" s="74">
        <f t="shared" si="4"/>
        <v>6700.5</v>
      </c>
      <c r="L42" s="74">
        <f t="shared" si="4"/>
        <v>514.5</v>
      </c>
      <c r="M42" s="74">
        <f t="shared" si="4"/>
        <v>-94.5</v>
      </c>
    </row>
    <row r="43" spans="1:13" x14ac:dyDescent="0.35">
      <c r="A43" s="71" t="s">
        <v>307</v>
      </c>
      <c r="B43" s="74">
        <f t="shared" si="4"/>
        <v>-94.5</v>
      </c>
      <c r="C43" s="74">
        <f>+C29-$F$14</f>
        <v>-95.5</v>
      </c>
      <c r="D43" s="74">
        <f t="shared" si="4"/>
        <v>590.5</v>
      </c>
      <c r="E43" s="74">
        <f t="shared" si="4"/>
        <v>27598.5</v>
      </c>
      <c r="F43" s="74">
        <f t="shared" si="4"/>
        <v>17892.5</v>
      </c>
      <c r="G43" s="74">
        <f t="shared" si="4"/>
        <v>7400.5</v>
      </c>
      <c r="H43" s="74">
        <f t="shared" si="4"/>
        <v>14980.5</v>
      </c>
      <c r="I43" s="74">
        <f t="shared" si="4"/>
        <v>14475.5</v>
      </c>
      <c r="J43" s="74">
        <f t="shared" si="4"/>
        <v>10135.5</v>
      </c>
      <c r="K43" s="74">
        <f t="shared" si="4"/>
        <v>8775.5</v>
      </c>
      <c r="L43" s="74">
        <f t="shared" si="4"/>
        <v>7790.5</v>
      </c>
      <c r="M43" s="74">
        <f t="shared" si="4"/>
        <v>-95.5</v>
      </c>
    </row>
    <row r="44" spans="1:13" x14ac:dyDescent="0.35">
      <c r="A44" s="71" t="s">
        <v>308</v>
      </c>
      <c r="B44" s="74">
        <f t="shared" si="4"/>
        <v>-94.5</v>
      </c>
      <c r="C44" s="74">
        <f t="shared" si="4"/>
        <v>-94.5</v>
      </c>
      <c r="D44" s="74">
        <f t="shared" si="4"/>
        <v>14691.5</v>
      </c>
      <c r="E44" s="74">
        <f t="shared" si="4"/>
        <v>23877.5</v>
      </c>
      <c r="F44" s="74">
        <f t="shared" si="4"/>
        <v>41854.5</v>
      </c>
      <c r="G44" s="74">
        <f>+G30-$F$14</f>
        <v>8276.5</v>
      </c>
      <c r="H44" s="74">
        <f t="shared" si="4"/>
        <v>1713.5</v>
      </c>
      <c r="I44" s="74">
        <f t="shared" si="4"/>
        <v>9056.5</v>
      </c>
      <c r="J44" s="74">
        <f t="shared" si="4"/>
        <v>7927.5</v>
      </c>
      <c r="K44" s="74">
        <f t="shared" si="4"/>
        <v>6728.5</v>
      </c>
      <c r="L44" s="74">
        <f t="shared" si="4"/>
        <v>7914.5</v>
      </c>
      <c r="M44" s="74">
        <f>+M30-$F$14</f>
        <v>-93.5</v>
      </c>
    </row>
    <row r="48" spans="1:13" x14ac:dyDescent="0.35">
      <c r="A48" s="64" t="s">
        <v>310</v>
      </c>
    </row>
    <row r="49" spans="1:13" x14ac:dyDescent="0.35">
      <c r="A49" s="72" t="s">
        <v>311</v>
      </c>
    </row>
    <row r="50" spans="1:13" x14ac:dyDescent="0.35">
      <c r="A50" s="71" t="s">
        <v>300</v>
      </c>
      <c r="B50" s="67">
        <v>1</v>
      </c>
      <c r="C50" s="67">
        <v>2</v>
      </c>
      <c r="D50" s="67">
        <v>3</v>
      </c>
      <c r="E50" s="67">
        <v>4</v>
      </c>
      <c r="F50" s="67">
        <v>5</v>
      </c>
      <c r="G50" s="67">
        <v>6</v>
      </c>
      <c r="H50" s="67">
        <v>7</v>
      </c>
      <c r="I50" s="67">
        <v>8</v>
      </c>
      <c r="J50" s="67">
        <v>9</v>
      </c>
      <c r="K50" s="67">
        <v>10</v>
      </c>
      <c r="L50" s="67">
        <v>11</v>
      </c>
      <c r="M50" s="67">
        <v>12</v>
      </c>
    </row>
    <row r="51" spans="1:13" x14ac:dyDescent="0.35">
      <c r="A51" s="71" t="s">
        <v>301</v>
      </c>
      <c r="D51" s="75">
        <f>+D37/$K$15</f>
        <v>57.299167866858703</v>
      </c>
      <c r="E51" s="75">
        <f t="shared" ref="E51:M51" si="5">+E37/$K$15</f>
        <v>152.29436709873582</v>
      </c>
      <c r="F51" s="75">
        <f t="shared" si="5"/>
        <v>132.81124979996801</v>
      </c>
      <c r="G51" s="75">
        <f t="shared" si="5"/>
        <v>103.32653224515923</v>
      </c>
      <c r="H51" s="75">
        <f t="shared" si="5"/>
        <v>36.415826532245163</v>
      </c>
      <c r="I51" s="75">
        <f t="shared" si="5"/>
        <v>201.70227236357817</v>
      </c>
      <c r="J51" s="75">
        <f t="shared" si="5"/>
        <v>52.498399743959034</v>
      </c>
      <c r="K51" s="75">
        <f t="shared" si="5"/>
        <v>205.82293166906706</v>
      </c>
      <c r="L51" s="75">
        <f t="shared" si="5"/>
        <v>-1.9103056489038248</v>
      </c>
      <c r="M51" s="75">
        <f t="shared" si="5"/>
        <v>-1.9103056489038248</v>
      </c>
    </row>
    <row r="52" spans="1:13" x14ac:dyDescent="0.35">
      <c r="A52" s="71" t="s">
        <v>302</v>
      </c>
      <c r="D52" s="75">
        <f t="shared" ref="D52:M54" si="6">+D38/$K$15</f>
        <v>276.45423267722839</v>
      </c>
      <c r="E52" s="75">
        <f t="shared" si="6"/>
        <v>331.02296367418791</v>
      </c>
      <c r="F52" s="75">
        <f t="shared" si="6"/>
        <v>101.60625700112018</v>
      </c>
      <c r="G52" s="75">
        <f t="shared" si="6"/>
        <v>247.14954392702833</v>
      </c>
      <c r="H52" s="75">
        <f t="shared" si="6"/>
        <v>144.05304848775805</v>
      </c>
      <c r="I52" s="75">
        <f t="shared" si="6"/>
        <v>58.899423907825252</v>
      </c>
      <c r="J52" s="75">
        <f t="shared" si="6"/>
        <v>167.0367258761402</v>
      </c>
      <c r="K52" s="75">
        <f t="shared" si="6"/>
        <v>11.571851496239399</v>
      </c>
      <c r="L52" s="75">
        <f t="shared" si="6"/>
        <v>-1.870299247879661</v>
      </c>
      <c r="M52" s="75">
        <f t="shared" si="6"/>
        <v>-1.8903024483917428</v>
      </c>
    </row>
    <row r="53" spans="1:13" x14ac:dyDescent="0.35">
      <c r="A53" s="71" t="s">
        <v>303</v>
      </c>
      <c r="D53" s="75">
        <f t="shared" si="6"/>
        <v>215.44447111537846</v>
      </c>
      <c r="E53" s="75">
        <f t="shared" si="6"/>
        <v>441.66066570651304</v>
      </c>
      <c r="F53" s="75">
        <f t="shared" si="6"/>
        <v>358.62738038086098</v>
      </c>
      <c r="G53" s="75">
        <f t="shared" si="6"/>
        <v>1.0901744279084653</v>
      </c>
      <c r="H53" s="75">
        <f t="shared" si="6"/>
        <v>69.721155384861575</v>
      </c>
      <c r="I53" s="75">
        <f t="shared" si="6"/>
        <v>184.85957753240518</v>
      </c>
      <c r="J53" s="75">
        <f t="shared" si="6"/>
        <v>79.902784445511287</v>
      </c>
      <c r="K53" s="75">
        <f t="shared" si="6"/>
        <v>118.68899023843815</v>
      </c>
      <c r="L53" s="75">
        <f t="shared" si="6"/>
        <v>-1.9103056489038248</v>
      </c>
      <c r="M53" s="75">
        <f t="shared" si="6"/>
        <v>-1.8903024483917428</v>
      </c>
    </row>
    <row r="54" spans="1:13" x14ac:dyDescent="0.35">
      <c r="A54" s="71" t="s">
        <v>304</v>
      </c>
      <c r="D54" s="75">
        <f t="shared" si="6"/>
        <v>476.22619619139067</v>
      </c>
      <c r="E54" s="75">
        <f t="shared" si="6"/>
        <v>576.66226596255399</v>
      </c>
      <c r="F54" s="75">
        <f t="shared" si="6"/>
        <v>82.263162105936956</v>
      </c>
      <c r="G54" s="75">
        <f t="shared" si="6"/>
        <v>187.88006080972957</v>
      </c>
      <c r="H54" s="75">
        <f t="shared" si="6"/>
        <v>198.24171867498802</v>
      </c>
      <c r="I54" s="75">
        <f t="shared" si="6"/>
        <v>128.79060649703953</v>
      </c>
      <c r="J54" s="75">
        <f t="shared" si="6"/>
        <v>183.45935349655946</v>
      </c>
      <c r="K54" s="75">
        <f t="shared" si="6"/>
        <v>129.93078892622822</v>
      </c>
      <c r="L54" s="75">
        <f t="shared" si="6"/>
        <v>-1.8502960473675789</v>
      </c>
      <c r="M54" s="75">
        <f t="shared" si="6"/>
        <v>-1.9103056489038248</v>
      </c>
    </row>
    <row r="55" spans="1:13" x14ac:dyDescent="0.35">
      <c r="A55" s="71" t="s">
        <v>305</v>
      </c>
      <c r="B55" s="75">
        <f>+B41/$K$15</f>
        <v>-1.9103056489038248</v>
      </c>
      <c r="C55" s="75">
        <f t="shared" ref="C55:M55" si="7">+C41/$K$15</f>
        <v>-1.8903024483917428</v>
      </c>
      <c r="D55" s="75">
        <f t="shared" si="7"/>
        <v>296.43742998879821</v>
      </c>
      <c r="E55" s="75">
        <f t="shared" si="7"/>
        <v>588.48415746519447</v>
      </c>
      <c r="F55" s="75">
        <f t="shared" si="7"/>
        <v>386.33181309009444</v>
      </c>
      <c r="G55" s="75">
        <f t="shared" si="7"/>
        <v>129.85077612417987</v>
      </c>
      <c r="H55" s="75">
        <f t="shared" si="7"/>
        <v>136.7918867018723</v>
      </c>
      <c r="I55" s="75">
        <f t="shared" si="7"/>
        <v>236.36781885101618</v>
      </c>
      <c r="J55" s="75">
        <f t="shared" si="7"/>
        <v>308.47935669707152</v>
      </c>
      <c r="K55" s="75">
        <f t="shared" si="7"/>
        <v>207.20315250440072</v>
      </c>
      <c r="L55" s="75">
        <f t="shared" si="7"/>
        <v>244.90918546967515</v>
      </c>
      <c r="M55" s="75">
        <f t="shared" si="7"/>
        <v>-1.8903024483917428</v>
      </c>
    </row>
    <row r="56" spans="1:13" x14ac:dyDescent="0.35">
      <c r="A56" s="71" t="s">
        <v>306</v>
      </c>
      <c r="B56" s="75">
        <f t="shared" ref="B56:M58" si="8">+B42/$K$15</f>
        <v>-1.9103056489038248</v>
      </c>
      <c r="C56" s="75">
        <f t="shared" si="8"/>
        <v>-1.870299247879661</v>
      </c>
      <c r="D56" s="75">
        <f t="shared" si="8"/>
        <v>804.43871019363098</v>
      </c>
      <c r="E56" s="75">
        <f t="shared" si="8"/>
        <v>408.59537526004164</v>
      </c>
      <c r="F56" s="75">
        <f t="shared" si="8"/>
        <v>255.8309329492719</v>
      </c>
      <c r="G56" s="75">
        <f t="shared" si="8"/>
        <v>215.80452872459594</v>
      </c>
      <c r="H56" s="75">
        <f t="shared" si="8"/>
        <v>126.71027364378301</v>
      </c>
      <c r="I56" s="75">
        <f t="shared" si="8"/>
        <v>179.55872939670348</v>
      </c>
      <c r="J56" s="75">
        <f t="shared" si="8"/>
        <v>247.10953752600417</v>
      </c>
      <c r="K56" s="75">
        <f t="shared" si="8"/>
        <v>134.03144503120501</v>
      </c>
      <c r="L56" s="75">
        <f t="shared" si="8"/>
        <v>10.291646663466155</v>
      </c>
      <c r="M56" s="75">
        <f t="shared" si="8"/>
        <v>-1.8903024483917428</v>
      </c>
    </row>
    <row r="57" spans="1:13" x14ac:dyDescent="0.35">
      <c r="A57" s="71" t="s">
        <v>307</v>
      </c>
      <c r="B57" s="75">
        <f t="shared" si="8"/>
        <v>-1.8903024483917428</v>
      </c>
      <c r="C57" s="75">
        <f t="shared" si="8"/>
        <v>-1.9103056489038248</v>
      </c>
      <c r="D57" s="75">
        <f t="shared" si="8"/>
        <v>11.811889902384381</v>
      </c>
      <c r="E57" s="75">
        <f t="shared" si="8"/>
        <v>552.05832933269323</v>
      </c>
      <c r="F57" s="75">
        <f t="shared" si="8"/>
        <v>357.90726516242603</v>
      </c>
      <c r="G57" s="75">
        <f t="shared" si="8"/>
        <v>148.03368538966237</v>
      </c>
      <c r="H57" s="75">
        <f t="shared" si="8"/>
        <v>299.65794527124342</v>
      </c>
      <c r="I57" s="75">
        <f t="shared" si="8"/>
        <v>289.55632901264204</v>
      </c>
      <c r="J57" s="75">
        <f t="shared" si="8"/>
        <v>202.74243879020645</v>
      </c>
      <c r="K57" s="75">
        <f t="shared" si="8"/>
        <v>175.53808609377501</v>
      </c>
      <c r="L57" s="76">
        <f t="shared" si="8"/>
        <v>155.83493358937432</v>
      </c>
      <c r="M57" s="75">
        <f t="shared" si="8"/>
        <v>-1.9103056489038248</v>
      </c>
    </row>
    <row r="58" spans="1:13" x14ac:dyDescent="0.35">
      <c r="A58" s="71" t="s">
        <v>308</v>
      </c>
      <c r="B58" s="75">
        <f t="shared" si="8"/>
        <v>-1.8903024483917428</v>
      </c>
      <c r="C58" s="75">
        <f t="shared" si="8"/>
        <v>-1.8903024483917428</v>
      </c>
      <c r="D58" s="75">
        <f t="shared" si="8"/>
        <v>293.87702032325171</v>
      </c>
      <c r="E58" s="75">
        <f t="shared" si="8"/>
        <v>477.62642022723639</v>
      </c>
      <c r="F58" s="75">
        <f t="shared" si="8"/>
        <v>837.22395583293337</v>
      </c>
      <c r="G58" s="75">
        <f t="shared" si="8"/>
        <v>165.55648903824613</v>
      </c>
      <c r="H58" s="75">
        <f t="shared" si="8"/>
        <v>34.275484077452397</v>
      </c>
      <c r="I58" s="75">
        <f t="shared" si="8"/>
        <v>181.15898543767003</v>
      </c>
      <c r="J58" s="75">
        <f t="shared" si="8"/>
        <v>158.57537205952954</v>
      </c>
      <c r="K58" s="75">
        <f t="shared" si="8"/>
        <v>134.59153464554331</v>
      </c>
      <c r="L58" s="76">
        <f>+L44/$K$15</f>
        <v>158.31533045287247</v>
      </c>
      <c r="M58" s="75">
        <f>+M44/$K$15</f>
        <v>-1.870299247879661</v>
      </c>
    </row>
    <row r="59" spans="1:13" x14ac:dyDescent="0.35">
      <c r="G59" s="77"/>
      <c r="L59" s="78"/>
    </row>
    <row r="60" spans="1:13" x14ac:dyDescent="0.35">
      <c r="G60" s="77"/>
    </row>
    <row r="61" spans="1:13" x14ac:dyDescent="0.35">
      <c r="G61" s="77"/>
    </row>
    <row r="62" spans="1:13" x14ac:dyDescent="0.35">
      <c r="A62" s="66" t="s">
        <v>312</v>
      </c>
      <c r="E62" s="79" t="s">
        <v>313</v>
      </c>
    </row>
    <row r="63" spans="1:13" x14ac:dyDescent="0.35">
      <c r="A63" s="71" t="s">
        <v>300</v>
      </c>
      <c r="B63" s="67">
        <v>1</v>
      </c>
      <c r="C63" s="67">
        <v>2</v>
      </c>
      <c r="D63" s="67">
        <v>3</v>
      </c>
      <c r="E63" s="67">
        <v>4</v>
      </c>
      <c r="F63" s="67">
        <v>5</v>
      </c>
      <c r="G63" s="67">
        <v>6</v>
      </c>
      <c r="H63" s="67">
        <v>7</v>
      </c>
      <c r="I63" s="67">
        <v>8</v>
      </c>
      <c r="J63" s="67">
        <v>9</v>
      </c>
      <c r="K63" s="67">
        <v>10</v>
      </c>
      <c r="L63" s="67">
        <v>11</v>
      </c>
      <c r="M63" s="67">
        <v>12</v>
      </c>
    </row>
    <row r="64" spans="1:13" x14ac:dyDescent="0.35">
      <c r="A64" s="71" t="s">
        <v>301</v>
      </c>
      <c r="D64" s="77">
        <f>+D51*0.2</f>
        <v>11.459833573371741</v>
      </c>
      <c r="E64" s="77">
        <f t="shared" ref="E64:M64" si="9">+E51*0.2</f>
        <v>30.458873419747164</v>
      </c>
      <c r="F64" s="77">
        <f t="shared" si="9"/>
        <v>26.562249959993604</v>
      </c>
      <c r="G64" s="77">
        <f t="shared" si="9"/>
        <v>20.665306449031846</v>
      </c>
      <c r="H64" s="77">
        <f t="shared" si="9"/>
        <v>7.2831653064490327</v>
      </c>
      <c r="I64" s="77">
        <f t="shared" si="9"/>
        <v>40.340454472715635</v>
      </c>
      <c r="J64" s="77">
        <f t="shared" si="9"/>
        <v>10.499679948791808</v>
      </c>
      <c r="K64" s="77">
        <f t="shared" si="9"/>
        <v>41.164586333813418</v>
      </c>
      <c r="L64" s="77">
        <f t="shared" si="9"/>
        <v>-0.38206112978076501</v>
      </c>
      <c r="M64" s="77">
        <f t="shared" si="9"/>
        <v>-0.38206112978076501</v>
      </c>
    </row>
    <row r="65" spans="1:14" x14ac:dyDescent="0.35">
      <c r="A65" s="71" t="s">
        <v>302</v>
      </c>
      <c r="D65" s="77">
        <f t="shared" ref="D65:M67" si="10">+D52*0.2</f>
        <v>55.290846535445681</v>
      </c>
      <c r="E65" s="77">
        <f t="shared" si="10"/>
        <v>66.20459273483759</v>
      </c>
      <c r="F65" s="77">
        <f t="shared" si="10"/>
        <v>20.321251400224039</v>
      </c>
      <c r="G65" s="77">
        <f t="shared" si="10"/>
        <v>49.429908785405672</v>
      </c>
      <c r="H65" s="77">
        <f t="shared" si="10"/>
        <v>28.810609697551612</v>
      </c>
      <c r="I65" s="77">
        <f t="shared" si="10"/>
        <v>11.779884781565052</v>
      </c>
      <c r="J65" s="77">
        <f t="shared" si="10"/>
        <v>33.407345175228038</v>
      </c>
      <c r="K65" s="77">
        <f t="shared" si="10"/>
        <v>2.3143702992478796</v>
      </c>
      <c r="L65" s="77">
        <f t="shared" si="10"/>
        <v>-0.37405984957593219</v>
      </c>
      <c r="M65" s="77">
        <f t="shared" si="10"/>
        <v>-0.3780604896783486</v>
      </c>
    </row>
    <row r="66" spans="1:14" x14ac:dyDescent="0.35">
      <c r="A66" s="71" t="s">
        <v>303</v>
      </c>
      <c r="D66" s="77">
        <f t="shared" si="10"/>
        <v>43.088894223075698</v>
      </c>
      <c r="E66" s="77">
        <f t="shared" si="10"/>
        <v>88.33213314130262</v>
      </c>
      <c r="F66" s="77">
        <f t="shared" si="10"/>
        <v>71.7254760761722</v>
      </c>
      <c r="G66" s="77">
        <f t="shared" si="10"/>
        <v>0.21803488558169307</v>
      </c>
      <c r="H66" s="77">
        <f t="shared" si="10"/>
        <v>13.944231076972315</v>
      </c>
      <c r="I66" s="77">
        <f t="shared" si="10"/>
        <v>36.971915506481039</v>
      </c>
      <c r="J66" s="77">
        <f t="shared" si="10"/>
        <v>15.980556889102258</v>
      </c>
      <c r="K66" s="77">
        <f t="shared" si="10"/>
        <v>23.737798047687633</v>
      </c>
      <c r="L66" s="77">
        <f t="shared" si="10"/>
        <v>-0.38206112978076501</v>
      </c>
      <c r="M66" s="77">
        <f t="shared" si="10"/>
        <v>-0.3780604896783486</v>
      </c>
    </row>
    <row r="67" spans="1:14" x14ac:dyDescent="0.35">
      <c r="A67" s="71" t="s">
        <v>304</v>
      </c>
      <c r="D67" s="77">
        <f>+D54*0.2</f>
        <v>95.245239238278145</v>
      </c>
      <c r="E67" s="77">
        <f>+E54*0.2</f>
        <v>115.3324531925108</v>
      </c>
      <c r="F67" s="77">
        <f>+F54*0.2</f>
        <v>16.452632421187392</v>
      </c>
      <c r="G67" s="77">
        <f>+G54*0.2</f>
        <v>37.576012161945918</v>
      </c>
      <c r="H67" s="77">
        <f t="shared" si="10"/>
        <v>39.64834373499761</v>
      </c>
      <c r="I67" s="77">
        <f t="shared" si="10"/>
        <v>25.758121299407907</v>
      </c>
      <c r="J67" s="77">
        <f t="shared" si="10"/>
        <v>36.691870699311892</v>
      </c>
      <c r="K67" s="77">
        <f t="shared" si="10"/>
        <v>25.986157785245645</v>
      </c>
      <c r="L67" s="77">
        <f t="shared" si="10"/>
        <v>-0.37005920947351578</v>
      </c>
      <c r="M67" s="77">
        <f t="shared" si="10"/>
        <v>-0.38206112978076501</v>
      </c>
    </row>
    <row r="68" spans="1:14" x14ac:dyDescent="0.35">
      <c r="A68" s="71" t="s">
        <v>305</v>
      </c>
      <c r="B68" s="77">
        <f t="shared" ref="B68:M71" si="11">+B55*0.2</f>
        <v>-0.38206112978076501</v>
      </c>
      <c r="C68" s="77">
        <f t="shared" si="11"/>
        <v>-0.3780604896783486</v>
      </c>
      <c r="D68" s="77">
        <f t="shared" si="11"/>
        <v>59.287485997759646</v>
      </c>
      <c r="E68" s="77">
        <f t="shared" si="11"/>
        <v>117.6968314930389</v>
      </c>
      <c r="F68" s="77">
        <f t="shared" si="11"/>
        <v>77.266362618018888</v>
      </c>
      <c r="G68" s="77">
        <f t="shared" si="11"/>
        <v>25.970155224835977</v>
      </c>
      <c r="H68" s="77">
        <f t="shared" si="11"/>
        <v>27.35837734037446</v>
      </c>
      <c r="I68" s="77">
        <f t="shared" si="11"/>
        <v>47.273563770203239</v>
      </c>
      <c r="J68" s="77">
        <f t="shared" si="11"/>
        <v>61.69587133941431</v>
      </c>
      <c r="K68" s="77">
        <f t="shared" si="11"/>
        <v>41.440630500880147</v>
      </c>
      <c r="L68" s="77">
        <f t="shared" si="11"/>
        <v>48.981837093935034</v>
      </c>
      <c r="M68" s="77">
        <f t="shared" si="11"/>
        <v>-0.3780604896783486</v>
      </c>
    </row>
    <row r="69" spans="1:14" x14ac:dyDescent="0.35">
      <c r="A69" s="71" t="s">
        <v>306</v>
      </c>
      <c r="B69" s="77">
        <f t="shared" si="11"/>
        <v>-0.38206112978076501</v>
      </c>
      <c r="C69" s="77">
        <f t="shared" si="11"/>
        <v>-0.37405984957593219</v>
      </c>
      <c r="D69" s="77">
        <f t="shared" si="11"/>
        <v>160.8877420387262</v>
      </c>
      <c r="E69" s="77">
        <f t="shared" si="11"/>
        <v>81.719075052008336</v>
      </c>
      <c r="F69" s="77">
        <f t="shared" si="11"/>
        <v>51.166186589854384</v>
      </c>
      <c r="G69" s="77">
        <f t="shared" si="11"/>
        <v>43.160905744919191</v>
      </c>
      <c r="H69" s="77">
        <f t="shared" si="11"/>
        <v>25.342054728756604</v>
      </c>
      <c r="I69" s="77">
        <f t="shared" si="11"/>
        <v>35.9117458793407</v>
      </c>
      <c r="J69" s="77">
        <f t="shared" si="11"/>
        <v>49.421907505200835</v>
      </c>
      <c r="K69" s="77">
        <f t="shared" si="11"/>
        <v>26.806289006241002</v>
      </c>
      <c r="L69" s="77">
        <f t="shared" si="11"/>
        <v>2.0583293326932313</v>
      </c>
      <c r="M69" s="77">
        <f t="shared" si="11"/>
        <v>-0.3780604896783486</v>
      </c>
    </row>
    <row r="70" spans="1:14" x14ac:dyDescent="0.35">
      <c r="A70" s="71" t="s">
        <v>307</v>
      </c>
      <c r="B70" s="77">
        <f t="shared" si="11"/>
        <v>-0.3780604896783486</v>
      </c>
      <c r="C70" s="77">
        <f t="shared" si="11"/>
        <v>-0.38206112978076501</v>
      </c>
      <c r="D70" s="77">
        <f t="shared" si="11"/>
        <v>2.3623779804768765</v>
      </c>
      <c r="E70" s="77">
        <f t="shared" si="11"/>
        <v>110.41166586653866</v>
      </c>
      <c r="F70" s="77">
        <f t="shared" si="11"/>
        <v>71.581453032485214</v>
      </c>
      <c r="G70" s="77">
        <f t="shared" si="11"/>
        <v>29.606737077932475</v>
      </c>
      <c r="H70" s="77">
        <f t="shared" si="11"/>
        <v>59.93158905424869</v>
      </c>
      <c r="I70" s="77">
        <f t="shared" si="11"/>
        <v>57.911265802528412</v>
      </c>
      <c r="J70" s="77">
        <f t="shared" si="11"/>
        <v>40.54848775804129</v>
      </c>
      <c r="K70" s="77">
        <f t="shared" si="11"/>
        <v>35.107617218755003</v>
      </c>
      <c r="L70" s="77">
        <f t="shared" si="11"/>
        <v>31.166986717874863</v>
      </c>
      <c r="M70" s="77">
        <f t="shared" si="11"/>
        <v>-0.38206112978076501</v>
      </c>
    </row>
    <row r="71" spans="1:14" x14ac:dyDescent="0.35">
      <c r="A71" s="71" t="s">
        <v>308</v>
      </c>
      <c r="B71" s="77">
        <f t="shared" si="11"/>
        <v>-0.3780604896783486</v>
      </c>
      <c r="C71" s="77">
        <f t="shared" si="11"/>
        <v>-0.3780604896783486</v>
      </c>
      <c r="D71" s="77">
        <f t="shared" si="11"/>
        <v>58.775404064650346</v>
      </c>
      <c r="E71" s="77">
        <f t="shared" si="11"/>
        <v>95.525284045447279</v>
      </c>
      <c r="F71" s="77">
        <f t="shared" si="11"/>
        <v>167.4447911665867</v>
      </c>
      <c r="G71" s="77">
        <f t="shared" si="11"/>
        <v>33.11129780764923</v>
      </c>
      <c r="H71" s="77">
        <f t="shared" si="11"/>
        <v>6.8550968154904801</v>
      </c>
      <c r="I71" s="77">
        <f t="shared" si="11"/>
        <v>36.231797087534005</v>
      </c>
      <c r="J71" s="77">
        <f t="shared" si="11"/>
        <v>31.71507441190591</v>
      </c>
      <c r="K71" s="77">
        <f t="shared" si="11"/>
        <v>26.918306929108663</v>
      </c>
      <c r="L71" s="77">
        <f t="shared" si="11"/>
        <v>31.663066090574496</v>
      </c>
      <c r="M71" s="77">
        <f t="shared" si="11"/>
        <v>-0.37405984957593219</v>
      </c>
    </row>
    <row r="74" spans="1:14" x14ac:dyDescent="0.35">
      <c r="A74" s="64" t="s">
        <v>314</v>
      </c>
      <c r="F74" s="68" t="s">
        <v>315</v>
      </c>
    </row>
    <row r="76" spans="1:14" x14ac:dyDescent="0.35">
      <c r="A76" s="71" t="s">
        <v>300</v>
      </c>
      <c r="B76" s="67">
        <v>1</v>
      </c>
      <c r="C76" s="67">
        <v>2</v>
      </c>
      <c r="D76" s="67">
        <v>3</v>
      </c>
      <c r="E76" s="67">
        <v>4</v>
      </c>
      <c r="F76" s="67">
        <v>5</v>
      </c>
      <c r="G76" s="67">
        <v>6</v>
      </c>
      <c r="H76" s="67">
        <v>7</v>
      </c>
      <c r="I76" s="67">
        <v>8</v>
      </c>
      <c r="J76" s="67">
        <v>9</v>
      </c>
      <c r="K76" s="67">
        <v>10</v>
      </c>
      <c r="L76" s="67">
        <v>11</v>
      </c>
      <c r="M76" s="67">
        <v>12</v>
      </c>
    </row>
    <row r="77" spans="1:14" x14ac:dyDescent="0.35">
      <c r="A77" s="71" t="s">
        <v>301</v>
      </c>
      <c r="D77" s="77">
        <f>D64</f>
        <v>11.459833573371741</v>
      </c>
      <c r="E77" s="77">
        <f t="shared" ref="E77:M77" si="12">E64</f>
        <v>30.458873419747164</v>
      </c>
      <c r="F77" s="77">
        <f t="shared" si="12"/>
        <v>26.562249959993604</v>
      </c>
      <c r="G77" s="77">
        <f t="shared" si="12"/>
        <v>20.665306449031846</v>
      </c>
      <c r="H77" s="77">
        <f t="shared" si="12"/>
        <v>7.2831653064490327</v>
      </c>
      <c r="I77" s="77">
        <f t="shared" si="12"/>
        <v>40.340454472715635</v>
      </c>
      <c r="J77" s="77">
        <f t="shared" si="12"/>
        <v>10.499679948791808</v>
      </c>
      <c r="K77" s="77">
        <f t="shared" si="12"/>
        <v>41.164586333813418</v>
      </c>
      <c r="L77" s="77">
        <f t="shared" si="12"/>
        <v>-0.38206112978076501</v>
      </c>
      <c r="M77" s="77">
        <f t="shared" si="12"/>
        <v>-0.38206112978076501</v>
      </c>
    </row>
    <row r="78" spans="1:14" x14ac:dyDescent="0.35">
      <c r="A78" s="71" t="s">
        <v>302</v>
      </c>
      <c r="D78" s="77">
        <f t="shared" ref="D78:M80" si="13">D65</f>
        <v>55.290846535445681</v>
      </c>
      <c r="E78" s="77">
        <f t="shared" si="13"/>
        <v>66.20459273483759</v>
      </c>
      <c r="F78" s="77">
        <f t="shared" si="13"/>
        <v>20.321251400224039</v>
      </c>
      <c r="G78" s="77">
        <f t="shared" si="13"/>
        <v>49.429908785405672</v>
      </c>
      <c r="H78" s="77">
        <f t="shared" si="13"/>
        <v>28.810609697551612</v>
      </c>
      <c r="I78" s="77">
        <f t="shared" si="13"/>
        <v>11.779884781565052</v>
      </c>
      <c r="J78" s="77">
        <f t="shared" si="13"/>
        <v>33.407345175228038</v>
      </c>
      <c r="K78" s="77">
        <f t="shared" si="13"/>
        <v>2.3143702992478796</v>
      </c>
      <c r="L78" s="77">
        <f t="shared" si="13"/>
        <v>-0.37405984957593219</v>
      </c>
      <c r="M78" s="77">
        <f t="shared" si="13"/>
        <v>-0.3780604896783486</v>
      </c>
      <c r="N78" s="75"/>
    </row>
    <row r="79" spans="1:14" x14ac:dyDescent="0.35">
      <c r="A79" s="71" t="s">
        <v>303</v>
      </c>
      <c r="D79" s="77">
        <f t="shared" si="13"/>
        <v>43.088894223075698</v>
      </c>
      <c r="E79" s="77">
        <f t="shared" si="13"/>
        <v>88.33213314130262</v>
      </c>
      <c r="F79" s="77">
        <f t="shared" si="13"/>
        <v>71.7254760761722</v>
      </c>
      <c r="G79" s="77">
        <f t="shared" si="13"/>
        <v>0.21803488558169307</v>
      </c>
      <c r="H79" s="77">
        <f t="shared" si="13"/>
        <v>13.944231076972315</v>
      </c>
      <c r="I79" s="77">
        <f t="shared" si="13"/>
        <v>36.971915506481039</v>
      </c>
      <c r="J79" s="77">
        <f t="shared" si="13"/>
        <v>15.980556889102258</v>
      </c>
      <c r="K79" s="77">
        <f t="shared" si="13"/>
        <v>23.737798047687633</v>
      </c>
      <c r="L79" s="77">
        <f t="shared" si="13"/>
        <v>-0.38206112978076501</v>
      </c>
      <c r="M79" s="77">
        <f t="shared" si="13"/>
        <v>-0.3780604896783486</v>
      </c>
    </row>
    <row r="80" spans="1:14" x14ac:dyDescent="0.35">
      <c r="A80" s="71" t="s">
        <v>304</v>
      </c>
      <c r="D80" s="77">
        <f t="shared" si="13"/>
        <v>95.245239238278145</v>
      </c>
      <c r="E80" s="77">
        <f t="shared" si="13"/>
        <v>115.3324531925108</v>
      </c>
      <c r="F80" s="77">
        <f t="shared" si="13"/>
        <v>16.452632421187392</v>
      </c>
      <c r="G80" s="77">
        <f t="shared" si="13"/>
        <v>37.576012161945918</v>
      </c>
      <c r="H80" s="77">
        <f t="shared" si="13"/>
        <v>39.64834373499761</v>
      </c>
      <c r="I80" s="77">
        <f t="shared" si="13"/>
        <v>25.758121299407907</v>
      </c>
      <c r="J80" s="77">
        <f t="shared" si="13"/>
        <v>36.691870699311892</v>
      </c>
      <c r="K80" s="77">
        <f t="shared" si="13"/>
        <v>25.986157785245645</v>
      </c>
      <c r="L80" s="77">
        <f t="shared" si="13"/>
        <v>-0.37005920947351578</v>
      </c>
      <c r="M80" s="77">
        <f t="shared" si="13"/>
        <v>-0.38206112978076501</v>
      </c>
    </row>
    <row r="81" spans="1:16" x14ac:dyDescent="0.35">
      <c r="A81" s="71" t="s">
        <v>305</v>
      </c>
      <c r="B81" s="77">
        <f>B68</f>
        <v>-0.38206112978076501</v>
      </c>
      <c r="C81" s="77">
        <f t="shared" ref="C81:M81" si="14">C68</f>
        <v>-0.3780604896783486</v>
      </c>
      <c r="D81" s="77">
        <f t="shared" si="14"/>
        <v>59.287485997759646</v>
      </c>
      <c r="E81" s="77">
        <f t="shared" si="14"/>
        <v>117.6968314930389</v>
      </c>
      <c r="F81" s="77">
        <f t="shared" si="14"/>
        <v>77.266362618018888</v>
      </c>
      <c r="G81" s="77">
        <f t="shared" si="14"/>
        <v>25.970155224835977</v>
      </c>
      <c r="H81" s="77">
        <f t="shared" si="14"/>
        <v>27.35837734037446</v>
      </c>
      <c r="I81" s="77">
        <f t="shared" si="14"/>
        <v>47.273563770203239</v>
      </c>
      <c r="J81" s="77">
        <f t="shared" si="14"/>
        <v>61.69587133941431</v>
      </c>
      <c r="K81" s="77">
        <f t="shared" si="14"/>
        <v>41.440630500880147</v>
      </c>
      <c r="L81" s="77">
        <f t="shared" si="14"/>
        <v>48.981837093935034</v>
      </c>
      <c r="M81" s="77">
        <f t="shared" si="14"/>
        <v>-0.3780604896783486</v>
      </c>
    </row>
    <row r="82" spans="1:16" x14ac:dyDescent="0.35">
      <c r="A82" s="71" t="s">
        <v>306</v>
      </c>
      <c r="B82" s="77">
        <f t="shared" ref="B82:M84" si="15">B69</f>
        <v>-0.38206112978076501</v>
      </c>
      <c r="C82" s="77">
        <f t="shared" si="15"/>
        <v>-0.37405984957593219</v>
      </c>
      <c r="D82" s="77">
        <f t="shared" si="15"/>
        <v>160.8877420387262</v>
      </c>
      <c r="E82" s="77">
        <f t="shared" si="15"/>
        <v>81.719075052008336</v>
      </c>
      <c r="F82" s="77">
        <f t="shared" si="15"/>
        <v>51.166186589854384</v>
      </c>
      <c r="G82" s="77">
        <f t="shared" si="15"/>
        <v>43.160905744919191</v>
      </c>
      <c r="H82" s="77">
        <f t="shared" si="15"/>
        <v>25.342054728756604</v>
      </c>
      <c r="I82" s="77">
        <f t="shared" si="15"/>
        <v>35.9117458793407</v>
      </c>
      <c r="J82" s="77">
        <f t="shared" si="15"/>
        <v>49.421907505200835</v>
      </c>
      <c r="K82" s="77">
        <f t="shared" si="15"/>
        <v>26.806289006241002</v>
      </c>
      <c r="L82" s="77">
        <f t="shared" si="15"/>
        <v>2.0583293326932313</v>
      </c>
      <c r="M82" s="77">
        <f t="shared" si="15"/>
        <v>-0.3780604896783486</v>
      </c>
    </row>
    <row r="83" spans="1:16" x14ac:dyDescent="0.35">
      <c r="A83" s="71" t="s">
        <v>307</v>
      </c>
      <c r="B83" s="77">
        <f t="shared" si="15"/>
        <v>-0.3780604896783486</v>
      </c>
      <c r="C83" s="77">
        <f t="shared" si="15"/>
        <v>-0.38206112978076501</v>
      </c>
      <c r="D83" s="77">
        <f t="shared" si="15"/>
        <v>2.3623779804768765</v>
      </c>
      <c r="E83" s="77">
        <f t="shared" si="15"/>
        <v>110.41166586653866</v>
      </c>
      <c r="F83" s="77">
        <f t="shared" si="15"/>
        <v>71.581453032485214</v>
      </c>
      <c r="G83" s="77">
        <f t="shared" si="15"/>
        <v>29.606737077932475</v>
      </c>
      <c r="H83" s="77">
        <f t="shared" si="15"/>
        <v>59.93158905424869</v>
      </c>
      <c r="I83" s="77">
        <f t="shared" si="15"/>
        <v>57.911265802528412</v>
      </c>
      <c r="J83" s="77">
        <f t="shared" si="15"/>
        <v>40.54848775804129</v>
      </c>
      <c r="K83" s="77">
        <f t="shared" si="15"/>
        <v>35.107617218755003</v>
      </c>
      <c r="L83" s="77">
        <f t="shared" si="15"/>
        <v>31.166986717874863</v>
      </c>
      <c r="M83" s="77">
        <f t="shared" si="15"/>
        <v>-0.38206112978076501</v>
      </c>
    </row>
    <row r="84" spans="1:16" x14ac:dyDescent="0.35">
      <c r="A84" s="71" t="s">
        <v>308</v>
      </c>
      <c r="B84" s="77">
        <f t="shared" si="15"/>
        <v>-0.3780604896783486</v>
      </c>
      <c r="C84" s="77">
        <f t="shared" si="15"/>
        <v>-0.3780604896783486</v>
      </c>
      <c r="D84" s="77">
        <f t="shared" si="15"/>
        <v>58.775404064650346</v>
      </c>
      <c r="E84" s="77">
        <f t="shared" si="15"/>
        <v>95.525284045447279</v>
      </c>
      <c r="F84" s="77">
        <f t="shared" si="15"/>
        <v>167.4447911665867</v>
      </c>
      <c r="G84" s="77">
        <f t="shared" si="15"/>
        <v>33.11129780764923</v>
      </c>
      <c r="H84" s="77">
        <f t="shared" si="15"/>
        <v>6.8550968154904801</v>
      </c>
      <c r="I84" s="77">
        <f t="shared" si="15"/>
        <v>36.231797087534005</v>
      </c>
      <c r="J84" s="77">
        <f t="shared" si="15"/>
        <v>31.71507441190591</v>
      </c>
      <c r="K84" s="77">
        <f t="shared" si="15"/>
        <v>26.918306929108663</v>
      </c>
      <c r="L84" s="77">
        <f t="shared" si="15"/>
        <v>31.663066090574496</v>
      </c>
      <c r="M84" s="77">
        <f t="shared" si="15"/>
        <v>-0.37405984957593219</v>
      </c>
    </row>
    <row r="86" spans="1:16" x14ac:dyDescent="0.35">
      <c r="J86" s="78"/>
    </row>
    <row r="87" spans="1:16" x14ac:dyDescent="0.35">
      <c r="A87" s="71" t="s">
        <v>316</v>
      </c>
    </row>
    <row r="89" spans="1:16" x14ac:dyDescent="0.35">
      <c r="A89" s="71" t="s">
        <v>300</v>
      </c>
      <c r="B89" s="67">
        <v>1</v>
      </c>
      <c r="C89" s="67">
        <v>2</v>
      </c>
      <c r="D89" s="67">
        <v>3</v>
      </c>
      <c r="E89" s="67">
        <v>4</v>
      </c>
      <c r="F89" s="67">
        <v>5</v>
      </c>
      <c r="G89" s="67">
        <v>6</v>
      </c>
      <c r="H89" s="67">
        <v>7</v>
      </c>
      <c r="I89" s="67">
        <v>8</v>
      </c>
      <c r="J89" s="67">
        <v>9</v>
      </c>
      <c r="K89" s="67">
        <v>10</v>
      </c>
      <c r="L89" s="67">
        <v>11</v>
      </c>
      <c r="M89" s="67">
        <v>12</v>
      </c>
    </row>
    <row r="90" spans="1:16" x14ac:dyDescent="0.35">
      <c r="A90" s="71" t="s">
        <v>301</v>
      </c>
      <c r="B90" s="80">
        <v>1000</v>
      </c>
      <c r="C90" s="80">
        <v>1000</v>
      </c>
      <c r="D90" t="s">
        <v>189</v>
      </c>
      <c r="E90" t="s">
        <v>213</v>
      </c>
      <c r="F90" t="s">
        <v>237</v>
      </c>
      <c r="G90" t="s">
        <v>261</v>
      </c>
      <c r="H90" t="s">
        <v>190</v>
      </c>
      <c r="I90" t="s">
        <v>214</v>
      </c>
      <c r="J90" t="s">
        <v>238</v>
      </c>
      <c r="K90" t="s">
        <v>262</v>
      </c>
      <c r="M90" s="82"/>
      <c r="P90" s="82"/>
    </row>
    <row r="91" spans="1:16" x14ac:dyDescent="0.35">
      <c r="A91" s="71" t="s">
        <v>302</v>
      </c>
      <c r="B91" s="80">
        <v>100</v>
      </c>
      <c r="C91" s="80">
        <v>100</v>
      </c>
      <c r="D91" t="s">
        <v>186</v>
      </c>
      <c r="E91" t="s">
        <v>210</v>
      </c>
      <c r="F91" t="s">
        <v>234</v>
      </c>
      <c r="G91" t="s">
        <v>258</v>
      </c>
      <c r="H91" t="s">
        <v>187</v>
      </c>
      <c r="I91" t="s">
        <v>211</v>
      </c>
      <c r="J91" t="s">
        <v>235</v>
      </c>
      <c r="K91" t="s">
        <v>259</v>
      </c>
      <c r="M91" s="82"/>
      <c r="P91" s="82"/>
    </row>
    <row r="92" spans="1:16" x14ac:dyDescent="0.35">
      <c r="A92" s="71" t="s">
        <v>303</v>
      </c>
      <c r="B92" s="80">
        <v>10</v>
      </c>
      <c r="C92" s="80">
        <v>10</v>
      </c>
      <c r="D92" t="s">
        <v>183</v>
      </c>
      <c r="E92" t="s">
        <v>207</v>
      </c>
      <c r="F92" t="s">
        <v>231</v>
      </c>
      <c r="G92" t="s">
        <v>255</v>
      </c>
      <c r="H92" t="s">
        <v>184</v>
      </c>
      <c r="I92" t="s">
        <v>208</v>
      </c>
      <c r="J92" t="s">
        <v>232</v>
      </c>
      <c r="K92" t="s">
        <v>256</v>
      </c>
      <c r="M92" s="82"/>
      <c r="P92" s="82"/>
    </row>
    <row r="93" spans="1:16" x14ac:dyDescent="0.35">
      <c r="A93" s="71" t="s">
        <v>304</v>
      </c>
      <c r="B93" s="80">
        <v>0</v>
      </c>
      <c r="C93" s="80">
        <v>0</v>
      </c>
      <c r="D93" t="s">
        <v>180</v>
      </c>
      <c r="E93" t="s">
        <v>204</v>
      </c>
      <c r="F93" t="s">
        <v>228</v>
      </c>
      <c r="G93" t="s">
        <v>252</v>
      </c>
      <c r="H93" t="s">
        <v>181</v>
      </c>
      <c r="I93" t="s">
        <v>205</v>
      </c>
      <c r="J93" t="s">
        <v>229</v>
      </c>
      <c r="K93" t="s">
        <v>253</v>
      </c>
      <c r="M93" s="82"/>
      <c r="P93" s="82"/>
    </row>
    <row r="94" spans="1:16" x14ac:dyDescent="0.35">
      <c r="A94" s="71" t="s">
        <v>305</v>
      </c>
      <c r="B94" s="82"/>
      <c r="C94" s="81"/>
      <c r="D94" t="s">
        <v>177</v>
      </c>
      <c r="E94" t="s">
        <v>201</v>
      </c>
      <c r="F94" t="s">
        <v>225</v>
      </c>
      <c r="G94" t="s">
        <v>249</v>
      </c>
      <c r="H94" t="s">
        <v>178</v>
      </c>
      <c r="I94" t="s">
        <v>202</v>
      </c>
      <c r="J94" t="s">
        <v>226</v>
      </c>
      <c r="K94" t="s">
        <v>250</v>
      </c>
      <c r="L94" t="s">
        <v>179</v>
      </c>
      <c r="M94" s="82"/>
      <c r="P94" s="82"/>
    </row>
    <row r="95" spans="1:16" x14ac:dyDescent="0.35">
      <c r="A95" s="71" t="s">
        <v>306</v>
      </c>
      <c r="B95" s="82"/>
      <c r="C95" s="81"/>
      <c r="D95" t="s">
        <v>174</v>
      </c>
      <c r="E95" t="s">
        <v>198</v>
      </c>
      <c r="F95" t="s">
        <v>222</v>
      </c>
      <c r="G95" t="s">
        <v>246</v>
      </c>
      <c r="H95" t="s">
        <v>175</v>
      </c>
      <c r="I95" t="s">
        <v>199</v>
      </c>
      <c r="J95" t="s">
        <v>223</v>
      </c>
      <c r="K95" t="s">
        <v>247</v>
      </c>
      <c r="L95" t="s">
        <v>176</v>
      </c>
      <c r="M95" s="82"/>
      <c r="P95" s="82"/>
    </row>
    <row r="96" spans="1:16" x14ac:dyDescent="0.35">
      <c r="A96" s="71" t="s">
        <v>307</v>
      </c>
      <c r="B96" s="82"/>
      <c r="C96" s="81"/>
      <c r="D96" t="s">
        <v>171</v>
      </c>
      <c r="E96" t="s">
        <v>195</v>
      </c>
      <c r="F96" t="s">
        <v>219</v>
      </c>
      <c r="G96" t="s">
        <v>243</v>
      </c>
      <c r="H96" t="s">
        <v>172</v>
      </c>
      <c r="I96" t="s">
        <v>196</v>
      </c>
      <c r="J96" t="s">
        <v>220</v>
      </c>
      <c r="K96" t="s">
        <v>244</v>
      </c>
      <c r="L96" t="s">
        <v>173</v>
      </c>
      <c r="M96" s="82"/>
      <c r="P96" s="82"/>
    </row>
    <row r="97" spans="1:16" x14ac:dyDescent="0.35">
      <c r="A97" s="71" t="s">
        <v>308</v>
      </c>
      <c r="B97" s="82"/>
      <c r="C97" s="81"/>
      <c r="D97" t="s">
        <v>168</v>
      </c>
      <c r="E97" t="s">
        <v>192</v>
      </c>
      <c r="F97" t="s">
        <v>216</v>
      </c>
      <c r="G97" t="s">
        <v>240</v>
      </c>
      <c r="H97" t="s">
        <v>169</v>
      </c>
      <c r="I97" t="s">
        <v>193</v>
      </c>
      <c r="J97" t="s">
        <v>217</v>
      </c>
      <c r="K97" t="s">
        <v>241</v>
      </c>
      <c r="L97" t="s">
        <v>170</v>
      </c>
      <c r="M97" s="82"/>
      <c r="P97" s="82"/>
    </row>
    <row r="98" spans="1:16" x14ac:dyDescent="0.35">
      <c r="C98" s="81"/>
      <c r="P98" s="82"/>
    </row>
  </sheetData>
  <sortState ref="P90:P96">
    <sortCondition descending="1" ref="P89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0" workbookViewId="0">
      <selection activeCell="D90" sqref="D90:J97"/>
    </sheetView>
  </sheetViews>
  <sheetFormatPr defaultRowHeight="14.5" x14ac:dyDescent="0.35"/>
  <cols>
    <col min="2" max="2" width="15.7265625" customWidth="1"/>
    <col min="3" max="3" width="10.453125" customWidth="1"/>
    <col min="6" max="6" width="10.1796875" customWidth="1"/>
    <col min="11" max="11" width="12.26953125" bestFit="1" customWidth="1"/>
    <col min="258" max="258" width="15.7265625" customWidth="1"/>
    <col min="259" max="259" width="10.453125" customWidth="1"/>
    <col min="262" max="262" width="10.1796875" customWidth="1"/>
    <col min="267" max="267" width="12.26953125" bestFit="1" customWidth="1"/>
    <col min="514" max="514" width="15.7265625" customWidth="1"/>
    <col min="515" max="515" width="10.453125" customWidth="1"/>
    <col min="518" max="518" width="10.1796875" customWidth="1"/>
    <col min="523" max="523" width="12.26953125" bestFit="1" customWidth="1"/>
    <col min="770" max="770" width="15.7265625" customWidth="1"/>
    <col min="771" max="771" width="10.453125" customWidth="1"/>
    <col min="774" max="774" width="10.1796875" customWidth="1"/>
    <col min="779" max="779" width="12.26953125" bestFit="1" customWidth="1"/>
    <col min="1026" max="1026" width="15.7265625" customWidth="1"/>
    <col min="1027" max="1027" width="10.453125" customWidth="1"/>
    <col min="1030" max="1030" width="10.1796875" customWidth="1"/>
    <col min="1035" max="1035" width="12.26953125" bestFit="1" customWidth="1"/>
    <col min="1282" max="1282" width="15.7265625" customWidth="1"/>
    <col min="1283" max="1283" width="10.453125" customWidth="1"/>
    <col min="1286" max="1286" width="10.1796875" customWidth="1"/>
    <col min="1291" max="1291" width="12.26953125" bestFit="1" customWidth="1"/>
    <col min="1538" max="1538" width="15.7265625" customWidth="1"/>
    <col min="1539" max="1539" width="10.453125" customWidth="1"/>
    <col min="1542" max="1542" width="10.1796875" customWidth="1"/>
    <col min="1547" max="1547" width="12.26953125" bestFit="1" customWidth="1"/>
    <col min="1794" max="1794" width="15.7265625" customWidth="1"/>
    <col min="1795" max="1795" width="10.453125" customWidth="1"/>
    <col min="1798" max="1798" width="10.1796875" customWidth="1"/>
    <col min="1803" max="1803" width="12.26953125" bestFit="1" customWidth="1"/>
    <col min="2050" max="2050" width="15.7265625" customWidth="1"/>
    <col min="2051" max="2051" width="10.453125" customWidth="1"/>
    <col min="2054" max="2054" width="10.1796875" customWidth="1"/>
    <col min="2059" max="2059" width="12.26953125" bestFit="1" customWidth="1"/>
    <col min="2306" max="2306" width="15.7265625" customWidth="1"/>
    <col min="2307" max="2307" width="10.453125" customWidth="1"/>
    <col min="2310" max="2310" width="10.1796875" customWidth="1"/>
    <col min="2315" max="2315" width="12.26953125" bestFit="1" customWidth="1"/>
    <col min="2562" max="2562" width="15.7265625" customWidth="1"/>
    <col min="2563" max="2563" width="10.453125" customWidth="1"/>
    <col min="2566" max="2566" width="10.1796875" customWidth="1"/>
    <col min="2571" max="2571" width="12.26953125" bestFit="1" customWidth="1"/>
    <col min="2818" max="2818" width="15.7265625" customWidth="1"/>
    <col min="2819" max="2819" width="10.453125" customWidth="1"/>
    <col min="2822" max="2822" width="10.1796875" customWidth="1"/>
    <col min="2827" max="2827" width="12.26953125" bestFit="1" customWidth="1"/>
    <col min="3074" max="3074" width="15.7265625" customWidth="1"/>
    <col min="3075" max="3075" width="10.453125" customWidth="1"/>
    <col min="3078" max="3078" width="10.1796875" customWidth="1"/>
    <col min="3083" max="3083" width="12.26953125" bestFit="1" customWidth="1"/>
    <col min="3330" max="3330" width="15.7265625" customWidth="1"/>
    <col min="3331" max="3331" width="10.453125" customWidth="1"/>
    <col min="3334" max="3334" width="10.1796875" customWidth="1"/>
    <col min="3339" max="3339" width="12.26953125" bestFit="1" customWidth="1"/>
    <col min="3586" max="3586" width="15.7265625" customWidth="1"/>
    <col min="3587" max="3587" width="10.453125" customWidth="1"/>
    <col min="3590" max="3590" width="10.1796875" customWidth="1"/>
    <col min="3595" max="3595" width="12.26953125" bestFit="1" customWidth="1"/>
    <col min="3842" max="3842" width="15.7265625" customWidth="1"/>
    <col min="3843" max="3843" width="10.453125" customWidth="1"/>
    <col min="3846" max="3846" width="10.1796875" customWidth="1"/>
    <col min="3851" max="3851" width="12.26953125" bestFit="1" customWidth="1"/>
    <col min="4098" max="4098" width="15.7265625" customWidth="1"/>
    <col min="4099" max="4099" width="10.453125" customWidth="1"/>
    <col min="4102" max="4102" width="10.1796875" customWidth="1"/>
    <col min="4107" max="4107" width="12.26953125" bestFit="1" customWidth="1"/>
    <col min="4354" max="4354" width="15.7265625" customWidth="1"/>
    <col min="4355" max="4355" width="10.453125" customWidth="1"/>
    <col min="4358" max="4358" width="10.1796875" customWidth="1"/>
    <col min="4363" max="4363" width="12.26953125" bestFit="1" customWidth="1"/>
    <col min="4610" max="4610" width="15.7265625" customWidth="1"/>
    <col min="4611" max="4611" width="10.453125" customWidth="1"/>
    <col min="4614" max="4614" width="10.1796875" customWidth="1"/>
    <col min="4619" max="4619" width="12.26953125" bestFit="1" customWidth="1"/>
    <col min="4866" max="4866" width="15.7265625" customWidth="1"/>
    <col min="4867" max="4867" width="10.453125" customWidth="1"/>
    <col min="4870" max="4870" width="10.1796875" customWidth="1"/>
    <col min="4875" max="4875" width="12.26953125" bestFit="1" customWidth="1"/>
    <col min="5122" max="5122" width="15.7265625" customWidth="1"/>
    <col min="5123" max="5123" width="10.453125" customWidth="1"/>
    <col min="5126" max="5126" width="10.1796875" customWidth="1"/>
    <col min="5131" max="5131" width="12.26953125" bestFit="1" customWidth="1"/>
    <col min="5378" max="5378" width="15.7265625" customWidth="1"/>
    <col min="5379" max="5379" width="10.453125" customWidth="1"/>
    <col min="5382" max="5382" width="10.1796875" customWidth="1"/>
    <col min="5387" max="5387" width="12.26953125" bestFit="1" customWidth="1"/>
    <col min="5634" max="5634" width="15.7265625" customWidth="1"/>
    <col min="5635" max="5635" width="10.453125" customWidth="1"/>
    <col min="5638" max="5638" width="10.1796875" customWidth="1"/>
    <col min="5643" max="5643" width="12.26953125" bestFit="1" customWidth="1"/>
    <col min="5890" max="5890" width="15.7265625" customWidth="1"/>
    <col min="5891" max="5891" width="10.453125" customWidth="1"/>
    <col min="5894" max="5894" width="10.1796875" customWidth="1"/>
    <col min="5899" max="5899" width="12.26953125" bestFit="1" customWidth="1"/>
    <col min="6146" max="6146" width="15.7265625" customWidth="1"/>
    <col min="6147" max="6147" width="10.453125" customWidth="1"/>
    <col min="6150" max="6150" width="10.1796875" customWidth="1"/>
    <col min="6155" max="6155" width="12.26953125" bestFit="1" customWidth="1"/>
    <col min="6402" max="6402" width="15.7265625" customWidth="1"/>
    <col min="6403" max="6403" width="10.453125" customWidth="1"/>
    <col min="6406" max="6406" width="10.1796875" customWidth="1"/>
    <col min="6411" max="6411" width="12.26953125" bestFit="1" customWidth="1"/>
    <col min="6658" max="6658" width="15.7265625" customWidth="1"/>
    <col min="6659" max="6659" width="10.453125" customWidth="1"/>
    <col min="6662" max="6662" width="10.1796875" customWidth="1"/>
    <col min="6667" max="6667" width="12.26953125" bestFit="1" customWidth="1"/>
    <col min="6914" max="6914" width="15.7265625" customWidth="1"/>
    <col min="6915" max="6915" width="10.453125" customWidth="1"/>
    <col min="6918" max="6918" width="10.1796875" customWidth="1"/>
    <col min="6923" max="6923" width="12.26953125" bestFit="1" customWidth="1"/>
    <col min="7170" max="7170" width="15.7265625" customWidth="1"/>
    <col min="7171" max="7171" width="10.453125" customWidth="1"/>
    <col min="7174" max="7174" width="10.1796875" customWidth="1"/>
    <col min="7179" max="7179" width="12.26953125" bestFit="1" customWidth="1"/>
    <col min="7426" max="7426" width="15.7265625" customWidth="1"/>
    <col min="7427" max="7427" width="10.453125" customWidth="1"/>
    <col min="7430" max="7430" width="10.1796875" customWidth="1"/>
    <col min="7435" max="7435" width="12.26953125" bestFit="1" customWidth="1"/>
    <col min="7682" max="7682" width="15.7265625" customWidth="1"/>
    <col min="7683" max="7683" width="10.453125" customWidth="1"/>
    <col min="7686" max="7686" width="10.1796875" customWidth="1"/>
    <col min="7691" max="7691" width="12.26953125" bestFit="1" customWidth="1"/>
    <col min="7938" max="7938" width="15.7265625" customWidth="1"/>
    <col min="7939" max="7939" width="10.453125" customWidth="1"/>
    <col min="7942" max="7942" width="10.1796875" customWidth="1"/>
    <col min="7947" max="7947" width="12.26953125" bestFit="1" customWidth="1"/>
    <col min="8194" max="8194" width="15.7265625" customWidth="1"/>
    <col min="8195" max="8195" width="10.453125" customWidth="1"/>
    <col min="8198" max="8198" width="10.1796875" customWidth="1"/>
    <col min="8203" max="8203" width="12.26953125" bestFit="1" customWidth="1"/>
    <col min="8450" max="8450" width="15.7265625" customWidth="1"/>
    <col min="8451" max="8451" width="10.453125" customWidth="1"/>
    <col min="8454" max="8454" width="10.1796875" customWidth="1"/>
    <col min="8459" max="8459" width="12.26953125" bestFit="1" customWidth="1"/>
    <col min="8706" max="8706" width="15.7265625" customWidth="1"/>
    <col min="8707" max="8707" width="10.453125" customWidth="1"/>
    <col min="8710" max="8710" width="10.1796875" customWidth="1"/>
    <col min="8715" max="8715" width="12.26953125" bestFit="1" customWidth="1"/>
    <col min="8962" max="8962" width="15.7265625" customWidth="1"/>
    <col min="8963" max="8963" width="10.453125" customWidth="1"/>
    <col min="8966" max="8966" width="10.1796875" customWidth="1"/>
    <col min="8971" max="8971" width="12.26953125" bestFit="1" customWidth="1"/>
    <col min="9218" max="9218" width="15.7265625" customWidth="1"/>
    <col min="9219" max="9219" width="10.453125" customWidth="1"/>
    <col min="9222" max="9222" width="10.1796875" customWidth="1"/>
    <col min="9227" max="9227" width="12.26953125" bestFit="1" customWidth="1"/>
    <col min="9474" max="9474" width="15.7265625" customWidth="1"/>
    <col min="9475" max="9475" width="10.453125" customWidth="1"/>
    <col min="9478" max="9478" width="10.1796875" customWidth="1"/>
    <col min="9483" max="9483" width="12.26953125" bestFit="1" customWidth="1"/>
    <col min="9730" max="9730" width="15.7265625" customWidth="1"/>
    <col min="9731" max="9731" width="10.453125" customWidth="1"/>
    <col min="9734" max="9734" width="10.1796875" customWidth="1"/>
    <col min="9739" max="9739" width="12.26953125" bestFit="1" customWidth="1"/>
    <col min="9986" max="9986" width="15.7265625" customWidth="1"/>
    <col min="9987" max="9987" width="10.453125" customWidth="1"/>
    <col min="9990" max="9990" width="10.1796875" customWidth="1"/>
    <col min="9995" max="9995" width="12.26953125" bestFit="1" customWidth="1"/>
    <col min="10242" max="10242" width="15.7265625" customWidth="1"/>
    <col min="10243" max="10243" width="10.453125" customWidth="1"/>
    <col min="10246" max="10246" width="10.1796875" customWidth="1"/>
    <col min="10251" max="10251" width="12.26953125" bestFit="1" customWidth="1"/>
    <col min="10498" max="10498" width="15.7265625" customWidth="1"/>
    <col min="10499" max="10499" width="10.453125" customWidth="1"/>
    <col min="10502" max="10502" width="10.1796875" customWidth="1"/>
    <col min="10507" max="10507" width="12.26953125" bestFit="1" customWidth="1"/>
    <col min="10754" max="10754" width="15.7265625" customWidth="1"/>
    <col min="10755" max="10755" width="10.453125" customWidth="1"/>
    <col min="10758" max="10758" width="10.1796875" customWidth="1"/>
    <col min="10763" max="10763" width="12.26953125" bestFit="1" customWidth="1"/>
    <col min="11010" max="11010" width="15.7265625" customWidth="1"/>
    <col min="11011" max="11011" width="10.453125" customWidth="1"/>
    <col min="11014" max="11014" width="10.1796875" customWidth="1"/>
    <col min="11019" max="11019" width="12.26953125" bestFit="1" customWidth="1"/>
    <col min="11266" max="11266" width="15.7265625" customWidth="1"/>
    <col min="11267" max="11267" width="10.453125" customWidth="1"/>
    <col min="11270" max="11270" width="10.1796875" customWidth="1"/>
    <col min="11275" max="11275" width="12.26953125" bestFit="1" customWidth="1"/>
    <col min="11522" max="11522" width="15.7265625" customWidth="1"/>
    <col min="11523" max="11523" width="10.453125" customWidth="1"/>
    <col min="11526" max="11526" width="10.1796875" customWidth="1"/>
    <col min="11531" max="11531" width="12.26953125" bestFit="1" customWidth="1"/>
    <col min="11778" max="11778" width="15.7265625" customWidth="1"/>
    <col min="11779" max="11779" width="10.453125" customWidth="1"/>
    <col min="11782" max="11782" width="10.1796875" customWidth="1"/>
    <col min="11787" max="11787" width="12.26953125" bestFit="1" customWidth="1"/>
    <col min="12034" max="12034" width="15.7265625" customWidth="1"/>
    <col min="12035" max="12035" width="10.453125" customWidth="1"/>
    <col min="12038" max="12038" width="10.1796875" customWidth="1"/>
    <col min="12043" max="12043" width="12.26953125" bestFit="1" customWidth="1"/>
    <col min="12290" max="12290" width="15.7265625" customWidth="1"/>
    <col min="12291" max="12291" width="10.453125" customWidth="1"/>
    <col min="12294" max="12294" width="10.1796875" customWidth="1"/>
    <col min="12299" max="12299" width="12.26953125" bestFit="1" customWidth="1"/>
    <col min="12546" max="12546" width="15.7265625" customWidth="1"/>
    <col min="12547" max="12547" width="10.453125" customWidth="1"/>
    <col min="12550" max="12550" width="10.1796875" customWidth="1"/>
    <col min="12555" max="12555" width="12.26953125" bestFit="1" customWidth="1"/>
    <col min="12802" max="12802" width="15.7265625" customWidth="1"/>
    <col min="12803" max="12803" width="10.453125" customWidth="1"/>
    <col min="12806" max="12806" width="10.1796875" customWidth="1"/>
    <col min="12811" max="12811" width="12.26953125" bestFit="1" customWidth="1"/>
    <col min="13058" max="13058" width="15.7265625" customWidth="1"/>
    <col min="13059" max="13059" width="10.453125" customWidth="1"/>
    <col min="13062" max="13062" width="10.1796875" customWidth="1"/>
    <col min="13067" max="13067" width="12.26953125" bestFit="1" customWidth="1"/>
    <col min="13314" max="13314" width="15.7265625" customWidth="1"/>
    <col min="13315" max="13315" width="10.453125" customWidth="1"/>
    <col min="13318" max="13318" width="10.1796875" customWidth="1"/>
    <col min="13323" max="13323" width="12.26953125" bestFit="1" customWidth="1"/>
    <col min="13570" max="13570" width="15.7265625" customWidth="1"/>
    <col min="13571" max="13571" width="10.453125" customWidth="1"/>
    <col min="13574" max="13574" width="10.1796875" customWidth="1"/>
    <col min="13579" max="13579" width="12.26953125" bestFit="1" customWidth="1"/>
    <col min="13826" max="13826" width="15.7265625" customWidth="1"/>
    <col min="13827" max="13827" width="10.453125" customWidth="1"/>
    <col min="13830" max="13830" width="10.1796875" customWidth="1"/>
    <col min="13835" max="13835" width="12.26953125" bestFit="1" customWidth="1"/>
    <col min="14082" max="14082" width="15.7265625" customWidth="1"/>
    <col min="14083" max="14083" width="10.453125" customWidth="1"/>
    <col min="14086" max="14086" width="10.1796875" customWidth="1"/>
    <col min="14091" max="14091" width="12.26953125" bestFit="1" customWidth="1"/>
    <col min="14338" max="14338" width="15.7265625" customWidth="1"/>
    <col min="14339" max="14339" width="10.453125" customWidth="1"/>
    <col min="14342" max="14342" width="10.1796875" customWidth="1"/>
    <col min="14347" max="14347" width="12.26953125" bestFit="1" customWidth="1"/>
    <col min="14594" max="14594" width="15.7265625" customWidth="1"/>
    <col min="14595" max="14595" width="10.453125" customWidth="1"/>
    <col min="14598" max="14598" width="10.1796875" customWidth="1"/>
    <col min="14603" max="14603" width="12.26953125" bestFit="1" customWidth="1"/>
    <col min="14850" max="14850" width="15.7265625" customWidth="1"/>
    <col min="14851" max="14851" width="10.453125" customWidth="1"/>
    <col min="14854" max="14854" width="10.1796875" customWidth="1"/>
    <col min="14859" max="14859" width="12.26953125" bestFit="1" customWidth="1"/>
    <col min="15106" max="15106" width="15.7265625" customWidth="1"/>
    <col min="15107" max="15107" width="10.453125" customWidth="1"/>
    <col min="15110" max="15110" width="10.1796875" customWidth="1"/>
    <col min="15115" max="15115" width="12.26953125" bestFit="1" customWidth="1"/>
    <col min="15362" max="15362" width="15.7265625" customWidth="1"/>
    <col min="15363" max="15363" width="10.453125" customWidth="1"/>
    <col min="15366" max="15366" width="10.1796875" customWidth="1"/>
    <col min="15371" max="15371" width="12.26953125" bestFit="1" customWidth="1"/>
    <col min="15618" max="15618" width="15.7265625" customWidth="1"/>
    <col min="15619" max="15619" width="10.453125" customWidth="1"/>
    <col min="15622" max="15622" width="10.1796875" customWidth="1"/>
    <col min="15627" max="15627" width="12.26953125" bestFit="1" customWidth="1"/>
    <col min="15874" max="15874" width="15.7265625" customWidth="1"/>
    <col min="15875" max="15875" width="10.453125" customWidth="1"/>
    <col min="15878" max="15878" width="10.1796875" customWidth="1"/>
    <col min="15883" max="15883" width="12.26953125" bestFit="1" customWidth="1"/>
    <col min="16130" max="16130" width="15.7265625" customWidth="1"/>
    <col min="16131" max="16131" width="10.453125" customWidth="1"/>
    <col min="16134" max="16134" width="10.1796875" customWidth="1"/>
    <col min="16139" max="16139" width="12.26953125" bestFit="1" customWidth="1"/>
  </cols>
  <sheetData>
    <row r="1" spans="1:12" x14ac:dyDescent="0.35">
      <c r="B1" s="64" t="s">
        <v>288</v>
      </c>
    </row>
    <row r="4" spans="1:12" x14ac:dyDescent="0.35">
      <c r="A4" s="64" t="s">
        <v>289</v>
      </c>
      <c r="B4" s="64">
        <v>485</v>
      </c>
    </row>
    <row r="5" spans="1:12" x14ac:dyDescent="0.35">
      <c r="A5" s="64" t="s">
        <v>290</v>
      </c>
      <c r="B5" s="64">
        <v>535</v>
      </c>
    </row>
    <row r="6" spans="1:12" x14ac:dyDescent="0.35">
      <c r="A6" s="65" t="s">
        <v>291</v>
      </c>
      <c r="B6" s="64"/>
    </row>
    <row r="8" spans="1:12" x14ac:dyDescent="0.35">
      <c r="B8" s="66" t="s">
        <v>292</v>
      </c>
    </row>
    <row r="9" spans="1:12" x14ac:dyDescent="0.35">
      <c r="K9" s="67" t="s">
        <v>293</v>
      </c>
      <c r="L9" s="67" t="s">
        <v>294</v>
      </c>
    </row>
    <row r="10" spans="1:12" x14ac:dyDescent="0.35">
      <c r="B10" t="s">
        <v>295</v>
      </c>
      <c r="C10" s="67" t="s">
        <v>293</v>
      </c>
      <c r="D10" s="67" t="s">
        <v>296</v>
      </c>
      <c r="E10" s="67" t="s">
        <v>296</v>
      </c>
      <c r="F10" s="67" t="s">
        <v>297</v>
      </c>
      <c r="G10" s="67" t="s">
        <v>294</v>
      </c>
      <c r="K10">
        <f>C11</f>
        <v>1000</v>
      </c>
      <c r="L10">
        <f>+G11</f>
        <v>33715.5</v>
      </c>
    </row>
    <row r="11" spans="1:12" x14ac:dyDescent="0.35">
      <c r="B11">
        <v>250</v>
      </c>
      <c r="C11">
        <v>1000</v>
      </c>
      <c r="D11" s="68">
        <f t="shared" ref="D11:E14" si="0">B23</f>
        <v>33798</v>
      </c>
      <c r="E11" s="68">
        <f t="shared" si="0"/>
        <v>33767</v>
      </c>
      <c r="F11">
        <f>+(D11+E11)/2</f>
        <v>33782.5</v>
      </c>
      <c r="G11">
        <f>+F11-F14</f>
        <v>33715.5</v>
      </c>
      <c r="K11">
        <f>C12</f>
        <v>100</v>
      </c>
      <c r="L11">
        <f>+G12</f>
        <v>3673</v>
      </c>
    </row>
    <row r="12" spans="1:12" x14ac:dyDescent="0.35">
      <c r="B12">
        <v>25</v>
      </c>
      <c r="C12">
        <v>100</v>
      </c>
      <c r="D12" s="68">
        <f t="shared" si="0"/>
        <v>3803</v>
      </c>
      <c r="E12" s="68">
        <f t="shared" si="0"/>
        <v>3677</v>
      </c>
      <c r="F12">
        <f>+(D12+E12)/2</f>
        <v>3740</v>
      </c>
      <c r="G12">
        <f>+F12-F14</f>
        <v>3673</v>
      </c>
      <c r="K12">
        <f>C13</f>
        <v>10</v>
      </c>
      <c r="L12">
        <f>+G13</f>
        <v>374.5</v>
      </c>
    </row>
    <row r="13" spans="1:12" x14ac:dyDescent="0.35">
      <c r="B13">
        <v>2.5</v>
      </c>
      <c r="C13">
        <v>10</v>
      </c>
      <c r="D13" s="68">
        <f t="shared" si="0"/>
        <v>436</v>
      </c>
      <c r="E13" s="68">
        <f t="shared" si="0"/>
        <v>447</v>
      </c>
      <c r="F13">
        <f>+(D13+E13)/2</f>
        <v>441.5</v>
      </c>
      <c r="G13">
        <f>+F13-F14</f>
        <v>374.5</v>
      </c>
      <c r="K13">
        <f>C14</f>
        <v>0</v>
      </c>
      <c r="L13">
        <f>+G14</f>
        <v>0</v>
      </c>
    </row>
    <row r="14" spans="1:12" x14ac:dyDescent="0.35">
      <c r="B14">
        <v>0</v>
      </c>
      <c r="C14">
        <v>0</v>
      </c>
      <c r="D14" s="68">
        <f t="shared" si="0"/>
        <v>67</v>
      </c>
      <c r="E14" s="68">
        <f t="shared" si="0"/>
        <v>67</v>
      </c>
      <c r="F14" s="69">
        <f>+(D14+E14)/2</f>
        <v>67</v>
      </c>
      <c r="G14">
        <v>0</v>
      </c>
    </row>
    <row r="15" spans="1:12" x14ac:dyDescent="0.35">
      <c r="J15" s="70" t="s">
        <v>298</v>
      </c>
      <c r="K15" s="70">
        <v>49.921999999999997</v>
      </c>
    </row>
    <row r="16" spans="1:12" x14ac:dyDescent="0.35">
      <c r="B16" s="64"/>
      <c r="C16" s="64"/>
      <c r="D16" s="64"/>
      <c r="E16" s="64"/>
    </row>
    <row r="21" spans="1:13" x14ac:dyDescent="0.35">
      <c r="A21" s="67" t="s">
        <v>299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</row>
    <row r="22" spans="1:13" x14ac:dyDescent="0.35">
      <c r="A22" s="71" t="s">
        <v>300</v>
      </c>
      <c r="B22" s="67">
        <v>1</v>
      </c>
      <c r="C22" s="67">
        <v>2</v>
      </c>
      <c r="D22" s="67">
        <v>3</v>
      </c>
      <c r="E22" s="67">
        <v>4</v>
      </c>
      <c r="F22" s="67">
        <v>5</v>
      </c>
      <c r="G22" s="67">
        <v>6</v>
      </c>
      <c r="H22" s="67">
        <v>7</v>
      </c>
      <c r="I22" s="67">
        <v>8</v>
      </c>
      <c r="J22" s="67">
        <v>9</v>
      </c>
      <c r="K22" s="67">
        <v>10</v>
      </c>
      <c r="L22" s="67">
        <v>11</v>
      </c>
      <c r="M22" s="67">
        <v>12</v>
      </c>
    </row>
    <row r="23" spans="1:13" x14ac:dyDescent="0.35">
      <c r="A23" s="71" t="s">
        <v>301</v>
      </c>
      <c r="B23" s="83">
        <v>33798</v>
      </c>
      <c r="C23" s="83">
        <v>33767</v>
      </c>
      <c r="D23">
        <v>20130</v>
      </c>
      <c r="E23">
        <v>13469</v>
      </c>
      <c r="F23">
        <v>8681</v>
      </c>
      <c r="G23">
        <v>182</v>
      </c>
      <c r="H23">
        <v>1521</v>
      </c>
      <c r="I23">
        <v>2768</v>
      </c>
      <c r="J23">
        <v>3</v>
      </c>
      <c r="K23">
        <v>3</v>
      </c>
      <c r="L23">
        <v>3</v>
      </c>
      <c r="M23">
        <v>3</v>
      </c>
    </row>
    <row r="24" spans="1:13" x14ac:dyDescent="0.35">
      <c r="A24" s="71" t="s">
        <v>302</v>
      </c>
      <c r="B24" s="83">
        <v>3803</v>
      </c>
      <c r="C24" s="83">
        <v>3677</v>
      </c>
      <c r="D24">
        <v>11703</v>
      </c>
      <c r="E24">
        <v>15575</v>
      </c>
      <c r="F24">
        <v>8959</v>
      </c>
      <c r="G24">
        <v>119</v>
      </c>
      <c r="H24">
        <v>242</v>
      </c>
      <c r="I24">
        <v>668</v>
      </c>
      <c r="J24">
        <v>3</v>
      </c>
      <c r="K24">
        <v>2</v>
      </c>
      <c r="L24">
        <v>2</v>
      </c>
      <c r="M24">
        <v>3</v>
      </c>
    </row>
    <row r="25" spans="1:13" x14ac:dyDescent="0.35">
      <c r="A25" s="71" t="s">
        <v>303</v>
      </c>
      <c r="B25" s="83">
        <v>436</v>
      </c>
      <c r="C25" s="83">
        <v>447</v>
      </c>
      <c r="D25">
        <v>13457</v>
      </c>
      <c r="E25">
        <v>13603</v>
      </c>
      <c r="F25">
        <v>15903</v>
      </c>
      <c r="G25">
        <v>99</v>
      </c>
      <c r="H25">
        <v>3887</v>
      </c>
      <c r="I25">
        <v>5237</v>
      </c>
      <c r="J25">
        <v>3</v>
      </c>
      <c r="K25">
        <v>2</v>
      </c>
      <c r="L25">
        <v>3</v>
      </c>
      <c r="M25">
        <v>3</v>
      </c>
    </row>
    <row r="26" spans="1:13" x14ac:dyDescent="0.35">
      <c r="A26" s="71" t="s">
        <v>304</v>
      </c>
      <c r="B26" s="83">
        <v>67</v>
      </c>
      <c r="C26" s="83">
        <v>67</v>
      </c>
      <c r="D26">
        <v>13059</v>
      </c>
      <c r="E26">
        <v>25965</v>
      </c>
      <c r="F26">
        <v>15605</v>
      </c>
      <c r="G26">
        <v>17733</v>
      </c>
      <c r="H26">
        <v>2902</v>
      </c>
      <c r="I26">
        <v>135</v>
      </c>
      <c r="J26">
        <v>2</v>
      </c>
      <c r="K26">
        <v>3</v>
      </c>
      <c r="L26">
        <v>3</v>
      </c>
      <c r="M26">
        <v>2</v>
      </c>
    </row>
    <row r="27" spans="1:13" x14ac:dyDescent="0.35">
      <c r="A27" s="71" t="s">
        <v>305</v>
      </c>
      <c r="B27">
        <v>3</v>
      </c>
      <c r="C27">
        <v>2</v>
      </c>
      <c r="D27">
        <v>20868</v>
      </c>
      <c r="E27">
        <v>36081</v>
      </c>
      <c r="F27">
        <v>15018</v>
      </c>
      <c r="G27">
        <v>10274</v>
      </c>
      <c r="H27">
        <v>2022</v>
      </c>
      <c r="I27">
        <v>527</v>
      </c>
      <c r="J27">
        <v>21650</v>
      </c>
      <c r="K27">
        <v>0</v>
      </c>
      <c r="L27">
        <v>2</v>
      </c>
      <c r="M27">
        <v>2</v>
      </c>
    </row>
    <row r="28" spans="1:13" x14ac:dyDescent="0.35">
      <c r="A28" s="71" t="s">
        <v>306</v>
      </c>
      <c r="B28">
        <v>2</v>
      </c>
      <c r="C28">
        <v>1</v>
      </c>
      <c r="D28">
        <v>12409</v>
      </c>
      <c r="E28">
        <v>21403</v>
      </c>
      <c r="F28">
        <v>19610</v>
      </c>
      <c r="G28">
        <v>7225</v>
      </c>
      <c r="H28">
        <v>686</v>
      </c>
      <c r="I28">
        <v>1730</v>
      </c>
      <c r="J28">
        <v>420</v>
      </c>
      <c r="K28">
        <v>2</v>
      </c>
      <c r="L28">
        <v>2</v>
      </c>
      <c r="M28">
        <v>2</v>
      </c>
    </row>
    <row r="29" spans="1:13" x14ac:dyDescent="0.35">
      <c r="A29" s="71" t="s">
        <v>307</v>
      </c>
      <c r="B29">
        <v>2</v>
      </c>
      <c r="C29">
        <v>2</v>
      </c>
      <c r="D29">
        <v>21369</v>
      </c>
      <c r="E29">
        <v>16774</v>
      </c>
      <c r="F29">
        <v>18410</v>
      </c>
      <c r="G29">
        <v>1999</v>
      </c>
      <c r="H29">
        <v>4599</v>
      </c>
      <c r="I29">
        <v>477</v>
      </c>
      <c r="J29">
        <v>1524</v>
      </c>
      <c r="K29">
        <v>1</v>
      </c>
      <c r="L29">
        <v>1</v>
      </c>
      <c r="M29">
        <v>1</v>
      </c>
    </row>
    <row r="30" spans="1:13" x14ac:dyDescent="0.35">
      <c r="A30" s="71" t="s">
        <v>308</v>
      </c>
      <c r="B30">
        <v>-1</v>
      </c>
      <c r="C30">
        <v>1</v>
      </c>
      <c r="D30">
        <v>12749</v>
      </c>
      <c r="E30">
        <v>44411</v>
      </c>
      <c r="F30">
        <v>22074</v>
      </c>
      <c r="G30">
        <v>31972</v>
      </c>
      <c r="H30">
        <v>341</v>
      </c>
      <c r="I30">
        <v>97</v>
      </c>
      <c r="J30">
        <v>573</v>
      </c>
      <c r="K30">
        <v>2</v>
      </c>
      <c r="L30">
        <v>1</v>
      </c>
      <c r="M30">
        <v>1</v>
      </c>
    </row>
    <row r="31" spans="1:13" x14ac:dyDescent="0.35">
      <c r="B31" s="72"/>
    </row>
    <row r="32" spans="1:13" x14ac:dyDescent="0.35">
      <c r="A32" s="73"/>
    </row>
    <row r="34" spans="1:13" x14ac:dyDescent="0.35">
      <c r="A34" s="64"/>
    </row>
    <row r="35" spans="1:13" x14ac:dyDescent="0.35">
      <c r="A35" s="64" t="s">
        <v>309</v>
      </c>
      <c r="E35" s="64"/>
      <c r="F35" s="64"/>
    </row>
    <row r="36" spans="1:13" x14ac:dyDescent="0.35">
      <c r="A36" s="71" t="s">
        <v>300</v>
      </c>
      <c r="B36" s="67">
        <v>1</v>
      </c>
      <c r="C36" s="67">
        <v>2</v>
      </c>
      <c r="D36" s="67">
        <v>3</v>
      </c>
      <c r="E36" s="67">
        <v>4</v>
      </c>
      <c r="F36" s="67">
        <v>5</v>
      </c>
      <c r="G36" s="67">
        <v>6</v>
      </c>
      <c r="H36" s="67">
        <v>7</v>
      </c>
      <c r="I36" s="67">
        <v>8</v>
      </c>
      <c r="J36" s="67">
        <v>9</v>
      </c>
      <c r="K36" s="67">
        <v>10</v>
      </c>
      <c r="L36" s="67">
        <v>11</v>
      </c>
      <c r="M36" s="67">
        <v>12</v>
      </c>
    </row>
    <row r="37" spans="1:13" x14ac:dyDescent="0.35">
      <c r="A37" s="71" t="s">
        <v>301</v>
      </c>
      <c r="B37" s="68"/>
      <c r="C37" s="68"/>
      <c r="D37" s="74">
        <f>+D23-$F$14</f>
        <v>20063</v>
      </c>
      <c r="E37" s="74">
        <f t="shared" ref="E37:M37" si="1">+E23-$F$14</f>
        <v>13402</v>
      </c>
      <c r="F37" s="74">
        <f t="shared" si="1"/>
        <v>8614</v>
      </c>
      <c r="G37" s="74">
        <f t="shared" si="1"/>
        <v>115</v>
      </c>
      <c r="H37" s="74">
        <f t="shared" si="1"/>
        <v>1454</v>
      </c>
      <c r="I37" s="74">
        <f t="shared" si="1"/>
        <v>2701</v>
      </c>
      <c r="J37" s="74">
        <f t="shared" si="1"/>
        <v>-64</v>
      </c>
      <c r="K37" s="74">
        <f t="shared" si="1"/>
        <v>-64</v>
      </c>
      <c r="L37" s="74">
        <f t="shared" si="1"/>
        <v>-64</v>
      </c>
      <c r="M37" s="74">
        <f t="shared" si="1"/>
        <v>-64</v>
      </c>
    </row>
    <row r="38" spans="1:13" x14ac:dyDescent="0.35">
      <c r="A38" s="71" t="s">
        <v>302</v>
      </c>
      <c r="B38" s="68"/>
      <c r="C38" s="68"/>
      <c r="D38" s="74">
        <f t="shared" ref="D38:M40" si="2">+D24-$F$14</f>
        <v>11636</v>
      </c>
      <c r="E38" s="74">
        <f t="shared" si="2"/>
        <v>15508</v>
      </c>
      <c r="F38" s="74">
        <f t="shared" si="2"/>
        <v>8892</v>
      </c>
      <c r="G38" s="74">
        <f t="shared" si="2"/>
        <v>52</v>
      </c>
      <c r="H38" s="74">
        <f t="shared" si="2"/>
        <v>175</v>
      </c>
      <c r="I38" s="74">
        <f t="shared" si="2"/>
        <v>601</v>
      </c>
      <c r="J38" s="74">
        <f t="shared" si="2"/>
        <v>-64</v>
      </c>
      <c r="K38" s="74">
        <f t="shared" si="2"/>
        <v>-65</v>
      </c>
      <c r="L38" s="74">
        <f t="shared" si="2"/>
        <v>-65</v>
      </c>
      <c r="M38" s="74">
        <f t="shared" si="2"/>
        <v>-64</v>
      </c>
    </row>
    <row r="39" spans="1:13" x14ac:dyDescent="0.35">
      <c r="A39" s="71" t="s">
        <v>303</v>
      </c>
      <c r="B39" s="68"/>
      <c r="C39" s="68"/>
      <c r="D39" s="74">
        <f t="shared" si="2"/>
        <v>13390</v>
      </c>
      <c r="E39" s="74">
        <f t="shared" si="2"/>
        <v>13536</v>
      </c>
      <c r="F39" s="74">
        <f t="shared" si="2"/>
        <v>15836</v>
      </c>
      <c r="G39" s="74">
        <f t="shared" si="2"/>
        <v>32</v>
      </c>
      <c r="H39" s="74">
        <f t="shared" si="2"/>
        <v>3820</v>
      </c>
      <c r="I39" s="74">
        <f t="shared" si="2"/>
        <v>5170</v>
      </c>
      <c r="J39" s="74">
        <f t="shared" si="2"/>
        <v>-64</v>
      </c>
      <c r="K39" s="74">
        <f t="shared" si="2"/>
        <v>-65</v>
      </c>
      <c r="L39" s="74">
        <f t="shared" si="2"/>
        <v>-64</v>
      </c>
      <c r="M39" s="74">
        <f t="shared" si="2"/>
        <v>-64</v>
      </c>
    </row>
    <row r="40" spans="1:13" x14ac:dyDescent="0.35">
      <c r="A40" s="71" t="s">
        <v>304</v>
      </c>
      <c r="B40" s="68"/>
      <c r="C40" s="68"/>
      <c r="D40" s="74">
        <f t="shared" si="2"/>
        <v>12992</v>
      </c>
      <c r="E40" s="74">
        <f t="shared" si="2"/>
        <v>25898</v>
      </c>
      <c r="F40" s="74">
        <f t="shared" si="2"/>
        <v>15538</v>
      </c>
      <c r="G40" s="74">
        <f t="shared" si="2"/>
        <v>17666</v>
      </c>
      <c r="H40" s="74">
        <f t="shared" si="2"/>
        <v>2835</v>
      </c>
      <c r="I40" s="74">
        <f t="shared" si="2"/>
        <v>68</v>
      </c>
      <c r="J40" s="74">
        <f t="shared" si="2"/>
        <v>-65</v>
      </c>
      <c r="K40" s="74">
        <f t="shared" si="2"/>
        <v>-64</v>
      </c>
      <c r="L40" s="74">
        <f t="shared" si="2"/>
        <v>-64</v>
      </c>
      <c r="M40" s="74">
        <f t="shared" si="2"/>
        <v>-65</v>
      </c>
    </row>
    <row r="41" spans="1:13" x14ac:dyDescent="0.35">
      <c r="A41" s="71" t="s">
        <v>305</v>
      </c>
      <c r="B41" s="74">
        <f>+B27-$F$14</f>
        <v>-64</v>
      </c>
      <c r="C41" s="74">
        <f t="shared" ref="C41:M41" si="3">+C27-$F$14</f>
        <v>-65</v>
      </c>
      <c r="D41" s="74">
        <f t="shared" si="3"/>
        <v>20801</v>
      </c>
      <c r="E41" s="74">
        <f t="shared" si="3"/>
        <v>36014</v>
      </c>
      <c r="F41" s="74">
        <f t="shared" si="3"/>
        <v>14951</v>
      </c>
      <c r="G41" s="74">
        <f t="shared" si="3"/>
        <v>10207</v>
      </c>
      <c r="H41" s="74">
        <f t="shared" si="3"/>
        <v>1955</v>
      </c>
      <c r="I41" s="74">
        <f t="shared" si="3"/>
        <v>460</v>
      </c>
      <c r="J41" s="74">
        <f t="shared" si="3"/>
        <v>21583</v>
      </c>
      <c r="K41" s="74">
        <f t="shared" si="3"/>
        <v>-67</v>
      </c>
      <c r="L41" s="74">
        <f t="shared" si="3"/>
        <v>-65</v>
      </c>
      <c r="M41" s="74">
        <f t="shared" si="3"/>
        <v>-65</v>
      </c>
    </row>
    <row r="42" spans="1:13" x14ac:dyDescent="0.35">
      <c r="A42" s="71" t="s">
        <v>306</v>
      </c>
      <c r="B42" s="74">
        <f t="shared" ref="B42:M44" si="4">+B28-$F$14</f>
        <v>-65</v>
      </c>
      <c r="C42" s="74">
        <f t="shared" si="4"/>
        <v>-66</v>
      </c>
      <c r="D42" s="74">
        <f t="shared" si="4"/>
        <v>12342</v>
      </c>
      <c r="E42" s="74">
        <f t="shared" si="4"/>
        <v>21336</v>
      </c>
      <c r="F42" s="74">
        <f t="shared" si="4"/>
        <v>19543</v>
      </c>
      <c r="G42" s="74">
        <f t="shared" si="4"/>
        <v>7158</v>
      </c>
      <c r="H42" s="74">
        <f t="shared" si="4"/>
        <v>619</v>
      </c>
      <c r="I42" s="74">
        <f t="shared" si="4"/>
        <v>1663</v>
      </c>
      <c r="J42" s="74">
        <f t="shared" si="4"/>
        <v>353</v>
      </c>
      <c r="K42" s="74">
        <f t="shared" si="4"/>
        <v>-65</v>
      </c>
      <c r="L42" s="74">
        <f t="shared" si="4"/>
        <v>-65</v>
      </c>
      <c r="M42" s="74">
        <f t="shared" si="4"/>
        <v>-65</v>
      </c>
    </row>
    <row r="43" spans="1:13" x14ac:dyDescent="0.35">
      <c r="A43" s="71" t="s">
        <v>307</v>
      </c>
      <c r="B43" s="74">
        <f t="shared" si="4"/>
        <v>-65</v>
      </c>
      <c r="C43" s="74">
        <f>+C29-$F$14</f>
        <v>-65</v>
      </c>
      <c r="D43" s="74">
        <f t="shared" si="4"/>
        <v>21302</v>
      </c>
      <c r="E43" s="74">
        <f t="shared" si="4"/>
        <v>16707</v>
      </c>
      <c r="F43" s="74">
        <f t="shared" si="4"/>
        <v>18343</v>
      </c>
      <c r="G43" s="74">
        <f t="shared" si="4"/>
        <v>1932</v>
      </c>
      <c r="H43" s="74">
        <f t="shared" si="4"/>
        <v>4532</v>
      </c>
      <c r="I43" s="74">
        <f t="shared" si="4"/>
        <v>410</v>
      </c>
      <c r="J43" s="74">
        <f t="shared" si="4"/>
        <v>1457</v>
      </c>
      <c r="K43" s="74">
        <f t="shared" si="4"/>
        <v>-66</v>
      </c>
      <c r="L43" s="74">
        <f t="shared" si="4"/>
        <v>-66</v>
      </c>
      <c r="M43" s="74">
        <f t="shared" si="4"/>
        <v>-66</v>
      </c>
    </row>
    <row r="44" spans="1:13" x14ac:dyDescent="0.35">
      <c r="A44" s="71" t="s">
        <v>308</v>
      </c>
      <c r="B44" s="74">
        <f t="shared" si="4"/>
        <v>-68</v>
      </c>
      <c r="C44" s="74">
        <f t="shared" si="4"/>
        <v>-66</v>
      </c>
      <c r="D44" s="74">
        <f t="shared" si="4"/>
        <v>12682</v>
      </c>
      <c r="E44" s="74">
        <f t="shared" si="4"/>
        <v>44344</v>
      </c>
      <c r="F44" s="74">
        <f t="shared" si="4"/>
        <v>22007</v>
      </c>
      <c r="G44" s="74">
        <f>+G30-$F$14</f>
        <v>31905</v>
      </c>
      <c r="H44" s="74">
        <f t="shared" si="4"/>
        <v>274</v>
      </c>
      <c r="I44" s="74">
        <f t="shared" si="4"/>
        <v>30</v>
      </c>
      <c r="J44" s="74">
        <f t="shared" si="4"/>
        <v>506</v>
      </c>
      <c r="K44" s="74">
        <f t="shared" si="4"/>
        <v>-65</v>
      </c>
      <c r="L44" s="74">
        <f t="shared" si="4"/>
        <v>-66</v>
      </c>
      <c r="M44" s="74">
        <f>+M30-$F$14</f>
        <v>-66</v>
      </c>
    </row>
    <row r="48" spans="1:13" x14ac:dyDescent="0.35">
      <c r="A48" s="64" t="s">
        <v>310</v>
      </c>
    </row>
    <row r="49" spans="1:13" x14ac:dyDescent="0.35">
      <c r="A49" s="72" t="s">
        <v>311</v>
      </c>
    </row>
    <row r="50" spans="1:13" x14ac:dyDescent="0.35">
      <c r="A50" s="71" t="s">
        <v>300</v>
      </c>
      <c r="B50" s="67">
        <v>1</v>
      </c>
      <c r="C50" s="67">
        <v>2</v>
      </c>
      <c r="D50" s="67">
        <v>3</v>
      </c>
      <c r="E50" s="67">
        <v>4</v>
      </c>
      <c r="F50" s="67">
        <v>5</v>
      </c>
      <c r="G50" s="67">
        <v>6</v>
      </c>
      <c r="H50" s="67">
        <v>7</v>
      </c>
      <c r="I50" s="67">
        <v>8</v>
      </c>
      <c r="J50" s="67">
        <v>9</v>
      </c>
      <c r="K50" s="67">
        <v>10</v>
      </c>
      <c r="L50" s="67">
        <v>11</v>
      </c>
      <c r="M50" s="67">
        <v>12</v>
      </c>
    </row>
    <row r="51" spans="1:13" x14ac:dyDescent="0.35">
      <c r="A51" s="71" t="s">
        <v>301</v>
      </c>
      <c r="D51" s="75">
        <f>+D37/$K$15</f>
        <v>401.88694363206605</v>
      </c>
      <c r="E51" s="75">
        <f t="shared" ref="E51:M51" si="5">+E37/$K$15</f>
        <v>268.45879572132526</v>
      </c>
      <c r="F51" s="75">
        <f t="shared" si="5"/>
        <v>172.54917671567645</v>
      </c>
      <c r="G51" s="75">
        <f t="shared" si="5"/>
        <v>2.3035936060253999</v>
      </c>
      <c r="H51" s="75">
        <f t="shared" si="5"/>
        <v>29.125435679660271</v>
      </c>
      <c r="I51" s="75">
        <f t="shared" si="5"/>
        <v>54.104402868474821</v>
      </c>
      <c r="J51" s="75">
        <f t="shared" si="5"/>
        <v>-1.2819999198750052</v>
      </c>
      <c r="K51" s="75">
        <f t="shared" si="5"/>
        <v>-1.2819999198750052</v>
      </c>
      <c r="L51" s="75">
        <f t="shared" si="5"/>
        <v>-1.2819999198750052</v>
      </c>
      <c r="M51" s="75">
        <f t="shared" si="5"/>
        <v>-1.2819999198750052</v>
      </c>
    </row>
    <row r="52" spans="1:13" x14ac:dyDescent="0.35">
      <c r="A52" s="71" t="s">
        <v>302</v>
      </c>
      <c r="D52" s="75">
        <f t="shared" ref="D52:M54" si="6">+D38/$K$15</f>
        <v>233.08361043227436</v>
      </c>
      <c r="E52" s="75">
        <f t="shared" si="6"/>
        <v>310.64460558471217</v>
      </c>
      <c r="F52" s="75">
        <f t="shared" si="6"/>
        <v>178.11786386763353</v>
      </c>
      <c r="G52" s="75">
        <f t="shared" si="6"/>
        <v>1.0416249348984417</v>
      </c>
      <c r="H52" s="75">
        <f t="shared" si="6"/>
        <v>3.505468530908217</v>
      </c>
      <c r="I52" s="75">
        <f t="shared" si="6"/>
        <v>12.038780497576219</v>
      </c>
      <c r="J52" s="75">
        <f t="shared" si="6"/>
        <v>-1.2819999198750052</v>
      </c>
      <c r="K52" s="75">
        <f t="shared" si="6"/>
        <v>-1.3020311686230521</v>
      </c>
      <c r="L52" s="75">
        <f t="shared" si="6"/>
        <v>-1.3020311686230521</v>
      </c>
      <c r="M52" s="75">
        <f t="shared" si="6"/>
        <v>-1.2819999198750052</v>
      </c>
    </row>
    <row r="53" spans="1:13" x14ac:dyDescent="0.35">
      <c r="A53" s="71" t="s">
        <v>303</v>
      </c>
      <c r="D53" s="75">
        <f t="shared" si="6"/>
        <v>268.21842073634872</v>
      </c>
      <c r="E53" s="75">
        <f t="shared" si="6"/>
        <v>271.14298305356357</v>
      </c>
      <c r="F53" s="75">
        <f t="shared" si="6"/>
        <v>317.21485517407154</v>
      </c>
      <c r="G53" s="75">
        <f t="shared" si="6"/>
        <v>0.64099995993750258</v>
      </c>
      <c r="H53" s="75">
        <f t="shared" si="6"/>
        <v>76.519370217539361</v>
      </c>
      <c r="I53" s="75">
        <f t="shared" si="6"/>
        <v>103.56155602740276</v>
      </c>
      <c r="J53" s="75">
        <f t="shared" si="6"/>
        <v>-1.2819999198750052</v>
      </c>
      <c r="K53" s="75">
        <f t="shared" si="6"/>
        <v>-1.3020311686230521</v>
      </c>
      <c r="L53" s="75">
        <f t="shared" si="6"/>
        <v>-1.2819999198750052</v>
      </c>
      <c r="M53" s="75">
        <f t="shared" si="6"/>
        <v>-1.2819999198750052</v>
      </c>
    </row>
    <row r="54" spans="1:13" x14ac:dyDescent="0.35">
      <c r="A54" s="71" t="s">
        <v>304</v>
      </c>
      <c r="D54" s="75">
        <f t="shared" si="6"/>
        <v>260.24598373462601</v>
      </c>
      <c r="E54" s="75">
        <f t="shared" si="6"/>
        <v>518.76928007692004</v>
      </c>
      <c r="F54" s="75">
        <f t="shared" si="6"/>
        <v>311.2455430471536</v>
      </c>
      <c r="G54" s="75">
        <f t="shared" si="6"/>
        <v>353.87204038299751</v>
      </c>
      <c r="H54" s="75">
        <f t="shared" si="6"/>
        <v>56.788590200713116</v>
      </c>
      <c r="I54" s="75">
        <f t="shared" si="6"/>
        <v>1.362124914867193</v>
      </c>
      <c r="J54" s="75">
        <f t="shared" si="6"/>
        <v>-1.3020311686230521</v>
      </c>
      <c r="K54" s="75">
        <f t="shared" si="6"/>
        <v>-1.2819999198750052</v>
      </c>
      <c r="L54" s="75">
        <f t="shared" si="6"/>
        <v>-1.2819999198750052</v>
      </c>
      <c r="M54" s="75">
        <f t="shared" si="6"/>
        <v>-1.3020311686230521</v>
      </c>
    </row>
    <row r="55" spans="1:13" x14ac:dyDescent="0.35">
      <c r="A55" s="71" t="s">
        <v>305</v>
      </c>
      <c r="B55" s="75">
        <f>+B41/$K$15</f>
        <v>-1.2819999198750052</v>
      </c>
      <c r="C55" s="75">
        <f t="shared" ref="C55:M55" si="7">+C41/$K$15</f>
        <v>-1.3020311686230521</v>
      </c>
      <c r="D55" s="75">
        <f t="shared" si="7"/>
        <v>416.67000520812468</v>
      </c>
      <c r="E55" s="75">
        <f t="shared" si="7"/>
        <v>721.405392412163</v>
      </c>
      <c r="F55" s="75">
        <f t="shared" si="7"/>
        <v>299.48720003205</v>
      </c>
      <c r="G55" s="75">
        <f t="shared" si="7"/>
        <v>204.45895597131528</v>
      </c>
      <c r="H55" s="75">
        <f t="shared" si="7"/>
        <v>39.161091302431792</v>
      </c>
      <c r="I55" s="75">
        <f t="shared" si="7"/>
        <v>9.2143744241015995</v>
      </c>
      <c r="J55" s="75">
        <f t="shared" si="7"/>
        <v>432.33444172909742</v>
      </c>
      <c r="K55" s="75">
        <f t="shared" si="7"/>
        <v>-1.342093666119146</v>
      </c>
      <c r="L55" s="75">
        <f t="shared" si="7"/>
        <v>-1.3020311686230521</v>
      </c>
      <c r="M55" s="75">
        <f t="shared" si="7"/>
        <v>-1.3020311686230521</v>
      </c>
    </row>
    <row r="56" spans="1:13" x14ac:dyDescent="0.35">
      <c r="A56" s="71" t="s">
        <v>306</v>
      </c>
      <c r="B56" s="75">
        <f t="shared" ref="B56:M58" si="8">+B42/$K$15</f>
        <v>-1.3020311686230521</v>
      </c>
      <c r="C56" s="75">
        <f t="shared" si="8"/>
        <v>-1.3220624173710991</v>
      </c>
      <c r="D56" s="75">
        <f t="shared" si="8"/>
        <v>247.22567204839552</v>
      </c>
      <c r="E56" s="75">
        <f t="shared" si="8"/>
        <v>427.38672328832985</v>
      </c>
      <c r="F56" s="75">
        <f t="shared" si="8"/>
        <v>391.47069428308163</v>
      </c>
      <c r="G56" s="75">
        <f t="shared" si="8"/>
        <v>143.38367853852009</v>
      </c>
      <c r="H56" s="75">
        <f t="shared" si="8"/>
        <v>12.399342975041066</v>
      </c>
      <c r="I56" s="75">
        <f t="shared" si="8"/>
        <v>33.311966668002086</v>
      </c>
      <c r="J56" s="75">
        <f t="shared" si="8"/>
        <v>7.0710308080605753</v>
      </c>
      <c r="K56" s="75">
        <f t="shared" si="8"/>
        <v>-1.3020311686230521</v>
      </c>
      <c r="L56" s="75">
        <f t="shared" si="8"/>
        <v>-1.3020311686230521</v>
      </c>
      <c r="M56" s="75">
        <f t="shared" si="8"/>
        <v>-1.3020311686230521</v>
      </c>
    </row>
    <row r="57" spans="1:13" x14ac:dyDescent="0.35">
      <c r="A57" s="71" t="s">
        <v>307</v>
      </c>
      <c r="B57" s="75">
        <f t="shared" si="8"/>
        <v>-1.3020311686230521</v>
      </c>
      <c r="C57" s="75">
        <f t="shared" si="8"/>
        <v>-1.3020311686230521</v>
      </c>
      <c r="D57" s="75">
        <f t="shared" si="8"/>
        <v>426.70566083089625</v>
      </c>
      <c r="E57" s="75">
        <f t="shared" si="8"/>
        <v>334.66207283362047</v>
      </c>
      <c r="F57" s="75">
        <f t="shared" si="8"/>
        <v>367.43319578542531</v>
      </c>
      <c r="G57" s="75">
        <f t="shared" si="8"/>
        <v>38.700372581226716</v>
      </c>
      <c r="H57" s="75">
        <f t="shared" si="8"/>
        <v>90.7816193261488</v>
      </c>
      <c r="I57" s="75">
        <f t="shared" si="8"/>
        <v>8.2128119866992506</v>
      </c>
      <c r="J57" s="75">
        <f t="shared" si="8"/>
        <v>29.185529425904413</v>
      </c>
      <c r="K57" s="75">
        <f t="shared" si="8"/>
        <v>-1.3220624173710991</v>
      </c>
      <c r="L57" s="76">
        <f t="shared" si="8"/>
        <v>-1.3220624173710991</v>
      </c>
      <c r="M57" s="75">
        <f t="shared" si="8"/>
        <v>-1.3220624173710991</v>
      </c>
    </row>
    <row r="58" spans="1:13" x14ac:dyDescent="0.35">
      <c r="A58" s="71" t="s">
        <v>308</v>
      </c>
      <c r="B58" s="75">
        <f t="shared" si="8"/>
        <v>-1.362124914867193</v>
      </c>
      <c r="C58" s="75">
        <f t="shared" si="8"/>
        <v>-1.3220624173710991</v>
      </c>
      <c r="D58" s="75">
        <f t="shared" si="8"/>
        <v>254.03629662273147</v>
      </c>
      <c r="E58" s="75">
        <f t="shared" si="8"/>
        <v>888.2656944833941</v>
      </c>
      <c r="F58" s="75">
        <f t="shared" si="8"/>
        <v>440.82769119826935</v>
      </c>
      <c r="G58" s="75">
        <f t="shared" si="8"/>
        <v>639.0969913064381</v>
      </c>
      <c r="H58" s="75">
        <f t="shared" si="8"/>
        <v>5.4885621569648659</v>
      </c>
      <c r="I58" s="75">
        <f t="shared" si="8"/>
        <v>0.60093746244140867</v>
      </c>
      <c r="J58" s="75">
        <f t="shared" si="8"/>
        <v>10.135811866511759</v>
      </c>
      <c r="K58" s="75">
        <f t="shared" si="8"/>
        <v>-1.3020311686230521</v>
      </c>
      <c r="L58" s="76">
        <f>+L44/$K$15</f>
        <v>-1.3220624173710991</v>
      </c>
      <c r="M58" s="75">
        <f>+M44/$K$15</f>
        <v>-1.3220624173710991</v>
      </c>
    </row>
    <row r="59" spans="1:13" x14ac:dyDescent="0.35">
      <c r="G59" s="77"/>
      <c r="L59" s="78"/>
    </row>
    <row r="60" spans="1:13" x14ac:dyDescent="0.35">
      <c r="G60" s="77"/>
    </row>
    <row r="61" spans="1:13" x14ac:dyDescent="0.35">
      <c r="G61" s="77"/>
    </row>
    <row r="62" spans="1:13" x14ac:dyDescent="0.35">
      <c r="A62" s="66" t="s">
        <v>312</v>
      </c>
      <c r="E62" s="79" t="s">
        <v>313</v>
      </c>
    </row>
    <row r="63" spans="1:13" x14ac:dyDescent="0.35">
      <c r="A63" s="71" t="s">
        <v>300</v>
      </c>
      <c r="B63" s="67">
        <v>1</v>
      </c>
      <c r="C63" s="67">
        <v>2</v>
      </c>
      <c r="D63" s="67">
        <v>3</v>
      </c>
      <c r="E63" s="67">
        <v>4</v>
      </c>
      <c r="F63" s="67">
        <v>5</v>
      </c>
      <c r="G63" s="67">
        <v>6</v>
      </c>
      <c r="H63" s="67">
        <v>7</v>
      </c>
      <c r="I63" s="67">
        <v>8</v>
      </c>
      <c r="J63" s="67">
        <v>9</v>
      </c>
      <c r="K63" s="67">
        <v>10</v>
      </c>
      <c r="L63" s="67">
        <v>11</v>
      </c>
      <c r="M63" s="67">
        <v>12</v>
      </c>
    </row>
    <row r="64" spans="1:13" x14ac:dyDescent="0.35">
      <c r="A64" s="71" t="s">
        <v>301</v>
      </c>
      <c r="D64" s="77">
        <f>+D51*0.2</f>
        <v>80.377388726413216</v>
      </c>
      <c r="E64" s="77">
        <f t="shared" ref="E64:M64" si="9">+E51*0.2</f>
        <v>53.691759144265056</v>
      </c>
      <c r="F64" s="77">
        <f t="shared" si="9"/>
        <v>34.509835343135293</v>
      </c>
      <c r="G64" s="77">
        <f t="shared" si="9"/>
        <v>0.46071872120508001</v>
      </c>
      <c r="H64" s="77">
        <f t="shared" si="9"/>
        <v>5.8250871359320548</v>
      </c>
      <c r="I64" s="77">
        <f t="shared" si="9"/>
        <v>10.820880573694964</v>
      </c>
      <c r="J64" s="77">
        <f t="shared" si="9"/>
        <v>-0.25639998397500102</v>
      </c>
      <c r="K64" s="77">
        <f t="shared" si="9"/>
        <v>-0.25639998397500102</v>
      </c>
      <c r="L64" s="77">
        <f t="shared" si="9"/>
        <v>-0.25639998397500102</v>
      </c>
      <c r="M64" s="77">
        <f t="shared" si="9"/>
        <v>-0.25639998397500102</v>
      </c>
    </row>
    <row r="65" spans="1:14" x14ac:dyDescent="0.35">
      <c r="A65" s="71" t="s">
        <v>302</v>
      </c>
      <c r="D65" s="77">
        <f t="shared" ref="D65:M67" si="10">+D52*0.2</f>
        <v>46.616722086454871</v>
      </c>
      <c r="E65" s="77">
        <f t="shared" si="10"/>
        <v>62.128921116942436</v>
      </c>
      <c r="F65" s="77">
        <f t="shared" si="10"/>
        <v>35.62357277352671</v>
      </c>
      <c r="G65" s="77">
        <f t="shared" si="10"/>
        <v>0.20832498697968835</v>
      </c>
      <c r="H65" s="77">
        <f t="shared" si="10"/>
        <v>0.70109370618164346</v>
      </c>
      <c r="I65" s="77">
        <f t="shared" si="10"/>
        <v>2.4077560995152441</v>
      </c>
      <c r="J65" s="77">
        <f t="shared" si="10"/>
        <v>-0.25639998397500102</v>
      </c>
      <c r="K65" s="77">
        <f t="shared" si="10"/>
        <v>-0.26040623372461041</v>
      </c>
      <c r="L65" s="77">
        <f t="shared" si="10"/>
        <v>-0.26040623372461041</v>
      </c>
      <c r="M65" s="77">
        <f t="shared" si="10"/>
        <v>-0.25639998397500102</v>
      </c>
    </row>
    <row r="66" spans="1:14" x14ac:dyDescent="0.35">
      <c r="A66" s="71" t="s">
        <v>303</v>
      </c>
      <c r="D66" s="77">
        <f t="shared" si="10"/>
        <v>53.643684147269745</v>
      </c>
      <c r="E66" s="77">
        <f t="shared" si="10"/>
        <v>54.228596610712714</v>
      </c>
      <c r="F66" s="77">
        <f t="shared" si="10"/>
        <v>63.442971034814313</v>
      </c>
      <c r="G66" s="77">
        <f t="shared" si="10"/>
        <v>0.12819999198750051</v>
      </c>
      <c r="H66" s="77">
        <f t="shared" si="10"/>
        <v>15.303874043507873</v>
      </c>
      <c r="I66" s="77">
        <f t="shared" si="10"/>
        <v>20.712311205480553</v>
      </c>
      <c r="J66" s="77">
        <f t="shared" si="10"/>
        <v>-0.25639998397500102</v>
      </c>
      <c r="K66" s="77">
        <f t="shared" si="10"/>
        <v>-0.26040623372461041</v>
      </c>
      <c r="L66" s="77">
        <f t="shared" si="10"/>
        <v>-0.25639998397500102</v>
      </c>
      <c r="M66" s="77">
        <f t="shared" si="10"/>
        <v>-0.25639998397500102</v>
      </c>
    </row>
    <row r="67" spans="1:14" x14ac:dyDescent="0.35">
      <c r="A67" s="71" t="s">
        <v>304</v>
      </c>
      <c r="D67" s="77">
        <f>+D54*0.2</f>
        <v>52.049196746925205</v>
      </c>
      <c r="E67" s="77">
        <f>+E54*0.2</f>
        <v>103.75385601538402</v>
      </c>
      <c r="F67" s="77">
        <f>+F54*0.2</f>
        <v>62.249108609430721</v>
      </c>
      <c r="G67" s="77">
        <f>+G54*0.2</f>
        <v>70.774408076599499</v>
      </c>
      <c r="H67" s="77">
        <f t="shared" si="10"/>
        <v>11.357718040142624</v>
      </c>
      <c r="I67" s="77">
        <f t="shared" si="10"/>
        <v>0.27242498297343859</v>
      </c>
      <c r="J67" s="77">
        <f t="shared" si="10"/>
        <v>-0.26040623372461041</v>
      </c>
      <c r="K67" s="77">
        <f t="shared" si="10"/>
        <v>-0.25639998397500102</v>
      </c>
      <c r="L67" s="77">
        <f t="shared" si="10"/>
        <v>-0.25639998397500102</v>
      </c>
      <c r="M67" s="77">
        <f t="shared" si="10"/>
        <v>-0.26040623372461041</v>
      </c>
    </row>
    <row r="68" spans="1:14" x14ac:dyDescent="0.35">
      <c r="A68" s="71" t="s">
        <v>305</v>
      </c>
      <c r="B68" s="77">
        <f t="shared" ref="B68:M71" si="11">+B55*0.2</f>
        <v>-0.25639998397500102</v>
      </c>
      <c r="C68" s="77">
        <f t="shared" si="11"/>
        <v>-0.26040623372461041</v>
      </c>
      <c r="D68" s="77">
        <f t="shared" si="11"/>
        <v>83.334001041624944</v>
      </c>
      <c r="E68" s="77">
        <f t="shared" si="11"/>
        <v>144.2810784824326</v>
      </c>
      <c r="F68" s="77">
        <f t="shared" si="11"/>
        <v>59.897440006410001</v>
      </c>
      <c r="G68" s="77">
        <f t="shared" si="11"/>
        <v>40.891791194263057</v>
      </c>
      <c r="H68" s="77">
        <f t="shared" si="11"/>
        <v>7.8322182604863588</v>
      </c>
      <c r="I68" s="77">
        <f t="shared" si="11"/>
        <v>1.84287488482032</v>
      </c>
      <c r="J68" s="77">
        <f t="shared" si="11"/>
        <v>86.466888345819484</v>
      </c>
      <c r="K68" s="77">
        <f t="shared" si="11"/>
        <v>-0.2684187332238292</v>
      </c>
      <c r="L68" s="77">
        <f t="shared" si="11"/>
        <v>-0.26040623372461041</v>
      </c>
      <c r="M68" s="77">
        <f t="shared" si="11"/>
        <v>-0.26040623372461041</v>
      </c>
    </row>
    <row r="69" spans="1:14" x14ac:dyDescent="0.35">
      <c r="A69" s="71" t="s">
        <v>306</v>
      </c>
      <c r="B69" s="77">
        <f t="shared" si="11"/>
        <v>-0.26040623372461041</v>
      </c>
      <c r="C69" s="77">
        <f t="shared" si="11"/>
        <v>-0.26441248347421981</v>
      </c>
      <c r="D69" s="77">
        <f t="shared" si="11"/>
        <v>49.445134409679106</v>
      </c>
      <c r="E69" s="77">
        <f t="shared" si="11"/>
        <v>85.477344657665981</v>
      </c>
      <c r="F69" s="77">
        <f t="shared" si="11"/>
        <v>78.294138856616328</v>
      </c>
      <c r="G69" s="77">
        <f t="shared" si="11"/>
        <v>28.676735707704019</v>
      </c>
      <c r="H69" s="77">
        <f t="shared" si="11"/>
        <v>2.4798685950082131</v>
      </c>
      <c r="I69" s="77">
        <f t="shared" si="11"/>
        <v>6.6623933336004173</v>
      </c>
      <c r="J69" s="77">
        <f t="shared" si="11"/>
        <v>1.4142061616121151</v>
      </c>
      <c r="K69" s="77">
        <f t="shared" si="11"/>
        <v>-0.26040623372461041</v>
      </c>
      <c r="L69" s="77">
        <f t="shared" si="11"/>
        <v>-0.26040623372461041</v>
      </c>
      <c r="M69" s="77">
        <f t="shared" si="11"/>
        <v>-0.26040623372461041</v>
      </c>
    </row>
    <row r="70" spans="1:14" x14ac:dyDescent="0.35">
      <c r="A70" s="71" t="s">
        <v>307</v>
      </c>
      <c r="B70" s="77">
        <f t="shared" si="11"/>
        <v>-0.26040623372461041</v>
      </c>
      <c r="C70" s="77">
        <f t="shared" si="11"/>
        <v>-0.26040623372461041</v>
      </c>
      <c r="D70" s="77">
        <f t="shared" si="11"/>
        <v>85.34113216617925</v>
      </c>
      <c r="E70" s="77">
        <f t="shared" si="11"/>
        <v>66.932414566724091</v>
      </c>
      <c r="F70" s="77">
        <f t="shared" si="11"/>
        <v>73.486639157085065</v>
      </c>
      <c r="G70" s="77">
        <f t="shared" si="11"/>
        <v>7.7400745162453433</v>
      </c>
      <c r="H70" s="77">
        <f t="shared" si="11"/>
        <v>18.156323865229762</v>
      </c>
      <c r="I70" s="77">
        <f t="shared" si="11"/>
        <v>1.6425623973398502</v>
      </c>
      <c r="J70" s="77">
        <f t="shared" si="11"/>
        <v>5.8371058851808826</v>
      </c>
      <c r="K70" s="77">
        <f t="shared" si="11"/>
        <v>-0.26441248347421981</v>
      </c>
      <c r="L70" s="77">
        <f t="shared" si="11"/>
        <v>-0.26441248347421981</v>
      </c>
      <c r="M70" s="77">
        <f t="shared" si="11"/>
        <v>-0.26441248347421981</v>
      </c>
    </row>
    <row r="71" spans="1:14" x14ac:dyDescent="0.35">
      <c r="A71" s="71" t="s">
        <v>308</v>
      </c>
      <c r="B71" s="77">
        <f t="shared" si="11"/>
        <v>-0.27242498297343859</v>
      </c>
      <c r="C71" s="77">
        <f t="shared" si="11"/>
        <v>-0.26441248347421981</v>
      </c>
      <c r="D71" s="77">
        <f t="shared" si="11"/>
        <v>50.807259324546294</v>
      </c>
      <c r="E71" s="77">
        <f t="shared" si="11"/>
        <v>177.65313889667883</v>
      </c>
      <c r="F71" s="77">
        <f t="shared" si="11"/>
        <v>88.16553823965387</v>
      </c>
      <c r="G71" s="77">
        <f t="shared" si="11"/>
        <v>127.81939826128763</v>
      </c>
      <c r="H71" s="77">
        <f t="shared" si="11"/>
        <v>1.0977124313929731</v>
      </c>
      <c r="I71" s="77">
        <f t="shared" si="11"/>
        <v>0.12018749248828174</v>
      </c>
      <c r="J71" s="77">
        <f t="shared" si="11"/>
        <v>2.0271623733023518</v>
      </c>
      <c r="K71" s="77">
        <f t="shared" si="11"/>
        <v>-0.26040623372461041</v>
      </c>
      <c r="L71" s="77">
        <f t="shared" si="11"/>
        <v>-0.26441248347421981</v>
      </c>
      <c r="M71" s="77">
        <f t="shared" si="11"/>
        <v>-0.26441248347421981</v>
      </c>
    </row>
    <row r="74" spans="1:14" x14ac:dyDescent="0.35">
      <c r="A74" s="64" t="s">
        <v>314</v>
      </c>
      <c r="F74" s="68" t="s">
        <v>315</v>
      </c>
    </row>
    <row r="76" spans="1:14" x14ac:dyDescent="0.35">
      <c r="A76" s="71" t="s">
        <v>300</v>
      </c>
      <c r="B76" s="67">
        <v>1</v>
      </c>
      <c r="C76" s="67">
        <v>2</v>
      </c>
      <c r="D76" s="67">
        <v>3</v>
      </c>
      <c r="E76" s="67">
        <v>4</v>
      </c>
      <c r="F76" s="67">
        <v>5</v>
      </c>
      <c r="G76" s="67">
        <v>6</v>
      </c>
      <c r="H76" s="67">
        <v>7</v>
      </c>
      <c r="I76" s="67">
        <v>8</v>
      </c>
      <c r="J76" s="67">
        <v>9</v>
      </c>
      <c r="K76" s="67">
        <v>10</v>
      </c>
      <c r="L76" s="67">
        <v>11</v>
      </c>
      <c r="M76" s="67">
        <v>12</v>
      </c>
    </row>
    <row r="77" spans="1:14" x14ac:dyDescent="0.35">
      <c r="A77" s="71" t="s">
        <v>301</v>
      </c>
      <c r="D77" s="77">
        <f>D64</f>
        <v>80.377388726413216</v>
      </c>
      <c r="E77" s="77">
        <f t="shared" ref="E77:M77" si="12">E64</f>
        <v>53.691759144265056</v>
      </c>
      <c r="F77" s="77">
        <f t="shared" si="12"/>
        <v>34.509835343135293</v>
      </c>
      <c r="G77" s="77">
        <f t="shared" si="12"/>
        <v>0.46071872120508001</v>
      </c>
      <c r="H77" s="77">
        <f t="shared" si="12"/>
        <v>5.8250871359320548</v>
      </c>
      <c r="I77" s="77">
        <f t="shared" si="12"/>
        <v>10.820880573694964</v>
      </c>
      <c r="J77" s="77">
        <f t="shared" si="12"/>
        <v>-0.25639998397500102</v>
      </c>
      <c r="K77" s="77">
        <f t="shared" si="12"/>
        <v>-0.25639998397500102</v>
      </c>
      <c r="L77" s="77">
        <f t="shared" si="12"/>
        <v>-0.25639998397500102</v>
      </c>
      <c r="M77" s="77">
        <f t="shared" si="12"/>
        <v>-0.25639998397500102</v>
      </c>
    </row>
    <row r="78" spans="1:14" x14ac:dyDescent="0.35">
      <c r="A78" s="71" t="s">
        <v>302</v>
      </c>
      <c r="D78" s="77">
        <f t="shared" ref="D78:M80" si="13">D65</f>
        <v>46.616722086454871</v>
      </c>
      <c r="E78" s="77">
        <f t="shared" si="13"/>
        <v>62.128921116942436</v>
      </c>
      <c r="F78" s="77">
        <f t="shared" si="13"/>
        <v>35.62357277352671</v>
      </c>
      <c r="G78" s="77">
        <f t="shared" si="13"/>
        <v>0.20832498697968835</v>
      </c>
      <c r="H78" s="77">
        <f t="shared" si="13"/>
        <v>0.70109370618164346</v>
      </c>
      <c r="I78" s="77">
        <f t="shared" si="13"/>
        <v>2.4077560995152441</v>
      </c>
      <c r="J78" s="77">
        <f t="shared" si="13"/>
        <v>-0.25639998397500102</v>
      </c>
      <c r="K78" s="77">
        <f t="shared" si="13"/>
        <v>-0.26040623372461041</v>
      </c>
      <c r="L78" s="77">
        <f t="shared" si="13"/>
        <v>-0.26040623372461041</v>
      </c>
      <c r="M78" s="77">
        <f t="shared" si="13"/>
        <v>-0.25639998397500102</v>
      </c>
      <c r="N78" s="75"/>
    </row>
    <row r="79" spans="1:14" x14ac:dyDescent="0.35">
      <c r="A79" s="71" t="s">
        <v>303</v>
      </c>
      <c r="D79" s="77">
        <f t="shared" si="13"/>
        <v>53.643684147269745</v>
      </c>
      <c r="E79" s="77">
        <f t="shared" si="13"/>
        <v>54.228596610712714</v>
      </c>
      <c r="F79" s="77">
        <f t="shared" si="13"/>
        <v>63.442971034814313</v>
      </c>
      <c r="G79" s="77">
        <f t="shared" si="13"/>
        <v>0.12819999198750051</v>
      </c>
      <c r="H79" s="77">
        <f t="shared" si="13"/>
        <v>15.303874043507873</v>
      </c>
      <c r="I79" s="77">
        <f t="shared" si="13"/>
        <v>20.712311205480553</v>
      </c>
      <c r="J79" s="77">
        <f t="shared" si="13"/>
        <v>-0.25639998397500102</v>
      </c>
      <c r="K79" s="77">
        <f t="shared" si="13"/>
        <v>-0.26040623372461041</v>
      </c>
      <c r="L79" s="77">
        <f t="shared" si="13"/>
        <v>-0.25639998397500102</v>
      </c>
      <c r="M79" s="77">
        <f t="shared" si="13"/>
        <v>-0.25639998397500102</v>
      </c>
    </row>
    <row r="80" spans="1:14" x14ac:dyDescent="0.35">
      <c r="A80" s="71" t="s">
        <v>304</v>
      </c>
      <c r="D80" s="77">
        <f t="shared" si="13"/>
        <v>52.049196746925205</v>
      </c>
      <c r="E80" s="77">
        <f t="shared" si="13"/>
        <v>103.75385601538402</v>
      </c>
      <c r="F80" s="77">
        <f t="shared" si="13"/>
        <v>62.249108609430721</v>
      </c>
      <c r="G80" s="77">
        <f t="shared" si="13"/>
        <v>70.774408076599499</v>
      </c>
      <c r="H80" s="77">
        <f t="shared" si="13"/>
        <v>11.357718040142624</v>
      </c>
      <c r="I80" s="77">
        <f t="shared" si="13"/>
        <v>0.27242498297343859</v>
      </c>
      <c r="J80" s="77">
        <f t="shared" si="13"/>
        <v>-0.26040623372461041</v>
      </c>
      <c r="K80" s="77">
        <f t="shared" si="13"/>
        <v>-0.25639998397500102</v>
      </c>
      <c r="L80" s="77">
        <f t="shared" si="13"/>
        <v>-0.25639998397500102</v>
      </c>
      <c r="M80" s="77">
        <f t="shared" si="13"/>
        <v>-0.26040623372461041</v>
      </c>
    </row>
    <row r="81" spans="1:13" x14ac:dyDescent="0.35">
      <c r="A81" s="71" t="s">
        <v>305</v>
      </c>
      <c r="B81" s="77">
        <f>B68</f>
        <v>-0.25639998397500102</v>
      </c>
      <c r="C81" s="77">
        <f t="shared" ref="C81:M81" si="14">C68</f>
        <v>-0.26040623372461041</v>
      </c>
      <c r="D81" s="77">
        <f t="shared" si="14"/>
        <v>83.334001041624944</v>
      </c>
      <c r="E81" s="77">
        <f t="shared" si="14"/>
        <v>144.2810784824326</v>
      </c>
      <c r="F81" s="77">
        <f t="shared" si="14"/>
        <v>59.897440006410001</v>
      </c>
      <c r="G81" s="77">
        <f t="shared" si="14"/>
        <v>40.891791194263057</v>
      </c>
      <c r="H81" s="77">
        <f t="shared" si="14"/>
        <v>7.8322182604863588</v>
      </c>
      <c r="I81" s="77">
        <f t="shared" si="14"/>
        <v>1.84287488482032</v>
      </c>
      <c r="J81" s="77">
        <f t="shared" si="14"/>
        <v>86.466888345819484</v>
      </c>
      <c r="K81" s="77">
        <f t="shared" si="14"/>
        <v>-0.2684187332238292</v>
      </c>
      <c r="L81" s="77">
        <f t="shared" si="14"/>
        <v>-0.26040623372461041</v>
      </c>
      <c r="M81" s="77">
        <f t="shared" si="14"/>
        <v>-0.26040623372461041</v>
      </c>
    </row>
    <row r="82" spans="1:13" x14ac:dyDescent="0.35">
      <c r="A82" s="71" t="s">
        <v>306</v>
      </c>
      <c r="B82" s="77">
        <f t="shared" ref="B82:M84" si="15">B69</f>
        <v>-0.26040623372461041</v>
      </c>
      <c r="C82" s="77">
        <f t="shared" si="15"/>
        <v>-0.26441248347421981</v>
      </c>
      <c r="D82" s="77">
        <f t="shared" si="15"/>
        <v>49.445134409679106</v>
      </c>
      <c r="E82" s="77">
        <f t="shared" si="15"/>
        <v>85.477344657665981</v>
      </c>
      <c r="F82" s="77">
        <f t="shared" si="15"/>
        <v>78.294138856616328</v>
      </c>
      <c r="G82" s="77">
        <f t="shared" si="15"/>
        <v>28.676735707704019</v>
      </c>
      <c r="H82" s="77">
        <f t="shared" si="15"/>
        <v>2.4798685950082131</v>
      </c>
      <c r="I82" s="77">
        <f t="shared" si="15"/>
        <v>6.6623933336004173</v>
      </c>
      <c r="J82" s="77">
        <f t="shared" si="15"/>
        <v>1.4142061616121151</v>
      </c>
      <c r="K82" s="77">
        <f t="shared" si="15"/>
        <v>-0.26040623372461041</v>
      </c>
      <c r="L82" s="77">
        <f t="shared" si="15"/>
        <v>-0.26040623372461041</v>
      </c>
      <c r="M82" s="77">
        <f t="shared" si="15"/>
        <v>-0.26040623372461041</v>
      </c>
    </row>
    <row r="83" spans="1:13" x14ac:dyDescent="0.35">
      <c r="A83" s="71" t="s">
        <v>307</v>
      </c>
      <c r="B83" s="77">
        <f t="shared" si="15"/>
        <v>-0.26040623372461041</v>
      </c>
      <c r="C83" s="77">
        <f t="shared" si="15"/>
        <v>-0.26040623372461041</v>
      </c>
      <c r="D83" s="77">
        <f t="shared" si="15"/>
        <v>85.34113216617925</v>
      </c>
      <c r="E83" s="77">
        <f t="shared" si="15"/>
        <v>66.932414566724091</v>
      </c>
      <c r="F83" s="77">
        <f t="shared" si="15"/>
        <v>73.486639157085065</v>
      </c>
      <c r="G83" s="77">
        <f t="shared" si="15"/>
        <v>7.7400745162453433</v>
      </c>
      <c r="H83" s="77">
        <f t="shared" si="15"/>
        <v>18.156323865229762</v>
      </c>
      <c r="I83" s="77">
        <f t="shared" si="15"/>
        <v>1.6425623973398502</v>
      </c>
      <c r="J83" s="77">
        <f t="shared" si="15"/>
        <v>5.8371058851808826</v>
      </c>
      <c r="K83" s="77">
        <f t="shared" si="15"/>
        <v>-0.26441248347421981</v>
      </c>
      <c r="L83" s="77">
        <f t="shared" si="15"/>
        <v>-0.26441248347421981</v>
      </c>
      <c r="M83" s="77">
        <f t="shared" si="15"/>
        <v>-0.26441248347421981</v>
      </c>
    </row>
    <row r="84" spans="1:13" x14ac:dyDescent="0.35">
      <c r="A84" s="71" t="s">
        <v>308</v>
      </c>
      <c r="B84" s="77">
        <f t="shared" si="15"/>
        <v>-0.27242498297343859</v>
      </c>
      <c r="C84" s="77">
        <f t="shared" si="15"/>
        <v>-0.26441248347421981</v>
      </c>
      <c r="D84" s="77">
        <f t="shared" si="15"/>
        <v>50.807259324546294</v>
      </c>
      <c r="E84" s="77">
        <f t="shared" si="15"/>
        <v>177.65313889667883</v>
      </c>
      <c r="F84" s="77">
        <f t="shared" si="15"/>
        <v>88.16553823965387</v>
      </c>
      <c r="G84" s="77">
        <f t="shared" si="15"/>
        <v>127.81939826128763</v>
      </c>
      <c r="H84" s="77">
        <f t="shared" si="15"/>
        <v>1.0977124313929731</v>
      </c>
      <c r="I84" s="77">
        <f t="shared" si="15"/>
        <v>0.12018749248828174</v>
      </c>
      <c r="J84" s="77">
        <f t="shared" si="15"/>
        <v>2.0271623733023518</v>
      </c>
      <c r="K84" s="77">
        <f t="shared" si="15"/>
        <v>-0.26040623372461041</v>
      </c>
      <c r="L84" s="77">
        <f t="shared" si="15"/>
        <v>-0.26441248347421981</v>
      </c>
      <c r="M84" s="77">
        <f t="shared" si="15"/>
        <v>-0.26441248347421981</v>
      </c>
    </row>
    <row r="86" spans="1:13" x14ac:dyDescent="0.35">
      <c r="J86" s="78"/>
    </row>
    <row r="87" spans="1:13" x14ac:dyDescent="0.35">
      <c r="A87" s="71" t="s">
        <v>316</v>
      </c>
    </row>
    <row r="89" spans="1:13" x14ac:dyDescent="0.35">
      <c r="A89" s="71" t="s">
        <v>300</v>
      </c>
      <c r="B89" s="67">
        <v>1</v>
      </c>
      <c r="C89" s="67">
        <v>2</v>
      </c>
      <c r="D89" s="67">
        <v>3</v>
      </c>
      <c r="E89" s="67">
        <v>4</v>
      </c>
      <c r="F89" s="67">
        <v>5</v>
      </c>
      <c r="G89" s="67">
        <v>6</v>
      </c>
      <c r="H89" s="67">
        <v>7</v>
      </c>
      <c r="I89" s="67">
        <v>8</v>
      </c>
      <c r="J89" s="67">
        <v>9</v>
      </c>
      <c r="K89" s="67">
        <v>10</v>
      </c>
      <c r="L89" s="67">
        <v>11</v>
      </c>
      <c r="M89" s="67">
        <v>12</v>
      </c>
    </row>
    <row r="90" spans="1:13" x14ac:dyDescent="0.35">
      <c r="A90" s="71" t="s">
        <v>301</v>
      </c>
      <c r="B90" s="80">
        <v>1000</v>
      </c>
      <c r="C90" s="80">
        <v>1000</v>
      </c>
      <c r="D90" t="s">
        <v>189</v>
      </c>
      <c r="E90" t="s">
        <v>213</v>
      </c>
      <c r="F90" t="s">
        <v>237</v>
      </c>
      <c r="G90" t="s">
        <v>261</v>
      </c>
      <c r="H90" t="s">
        <v>190</v>
      </c>
      <c r="I90" t="s">
        <v>214</v>
      </c>
      <c r="M90" s="82"/>
    </row>
    <row r="91" spans="1:13" x14ac:dyDescent="0.35">
      <c r="A91" s="71" t="s">
        <v>302</v>
      </c>
      <c r="B91" s="80">
        <v>100</v>
      </c>
      <c r="C91" s="80">
        <v>100</v>
      </c>
      <c r="D91" t="s">
        <v>186</v>
      </c>
      <c r="E91" t="s">
        <v>210</v>
      </c>
      <c r="F91" t="s">
        <v>234</v>
      </c>
      <c r="G91" t="s">
        <v>258</v>
      </c>
      <c r="H91" t="s">
        <v>187</v>
      </c>
      <c r="I91" t="s">
        <v>211</v>
      </c>
      <c r="M91" s="82"/>
    </row>
    <row r="92" spans="1:13" x14ac:dyDescent="0.35">
      <c r="A92" s="71" t="s">
        <v>303</v>
      </c>
      <c r="B92" s="80">
        <v>10</v>
      </c>
      <c r="C92" s="80">
        <v>10</v>
      </c>
      <c r="D92" t="s">
        <v>183</v>
      </c>
      <c r="E92" t="s">
        <v>207</v>
      </c>
      <c r="F92" t="s">
        <v>231</v>
      </c>
      <c r="G92" t="s">
        <v>255</v>
      </c>
      <c r="H92" t="s">
        <v>184</v>
      </c>
      <c r="I92" t="s">
        <v>208</v>
      </c>
      <c r="M92" s="82"/>
    </row>
    <row r="93" spans="1:13" x14ac:dyDescent="0.35">
      <c r="A93" s="71" t="s">
        <v>304</v>
      </c>
      <c r="B93" s="80">
        <v>0</v>
      </c>
      <c r="C93" s="80">
        <v>0</v>
      </c>
      <c r="D93" t="s">
        <v>180</v>
      </c>
      <c r="E93" t="s">
        <v>204</v>
      </c>
      <c r="F93" t="s">
        <v>228</v>
      </c>
      <c r="G93" t="s">
        <v>252</v>
      </c>
      <c r="H93" t="s">
        <v>181</v>
      </c>
      <c r="I93" t="s">
        <v>205</v>
      </c>
      <c r="M93" s="82"/>
    </row>
    <row r="94" spans="1:13" x14ac:dyDescent="0.35">
      <c r="A94" s="71" t="s">
        <v>305</v>
      </c>
      <c r="B94" s="82"/>
      <c r="C94" s="81"/>
      <c r="D94" t="s">
        <v>177</v>
      </c>
      <c r="E94" t="s">
        <v>201</v>
      </c>
      <c r="F94" t="s">
        <v>225</v>
      </c>
      <c r="G94" t="s">
        <v>249</v>
      </c>
      <c r="H94" t="s">
        <v>178</v>
      </c>
      <c r="I94" t="s">
        <v>202</v>
      </c>
      <c r="J94" t="s">
        <v>226</v>
      </c>
      <c r="M94" s="82"/>
    </row>
    <row r="95" spans="1:13" x14ac:dyDescent="0.35">
      <c r="A95" s="71" t="s">
        <v>306</v>
      </c>
      <c r="B95" s="82"/>
      <c r="C95" s="81"/>
      <c r="D95" t="s">
        <v>174</v>
      </c>
      <c r="E95" t="s">
        <v>198</v>
      </c>
      <c r="F95" t="s">
        <v>222</v>
      </c>
      <c r="G95" t="s">
        <v>246</v>
      </c>
      <c r="H95" t="s">
        <v>175</v>
      </c>
      <c r="I95" t="s">
        <v>199</v>
      </c>
      <c r="J95" t="s">
        <v>223</v>
      </c>
      <c r="M95" s="82"/>
    </row>
    <row r="96" spans="1:13" x14ac:dyDescent="0.35">
      <c r="A96" s="71" t="s">
        <v>307</v>
      </c>
      <c r="B96" s="82"/>
      <c r="C96" s="81"/>
      <c r="D96" t="s">
        <v>171</v>
      </c>
      <c r="E96" t="s">
        <v>195</v>
      </c>
      <c r="F96" t="s">
        <v>219</v>
      </c>
      <c r="G96" t="s">
        <v>243</v>
      </c>
      <c r="H96" t="s">
        <v>172</v>
      </c>
      <c r="I96" t="s">
        <v>196</v>
      </c>
      <c r="J96" t="s">
        <v>220</v>
      </c>
      <c r="M96" s="82"/>
    </row>
    <row r="97" spans="1:13" x14ac:dyDescent="0.35">
      <c r="A97" s="71" t="s">
        <v>308</v>
      </c>
      <c r="B97" s="82"/>
      <c r="C97" s="81"/>
      <c r="D97" t="s">
        <v>168</v>
      </c>
      <c r="E97" t="s">
        <v>192</v>
      </c>
      <c r="F97" t="s">
        <v>216</v>
      </c>
      <c r="G97" t="s">
        <v>240</v>
      </c>
      <c r="H97" t="s">
        <v>169</v>
      </c>
      <c r="I97" t="s">
        <v>193</v>
      </c>
      <c r="J97" t="s">
        <v>217</v>
      </c>
      <c r="M97" s="82"/>
    </row>
    <row r="98" spans="1:13" x14ac:dyDescent="0.35">
      <c r="C98" s="8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5" workbookViewId="0">
      <selection activeCell="D77" sqref="D77:L84"/>
    </sheetView>
  </sheetViews>
  <sheetFormatPr defaultRowHeight="14.5" x14ac:dyDescent="0.35"/>
  <cols>
    <col min="2" max="2" width="15.7265625" customWidth="1"/>
    <col min="3" max="3" width="10.453125" customWidth="1"/>
    <col min="6" max="6" width="10.1796875" customWidth="1"/>
    <col min="11" max="11" width="12.26953125" bestFit="1" customWidth="1"/>
    <col min="258" max="258" width="15.7265625" customWidth="1"/>
    <col min="259" max="259" width="10.453125" customWidth="1"/>
    <col min="262" max="262" width="10.1796875" customWidth="1"/>
    <col min="267" max="267" width="12.26953125" bestFit="1" customWidth="1"/>
    <col min="514" max="514" width="15.7265625" customWidth="1"/>
    <col min="515" max="515" width="10.453125" customWidth="1"/>
    <col min="518" max="518" width="10.1796875" customWidth="1"/>
    <col min="523" max="523" width="12.26953125" bestFit="1" customWidth="1"/>
    <col min="770" max="770" width="15.7265625" customWidth="1"/>
    <col min="771" max="771" width="10.453125" customWidth="1"/>
    <col min="774" max="774" width="10.1796875" customWidth="1"/>
    <col min="779" max="779" width="12.26953125" bestFit="1" customWidth="1"/>
    <col min="1026" max="1026" width="15.7265625" customWidth="1"/>
    <col min="1027" max="1027" width="10.453125" customWidth="1"/>
    <col min="1030" max="1030" width="10.1796875" customWidth="1"/>
    <col min="1035" max="1035" width="12.26953125" bestFit="1" customWidth="1"/>
    <col min="1282" max="1282" width="15.7265625" customWidth="1"/>
    <col min="1283" max="1283" width="10.453125" customWidth="1"/>
    <col min="1286" max="1286" width="10.1796875" customWidth="1"/>
    <col min="1291" max="1291" width="12.26953125" bestFit="1" customWidth="1"/>
    <col min="1538" max="1538" width="15.7265625" customWidth="1"/>
    <col min="1539" max="1539" width="10.453125" customWidth="1"/>
    <col min="1542" max="1542" width="10.1796875" customWidth="1"/>
    <col min="1547" max="1547" width="12.26953125" bestFit="1" customWidth="1"/>
    <col min="1794" max="1794" width="15.7265625" customWidth="1"/>
    <col min="1795" max="1795" width="10.453125" customWidth="1"/>
    <col min="1798" max="1798" width="10.1796875" customWidth="1"/>
    <col min="1803" max="1803" width="12.26953125" bestFit="1" customWidth="1"/>
    <col min="2050" max="2050" width="15.7265625" customWidth="1"/>
    <col min="2051" max="2051" width="10.453125" customWidth="1"/>
    <col min="2054" max="2054" width="10.1796875" customWidth="1"/>
    <col min="2059" max="2059" width="12.26953125" bestFit="1" customWidth="1"/>
    <col min="2306" max="2306" width="15.7265625" customWidth="1"/>
    <col min="2307" max="2307" width="10.453125" customWidth="1"/>
    <col min="2310" max="2310" width="10.1796875" customWidth="1"/>
    <col min="2315" max="2315" width="12.26953125" bestFit="1" customWidth="1"/>
    <col min="2562" max="2562" width="15.7265625" customWidth="1"/>
    <col min="2563" max="2563" width="10.453125" customWidth="1"/>
    <col min="2566" max="2566" width="10.1796875" customWidth="1"/>
    <col min="2571" max="2571" width="12.26953125" bestFit="1" customWidth="1"/>
    <col min="2818" max="2818" width="15.7265625" customWidth="1"/>
    <col min="2819" max="2819" width="10.453125" customWidth="1"/>
    <col min="2822" max="2822" width="10.1796875" customWidth="1"/>
    <col min="2827" max="2827" width="12.26953125" bestFit="1" customWidth="1"/>
    <col min="3074" max="3074" width="15.7265625" customWidth="1"/>
    <col min="3075" max="3075" width="10.453125" customWidth="1"/>
    <col min="3078" max="3078" width="10.1796875" customWidth="1"/>
    <col min="3083" max="3083" width="12.26953125" bestFit="1" customWidth="1"/>
    <col min="3330" max="3330" width="15.7265625" customWidth="1"/>
    <col min="3331" max="3331" width="10.453125" customWidth="1"/>
    <col min="3334" max="3334" width="10.1796875" customWidth="1"/>
    <col min="3339" max="3339" width="12.26953125" bestFit="1" customWidth="1"/>
    <col min="3586" max="3586" width="15.7265625" customWidth="1"/>
    <col min="3587" max="3587" width="10.453125" customWidth="1"/>
    <col min="3590" max="3590" width="10.1796875" customWidth="1"/>
    <col min="3595" max="3595" width="12.26953125" bestFit="1" customWidth="1"/>
    <col min="3842" max="3842" width="15.7265625" customWidth="1"/>
    <col min="3843" max="3843" width="10.453125" customWidth="1"/>
    <col min="3846" max="3846" width="10.1796875" customWidth="1"/>
    <col min="3851" max="3851" width="12.26953125" bestFit="1" customWidth="1"/>
    <col min="4098" max="4098" width="15.7265625" customWidth="1"/>
    <col min="4099" max="4099" width="10.453125" customWidth="1"/>
    <col min="4102" max="4102" width="10.1796875" customWidth="1"/>
    <col min="4107" max="4107" width="12.26953125" bestFit="1" customWidth="1"/>
    <col min="4354" max="4354" width="15.7265625" customWidth="1"/>
    <col min="4355" max="4355" width="10.453125" customWidth="1"/>
    <col min="4358" max="4358" width="10.1796875" customWidth="1"/>
    <col min="4363" max="4363" width="12.26953125" bestFit="1" customWidth="1"/>
    <col min="4610" max="4610" width="15.7265625" customWidth="1"/>
    <col min="4611" max="4611" width="10.453125" customWidth="1"/>
    <col min="4614" max="4614" width="10.1796875" customWidth="1"/>
    <col min="4619" max="4619" width="12.26953125" bestFit="1" customWidth="1"/>
    <col min="4866" max="4866" width="15.7265625" customWidth="1"/>
    <col min="4867" max="4867" width="10.453125" customWidth="1"/>
    <col min="4870" max="4870" width="10.1796875" customWidth="1"/>
    <col min="4875" max="4875" width="12.26953125" bestFit="1" customWidth="1"/>
    <col min="5122" max="5122" width="15.7265625" customWidth="1"/>
    <col min="5123" max="5123" width="10.453125" customWidth="1"/>
    <col min="5126" max="5126" width="10.1796875" customWidth="1"/>
    <col min="5131" max="5131" width="12.26953125" bestFit="1" customWidth="1"/>
    <col min="5378" max="5378" width="15.7265625" customWidth="1"/>
    <col min="5379" max="5379" width="10.453125" customWidth="1"/>
    <col min="5382" max="5382" width="10.1796875" customWidth="1"/>
    <col min="5387" max="5387" width="12.26953125" bestFit="1" customWidth="1"/>
    <col min="5634" max="5634" width="15.7265625" customWidth="1"/>
    <col min="5635" max="5635" width="10.453125" customWidth="1"/>
    <col min="5638" max="5638" width="10.1796875" customWidth="1"/>
    <col min="5643" max="5643" width="12.26953125" bestFit="1" customWidth="1"/>
    <col min="5890" max="5890" width="15.7265625" customWidth="1"/>
    <col min="5891" max="5891" width="10.453125" customWidth="1"/>
    <col min="5894" max="5894" width="10.1796875" customWidth="1"/>
    <col min="5899" max="5899" width="12.26953125" bestFit="1" customWidth="1"/>
    <col min="6146" max="6146" width="15.7265625" customWidth="1"/>
    <col min="6147" max="6147" width="10.453125" customWidth="1"/>
    <col min="6150" max="6150" width="10.1796875" customWidth="1"/>
    <col min="6155" max="6155" width="12.26953125" bestFit="1" customWidth="1"/>
    <col min="6402" max="6402" width="15.7265625" customWidth="1"/>
    <col min="6403" max="6403" width="10.453125" customWidth="1"/>
    <col min="6406" max="6406" width="10.1796875" customWidth="1"/>
    <col min="6411" max="6411" width="12.26953125" bestFit="1" customWidth="1"/>
    <col min="6658" max="6658" width="15.7265625" customWidth="1"/>
    <col min="6659" max="6659" width="10.453125" customWidth="1"/>
    <col min="6662" max="6662" width="10.1796875" customWidth="1"/>
    <col min="6667" max="6667" width="12.26953125" bestFit="1" customWidth="1"/>
    <col min="6914" max="6914" width="15.7265625" customWidth="1"/>
    <col min="6915" max="6915" width="10.453125" customWidth="1"/>
    <col min="6918" max="6918" width="10.1796875" customWidth="1"/>
    <col min="6923" max="6923" width="12.26953125" bestFit="1" customWidth="1"/>
    <col min="7170" max="7170" width="15.7265625" customWidth="1"/>
    <col min="7171" max="7171" width="10.453125" customWidth="1"/>
    <col min="7174" max="7174" width="10.1796875" customWidth="1"/>
    <col min="7179" max="7179" width="12.26953125" bestFit="1" customWidth="1"/>
    <col min="7426" max="7426" width="15.7265625" customWidth="1"/>
    <col min="7427" max="7427" width="10.453125" customWidth="1"/>
    <col min="7430" max="7430" width="10.1796875" customWidth="1"/>
    <col min="7435" max="7435" width="12.26953125" bestFit="1" customWidth="1"/>
    <col min="7682" max="7682" width="15.7265625" customWidth="1"/>
    <col min="7683" max="7683" width="10.453125" customWidth="1"/>
    <col min="7686" max="7686" width="10.1796875" customWidth="1"/>
    <col min="7691" max="7691" width="12.26953125" bestFit="1" customWidth="1"/>
    <col min="7938" max="7938" width="15.7265625" customWidth="1"/>
    <col min="7939" max="7939" width="10.453125" customWidth="1"/>
    <col min="7942" max="7942" width="10.1796875" customWidth="1"/>
    <col min="7947" max="7947" width="12.26953125" bestFit="1" customWidth="1"/>
    <col min="8194" max="8194" width="15.7265625" customWidth="1"/>
    <col min="8195" max="8195" width="10.453125" customWidth="1"/>
    <col min="8198" max="8198" width="10.1796875" customWidth="1"/>
    <col min="8203" max="8203" width="12.26953125" bestFit="1" customWidth="1"/>
    <col min="8450" max="8450" width="15.7265625" customWidth="1"/>
    <col min="8451" max="8451" width="10.453125" customWidth="1"/>
    <col min="8454" max="8454" width="10.1796875" customWidth="1"/>
    <col min="8459" max="8459" width="12.26953125" bestFit="1" customWidth="1"/>
    <col min="8706" max="8706" width="15.7265625" customWidth="1"/>
    <col min="8707" max="8707" width="10.453125" customWidth="1"/>
    <col min="8710" max="8710" width="10.1796875" customWidth="1"/>
    <col min="8715" max="8715" width="12.26953125" bestFit="1" customWidth="1"/>
    <col min="8962" max="8962" width="15.7265625" customWidth="1"/>
    <col min="8963" max="8963" width="10.453125" customWidth="1"/>
    <col min="8966" max="8966" width="10.1796875" customWidth="1"/>
    <col min="8971" max="8971" width="12.26953125" bestFit="1" customWidth="1"/>
    <col min="9218" max="9218" width="15.7265625" customWidth="1"/>
    <col min="9219" max="9219" width="10.453125" customWidth="1"/>
    <col min="9222" max="9222" width="10.1796875" customWidth="1"/>
    <col min="9227" max="9227" width="12.26953125" bestFit="1" customWidth="1"/>
    <col min="9474" max="9474" width="15.7265625" customWidth="1"/>
    <col min="9475" max="9475" width="10.453125" customWidth="1"/>
    <col min="9478" max="9478" width="10.1796875" customWidth="1"/>
    <col min="9483" max="9483" width="12.26953125" bestFit="1" customWidth="1"/>
    <col min="9730" max="9730" width="15.7265625" customWidth="1"/>
    <col min="9731" max="9731" width="10.453125" customWidth="1"/>
    <col min="9734" max="9734" width="10.1796875" customWidth="1"/>
    <col min="9739" max="9739" width="12.26953125" bestFit="1" customWidth="1"/>
    <col min="9986" max="9986" width="15.7265625" customWidth="1"/>
    <col min="9987" max="9987" width="10.453125" customWidth="1"/>
    <col min="9990" max="9990" width="10.1796875" customWidth="1"/>
    <col min="9995" max="9995" width="12.26953125" bestFit="1" customWidth="1"/>
    <col min="10242" max="10242" width="15.7265625" customWidth="1"/>
    <col min="10243" max="10243" width="10.453125" customWidth="1"/>
    <col min="10246" max="10246" width="10.1796875" customWidth="1"/>
    <col min="10251" max="10251" width="12.26953125" bestFit="1" customWidth="1"/>
    <col min="10498" max="10498" width="15.7265625" customWidth="1"/>
    <col min="10499" max="10499" width="10.453125" customWidth="1"/>
    <col min="10502" max="10502" width="10.1796875" customWidth="1"/>
    <col min="10507" max="10507" width="12.26953125" bestFit="1" customWidth="1"/>
    <col min="10754" max="10754" width="15.7265625" customWidth="1"/>
    <col min="10755" max="10755" width="10.453125" customWidth="1"/>
    <col min="10758" max="10758" width="10.1796875" customWidth="1"/>
    <col min="10763" max="10763" width="12.26953125" bestFit="1" customWidth="1"/>
    <col min="11010" max="11010" width="15.7265625" customWidth="1"/>
    <col min="11011" max="11011" width="10.453125" customWidth="1"/>
    <col min="11014" max="11014" width="10.1796875" customWidth="1"/>
    <col min="11019" max="11019" width="12.26953125" bestFit="1" customWidth="1"/>
    <col min="11266" max="11266" width="15.7265625" customWidth="1"/>
    <col min="11267" max="11267" width="10.453125" customWidth="1"/>
    <col min="11270" max="11270" width="10.1796875" customWidth="1"/>
    <col min="11275" max="11275" width="12.26953125" bestFit="1" customWidth="1"/>
    <col min="11522" max="11522" width="15.7265625" customWidth="1"/>
    <col min="11523" max="11523" width="10.453125" customWidth="1"/>
    <col min="11526" max="11526" width="10.1796875" customWidth="1"/>
    <col min="11531" max="11531" width="12.26953125" bestFit="1" customWidth="1"/>
    <col min="11778" max="11778" width="15.7265625" customWidth="1"/>
    <col min="11779" max="11779" width="10.453125" customWidth="1"/>
    <col min="11782" max="11782" width="10.1796875" customWidth="1"/>
    <col min="11787" max="11787" width="12.26953125" bestFit="1" customWidth="1"/>
    <col min="12034" max="12034" width="15.7265625" customWidth="1"/>
    <col min="12035" max="12035" width="10.453125" customWidth="1"/>
    <col min="12038" max="12038" width="10.1796875" customWidth="1"/>
    <col min="12043" max="12043" width="12.26953125" bestFit="1" customWidth="1"/>
    <col min="12290" max="12290" width="15.7265625" customWidth="1"/>
    <col min="12291" max="12291" width="10.453125" customWidth="1"/>
    <col min="12294" max="12294" width="10.1796875" customWidth="1"/>
    <col min="12299" max="12299" width="12.26953125" bestFit="1" customWidth="1"/>
    <col min="12546" max="12546" width="15.7265625" customWidth="1"/>
    <col min="12547" max="12547" width="10.453125" customWidth="1"/>
    <col min="12550" max="12550" width="10.1796875" customWidth="1"/>
    <col min="12555" max="12555" width="12.26953125" bestFit="1" customWidth="1"/>
    <col min="12802" max="12802" width="15.7265625" customWidth="1"/>
    <col min="12803" max="12803" width="10.453125" customWidth="1"/>
    <col min="12806" max="12806" width="10.1796875" customWidth="1"/>
    <col min="12811" max="12811" width="12.26953125" bestFit="1" customWidth="1"/>
    <col min="13058" max="13058" width="15.7265625" customWidth="1"/>
    <col min="13059" max="13059" width="10.453125" customWidth="1"/>
    <col min="13062" max="13062" width="10.1796875" customWidth="1"/>
    <col min="13067" max="13067" width="12.26953125" bestFit="1" customWidth="1"/>
    <col min="13314" max="13314" width="15.7265625" customWidth="1"/>
    <col min="13315" max="13315" width="10.453125" customWidth="1"/>
    <col min="13318" max="13318" width="10.1796875" customWidth="1"/>
    <col min="13323" max="13323" width="12.26953125" bestFit="1" customWidth="1"/>
    <col min="13570" max="13570" width="15.7265625" customWidth="1"/>
    <col min="13571" max="13571" width="10.453125" customWidth="1"/>
    <col min="13574" max="13574" width="10.1796875" customWidth="1"/>
    <col min="13579" max="13579" width="12.26953125" bestFit="1" customWidth="1"/>
    <col min="13826" max="13826" width="15.7265625" customWidth="1"/>
    <col min="13827" max="13827" width="10.453125" customWidth="1"/>
    <col min="13830" max="13830" width="10.1796875" customWidth="1"/>
    <col min="13835" max="13835" width="12.26953125" bestFit="1" customWidth="1"/>
    <col min="14082" max="14082" width="15.7265625" customWidth="1"/>
    <col min="14083" max="14083" width="10.453125" customWidth="1"/>
    <col min="14086" max="14086" width="10.1796875" customWidth="1"/>
    <col min="14091" max="14091" width="12.26953125" bestFit="1" customWidth="1"/>
    <col min="14338" max="14338" width="15.7265625" customWidth="1"/>
    <col min="14339" max="14339" width="10.453125" customWidth="1"/>
    <col min="14342" max="14342" width="10.1796875" customWidth="1"/>
    <col min="14347" max="14347" width="12.26953125" bestFit="1" customWidth="1"/>
    <col min="14594" max="14594" width="15.7265625" customWidth="1"/>
    <col min="14595" max="14595" width="10.453125" customWidth="1"/>
    <col min="14598" max="14598" width="10.1796875" customWidth="1"/>
    <col min="14603" max="14603" width="12.26953125" bestFit="1" customWidth="1"/>
    <col min="14850" max="14850" width="15.7265625" customWidth="1"/>
    <col min="14851" max="14851" width="10.453125" customWidth="1"/>
    <col min="14854" max="14854" width="10.1796875" customWidth="1"/>
    <col min="14859" max="14859" width="12.26953125" bestFit="1" customWidth="1"/>
    <col min="15106" max="15106" width="15.7265625" customWidth="1"/>
    <col min="15107" max="15107" width="10.453125" customWidth="1"/>
    <col min="15110" max="15110" width="10.1796875" customWidth="1"/>
    <col min="15115" max="15115" width="12.26953125" bestFit="1" customWidth="1"/>
    <col min="15362" max="15362" width="15.7265625" customWidth="1"/>
    <col min="15363" max="15363" width="10.453125" customWidth="1"/>
    <col min="15366" max="15366" width="10.1796875" customWidth="1"/>
    <col min="15371" max="15371" width="12.26953125" bestFit="1" customWidth="1"/>
    <col min="15618" max="15618" width="15.7265625" customWidth="1"/>
    <col min="15619" max="15619" width="10.453125" customWidth="1"/>
    <col min="15622" max="15622" width="10.1796875" customWidth="1"/>
    <col min="15627" max="15627" width="12.26953125" bestFit="1" customWidth="1"/>
    <col min="15874" max="15874" width="15.7265625" customWidth="1"/>
    <col min="15875" max="15875" width="10.453125" customWidth="1"/>
    <col min="15878" max="15878" width="10.1796875" customWidth="1"/>
    <col min="15883" max="15883" width="12.26953125" bestFit="1" customWidth="1"/>
    <col min="16130" max="16130" width="15.7265625" customWidth="1"/>
    <col min="16131" max="16131" width="10.453125" customWidth="1"/>
    <col min="16134" max="16134" width="10.1796875" customWidth="1"/>
    <col min="16139" max="16139" width="12.26953125" bestFit="1" customWidth="1"/>
  </cols>
  <sheetData>
    <row r="1" spans="1:12" x14ac:dyDescent="0.35">
      <c r="B1" s="64" t="s">
        <v>288</v>
      </c>
    </row>
    <row r="4" spans="1:12" x14ac:dyDescent="0.35">
      <c r="A4" s="64" t="s">
        <v>289</v>
      </c>
      <c r="B4" s="64">
        <v>485</v>
      </c>
    </row>
    <row r="5" spans="1:12" x14ac:dyDescent="0.35">
      <c r="A5" s="64" t="s">
        <v>290</v>
      </c>
      <c r="B5" s="64">
        <v>535</v>
      </c>
    </row>
    <row r="6" spans="1:12" x14ac:dyDescent="0.35">
      <c r="A6" s="65" t="s">
        <v>291</v>
      </c>
      <c r="B6" s="64"/>
    </row>
    <row r="8" spans="1:12" x14ac:dyDescent="0.35">
      <c r="B8" s="66" t="s">
        <v>292</v>
      </c>
    </row>
    <row r="9" spans="1:12" x14ac:dyDescent="0.35">
      <c r="K9" s="67" t="s">
        <v>293</v>
      </c>
      <c r="L9" s="67" t="s">
        <v>294</v>
      </c>
    </row>
    <row r="10" spans="1:12" x14ac:dyDescent="0.35">
      <c r="B10" t="s">
        <v>295</v>
      </c>
      <c r="C10" s="67" t="s">
        <v>293</v>
      </c>
      <c r="D10" s="67" t="s">
        <v>296</v>
      </c>
      <c r="E10" s="67" t="s">
        <v>296</v>
      </c>
      <c r="F10" s="67" t="s">
        <v>297</v>
      </c>
      <c r="G10" s="67" t="s">
        <v>294</v>
      </c>
      <c r="K10">
        <f>C11</f>
        <v>1000</v>
      </c>
      <c r="L10">
        <f>+G11</f>
        <v>44623</v>
      </c>
    </row>
    <row r="11" spans="1:12" x14ac:dyDescent="0.35">
      <c r="B11">
        <v>250</v>
      </c>
      <c r="C11">
        <v>1000</v>
      </c>
      <c r="D11" s="68">
        <f t="shared" ref="D11:E14" si="0">B23</f>
        <v>44395</v>
      </c>
      <c r="E11" s="68">
        <f t="shared" si="0"/>
        <v>45012</v>
      </c>
      <c r="F11">
        <f>+(D11+E11)/2</f>
        <v>44703.5</v>
      </c>
      <c r="G11">
        <f>+F11-F14</f>
        <v>44623</v>
      </c>
      <c r="K11">
        <f>C12</f>
        <v>100</v>
      </c>
      <c r="L11">
        <f>+G12</f>
        <v>4585</v>
      </c>
    </row>
    <row r="12" spans="1:12" x14ac:dyDescent="0.35">
      <c r="B12">
        <v>25</v>
      </c>
      <c r="C12">
        <v>100</v>
      </c>
      <c r="D12" s="68">
        <f t="shared" si="0"/>
        <v>4528</v>
      </c>
      <c r="E12" s="68">
        <f t="shared" si="0"/>
        <v>4803</v>
      </c>
      <c r="F12">
        <f>+(D12+E12)/2</f>
        <v>4665.5</v>
      </c>
      <c r="G12">
        <f>+F12-F14</f>
        <v>4585</v>
      </c>
      <c r="K12">
        <f>C13</f>
        <v>10</v>
      </c>
      <c r="L12">
        <f>+G13</f>
        <v>547</v>
      </c>
    </row>
    <row r="13" spans="1:12" x14ac:dyDescent="0.35">
      <c r="B13">
        <v>2.5</v>
      </c>
      <c r="C13">
        <v>10</v>
      </c>
      <c r="D13" s="68">
        <f t="shared" si="0"/>
        <v>649</v>
      </c>
      <c r="E13" s="68">
        <f t="shared" si="0"/>
        <v>606</v>
      </c>
      <c r="F13">
        <f>+(D13+E13)/2</f>
        <v>627.5</v>
      </c>
      <c r="G13">
        <f>+F13-F14</f>
        <v>547</v>
      </c>
      <c r="K13">
        <f>C14</f>
        <v>0</v>
      </c>
      <c r="L13">
        <f>+G14</f>
        <v>0</v>
      </c>
    </row>
    <row r="14" spans="1:12" x14ac:dyDescent="0.35">
      <c r="B14">
        <v>0</v>
      </c>
      <c r="C14">
        <v>0</v>
      </c>
      <c r="D14" s="68">
        <f t="shared" si="0"/>
        <v>83</v>
      </c>
      <c r="E14" s="68">
        <f t="shared" si="0"/>
        <v>78</v>
      </c>
      <c r="F14" s="69">
        <f>+(D14+E14)/2</f>
        <v>80.5</v>
      </c>
      <c r="G14">
        <v>0</v>
      </c>
    </row>
    <row r="15" spans="1:12" x14ac:dyDescent="0.35">
      <c r="J15" s="70" t="s">
        <v>298</v>
      </c>
      <c r="K15" s="70">
        <v>49.921999999999997</v>
      </c>
    </row>
    <row r="16" spans="1:12" x14ac:dyDescent="0.35">
      <c r="B16" s="64"/>
      <c r="C16" s="64"/>
      <c r="D16" s="64"/>
      <c r="E16" s="64"/>
    </row>
    <row r="21" spans="1:13" x14ac:dyDescent="0.35">
      <c r="A21" s="67" t="s">
        <v>299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</row>
    <row r="22" spans="1:13" x14ac:dyDescent="0.35">
      <c r="A22" s="71" t="s">
        <v>300</v>
      </c>
      <c r="B22" s="67">
        <v>1</v>
      </c>
      <c r="C22" s="67">
        <v>2</v>
      </c>
      <c r="D22" s="67">
        <v>3</v>
      </c>
      <c r="E22" s="67">
        <v>4</v>
      </c>
      <c r="F22" s="67">
        <v>5</v>
      </c>
      <c r="G22" s="67">
        <v>6</v>
      </c>
      <c r="H22" s="67">
        <v>7</v>
      </c>
      <c r="I22" s="67">
        <v>8</v>
      </c>
      <c r="J22" s="67">
        <v>9</v>
      </c>
      <c r="K22" s="67">
        <v>10</v>
      </c>
      <c r="L22" s="67">
        <v>11</v>
      </c>
      <c r="M22" s="67">
        <v>12</v>
      </c>
    </row>
    <row r="23" spans="1:13" x14ac:dyDescent="0.35">
      <c r="A23" s="71" t="s">
        <v>301</v>
      </c>
      <c r="B23" s="83">
        <v>44395</v>
      </c>
      <c r="C23" s="83">
        <v>45012</v>
      </c>
      <c r="D23">
        <v>8084</v>
      </c>
      <c r="E23">
        <v>5244</v>
      </c>
      <c r="F23">
        <v>4930</v>
      </c>
      <c r="G23">
        <v>5178</v>
      </c>
      <c r="H23">
        <v>4934</v>
      </c>
      <c r="I23">
        <v>3588</v>
      </c>
      <c r="J23">
        <v>4012</v>
      </c>
      <c r="K23">
        <v>3208</v>
      </c>
      <c r="L23">
        <v>3</v>
      </c>
      <c r="M23">
        <v>3</v>
      </c>
    </row>
    <row r="24" spans="1:13" x14ac:dyDescent="0.35">
      <c r="A24" s="71" t="s">
        <v>302</v>
      </c>
      <c r="B24" s="83">
        <v>4528</v>
      </c>
      <c r="C24" s="83">
        <v>4803</v>
      </c>
      <c r="D24">
        <v>6231</v>
      </c>
      <c r="E24">
        <v>4100</v>
      </c>
      <c r="F24">
        <v>3752</v>
      </c>
      <c r="G24">
        <v>10465</v>
      </c>
      <c r="H24">
        <v>601</v>
      </c>
      <c r="I24">
        <v>661</v>
      </c>
      <c r="J24">
        <v>7087</v>
      </c>
      <c r="K24">
        <v>829</v>
      </c>
      <c r="L24">
        <v>2</v>
      </c>
      <c r="M24">
        <v>3</v>
      </c>
    </row>
    <row r="25" spans="1:13" x14ac:dyDescent="0.35">
      <c r="A25" s="71" t="s">
        <v>303</v>
      </c>
      <c r="B25" s="83">
        <v>649</v>
      </c>
      <c r="C25" s="83">
        <v>606</v>
      </c>
      <c r="D25">
        <v>7961</v>
      </c>
      <c r="E25">
        <v>15531</v>
      </c>
      <c r="F25">
        <v>11523</v>
      </c>
      <c r="G25">
        <v>1629</v>
      </c>
      <c r="H25">
        <v>461</v>
      </c>
      <c r="I25">
        <v>14106</v>
      </c>
      <c r="J25">
        <v>5526</v>
      </c>
      <c r="K25">
        <v>2663</v>
      </c>
      <c r="L25">
        <v>3</v>
      </c>
      <c r="M25">
        <v>3</v>
      </c>
    </row>
    <row r="26" spans="1:13" x14ac:dyDescent="0.35">
      <c r="A26" s="71" t="s">
        <v>304</v>
      </c>
      <c r="B26" s="83">
        <v>83</v>
      </c>
      <c r="C26" s="83">
        <v>78</v>
      </c>
      <c r="D26">
        <v>15179</v>
      </c>
      <c r="E26">
        <v>7685</v>
      </c>
      <c r="F26">
        <v>8515</v>
      </c>
      <c r="G26">
        <v>2182</v>
      </c>
      <c r="H26">
        <v>3850</v>
      </c>
      <c r="I26">
        <v>3282</v>
      </c>
      <c r="J26">
        <v>6256</v>
      </c>
      <c r="K26">
        <v>2376</v>
      </c>
      <c r="L26">
        <v>3</v>
      </c>
      <c r="M26">
        <v>3</v>
      </c>
    </row>
    <row r="27" spans="1:13" x14ac:dyDescent="0.35">
      <c r="A27" s="71" t="s">
        <v>305</v>
      </c>
      <c r="B27">
        <v>2</v>
      </c>
      <c r="C27">
        <v>4</v>
      </c>
      <c r="D27">
        <v>804</v>
      </c>
      <c r="E27">
        <v>9837</v>
      </c>
      <c r="F27">
        <v>6060</v>
      </c>
      <c r="G27">
        <v>858</v>
      </c>
      <c r="H27">
        <v>1777</v>
      </c>
      <c r="I27">
        <v>12584</v>
      </c>
      <c r="J27">
        <v>6246</v>
      </c>
      <c r="K27">
        <v>2450</v>
      </c>
      <c r="L27">
        <v>33957</v>
      </c>
      <c r="M27">
        <v>4</v>
      </c>
    </row>
    <row r="28" spans="1:13" x14ac:dyDescent="0.35">
      <c r="A28" s="71" t="s">
        <v>306</v>
      </c>
      <c r="B28">
        <v>3</v>
      </c>
      <c r="C28">
        <v>4</v>
      </c>
      <c r="D28">
        <v>18888</v>
      </c>
      <c r="E28">
        <v>9002</v>
      </c>
      <c r="F28">
        <v>6879</v>
      </c>
      <c r="G28">
        <v>8339</v>
      </c>
      <c r="H28">
        <v>1416</v>
      </c>
      <c r="I28">
        <v>7485</v>
      </c>
      <c r="J28">
        <v>9646</v>
      </c>
      <c r="K28">
        <v>1637</v>
      </c>
      <c r="L28">
        <v>331</v>
      </c>
      <c r="M28">
        <v>3</v>
      </c>
    </row>
    <row r="29" spans="1:13" x14ac:dyDescent="0.35">
      <c r="A29" s="71" t="s">
        <v>307</v>
      </c>
      <c r="B29">
        <v>3</v>
      </c>
      <c r="C29">
        <v>3</v>
      </c>
      <c r="D29">
        <v>718</v>
      </c>
      <c r="E29">
        <v>12888</v>
      </c>
      <c r="F29">
        <v>12152</v>
      </c>
      <c r="G29">
        <v>11217</v>
      </c>
      <c r="H29">
        <v>3486</v>
      </c>
      <c r="I29">
        <v>6921</v>
      </c>
      <c r="J29">
        <v>6857</v>
      </c>
      <c r="K29">
        <v>4140</v>
      </c>
      <c r="L29">
        <v>5144</v>
      </c>
      <c r="M29">
        <v>4</v>
      </c>
    </row>
    <row r="30" spans="1:13" x14ac:dyDescent="0.35">
      <c r="A30" s="71" t="s">
        <v>308</v>
      </c>
      <c r="B30">
        <v>4</v>
      </c>
      <c r="C30">
        <v>3</v>
      </c>
      <c r="D30">
        <v>6981</v>
      </c>
      <c r="E30">
        <v>5763</v>
      </c>
      <c r="F30">
        <v>21086</v>
      </c>
      <c r="G30">
        <v>2242</v>
      </c>
      <c r="H30">
        <v>703</v>
      </c>
      <c r="I30">
        <v>12180</v>
      </c>
      <c r="J30">
        <v>2588</v>
      </c>
      <c r="K30">
        <v>2208</v>
      </c>
      <c r="L30">
        <v>6753</v>
      </c>
      <c r="M30">
        <v>4</v>
      </c>
    </row>
    <row r="31" spans="1:13" x14ac:dyDescent="0.35">
      <c r="B31" s="72"/>
    </row>
    <row r="32" spans="1:13" x14ac:dyDescent="0.35">
      <c r="A32" s="73"/>
    </row>
    <row r="34" spans="1:13" x14ac:dyDescent="0.35">
      <c r="A34" s="64"/>
    </row>
    <row r="35" spans="1:13" x14ac:dyDescent="0.35">
      <c r="A35" s="64" t="s">
        <v>309</v>
      </c>
      <c r="E35" s="64"/>
      <c r="F35" s="64"/>
    </row>
    <row r="36" spans="1:13" x14ac:dyDescent="0.35">
      <c r="A36" s="71" t="s">
        <v>300</v>
      </c>
      <c r="B36" s="67">
        <v>1</v>
      </c>
      <c r="C36" s="67">
        <v>2</v>
      </c>
      <c r="D36" s="67">
        <v>3</v>
      </c>
      <c r="E36" s="67">
        <v>4</v>
      </c>
      <c r="F36" s="67">
        <v>5</v>
      </c>
      <c r="G36" s="67">
        <v>6</v>
      </c>
      <c r="H36" s="67">
        <v>7</v>
      </c>
      <c r="I36" s="67">
        <v>8</v>
      </c>
      <c r="J36" s="67">
        <v>9</v>
      </c>
      <c r="K36" s="67">
        <v>10</v>
      </c>
      <c r="L36" s="67">
        <v>11</v>
      </c>
      <c r="M36" s="67">
        <v>12</v>
      </c>
    </row>
    <row r="37" spans="1:13" x14ac:dyDescent="0.35">
      <c r="A37" s="71" t="s">
        <v>301</v>
      </c>
      <c r="B37" s="68"/>
      <c r="C37" s="68"/>
      <c r="D37" s="114">
        <f>+D23-$F$14</f>
        <v>8003.5</v>
      </c>
      <c r="E37" s="114">
        <f t="shared" ref="E37:M37" si="1">+E23-$F$14</f>
        <v>5163.5</v>
      </c>
      <c r="F37" s="114">
        <f t="shared" si="1"/>
        <v>4849.5</v>
      </c>
      <c r="G37" s="114">
        <f t="shared" si="1"/>
        <v>5097.5</v>
      </c>
      <c r="H37" s="114">
        <f t="shared" si="1"/>
        <v>4853.5</v>
      </c>
      <c r="I37" s="114">
        <f t="shared" si="1"/>
        <v>3507.5</v>
      </c>
      <c r="J37" s="114">
        <f t="shared" si="1"/>
        <v>3931.5</v>
      </c>
      <c r="K37" s="114">
        <f t="shared" si="1"/>
        <v>3127.5</v>
      </c>
      <c r="L37" s="114">
        <f t="shared" si="1"/>
        <v>-77.5</v>
      </c>
      <c r="M37" s="114">
        <f t="shared" si="1"/>
        <v>-77.5</v>
      </c>
    </row>
    <row r="38" spans="1:13" x14ac:dyDescent="0.35">
      <c r="A38" s="71" t="s">
        <v>302</v>
      </c>
      <c r="B38" s="68"/>
      <c r="C38" s="68"/>
      <c r="D38" s="114">
        <f t="shared" ref="D38:M40" si="2">+D24-$F$14</f>
        <v>6150.5</v>
      </c>
      <c r="E38" s="114">
        <f t="shared" si="2"/>
        <v>4019.5</v>
      </c>
      <c r="F38" s="114">
        <f t="shared" si="2"/>
        <v>3671.5</v>
      </c>
      <c r="G38" s="114">
        <f t="shared" si="2"/>
        <v>10384.5</v>
      </c>
      <c r="H38" s="114">
        <f t="shared" si="2"/>
        <v>520.5</v>
      </c>
      <c r="I38" s="114">
        <f t="shared" si="2"/>
        <v>580.5</v>
      </c>
      <c r="J38" s="114">
        <f t="shared" si="2"/>
        <v>7006.5</v>
      </c>
      <c r="K38" s="114">
        <f t="shared" si="2"/>
        <v>748.5</v>
      </c>
      <c r="L38" s="114">
        <f t="shared" si="2"/>
        <v>-78.5</v>
      </c>
      <c r="M38" s="114">
        <f t="shared" si="2"/>
        <v>-77.5</v>
      </c>
    </row>
    <row r="39" spans="1:13" x14ac:dyDescent="0.35">
      <c r="A39" s="71" t="s">
        <v>303</v>
      </c>
      <c r="B39" s="68"/>
      <c r="C39" s="68"/>
      <c r="D39" s="114">
        <f t="shared" si="2"/>
        <v>7880.5</v>
      </c>
      <c r="E39" s="114">
        <f t="shared" si="2"/>
        <v>15450.5</v>
      </c>
      <c r="F39" s="114">
        <f t="shared" si="2"/>
        <v>11442.5</v>
      </c>
      <c r="G39" s="114">
        <f t="shared" si="2"/>
        <v>1548.5</v>
      </c>
      <c r="H39" s="114">
        <f t="shared" si="2"/>
        <v>380.5</v>
      </c>
      <c r="I39" s="114">
        <f t="shared" si="2"/>
        <v>14025.5</v>
      </c>
      <c r="J39" s="114">
        <f t="shared" si="2"/>
        <v>5445.5</v>
      </c>
      <c r="K39" s="114">
        <f t="shared" si="2"/>
        <v>2582.5</v>
      </c>
      <c r="L39" s="114">
        <f t="shared" si="2"/>
        <v>-77.5</v>
      </c>
      <c r="M39" s="114">
        <f t="shared" si="2"/>
        <v>-77.5</v>
      </c>
    </row>
    <row r="40" spans="1:13" x14ac:dyDescent="0.35">
      <c r="A40" s="71" t="s">
        <v>304</v>
      </c>
      <c r="B40" s="68"/>
      <c r="C40" s="68"/>
      <c r="D40" s="114">
        <f t="shared" si="2"/>
        <v>15098.5</v>
      </c>
      <c r="E40" s="114">
        <f t="shared" si="2"/>
        <v>7604.5</v>
      </c>
      <c r="F40" s="114">
        <f t="shared" si="2"/>
        <v>8434.5</v>
      </c>
      <c r="G40" s="114">
        <f t="shared" si="2"/>
        <v>2101.5</v>
      </c>
      <c r="H40" s="114">
        <f t="shared" si="2"/>
        <v>3769.5</v>
      </c>
      <c r="I40" s="114">
        <f t="shared" si="2"/>
        <v>3201.5</v>
      </c>
      <c r="J40" s="114">
        <f t="shared" si="2"/>
        <v>6175.5</v>
      </c>
      <c r="K40" s="114">
        <f t="shared" si="2"/>
        <v>2295.5</v>
      </c>
      <c r="L40" s="114">
        <f t="shared" si="2"/>
        <v>-77.5</v>
      </c>
      <c r="M40" s="114">
        <f t="shared" si="2"/>
        <v>-77.5</v>
      </c>
    </row>
    <row r="41" spans="1:13" x14ac:dyDescent="0.35">
      <c r="A41" s="71" t="s">
        <v>305</v>
      </c>
      <c r="B41" s="114">
        <f>+B27-$F$14</f>
        <v>-78.5</v>
      </c>
      <c r="C41" s="114">
        <f t="shared" ref="C41:M41" si="3">+C27-$F$14</f>
        <v>-76.5</v>
      </c>
      <c r="D41" s="114">
        <f t="shared" si="3"/>
        <v>723.5</v>
      </c>
      <c r="E41" s="114">
        <f t="shared" si="3"/>
        <v>9756.5</v>
      </c>
      <c r="F41" s="114">
        <f t="shared" si="3"/>
        <v>5979.5</v>
      </c>
      <c r="G41" s="114">
        <f t="shared" si="3"/>
        <v>777.5</v>
      </c>
      <c r="H41" s="114">
        <f t="shared" si="3"/>
        <v>1696.5</v>
      </c>
      <c r="I41" s="114">
        <f t="shared" si="3"/>
        <v>12503.5</v>
      </c>
      <c r="J41" s="114">
        <f t="shared" si="3"/>
        <v>6165.5</v>
      </c>
      <c r="K41" s="114">
        <f t="shared" si="3"/>
        <v>2369.5</v>
      </c>
      <c r="L41" s="114">
        <f t="shared" si="3"/>
        <v>33876.5</v>
      </c>
      <c r="M41" s="114">
        <f t="shared" si="3"/>
        <v>-76.5</v>
      </c>
    </row>
    <row r="42" spans="1:13" x14ac:dyDescent="0.35">
      <c r="A42" s="71" t="s">
        <v>306</v>
      </c>
      <c r="B42" s="114">
        <f t="shared" ref="B42:M44" si="4">+B28-$F$14</f>
        <v>-77.5</v>
      </c>
      <c r="C42" s="114">
        <f t="shared" si="4"/>
        <v>-76.5</v>
      </c>
      <c r="D42" s="114">
        <f t="shared" si="4"/>
        <v>18807.5</v>
      </c>
      <c r="E42" s="114">
        <f t="shared" si="4"/>
        <v>8921.5</v>
      </c>
      <c r="F42" s="114">
        <f t="shared" si="4"/>
        <v>6798.5</v>
      </c>
      <c r="G42" s="114">
        <f t="shared" si="4"/>
        <v>8258.5</v>
      </c>
      <c r="H42" s="114">
        <f t="shared" si="4"/>
        <v>1335.5</v>
      </c>
      <c r="I42" s="114">
        <f t="shared" si="4"/>
        <v>7404.5</v>
      </c>
      <c r="J42" s="114">
        <f t="shared" si="4"/>
        <v>9565.5</v>
      </c>
      <c r="K42" s="114">
        <f t="shared" si="4"/>
        <v>1556.5</v>
      </c>
      <c r="L42" s="114">
        <f t="shared" si="4"/>
        <v>250.5</v>
      </c>
      <c r="M42" s="114">
        <f t="shared" si="4"/>
        <v>-77.5</v>
      </c>
    </row>
    <row r="43" spans="1:13" x14ac:dyDescent="0.35">
      <c r="A43" s="71" t="s">
        <v>307</v>
      </c>
      <c r="B43" s="114">
        <f t="shared" si="4"/>
        <v>-77.5</v>
      </c>
      <c r="C43" s="114">
        <f>+C29-$F$14</f>
        <v>-77.5</v>
      </c>
      <c r="D43" s="114">
        <f t="shared" si="4"/>
        <v>637.5</v>
      </c>
      <c r="E43" s="114">
        <f t="shared" si="4"/>
        <v>12807.5</v>
      </c>
      <c r="F43" s="114">
        <f t="shared" si="4"/>
        <v>12071.5</v>
      </c>
      <c r="G43" s="114">
        <f t="shared" si="4"/>
        <v>11136.5</v>
      </c>
      <c r="H43" s="114">
        <f t="shared" si="4"/>
        <v>3405.5</v>
      </c>
      <c r="I43" s="114">
        <f t="shared" si="4"/>
        <v>6840.5</v>
      </c>
      <c r="J43" s="114">
        <f t="shared" si="4"/>
        <v>6776.5</v>
      </c>
      <c r="K43" s="114">
        <f t="shared" si="4"/>
        <v>4059.5</v>
      </c>
      <c r="L43" s="114">
        <f t="shared" si="4"/>
        <v>5063.5</v>
      </c>
      <c r="M43" s="114">
        <f t="shared" si="4"/>
        <v>-76.5</v>
      </c>
    </row>
    <row r="44" spans="1:13" x14ac:dyDescent="0.35">
      <c r="A44" s="71" t="s">
        <v>308</v>
      </c>
      <c r="B44" s="114">
        <f t="shared" si="4"/>
        <v>-76.5</v>
      </c>
      <c r="C44" s="114">
        <f t="shared" si="4"/>
        <v>-77.5</v>
      </c>
      <c r="D44" s="114">
        <f t="shared" si="4"/>
        <v>6900.5</v>
      </c>
      <c r="E44" s="114">
        <f t="shared" si="4"/>
        <v>5682.5</v>
      </c>
      <c r="F44" s="114">
        <f t="shared" si="4"/>
        <v>21005.5</v>
      </c>
      <c r="G44" s="114">
        <f>+G30-$F$14</f>
        <v>2161.5</v>
      </c>
      <c r="H44" s="114">
        <f t="shared" si="4"/>
        <v>622.5</v>
      </c>
      <c r="I44" s="114">
        <f t="shared" si="4"/>
        <v>12099.5</v>
      </c>
      <c r="J44" s="114">
        <f t="shared" si="4"/>
        <v>2507.5</v>
      </c>
      <c r="K44" s="114">
        <f t="shared" si="4"/>
        <v>2127.5</v>
      </c>
      <c r="L44" s="114">
        <f t="shared" si="4"/>
        <v>6672.5</v>
      </c>
      <c r="M44" s="114">
        <f>+M30-$F$14</f>
        <v>-76.5</v>
      </c>
    </row>
    <row r="48" spans="1:13" x14ac:dyDescent="0.35">
      <c r="A48" s="64" t="s">
        <v>310</v>
      </c>
    </row>
    <row r="49" spans="1:13" x14ac:dyDescent="0.35">
      <c r="A49" s="72" t="s">
        <v>311</v>
      </c>
    </row>
    <row r="50" spans="1:13" x14ac:dyDescent="0.35">
      <c r="A50" s="71" t="s">
        <v>300</v>
      </c>
      <c r="B50" s="67">
        <v>1</v>
      </c>
      <c r="C50" s="67">
        <v>2</v>
      </c>
      <c r="D50" s="67">
        <v>3</v>
      </c>
      <c r="E50" s="67">
        <v>4</v>
      </c>
      <c r="F50" s="67">
        <v>5</v>
      </c>
      <c r="G50" s="67">
        <v>6</v>
      </c>
      <c r="H50" s="67">
        <v>7</v>
      </c>
      <c r="I50" s="67">
        <v>8</v>
      </c>
      <c r="J50" s="67">
        <v>9</v>
      </c>
      <c r="K50" s="67">
        <v>10</v>
      </c>
      <c r="L50" s="67">
        <v>11</v>
      </c>
      <c r="M50" s="67">
        <v>12</v>
      </c>
    </row>
    <row r="51" spans="1:13" x14ac:dyDescent="0.35">
      <c r="A51" s="71" t="s">
        <v>301</v>
      </c>
      <c r="D51" s="75">
        <f>+D37/$K$15</f>
        <v>160.3200993549938</v>
      </c>
      <c r="E51" s="75">
        <f t="shared" ref="E51:M51" si="5">+E37/$K$15</f>
        <v>103.43135291054045</v>
      </c>
      <c r="F51" s="75">
        <f t="shared" si="5"/>
        <v>97.141540803653712</v>
      </c>
      <c r="G51" s="75">
        <f t="shared" si="5"/>
        <v>102.10929049316935</v>
      </c>
      <c r="H51" s="75">
        <f t="shared" si="5"/>
        <v>97.221665798645887</v>
      </c>
      <c r="I51" s="75">
        <f t="shared" si="5"/>
        <v>70.259604983774693</v>
      </c>
      <c r="J51" s="75">
        <f t="shared" si="5"/>
        <v>78.752854452946607</v>
      </c>
      <c r="K51" s="75">
        <f t="shared" si="5"/>
        <v>62.64773045951685</v>
      </c>
      <c r="L51" s="75">
        <f t="shared" si="5"/>
        <v>-1.5524217779736389</v>
      </c>
      <c r="M51" s="75">
        <f t="shared" si="5"/>
        <v>-1.5524217779736389</v>
      </c>
    </row>
    <row r="52" spans="1:13" x14ac:dyDescent="0.35">
      <c r="A52" s="71" t="s">
        <v>302</v>
      </c>
      <c r="D52" s="75">
        <f t="shared" ref="D52:M54" si="6">+D38/$K$15</f>
        <v>123.20219542486279</v>
      </c>
      <c r="E52" s="75">
        <f t="shared" si="6"/>
        <v>80.515604342774736</v>
      </c>
      <c r="F52" s="75">
        <f t="shared" si="6"/>
        <v>73.544729778454396</v>
      </c>
      <c r="G52" s="75">
        <f t="shared" si="6"/>
        <v>208.01450262409361</v>
      </c>
      <c r="H52" s="75">
        <f t="shared" si="6"/>
        <v>10.426264973358439</v>
      </c>
      <c r="I52" s="75">
        <f t="shared" si="6"/>
        <v>11.628139898241256</v>
      </c>
      <c r="J52" s="75">
        <f t="shared" si="6"/>
        <v>140.34894435319097</v>
      </c>
      <c r="K52" s="75">
        <f t="shared" si="6"/>
        <v>14.993389687913146</v>
      </c>
      <c r="L52" s="75">
        <f t="shared" si="6"/>
        <v>-1.5724530267216859</v>
      </c>
      <c r="M52" s="75">
        <f t="shared" si="6"/>
        <v>-1.5524217779736389</v>
      </c>
    </row>
    <row r="53" spans="1:13" x14ac:dyDescent="0.35">
      <c r="A53" s="71" t="s">
        <v>303</v>
      </c>
      <c r="D53" s="75">
        <f t="shared" si="6"/>
        <v>157.85625575898402</v>
      </c>
      <c r="E53" s="75">
        <f t="shared" si="6"/>
        <v>309.49280878169947</v>
      </c>
      <c r="F53" s="75">
        <f t="shared" si="6"/>
        <v>229.20756379952726</v>
      </c>
      <c r="G53" s="75">
        <f t="shared" si="6"/>
        <v>31.018388686350708</v>
      </c>
      <c r="H53" s="75">
        <f t="shared" si="6"/>
        <v>7.6218901486318664</v>
      </c>
      <c r="I53" s="75">
        <f t="shared" si="6"/>
        <v>280.94827931573258</v>
      </c>
      <c r="J53" s="75">
        <f t="shared" si="6"/>
        <v>109.08016505748969</v>
      </c>
      <c r="K53" s="75">
        <f t="shared" si="6"/>
        <v>51.730699891831257</v>
      </c>
      <c r="L53" s="75">
        <f t="shared" si="6"/>
        <v>-1.5524217779736389</v>
      </c>
      <c r="M53" s="75">
        <f t="shared" si="6"/>
        <v>-1.5524217779736389</v>
      </c>
    </row>
    <row r="54" spans="1:13" x14ac:dyDescent="0.35">
      <c r="A54" s="71" t="s">
        <v>304</v>
      </c>
      <c r="D54" s="75">
        <f t="shared" si="6"/>
        <v>302.44180922238695</v>
      </c>
      <c r="E54" s="75">
        <f t="shared" si="6"/>
        <v>152.32763110452308</v>
      </c>
      <c r="F54" s="75">
        <f t="shared" si="6"/>
        <v>168.95356756540204</v>
      </c>
      <c r="G54" s="75">
        <f t="shared" si="6"/>
        <v>42.095669244020677</v>
      </c>
      <c r="H54" s="75">
        <f t="shared" si="6"/>
        <v>75.507792155762999</v>
      </c>
      <c r="I54" s="75">
        <f t="shared" si="6"/>
        <v>64.13004286687233</v>
      </c>
      <c r="J54" s="75">
        <f t="shared" si="6"/>
        <v>123.70297664356397</v>
      </c>
      <c r="K54" s="75">
        <f t="shared" si="6"/>
        <v>45.98173150114178</v>
      </c>
      <c r="L54" s="75">
        <f t="shared" si="6"/>
        <v>-1.5524217779736389</v>
      </c>
      <c r="M54" s="75">
        <f t="shared" si="6"/>
        <v>-1.5524217779736389</v>
      </c>
    </row>
    <row r="55" spans="1:13" x14ac:dyDescent="0.35">
      <c r="A55" s="71" t="s">
        <v>305</v>
      </c>
      <c r="B55" s="75">
        <f>+B41/$K$15</f>
        <v>-1.5724530267216859</v>
      </c>
      <c r="C55" s="75">
        <f t="shared" ref="C55:M55" si="7">+C41/$K$15</f>
        <v>-1.5323905292255919</v>
      </c>
      <c r="D55" s="75">
        <f t="shared" si="7"/>
        <v>14.492608469211971</v>
      </c>
      <c r="E55" s="75">
        <f t="shared" si="7"/>
        <v>195.43487841032012</v>
      </c>
      <c r="F55" s="75">
        <f t="shared" si="7"/>
        <v>119.77685188894677</v>
      </c>
      <c r="G55" s="75">
        <f t="shared" si="7"/>
        <v>15.574295901606508</v>
      </c>
      <c r="H55" s="75">
        <f t="shared" si="7"/>
        <v>33.983013501061656</v>
      </c>
      <c r="I55" s="75">
        <f t="shared" si="7"/>
        <v>250.4607187212051</v>
      </c>
      <c r="J55" s="75">
        <f t="shared" si="7"/>
        <v>123.5026641560835</v>
      </c>
      <c r="K55" s="75">
        <f t="shared" si="7"/>
        <v>47.46404390849726</v>
      </c>
      <c r="L55" s="75">
        <f t="shared" si="7"/>
        <v>678.58859821321266</v>
      </c>
      <c r="M55" s="75">
        <f t="shared" si="7"/>
        <v>-1.5323905292255919</v>
      </c>
    </row>
    <row r="56" spans="1:13" x14ac:dyDescent="0.35">
      <c r="A56" s="71" t="s">
        <v>306</v>
      </c>
      <c r="B56" s="75">
        <f t="shared" ref="B56:M58" si="8">+B42/$K$15</f>
        <v>-1.5524217779736389</v>
      </c>
      <c r="C56" s="75">
        <f t="shared" si="8"/>
        <v>-1.5323905292255919</v>
      </c>
      <c r="D56" s="75">
        <f t="shared" si="8"/>
        <v>376.73771082889311</v>
      </c>
      <c r="E56" s="75">
        <f t="shared" si="8"/>
        <v>178.7087857057009</v>
      </c>
      <c r="F56" s="75">
        <f t="shared" si="8"/>
        <v>136.18244461359723</v>
      </c>
      <c r="G56" s="75">
        <f t="shared" si="8"/>
        <v>165.42806778574578</v>
      </c>
      <c r="H56" s="75">
        <f t="shared" si="8"/>
        <v>26.751732703016707</v>
      </c>
      <c r="I56" s="75">
        <f t="shared" si="8"/>
        <v>148.32138135491368</v>
      </c>
      <c r="J56" s="75">
        <f t="shared" si="8"/>
        <v>191.60890989944315</v>
      </c>
      <c r="K56" s="75">
        <f t="shared" si="8"/>
        <v>31.178638676335083</v>
      </c>
      <c r="L56" s="75">
        <f t="shared" si="8"/>
        <v>5.0178278113857617</v>
      </c>
      <c r="M56" s="75">
        <f t="shared" si="8"/>
        <v>-1.5524217779736389</v>
      </c>
    </row>
    <row r="57" spans="1:13" x14ac:dyDescent="0.35">
      <c r="A57" s="71" t="s">
        <v>307</v>
      </c>
      <c r="B57" s="75">
        <f t="shared" si="8"/>
        <v>-1.5524217779736389</v>
      </c>
      <c r="C57" s="75">
        <f t="shared" si="8"/>
        <v>-1.5524217779736389</v>
      </c>
      <c r="D57" s="75">
        <f t="shared" si="8"/>
        <v>12.769921076879934</v>
      </c>
      <c r="E57" s="75">
        <f t="shared" si="8"/>
        <v>256.55021834061137</v>
      </c>
      <c r="F57" s="75">
        <f t="shared" si="8"/>
        <v>241.80721926204882</v>
      </c>
      <c r="G57" s="75">
        <f t="shared" si="8"/>
        <v>223.07800168262492</v>
      </c>
      <c r="H57" s="75">
        <f t="shared" si="8"/>
        <v>68.216417611473901</v>
      </c>
      <c r="I57" s="75">
        <f t="shared" si="8"/>
        <v>137.0237570610152</v>
      </c>
      <c r="J57" s="75">
        <f t="shared" si="8"/>
        <v>135.7417571411402</v>
      </c>
      <c r="K57" s="75">
        <f t="shared" si="8"/>
        <v>81.316854292696618</v>
      </c>
      <c r="L57" s="76">
        <f t="shared" si="8"/>
        <v>101.42822803573576</v>
      </c>
      <c r="M57" s="75">
        <f t="shared" si="8"/>
        <v>-1.5323905292255919</v>
      </c>
    </row>
    <row r="58" spans="1:13" x14ac:dyDescent="0.35">
      <c r="A58" s="71" t="s">
        <v>308</v>
      </c>
      <c r="B58" s="75">
        <f t="shared" si="8"/>
        <v>-1.5323905292255919</v>
      </c>
      <c r="C58" s="75">
        <f t="shared" si="8"/>
        <v>-1.5524217779736389</v>
      </c>
      <c r="D58" s="75">
        <f t="shared" si="8"/>
        <v>138.22563198589802</v>
      </c>
      <c r="E58" s="75">
        <f t="shared" si="8"/>
        <v>113.82757101077682</v>
      </c>
      <c r="F58" s="75">
        <f t="shared" si="8"/>
        <v>420.7663955771003</v>
      </c>
      <c r="G58" s="75">
        <f t="shared" si="8"/>
        <v>43.297544168903492</v>
      </c>
      <c r="H58" s="75">
        <f t="shared" si="8"/>
        <v>12.46945234565923</v>
      </c>
      <c r="I58" s="75">
        <f t="shared" si="8"/>
        <v>242.36809422699412</v>
      </c>
      <c r="J58" s="75">
        <f t="shared" si="8"/>
        <v>50.228356235727738</v>
      </c>
      <c r="K58" s="75">
        <f t="shared" si="8"/>
        <v>42.616481711469895</v>
      </c>
      <c r="L58" s="76">
        <f>+L44/$K$15</f>
        <v>133.6585072713433</v>
      </c>
      <c r="M58" s="75">
        <f>+M44/$K$15</f>
        <v>-1.5323905292255919</v>
      </c>
    </row>
    <row r="59" spans="1:13" x14ac:dyDescent="0.35">
      <c r="G59" s="77"/>
      <c r="L59" s="78"/>
    </row>
    <row r="60" spans="1:13" x14ac:dyDescent="0.35">
      <c r="G60" s="77"/>
    </row>
    <row r="61" spans="1:13" x14ac:dyDescent="0.35">
      <c r="G61" s="77"/>
    </row>
    <row r="62" spans="1:13" x14ac:dyDescent="0.35">
      <c r="A62" s="66" t="s">
        <v>312</v>
      </c>
      <c r="E62" s="79" t="s">
        <v>313</v>
      </c>
    </row>
    <row r="63" spans="1:13" x14ac:dyDescent="0.35">
      <c r="A63" s="71" t="s">
        <v>300</v>
      </c>
      <c r="B63" s="67">
        <v>1</v>
      </c>
      <c r="C63" s="67">
        <v>2</v>
      </c>
      <c r="D63" s="67">
        <v>3</v>
      </c>
      <c r="E63" s="67">
        <v>4</v>
      </c>
      <c r="F63" s="67">
        <v>5</v>
      </c>
      <c r="G63" s="67">
        <v>6</v>
      </c>
      <c r="H63" s="67">
        <v>7</v>
      </c>
      <c r="I63" s="67">
        <v>8</v>
      </c>
      <c r="J63" s="67">
        <v>9</v>
      </c>
      <c r="K63" s="67">
        <v>10</v>
      </c>
      <c r="L63" s="67">
        <v>11</v>
      </c>
      <c r="M63" s="67">
        <v>12</v>
      </c>
    </row>
    <row r="64" spans="1:13" x14ac:dyDescent="0.35">
      <c r="A64" s="71" t="s">
        <v>301</v>
      </c>
      <c r="D64" s="77">
        <f>+D51*0.2</f>
        <v>32.064019870998763</v>
      </c>
      <c r="E64" s="77">
        <f t="shared" ref="E64:M64" si="9">+E51*0.2</f>
        <v>20.686270582108094</v>
      </c>
      <c r="F64" s="77">
        <f t="shared" si="9"/>
        <v>19.428308160730744</v>
      </c>
      <c r="G64" s="77">
        <f t="shared" si="9"/>
        <v>20.421858098633873</v>
      </c>
      <c r="H64" s="77">
        <f t="shared" si="9"/>
        <v>19.44433315972918</v>
      </c>
      <c r="I64" s="77">
        <f t="shared" si="9"/>
        <v>14.051920996754939</v>
      </c>
      <c r="J64" s="77">
        <f t="shared" si="9"/>
        <v>15.750570890589323</v>
      </c>
      <c r="K64" s="77">
        <f t="shared" si="9"/>
        <v>12.52954609190337</v>
      </c>
      <c r="L64" s="77">
        <f t="shared" si="9"/>
        <v>-0.31048435559472781</v>
      </c>
      <c r="M64" s="77">
        <f t="shared" si="9"/>
        <v>-0.31048435559472781</v>
      </c>
    </row>
    <row r="65" spans="1:14" x14ac:dyDescent="0.35">
      <c r="A65" s="71" t="s">
        <v>302</v>
      </c>
      <c r="D65" s="77">
        <f t="shared" ref="D65:M67" si="10">+D52*0.2</f>
        <v>24.640439084972559</v>
      </c>
      <c r="E65" s="77">
        <f t="shared" si="10"/>
        <v>16.103120868554949</v>
      </c>
      <c r="F65" s="77">
        <f t="shared" si="10"/>
        <v>14.708945955690879</v>
      </c>
      <c r="G65" s="77">
        <f t="shared" si="10"/>
        <v>41.602900524818722</v>
      </c>
      <c r="H65" s="77">
        <f t="shared" si="10"/>
        <v>2.0852529946716878</v>
      </c>
      <c r="I65" s="77">
        <f t="shared" si="10"/>
        <v>2.3256279796482513</v>
      </c>
      <c r="J65" s="77">
        <f t="shared" si="10"/>
        <v>28.069788870638195</v>
      </c>
      <c r="K65" s="77">
        <f t="shared" si="10"/>
        <v>2.9986779375826291</v>
      </c>
      <c r="L65" s="77">
        <f t="shared" si="10"/>
        <v>-0.3144906053443372</v>
      </c>
      <c r="M65" s="77">
        <f t="shared" si="10"/>
        <v>-0.31048435559472781</v>
      </c>
    </row>
    <row r="66" spans="1:14" x14ac:dyDescent="0.35">
      <c r="A66" s="71" t="s">
        <v>303</v>
      </c>
      <c r="D66" s="77">
        <f t="shared" si="10"/>
        <v>31.571251151796805</v>
      </c>
      <c r="E66" s="77">
        <f t="shared" si="10"/>
        <v>61.898561756339895</v>
      </c>
      <c r="F66" s="77">
        <f t="shared" si="10"/>
        <v>45.841512759905456</v>
      </c>
      <c r="G66" s="77">
        <f t="shared" si="10"/>
        <v>6.2036777372701417</v>
      </c>
      <c r="H66" s="77">
        <f t="shared" si="10"/>
        <v>1.5243780297263734</v>
      </c>
      <c r="I66" s="77">
        <f t="shared" si="10"/>
        <v>56.18965586314652</v>
      </c>
      <c r="J66" s="77">
        <f t="shared" si="10"/>
        <v>21.816033011497939</v>
      </c>
      <c r="K66" s="77">
        <f t="shared" si="10"/>
        <v>10.346139978366253</v>
      </c>
      <c r="L66" s="77">
        <f t="shared" si="10"/>
        <v>-0.31048435559472781</v>
      </c>
      <c r="M66" s="77">
        <f t="shared" si="10"/>
        <v>-0.31048435559472781</v>
      </c>
    </row>
    <row r="67" spans="1:14" x14ac:dyDescent="0.35">
      <c r="A67" s="71" t="s">
        <v>304</v>
      </c>
      <c r="D67" s="77">
        <f>+D54*0.2</f>
        <v>60.488361844477396</v>
      </c>
      <c r="E67" s="77">
        <f>+E54*0.2</f>
        <v>30.465526220904618</v>
      </c>
      <c r="F67" s="77">
        <f>+F54*0.2</f>
        <v>33.790713513080412</v>
      </c>
      <c r="G67" s="77">
        <f>+G54*0.2</f>
        <v>8.419133848804135</v>
      </c>
      <c r="H67" s="77">
        <f t="shared" si="10"/>
        <v>15.101558431152601</v>
      </c>
      <c r="I67" s="77">
        <f t="shared" si="10"/>
        <v>12.826008573374466</v>
      </c>
      <c r="J67" s="77">
        <f t="shared" si="10"/>
        <v>24.740595328712796</v>
      </c>
      <c r="K67" s="77">
        <f t="shared" si="10"/>
        <v>9.1963463002283561</v>
      </c>
      <c r="L67" s="77">
        <f t="shared" si="10"/>
        <v>-0.31048435559472781</v>
      </c>
      <c r="M67" s="77">
        <f t="shared" si="10"/>
        <v>-0.31048435559472781</v>
      </c>
    </row>
    <row r="68" spans="1:14" x14ac:dyDescent="0.35">
      <c r="A68" s="71" t="s">
        <v>305</v>
      </c>
      <c r="B68" s="77">
        <f t="shared" ref="B68:M71" si="11">+B55*0.2</f>
        <v>-0.3144906053443372</v>
      </c>
      <c r="C68" s="77">
        <f t="shared" si="11"/>
        <v>-0.30647810584511842</v>
      </c>
      <c r="D68" s="77">
        <f t="shared" si="11"/>
        <v>2.8985216938423943</v>
      </c>
      <c r="E68" s="77">
        <f t="shared" si="11"/>
        <v>39.086975682064029</v>
      </c>
      <c r="F68" s="77">
        <f t="shared" si="11"/>
        <v>23.955370377789354</v>
      </c>
      <c r="G68" s="77">
        <f t="shared" si="11"/>
        <v>3.1148591803213019</v>
      </c>
      <c r="H68" s="77">
        <f t="shared" si="11"/>
        <v>6.7966027002123317</v>
      </c>
      <c r="I68" s="77">
        <f t="shared" si="11"/>
        <v>50.092143744241021</v>
      </c>
      <c r="J68" s="77">
        <f t="shared" si="11"/>
        <v>24.700532831216702</v>
      </c>
      <c r="K68" s="77">
        <f t="shared" si="11"/>
        <v>9.492808781699452</v>
      </c>
      <c r="L68" s="77">
        <f t="shared" si="11"/>
        <v>135.71771964264255</v>
      </c>
      <c r="M68" s="77">
        <f t="shared" si="11"/>
        <v>-0.30647810584511842</v>
      </c>
    </row>
    <row r="69" spans="1:14" x14ac:dyDescent="0.35">
      <c r="A69" s="71" t="s">
        <v>306</v>
      </c>
      <c r="B69" s="77">
        <f t="shared" si="11"/>
        <v>-0.31048435559472781</v>
      </c>
      <c r="C69" s="77">
        <f t="shared" si="11"/>
        <v>-0.30647810584511842</v>
      </c>
      <c r="D69" s="77">
        <f t="shared" si="11"/>
        <v>75.34754216577862</v>
      </c>
      <c r="E69" s="77">
        <f t="shared" si="11"/>
        <v>35.741757141140184</v>
      </c>
      <c r="F69" s="77">
        <f t="shared" si="11"/>
        <v>27.236488922719445</v>
      </c>
      <c r="G69" s="77">
        <f t="shared" si="11"/>
        <v>33.085613557149159</v>
      </c>
      <c r="H69" s="77">
        <f t="shared" si="11"/>
        <v>5.3503465406033417</v>
      </c>
      <c r="I69" s="77">
        <f t="shared" si="11"/>
        <v>29.664276270982739</v>
      </c>
      <c r="J69" s="77">
        <f t="shared" si="11"/>
        <v>38.321781979888634</v>
      </c>
      <c r="K69" s="77">
        <f t="shared" si="11"/>
        <v>6.2357277352670168</v>
      </c>
      <c r="L69" s="77">
        <f t="shared" si="11"/>
        <v>1.0035655622771524</v>
      </c>
      <c r="M69" s="77">
        <f t="shared" si="11"/>
        <v>-0.31048435559472781</v>
      </c>
    </row>
    <row r="70" spans="1:14" x14ac:dyDescent="0.35">
      <c r="A70" s="71" t="s">
        <v>307</v>
      </c>
      <c r="B70" s="77">
        <f t="shared" si="11"/>
        <v>-0.31048435559472781</v>
      </c>
      <c r="C70" s="77">
        <f t="shared" si="11"/>
        <v>-0.31048435559472781</v>
      </c>
      <c r="D70" s="77">
        <f t="shared" si="11"/>
        <v>2.5539842153759871</v>
      </c>
      <c r="E70" s="77">
        <f t="shared" si="11"/>
        <v>51.310043668122276</v>
      </c>
      <c r="F70" s="77">
        <f t="shared" si="11"/>
        <v>48.361443852409764</v>
      </c>
      <c r="G70" s="77">
        <f t="shared" si="11"/>
        <v>44.615600336524984</v>
      </c>
      <c r="H70" s="77">
        <f t="shared" si="11"/>
        <v>13.64328352229478</v>
      </c>
      <c r="I70" s="77">
        <f t="shared" si="11"/>
        <v>27.404751412203041</v>
      </c>
      <c r="J70" s="77">
        <f t="shared" si="11"/>
        <v>27.14835142822804</v>
      </c>
      <c r="K70" s="77">
        <f t="shared" si="11"/>
        <v>16.263370858539325</v>
      </c>
      <c r="L70" s="77">
        <f t="shared" si="11"/>
        <v>20.285645607147153</v>
      </c>
      <c r="M70" s="77">
        <f t="shared" si="11"/>
        <v>-0.30647810584511842</v>
      </c>
    </row>
    <row r="71" spans="1:14" x14ac:dyDescent="0.35">
      <c r="A71" s="71" t="s">
        <v>308</v>
      </c>
      <c r="B71" s="77">
        <f t="shared" si="11"/>
        <v>-0.30647810584511842</v>
      </c>
      <c r="C71" s="77">
        <f t="shared" si="11"/>
        <v>-0.31048435559472781</v>
      </c>
      <c r="D71" s="77">
        <f t="shared" si="11"/>
        <v>27.645126397179606</v>
      </c>
      <c r="E71" s="77">
        <f t="shared" si="11"/>
        <v>22.765514202155366</v>
      </c>
      <c r="F71" s="77">
        <f t="shared" si="11"/>
        <v>84.153279115420062</v>
      </c>
      <c r="G71" s="77">
        <f t="shared" si="11"/>
        <v>8.6595088337806985</v>
      </c>
      <c r="H71" s="77">
        <f t="shared" si="11"/>
        <v>2.4938904691318462</v>
      </c>
      <c r="I71" s="77">
        <f t="shared" si="11"/>
        <v>48.473618845398825</v>
      </c>
      <c r="J71" s="77">
        <f t="shared" si="11"/>
        <v>10.045671247145549</v>
      </c>
      <c r="K71" s="77">
        <f t="shared" si="11"/>
        <v>8.52329634229398</v>
      </c>
      <c r="L71" s="77">
        <f t="shared" si="11"/>
        <v>26.731701454268659</v>
      </c>
      <c r="M71" s="77">
        <f t="shared" si="11"/>
        <v>-0.30647810584511842</v>
      </c>
    </row>
    <row r="74" spans="1:14" x14ac:dyDescent="0.35">
      <c r="A74" s="64" t="s">
        <v>314</v>
      </c>
      <c r="F74" s="68" t="s">
        <v>315</v>
      </c>
    </row>
    <row r="76" spans="1:14" x14ac:dyDescent="0.35">
      <c r="A76" s="71" t="s">
        <v>300</v>
      </c>
      <c r="B76" s="67">
        <v>1</v>
      </c>
      <c r="C76" s="67">
        <v>2</v>
      </c>
      <c r="D76" s="67">
        <v>3</v>
      </c>
      <c r="E76" s="67">
        <v>4</v>
      </c>
      <c r="F76" s="67">
        <v>5</v>
      </c>
      <c r="G76" s="67">
        <v>6</v>
      </c>
      <c r="H76" s="67">
        <v>7</v>
      </c>
      <c r="I76" s="67">
        <v>8</v>
      </c>
      <c r="J76" s="67">
        <v>9</v>
      </c>
      <c r="K76" s="67">
        <v>10</v>
      </c>
      <c r="L76" s="67">
        <v>11</v>
      </c>
      <c r="M76" s="67">
        <v>12</v>
      </c>
    </row>
    <row r="77" spans="1:14" x14ac:dyDescent="0.35">
      <c r="A77" s="71" t="s">
        <v>301</v>
      </c>
      <c r="D77" s="77">
        <f>D64</f>
        <v>32.064019870998763</v>
      </c>
      <c r="E77" s="77">
        <f t="shared" ref="E77:M77" si="12">E64</f>
        <v>20.686270582108094</v>
      </c>
      <c r="F77" s="77">
        <f t="shared" si="12"/>
        <v>19.428308160730744</v>
      </c>
      <c r="G77" s="77">
        <f t="shared" si="12"/>
        <v>20.421858098633873</v>
      </c>
      <c r="H77" s="77">
        <f t="shared" si="12"/>
        <v>19.44433315972918</v>
      </c>
      <c r="I77" s="77">
        <f t="shared" si="12"/>
        <v>14.051920996754939</v>
      </c>
      <c r="J77" s="77">
        <f t="shared" si="12"/>
        <v>15.750570890589323</v>
      </c>
      <c r="K77" s="77">
        <f t="shared" si="12"/>
        <v>12.52954609190337</v>
      </c>
      <c r="L77" s="77">
        <f t="shared" si="12"/>
        <v>-0.31048435559472781</v>
      </c>
      <c r="M77" s="77">
        <f t="shared" si="12"/>
        <v>-0.31048435559472781</v>
      </c>
    </row>
    <row r="78" spans="1:14" x14ac:dyDescent="0.35">
      <c r="A78" s="71" t="s">
        <v>302</v>
      </c>
      <c r="D78" s="77">
        <f t="shared" ref="D78:M80" si="13">D65</f>
        <v>24.640439084972559</v>
      </c>
      <c r="E78" s="77">
        <f t="shared" si="13"/>
        <v>16.103120868554949</v>
      </c>
      <c r="F78" s="77">
        <f t="shared" si="13"/>
        <v>14.708945955690879</v>
      </c>
      <c r="G78" s="77">
        <f t="shared" si="13"/>
        <v>41.602900524818722</v>
      </c>
      <c r="H78" s="77">
        <f t="shared" si="13"/>
        <v>2.0852529946716878</v>
      </c>
      <c r="I78" s="77">
        <f t="shared" si="13"/>
        <v>2.3256279796482513</v>
      </c>
      <c r="J78" s="77">
        <f t="shared" si="13"/>
        <v>28.069788870638195</v>
      </c>
      <c r="K78" s="77">
        <f t="shared" si="13"/>
        <v>2.9986779375826291</v>
      </c>
      <c r="L78" s="77">
        <f t="shared" si="13"/>
        <v>-0.3144906053443372</v>
      </c>
      <c r="M78" s="77">
        <f t="shared" si="13"/>
        <v>-0.31048435559472781</v>
      </c>
      <c r="N78" s="75"/>
    </row>
    <row r="79" spans="1:14" x14ac:dyDescent="0.35">
      <c r="A79" s="71" t="s">
        <v>303</v>
      </c>
      <c r="D79" s="77">
        <f t="shared" si="13"/>
        <v>31.571251151796805</v>
      </c>
      <c r="E79" s="77">
        <f t="shared" si="13"/>
        <v>61.898561756339895</v>
      </c>
      <c r="F79" s="77">
        <f t="shared" si="13"/>
        <v>45.841512759905456</v>
      </c>
      <c r="G79" s="77">
        <f t="shared" si="13"/>
        <v>6.2036777372701417</v>
      </c>
      <c r="H79" s="77">
        <f t="shared" si="13"/>
        <v>1.5243780297263734</v>
      </c>
      <c r="I79" s="77">
        <f t="shared" si="13"/>
        <v>56.18965586314652</v>
      </c>
      <c r="J79" s="77">
        <f t="shared" si="13"/>
        <v>21.816033011497939</v>
      </c>
      <c r="K79" s="77">
        <f t="shared" si="13"/>
        <v>10.346139978366253</v>
      </c>
      <c r="L79" s="77">
        <f t="shared" si="13"/>
        <v>-0.31048435559472781</v>
      </c>
      <c r="M79" s="77">
        <f t="shared" si="13"/>
        <v>-0.31048435559472781</v>
      </c>
    </row>
    <row r="80" spans="1:14" x14ac:dyDescent="0.35">
      <c r="A80" s="71" t="s">
        <v>304</v>
      </c>
      <c r="D80" s="77">
        <f t="shared" si="13"/>
        <v>60.488361844477396</v>
      </c>
      <c r="E80" s="77">
        <f t="shared" si="13"/>
        <v>30.465526220904618</v>
      </c>
      <c r="F80" s="77">
        <f t="shared" si="13"/>
        <v>33.790713513080412</v>
      </c>
      <c r="G80" s="77">
        <f t="shared" si="13"/>
        <v>8.419133848804135</v>
      </c>
      <c r="H80" s="77">
        <f t="shared" si="13"/>
        <v>15.101558431152601</v>
      </c>
      <c r="I80" s="77">
        <f t="shared" si="13"/>
        <v>12.826008573374466</v>
      </c>
      <c r="J80" s="77">
        <f t="shared" si="13"/>
        <v>24.740595328712796</v>
      </c>
      <c r="K80" s="77">
        <f t="shared" si="13"/>
        <v>9.1963463002283561</v>
      </c>
      <c r="L80" s="77">
        <f t="shared" si="13"/>
        <v>-0.31048435559472781</v>
      </c>
      <c r="M80" s="77">
        <f t="shared" si="13"/>
        <v>-0.31048435559472781</v>
      </c>
    </row>
    <row r="81" spans="1:13" x14ac:dyDescent="0.35">
      <c r="A81" s="71" t="s">
        <v>305</v>
      </c>
      <c r="B81" s="77">
        <f>B68</f>
        <v>-0.3144906053443372</v>
      </c>
      <c r="C81" s="77">
        <f t="shared" ref="C81:M81" si="14">C68</f>
        <v>-0.30647810584511842</v>
      </c>
      <c r="D81" s="77">
        <f t="shared" si="14"/>
        <v>2.8985216938423943</v>
      </c>
      <c r="E81" s="77">
        <f t="shared" si="14"/>
        <v>39.086975682064029</v>
      </c>
      <c r="F81" s="77">
        <f t="shared" si="14"/>
        <v>23.955370377789354</v>
      </c>
      <c r="G81" s="77">
        <f t="shared" si="14"/>
        <v>3.1148591803213019</v>
      </c>
      <c r="H81" s="77">
        <f t="shared" si="14"/>
        <v>6.7966027002123317</v>
      </c>
      <c r="I81" s="77">
        <f t="shared" si="14"/>
        <v>50.092143744241021</v>
      </c>
      <c r="J81" s="77">
        <f t="shared" si="14"/>
        <v>24.700532831216702</v>
      </c>
      <c r="K81" s="77">
        <f t="shared" si="14"/>
        <v>9.492808781699452</v>
      </c>
      <c r="L81" s="77">
        <f t="shared" si="14"/>
        <v>135.71771964264255</v>
      </c>
      <c r="M81" s="77">
        <f t="shared" si="14"/>
        <v>-0.30647810584511842</v>
      </c>
    </row>
    <row r="82" spans="1:13" x14ac:dyDescent="0.35">
      <c r="A82" s="71" t="s">
        <v>306</v>
      </c>
      <c r="B82" s="77">
        <f t="shared" ref="B82:M84" si="15">B69</f>
        <v>-0.31048435559472781</v>
      </c>
      <c r="C82" s="77">
        <f t="shared" si="15"/>
        <v>-0.30647810584511842</v>
      </c>
      <c r="D82" s="77">
        <f t="shared" si="15"/>
        <v>75.34754216577862</v>
      </c>
      <c r="E82" s="77">
        <f t="shared" si="15"/>
        <v>35.741757141140184</v>
      </c>
      <c r="F82" s="77">
        <f t="shared" si="15"/>
        <v>27.236488922719445</v>
      </c>
      <c r="G82" s="77">
        <f t="shared" si="15"/>
        <v>33.085613557149159</v>
      </c>
      <c r="H82" s="77">
        <f t="shared" si="15"/>
        <v>5.3503465406033417</v>
      </c>
      <c r="I82" s="77">
        <f t="shared" si="15"/>
        <v>29.664276270982739</v>
      </c>
      <c r="J82" s="77">
        <f t="shared" si="15"/>
        <v>38.321781979888634</v>
      </c>
      <c r="K82" s="77">
        <f t="shared" si="15"/>
        <v>6.2357277352670168</v>
      </c>
      <c r="L82" s="77">
        <f t="shared" si="15"/>
        <v>1.0035655622771524</v>
      </c>
      <c r="M82" s="77">
        <f t="shared" si="15"/>
        <v>-0.31048435559472781</v>
      </c>
    </row>
    <row r="83" spans="1:13" x14ac:dyDescent="0.35">
      <c r="A83" s="71" t="s">
        <v>307</v>
      </c>
      <c r="B83" s="77">
        <f t="shared" si="15"/>
        <v>-0.31048435559472781</v>
      </c>
      <c r="C83" s="77">
        <f t="shared" si="15"/>
        <v>-0.31048435559472781</v>
      </c>
      <c r="D83" s="77">
        <f t="shared" si="15"/>
        <v>2.5539842153759871</v>
      </c>
      <c r="E83" s="77">
        <f t="shared" si="15"/>
        <v>51.310043668122276</v>
      </c>
      <c r="F83" s="77">
        <f t="shared" si="15"/>
        <v>48.361443852409764</v>
      </c>
      <c r="G83" s="77">
        <f t="shared" si="15"/>
        <v>44.615600336524984</v>
      </c>
      <c r="H83" s="77">
        <f t="shared" si="15"/>
        <v>13.64328352229478</v>
      </c>
      <c r="I83" s="77">
        <f t="shared" si="15"/>
        <v>27.404751412203041</v>
      </c>
      <c r="J83" s="77">
        <f t="shared" si="15"/>
        <v>27.14835142822804</v>
      </c>
      <c r="K83" s="77">
        <f t="shared" si="15"/>
        <v>16.263370858539325</v>
      </c>
      <c r="L83" s="77">
        <f t="shared" si="15"/>
        <v>20.285645607147153</v>
      </c>
      <c r="M83" s="77">
        <f t="shared" si="15"/>
        <v>-0.30647810584511842</v>
      </c>
    </row>
    <row r="84" spans="1:13" x14ac:dyDescent="0.35">
      <c r="A84" s="71" t="s">
        <v>308</v>
      </c>
      <c r="B84" s="77">
        <f t="shared" si="15"/>
        <v>-0.30647810584511842</v>
      </c>
      <c r="C84" s="77">
        <f t="shared" si="15"/>
        <v>-0.31048435559472781</v>
      </c>
      <c r="D84" s="77">
        <f t="shared" si="15"/>
        <v>27.645126397179606</v>
      </c>
      <c r="E84" s="77">
        <f t="shared" si="15"/>
        <v>22.765514202155366</v>
      </c>
      <c r="F84" s="77">
        <f t="shared" si="15"/>
        <v>84.153279115420062</v>
      </c>
      <c r="G84" s="77">
        <f t="shared" si="15"/>
        <v>8.6595088337806985</v>
      </c>
      <c r="H84" s="77">
        <f t="shared" si="15"/>
        <v>2.4938904691318462</v>
      </c>
      <c r="I84" s="77">
        <f t="shared" si="15"/>
        <v>48.473618845398825</v>
      </c>
      <c r="J84" s="77">
        <f t="shared" si="15"/>
        <v>10.045671247145549</v>
      </c>
      <c r="K84" s="77">
        <f t="shared" si="15"/>
        <v>8.52329634229398</v>
      </c>
      <c r="L84" s="77">
        <f t="shared" si="15"/>
        <v>26.731701454268659</v>
      </c>
      <c r="M84" s="77">
        <f t="shared" si="15"/>
        <v>-0.30647810584511842</v>
      </c>
    </row>
    <row r="86" spans="1:13" x14ac:dyDescent="0.35">
      <c r="J86" s="78"/>
    </row>
    <row r="87" spans="1:13" x14ac:dyDescent="0.35">
      <c r="A87" s="71" t="s">
        <v>316</v>
      </c>
    </row>
    <row r="89" spans="1:13" x14ac:dyDescent="0.35">
      <c r="A89" s="71" t="s">
        <v>300</v>
      </c>
      <c r="B89" s="67">
        <v>1</v>
      </c>
      <c r="C89" s="67">
        <v>2</v>
      </c>
      <c r="D89" s="67">
        <v>3</v>
      </c>
      <c r="E89" s="67">
        <v>4</v>
      </c>
      <c r="F89" s="67">
        <v>5</v>
      </c>
      <c r="G89" s="67">
        <v>6</v>
      </c>
      <c r="H89" s="67">
        <v>7</v>
      </c>
      <c r="I89" s="67">
        <v>8</v>
      </c>
      <c r="J89" s="67">
        <v>9</v>
      </c>
      <c r="K89" s="67">
        <v>10</v>
      </c>
      <c r="L89" s="67">
        <v>11</v>
      </c>
      <c r="M89" s="67">
        <v>12</v>
      </c>
    </row>
    <row r="90" spans="1:13" x14ac:dyDescent="0.35">
      <c r="A90" s="71" t="s">
        <v>301</v>
      </c>
      <c r="B90" s="80">
        <v>1000</v>
      </c>
      <c r="C90" s="80">
        <v>1000</v>
      </c>
      <c r="D90" t="s">
        <v>189</v>
      </c>
      <c r="E90" t="s">
        <v>213</v>
      </c>
      <c r="F90" t="s">
        <v>237</v>
      </c>
      <c r="G90" t="s">
        <v>261</v>
      </c>
      <c r="H90" t="s">
        <v>190</v>
      </c>
      <c r="I90" t="s">
        <v>214</v>
      </c>
      <c r="J90" t="s">
        <v>238</v>
      </c>
      <c r="K90" t="s">
        <v>262</v>
      </c>
      <c r="M90" s="82"/>
    </row>
    <row r="91" spans="1:13" x14ac:dyDescent="0.35">
      <c r="A91" s="71" t="s">
        <v>302</v>
      </c>
      <c r="B91" s="80">
        <v>100</v>
      </c>
      <c r="C91" s="80">
        <v>100</v>
      </c>
      <c r="D91" t="s">
        <v>186</v>
      </c>
      <c r="E91" t="s">
        <v>210</v>
      </c>
      <c r="F91" t="s">
        <v>234</v>
      </c>
      <c r="G91" t="s">
        <v>258</v>
      </c>
      <c r="H91" t="s">
        <v>187</v>
      </c>
      <c r="I91" t="s">
        <v>211</v>
      </c>
      <c r="J91" t="s">
        <v>235</v>
      </c>
      <c r="K91" t="s">
        <v>259</v>
      </c>
      <c r="M91" s="82"/>
    </row>
    <row r="92" spans="1:13" x14ac:dyDescent="0.35">
      <c r="A92" s="71" t="s">
        <v>303</v>
      </c>
      <c r="B92" s="80">
        <v>10</v>
      </c>
      <c r="C92" s="80">
        <v>10</v>
      </c>
      <c r="D92" t="s">
        <v>183</v>
      </c>
      <c r="E92" t="s">
        <v>207</v>
      </c>
      <c r="F92" t="s">
        <v>231</v>
      </c>
      <c r="G92" t="s">
        <v>255</v>
      </c>
      <c r="H92" t="s">
        <v>184</v>
      </c>
      <c r="I92" t="s">
        <v>208</v>
      </c>
      <c r="J92" t="s">
        <v>232</v>
      </c>
      <c r="K92" t="s">
        <v>256</v>
      </c>
      <c r="M92" s="82"/>
    </row>
    <row r="93" spans="1:13" x14ac:dyDescent="0.35">
      <c r="A93" s="71" t="s">
        <v>304</v>
      </c>
      <c r="B93" s="80">
        <v>0</v>
      </c>
      <c r="C93" s="80">
        <v>0</v>
      </c>
      <c r="D93" t="s">
        <v>180</v>
      </c>
      <c r="E93" t="s">
        <v>204</v>
      </c>
      <c r="F93" t="s">
        <v>228</v>
      </c>
      <c r="G93" t="s">
        <v>252</v>
      </c>
      <c r="H93" t="s">
        <v>181</v>
      </c>
      <c r="I93" t="s">
        <v>205</v>
      </c>
      <c r="J93" t="s">
        <v>229</v>
      </c>
      <c r="K93" t="s">
        <v>253</v>
      </c>
      <c r="M93" s="82"/>
    </row>
    <row r="94" spans="1:13" x14ac:dyDescent="0.35">
      <c r="A94" s="71" t="s">
        <v>305</v>
      </c>
      <c r="B94" s="82"/>
      <c r="C94" s="81"/>
      <c r="D94" t="s">
        <v>177</v>
      </c>
      <c r="E94" t="s">
        <v>201</v>
      </c>
      <c r="F94" t="s">
        <v>225</v>
      </c>
      <c r="G94" t="s">
        <v>249</v>
      </c>
      <c r="H94" t="s">
        <v>178</v>
      </c>
      <c r="I94" t="s">
        <v>202</v>
      </c>
      <c r="J94" t="s">
        <v>226</v>
      </c>
      <c r="K94" t="s">
        <v>250</v>
      </c>
      <c r="L94" t="s">
        <v>179</v>
      </c>
      <c r="M94" s="82"/>
    </row>
    <row r="95" spans="1:13" x14ac:dyDescent="0.35">
      <c r="A95" s="71" t="s">
        <v>306</v>
      </c>
      <c r="B95" s="82"/>
      <c r="C95" s="81"/>
      <c r="D95" t="s">
        <v>174</v>
      </c>
      <c r="E95" t="s">
        <v>198</v>
      </c>
      <c r="F95" t="s">
        <v>222</v>
      </c>
      <c r="G95" t="s">
        <v>246</v>
      </c>
      <c r="H95" t="s">
        <v>175</v>
      </c>
      <c r="I95" t="s">
        <v>199</v>
      </c>
      <c r="J95" t="s">
        <v>223</v>
      </c>
      <c r="K95" t="s">
        <v>247</v>
      </c>
      <c r="L95" t="s">
        <v>176</v>
      </c>
      <c r="M95" s="82"/>
    </row>
    <row r="96" spans="1:13" x14ac:dyDescent="0.35">
      <c r="A96" s="71" t="s">
        <v>307</v>
      </c>
      <c r="B96" s="82"/>
      <c r="C96" s="81"/>
      <c r="D96" t="s">
        <v>171</v>
      </c>
      <c r="E96" t="s">
        <v>195</v>
      </c>
      <c r="F96" t="s">
        <v>219</v>
      </c>
      <c r="G96" t="s">
        <v>243</v>
      </c>
      <c r="H96" t="s">
        <v>172</v>
      </c>
      <c r="I96" t="s">
        <v>196</v>
      </c>
      <c r="J96" t="s">
        <v>220</v>
      </c>
      <c r="K96" t="s">
        <v>244</v>
      </c>
      <c r="L96" t="s">
        <v>173</v>
      </c>
      <c r="M96" s="82"/>
    </row>
    <row r="97" spans="1:13" x14ac:dyDescent="0.35">
      <c r="A97" s="71" t="s">
        <v>308</v>
      </c>
      <c r="B97" s="82"/>
      <c r="C97" s="81"/>
      <c r="D97" t="s">
        <v>168</v>
      </c>
      <c r="E97" t="s">
        <v>192</v>
      </c>
      <c r="F97" t="s">
        <v>216</v>
      </c>
      <c r="G97" t="s">
        <v>240</v>
      </c>
      <c r="H97" t="s">
        <v>169</v>
      </c>
      <c r="I97" t="s">
        <v>193</v>
      </c>
      <c r="J97" t="s">
        <v>217</v>
      </c>
      <c r="K97" t="s">
        <v>241</v>
      </c>
      <c r="L97" t="s">
        <v>170</v>
      </c>
      <c r="M97" s="82"/>
    </row>
    <row r="98" spans="1:13" x14ac:dyDescent="0.35">
      <c r="C98" s="8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56" workbookViewId="0">
      <selection activeCell="D77" sqref="D77:J84"/>
    </sheetView>
  </sheetViews>
  <sheetFormatPr defaultRowHeight="14.5" x14ac:dyDescent="0.35"/>
  <cols>
    <col min="2" max="2" width="15.7265625" customWidth="1"/>
    <col min="3" max="3" width="10.453125" customWidth="1"/>
    <col min="6" max="6" width="10.1796875" customWidth="1"/>
    <col min="11" max="11" width="12.26953125" bestFit="1" customWidth="1"/>
    <col min="258" max="258" width="15.7265625" customWidth="1"/>
    <col min="259" max="259" width="10.453125" customWidth="1"/>
    <col min="262" max="262" width="10.1796875" customWidth="1"/>
    <col min="267" max="267" width="12.26953125" bestFit="1" customWidth="1"/>
    <col min="514" max="514" width="15.7265625" customWidth="1"/>
    <col min="515" max="515" width="10.453125" customWidth="1"/>
    <col min="518" max="518" width="10.1796875" customWidth="1"/>
    <col min="523" max="523" width="12.26953125" bestFit="1" customWidth="1"/>
    <col min="770" max="770" width="15.7265625" customWidth="1"/>
    <col min="771" max="771" width="10.453125" customWidth="1"/>
    <col min="774" max="774" width="10.1796875" customWidth="1"/>
    <col min="779" max="779" width="12.26953125" bestFit="1" customWidth="1"/>
    <col min="1026" max="1026" width="15.7265625" customWidth="1"/>
    <col min="1027" max="1027" width="10.453125" customWidth="1"/>
    <col min="1030" max="1030" width="10.1796875" customWidth="1"/>
    <col min="1035" max="1035" width="12.26953125" bestFit="1" customWidth="1"/>
    <col min="1282" max="1282" width="15.7265625" customWidth="1"/>
    <col min="1283" max="1283" width="10.453125" customWidth="1"/>
    <col min="1286" max="1286" width="10.1796875" customWidth="1"/>
    <col min="1291" max="1291" width="12.26953125" bestFit="1" customWidth="1"/>
    <col min="1538" max="1538" width="15.7265625" customWidth="1"/>
    <col min="1539" max="1539" width="10.453125" customWidth="1"/>
    <col min="1542" max="1542" width="10.1796875" customWidth="1"/>
    <col min="1547" max="1547" width="12.26953125" bestFit="1" customWidth="1"/>
    <col min="1794" max="1794" width="15.7265625" customWidth="1"/>
    <col min="1795" max="1795" width="10.453125" customWidth="1"/>
    <col min="1798" max="1798" width="10.1796875" customWidth="1"/>
    <col min="1803" max="1803" width="12.26953125" bestFit="1" customWidth="1"/>
    <col min="2050" max="2050" width="15.7265625" customWidth="1"/>
    <col min="2051" max="2051" width="10.453125" customWidth="1"/>
    <col min="2054" max="2054" width="10.1796875" customWidth="1"/>
    <col min="2059" max="2059" width="12.26953125" bestFit="1" customWidth="1"/>
    <col min="2306" max="2306" width="15.7265625" customWidth="1"/>
    <col min="2307" max="2307" width="10.453125" customWidth="1"/>
    <col min="2310" max="2310" width="10.1796875" customWidth="1"/>
    <col min="2315" max="2315" width="12.26953125" bestFit="1" customWidth="1"/>
    <col min="2562" max="2562" width="15.7265625" customWidth="1"/>
    <col min="2563" max="2563" width="10.453125" customWidth="1"/>
    <col min="2566" max="2566" width="10.1796875" customWidth="1"/>
    <col min="2571" max="2571" width="12.26953125" bestFit="1" customWidth="1"/>
    <col min="2818" max="2818" width="15.7265625" customWidth="1"/>
    <col min="2819" max="2819" width="10.453125" customWidth="1"/>
    <col min="2822" max="2822" width="10.1796875" customWidth="1"/>
    <col min="2827" max="2827" width="12.26953125" bestFit="1" customWidth="1"/>
    <col min="3074" max="3074" width="15.7265625" customWidth="1"/>
    <col min="3075" max="3075" width="10.453125" customWidth="1"/>
    <col min="3078" max="3078" width="10.1796875" customWidth="1"/>
    <col min="3083" max="3083" width="12.26953125" bestFit="1" customWidth="1"/>
    <col min="3330" max="3330" width="15.7265625" customWidth="1"/>
    <col min="3331" max="3331" width="10.453125" customWidth="1"/>
    <col min="3334" max="3334" width="10.1796875" customWidth="1"/>
    <col min="3339" max="3339" width="12.26953125" bestFit="1" customWidth="1"/>
    <col min="3586" max="3586" width="15.7265625" customWidth="1"/>
    <col min="3587" max="3587" width="10.453125" customWidth="1"/>
    <col min="3590" max="3590" width="10.1796875" customWidth="1"/>
    <col min="3595" max="3595" width="12.26953125" bestFit="1" customWidth="1"/>
    <col min="3842" max="3842" width="15.7265625" customWidth="1"/>
    <col min="3843" max="3843" width="10.453125" customWidth="1"/>
    <col min="3846" max="3846" width="10.1796875" customWidth="1"/>
    <col min="3851" max="3851" width="12.26953125" bestFit="1" customWidth="1"/>
    <col min="4098" max="4098" width="15.7265625" customWidth="1"/>
    <col min="4099" max="4099" width="10.453125" customWidth="1"/>
    <col min="4102" max="4102" width="10.1796875" customWidth="1"/>
    <col min="4107" max="4107" width="12.26953125" bestFit="1" customWidth="1"/>
    <col min="4354" max="4354" width="15.7265625" customWidth="1"/>
    <col min="4355" max="4355" width="10.453125" customWidth="1"/>
    <col min="4358" max="4358" width="10.1796875" customWidth="1"/>
    <col min="4363" max="4363" width="12.26953125" bestFit="1" customWidth="1"/>
    <col min="4610" max="4610" width="15.7265625" customWidth="1"/>
    <col min="4611" max="4611" width="10.453125" customWidth="1"/>
    <col min="4614" max="4614" width="10.1796875" customWidth="1"/>
    <col min="4619" max="4619" width="12.26953125" bestFit="1" customWidth="1"/>
    <col min="4866" max="4866" width="15.7265625" customWidth="1"/>
    <col min="4867" max="4867" width="10.453125" customWidth="1"/>
    <col min="4870" max="4870" width="10.1796875" customWidth="1"/>
    <col min="4875" max="4875" width="12.26953125" bestFit="1" customWidth="1"/>
    <col min="5122" max="5122" width="15.7265625" customWidth="1"/>
    <col min="5123" max="5123" width="10.453125" customWidth="1"/>
    <col min="5126" max="5126" width="10.1796875" customWidth="1"/>
    <col min="5131" max="5131" width="12.26953125" bestFit="1" customWidth="1"/>
    <col min="5378" max="5378" width="15.7265625" customWidth="1"/>
    <col min="5379" max="5379" width="10.453125" customWidth="1"/>
    <col min="5382" max="5382" width="10.1796875" customWidth="1"/>
    <col min="5387" max="5387" width="12.26953125" bestFit="1" customWidth="1"/>
    <col min="5634" max="5634" width="15.7265625" customWidth="1"/>
    <col min="5635" max="5635" width="10.453125" customWidth="1"/>
    <col min="5638" max="5638" width="10.1796875" customWidth="1"/>
    <col min="5643" max="5643" width="12.26953125" bestFit="1" customWidth="1"/>
    <col min="5890" max="5890" width="15.7265625" customWidth="1"/>
    <col min="5891" max="5891" width="10.453125" customWidth="1"/>
    <col min="5894" max="5894" width="10.1796875" customWidth="1"/>
    <col min="5899" max="5899" width="12.26953125" bestFit="1" customWidth="1"/>
    <col min="6146" max="6146" width="15.7265625" customWidth="1"/>
    <col min="6147" max="6147" width="10.453125" customWidth="1"/>
    <col min="6150" max="6150" width="10.1796875" customWidth="1"/>
    <col min="6155" max="6155" width="12.26953125" bestFit="1" customWidth="1"/>
    <col min="6402" max="6402" width="15.7265625" customWidth="1"/>
    <col min="6403" max="6403" width="10.453125" customWidth="1"/>
    <col min="6406" max="6406" width="10.1796875" customWidth="1"/>
    <col min="6411" max="6411" width="12.26953125" bestFit="1" customWidth="1"/>
    <col min="6658" max="6658" width="15.7265625" customWidth="1"/>
    <col min="6659" max="6659" width="10.453125" customWidth="1"/>
    <col min="6662" max="6662" width="10.1796875" customWidth="1"/>
    <col min="6667" max="6667" width="12.26953125" bestFit="1" customWidth="1"/>
    <col min="6914" max="6914" width="15.7265625" customWidth="1"/>
    <col min="6915" max="6915" width="10.453125" customWidth="1"/>
    <col min="6918" max="6918" width="10.1796875" customWidth="1"/>
    <col min="6923" max="6923" width="12.26953125" bestFit="1" customWidth="1"/>
    <col min="7170" max="7170" width="15.7265625" customWidth="1"/>
    <col min="7171" max="7171" width="10.453125" customWidth="1"/>
    <col min="7174" max="7174" width="10.1796875" customWidth="1"/>
    <col min="7179" max="7179" width="12.26953125" bestFit="1" customWidth="1"/>
    <col min="7426" max="7426" width="15.7265625" customWidth="1"/>
    <col min="7427" max="7427" width="10.453125" customWidth="1"/>
    <col min="7430" max="7430" width="10.1796875" customWidth="1"/>
    <col min="7435" max="7435" width="12.26953125" bestFit="1" customWidth="1"/>
    <col min="7682" max="7682" width="15.7265625" customWidth="1"/>
    <col min="7683" max="7683" width="10.453125" customWidth="1"/>
    <col min="7686" max="7686" width="10.1796875" customWidth="1"/>
    <col min="7691" max="7691" width="12.26953125" bestFit="1" customWidth="1"/>
    <col min="7938" max="7938" width="15.7265625" customWidth="1"/>
    <col min="7939" max="7939" width="10.453125" customWidth="1"/>
    <col min="7942" max="7942" width="10.1796875" customWidth="1"/>
    <col min="7947" max="7947" width="12.26953125" bestFit="1" customWidth="1"/>
    <col min="8194" max="8194" width="15.7265625" customWidth="1"/>
    <col min="8195" max="8195" width="10.453125" customWidth="1"/>
    <col min="8198" max="8198" width="10.1796875" customWidth="1"/>
    <col min="8203" max="8203" width="12.26953125" bestFit="1" customWidth="1"/>
    <col min="8450" max="8450" width="15.7265625" customWidth="1"/>
    <col min="8451" max="8451" width="10.453125" customWidth="1"/>
    <col min="8454" max="8454" width="10.1796875" customWidth="1"/>
    <col min="8459" max="8459" width="12.26953125" bestFit="1" customWidth="1"/>
    <col min="8706" max="8706" width="15.7265625" customWidth="1"/>
    <col min="8707" max="8707" width="10.453125" customWidth="1"/>
    <col min="8710" max="8710" width="10.1796875" customWidth="1"/>
    <col min="8715" max="8715" width="12.26953125" bestFit="1" customWidth="1"/>
    <col min="8962" max="8962" width="15.7265625" customWidth="1"/>
    <col min="8963" max="8963" width="10.453125" customWidth="1"/>
    <col min="8966" max="8966" width="10.1796875" customWidth="1"/>
    <col min="8971" max="8971" width="12.26953125" bestFit="1" customWidth="1"/>
    <col min="9218" max="9218" width="15.7265625" customWidth="1"/>
    <col min="9219" max="9219" width="10.453125" customWidth="1"/>
    <col min="9222" max="9222" width="10.1796875" customWidth="1"/>
    <col min="9227" max="9227" width="12.26953125" bestFit="1" customWidth="1"/>
    <col min="9474" max="9474" width="15.7265625" customWidth="1"/>
    <col min="9475" max="9475" width="10.453125" customWidth="1"/>
    <col min="9478" max="9478" width="10.1796875" customWidth="1"/>
    <col min="9483" max="9483" width="12.26953125" bestFit="1" customWidth="1"/>
    <col min="9730" max="9730" width="15.7265625" customWidth="1"/>
    <col min="9731" max="9731" width="10.453125" customWidth="1"/>
    <col min="9734" max="9734" width="10.1796875" customWidth="1"/>
    <col min="9739" max="9739" width="12.26953125" bestFit="1" customWidth="1"/>
    <col min="9986" max="9986" width="15.7265625" customWidth="1"/>
    <col min="9987" max="9987" width="10.453125" customWidth="1"/>
    <col min="9990" max="9990" width="10.1796875" customWidth="1"/>
    <col min="9995" max="9995" width="12.26953125" bestFit="1" customWidth="1"/>
    <col min="10242" max="10242" width="15.7265625" customWidth="1"/>
    <col min="10243" max="10243" width="10.453125" customWidth="1"/>
    <col min="10246" max="10246" width="10.1796875" customWidth="1"/>
    <col min="10251" max="10251" width="12.26953125" bestFit="1" customWidth="1"/>
    <col min="10498" max="10498" width="15.7265625" customWidth="1"/>
    <col min="10499" max="10499" width="10.453125" customWidth="1"/>
    <col min="10502" max="10502" width="10.1796875" customWidth="1"/>
    <col min="10507" max="10507" width="12.26953125" bestFit="1" customWidth="1"/>
    <col min="10754" max="10754" width="15.7265625" customWidth="1"/>
    <col min="10755" max="10755" width="10.453125" customWidth="1"/>
    <col min="10758" max="10758" width="10.1796875" customWidth="1"/>
    <col min="10763" max="10763" width="12.26953125" bestFit="1" customWidth="1"/>
    <col min="11010" max="11010" width="15.7265625" customWidth="1"/>
    <col min="11011" max="11011" width="10.453125" customWidth="1"/>
    <col min="11014" max="11014" width="10.1796875" customWidth="1"/>
    <col min="11019" max="11019" width="12.26953125" bestFit="1" customWidth="1"/>
    <col min="11266" max="11266" width="15.7265625" customWidth="1"/>
    <col min="11267" max="11267" width="10.453125" customWidth="1"/>
    <col min="11270" max="11270" width="10.1796875" customWidth="1"/>
    <col min="11275" max="11275" width="12.26953125" bestFit="1" customWidth="1"/>
    <col min="11522" max="11522" width="15.7265625" customWidth="1"/>
    <col min="11523" max="11523" width="10.453125" customWidth="1"/>
    <col min="11526" max="11526" width="10.1796875" customWidth="1"/>
    <col min="11531" max="11531" width="12.26953125" bestFit="1" customWidth="1"/>
    <col min="11778" max="11778" width="15.7265625" customWidth="1"/>
    <col min="11779" max="11779" width="10.453125" customWidth="1"/>
    <col min="11782" max="11782" width="10.1796875" customWidth="1"/>
    <col min="11787" max="11787" width="12.26953125" bestFit="1" customWidth="1"/>
    <col min="12034" max="12034" width="15.7265625" customWidth="1"/>
    <col min="12035" max="12035" width="10.453125" customWidth="1"/>
    <col min="12038" max="12038" width="10.1796875" customWidth="1"/>
    <col min="12043" max="12043" width="12.26953125" bestFit="1" customWidth="1"/>
    <col min="12290" max="12290" width="15.7265625" customWidth="1"/>
    <col min="12291" max="12291" width="10.453125" customWidth="1"/>
    <col min="12294" max="12294" width="10.1796875" customWidth="1"/>
    <col min="12299" max="12299" width="12.26953125" bestFit="1" customWidth="1"/>
    <col min="12546" max="12546" width="15.7265625" customWidth="1"/>
    <col min="12547" max="12547" width="10.453125" customWidth="1"/>
    <col min="12550" max="12550" width="10.1796875" customWidth="1"/>
    <col min="12555" max="12555" width="12.26953125" bestFit="1" customWidth="1"/>
    <col min="12802" max="12802" width="15.7265625" customWidth="1"/>
    <col min="12803" max="12803" width="10.453125" customWidth="1"/>
    <col min="12806" max="12806" width="10.1796875" customWidth="1"/>
    <col min="12811" max="12811" width="12.26953125" bestFit="1" customWidth="1"/>
    <col min="13058" max="13058" width="15.7265625" customWidth="1"/>
    <col min="13059" max="13059" width="10.453125" customWidth="1"/>
    <col min="13062" max="13062" width="10.1796875" customWidth="1"/>
    <col min="13067" max="13067" width="12.26953125" bestFit="1" customWidth="1"/>
    <col min="13314" max="13314" width="15.7265625" customWidth="1"/>
    <col min="13315" max="13315" width="10.453125" customWidth="1"/>
    <col min="13318" max="13318" width="10.1796875" customWidth="1"/>
    <col min="13323" max="13323" width="12.26953125" bestFit="1" customWidth="1"/>
    <col min="13570" max="13570" width="15.7265625" customWidth="1"/>
    <col min="13571" max="13571" width="10.453125" customWidth="1"/>
    <col min="13574" max="13574" width="10.1796875" customWidth="1"/>
    <col min="13579" max="13579" width="12.26953125" bestFit="1" customWidth="1"/>
    <col min="13826" max="13826" width="15.7265625" customWidth="1"/>
    <col min="13827" max="13827" width="10.453125" customWidth="1"/>
    <col min="13830" max="13830" width="10.1796875" customWidth="1"/>
    <col min="13835" max="13835" width="12.26953125" bestFit="1" customWidth="1"/>
    <col min="14082" max="14082" width="15.7265625" customWidth="1"/>
    <col min="14083" max="14083" width="10.453125" customWidth="1"/>
    <col min="14086" max="14086" width="10.1796875" customWidth="1"/>
    <col min="14091" max="14091" width="12.26953125" bestFit="1" customWidth="1"/>
    <col min="14338" max="14338" width="15.7265625" customWidth="1"/>
    <col min="14339" max="14339" width="10.453125" customWidth="1"/>
    <col min="14342" max="14342" width="10.1796875" customWidth="1"/>
    <col min="14347" max="14347" width="12.26953125" bestFit="1" customWidth="1"/>
    <col min="14594" max="14594" width="15.7265625" customWidth="1"/>
    <col min="14595" max="14595" width="10.453125" customWidth="1"/>
    <col min="14598" max="14598" width="10.1796875" customWidth="1"/>
    <col min="14603" max="14603" width="12.26953125" bestFit="1" customWidth="1"/>
    <col min="14850" max="14850" width="15.7265625" customWidth="1"/>
    <col min="14851" max="14851" width="10.453125" customWidth="1"/>
    <col min="14854" max="14854" width="10.1796875" customWidth="1"/>
    <col min="14859" max="14859" width="12.26953125" bestFit="1" customWidth="1"/>
    <col min="15106" max="15106" width="15.7265625" customWidth="1"/>
    <col min="15107" max="15107" width="10.453125" customWidth="1"/>
    <col min="15110" max="15110" width="10.1796875" customWidth="1"/>
    <col min="15115" max="15115" width="12.26953125" bestFit="1" customWidth="1"/>
    <col min="15362" max="15362" width="15.7265625" customWidth="1"/>
    <col min="15363" max="15363" width="10.453125" customWidth="1"/>
    <col min="15366" max="15366" width="10.1796875" customWidth="1"/>
    <col min="15371" max="15371" width="12.26953125" bestFit="1" customWidth="1"/>
    <col min="15618" max="15618" width="15.7265625" customWidth="1"/>
    <col min="15619" max="15619" width="10.453125" customWidth="1"/>
    <col min="15622" max="15622" width="10.1796875" customWidth="1"/>
    <col min="15627" max="15627" width="12.26953125" bestFit="1" customWidth="1"/>
    <col min="15874" max="15874" width="15.7265625" customWidth="1"/>
    <col min="15875" max="15875" width="10.453125" customWidth="1"/>
    <col min="15878" max="15878" width="10.1796875" customWidth="1"/>
    <col min="15883" max="15883" width="12.26953125" bestFit="1" customWidth="1"/>
    <col min="16130" max="16130" width="15.7265625" customWidth="1"/>
    <col min="16131" max="16131" width="10.453125" customWidth="1"/>
    <col min="16134" max="16134" width="10.1796875" customWidth="1"/>
    <col min="16139" max="16139" width="12.26953125" bestFit="1" customWidth="1"/>
  </cols>
  <sheetData>
    <row r="1" spans="1:12" x14ac:dyDescent="0.35">
      <c r="B1" s="64" t="s">
        <v>288</v>
      </c>
    </row>
    <row r="4" spans="1:12" x14ac:dyDescent="0.35">
      <c r="A4" s="64" t="s">
        <v>289</v>
      </c>
      <c r="B4" s="64">
        <v>485</v>
      </c>
    </row>
    <row r="5" spans="1:12" x14ac:dyDescent="0.35">
      <c r="A5" s="64" t="s">
        <v>290</v>
      </c>
      <c r="B5" s="64">
        <v>535</v>
      </c>
    </row>
    <row r="6" spans="1:12" x14ac:dyDescent="0.35">
      <c r="A6" s="65" t="s">
        <v>291</v>
      </c>
      <c r="B6" s="64"/>
    </row>
    <row r="8" spans="1:12" x14ac:dyDescent="0.35">
      <c r="B8" s="66" t="s">
        <v>292</v>
      </c>
    </row>
    <row r="9" spans="1:12" x14ac:dyDescent="0.35">
      <c r="K9" s="67" t="s">
        <v>293</v>
      </c>
      <c r="L9" s="67" t="s">
        <v>294</v>
      </c>
    </row>
    <row r="10" spans="1:12" x14ac:dyDescent="0.35">
      <c r="B10" t="s">
        <v>295</v>
      </c>
      <c r="C10" s="67" t="s">
        <v>293</v>
      </c>
      <c r="D10" s="67" t="s">
        <v>296</v>
      </c>
      <c r="E10" s="67" t="s">
        <v>296</v>
      </c>
      <c r="F10" s="67" t="s">
        <v>297</v>
      </c>
      <c r="G10" s="67" t="s">
        <v>294</v>
      </c>
      <c r="K10">
        <f>C11</f>
        <v>1000</v>
      </c>
      <c r="L10">
        <f>+G11</f>
        <v>42919</v>
      </c>
    </row>
    <row r="11" spans="1:12" x14ac:dyDescent="0.35">
      <c r="B11">
        <v>250</v>
      </c>
      <c r="C11">
        <v>1000</v>
      </c>
      <c r="D11" s="68">
        <f t="shared" ref="D11:E14" si="0">B23</f>
        <v>42657</v>
      </c>
      <c r="E11" s="68">
        <f t="shared" si="0"/>
        <v>43331</v>
      </c>
      <c r="F11">
        <f>+(D11+E11)/2</f>
        <v>42994</v>
      </c>
      <c r="G11">
        <f>+F11-F14</f>
        <v>42919</v>
      </c>
      <c r="K11">
        <f>C12</f>
        <v>100</v>
      </c>
      <c r="L11">
        <f>+G12</f>
        <v>4059.5</v>
      </c>
    </row>
    <row r="12" spans="1:12" x14ac:dyDescent="0.35">
      <c r="B12">
        <v>25</v>
      </c>
      <c r="C12">
        <v>100</v>
      </c>
      <c r="D12" s="68">
        <f t="shared" si="0"/>
        <v>4509</v>
      </c>
      <c r="E12" s="68">
        <f t="shared" si="0"/>
        <v>3760</v>
      </c>
      <c r="F12">
        <f>+(D12+E12)/2</f>
        <v>4134.5</v>
      </c>
      <c r="G12">
        <f>+F12-F14</f>
        <v>4059.5</v>
      </c>
      <c r="K12">
        <f>C13</f>
        <v>10</v>
      </c>
      <c r="L12">
        <f>+G13</f>
        <v>506.5</v>
      </c>
    </row>
    <row r="13" spans="1:12" x14ac:dyDescent="0.35">
      <c r="B13">
        <v>2.5</v>
      </c>
      <c r="C13">
        <v>10</v>
      </c>
      <c r="D13" s="68">
        <f t="shared" si="0"/>
        <v>565</v>
      </c>
      <c r="E13" s="68">
        <f t="shared" si="0"/>
        <v>598</v>
      </c>
      <c r="F13">
        <f>+(D13+E13)/2</f>
        <v>581.5</v>
      </c>
      <c r="G13">
        <f>+F13-F14</f>
        <v>506.5</v>
      </c>
      <c r="K13">
        <f>C14</f>
        <v>0</v>
      </c>
      <c r="L13">
        <f>+G14</f>
        <v>0</v>
      </c>
    </row>
    <row r="14" spans="1:12" x14ac:dyDescent="0.35">
      <c r="B14">
        <v>0</v>
      </c>
      <c r="C14">
        <v>0</v>
      </c>
      <c r="D14" s="68">
        <f t="shared" si="0"/>
        <v>75</v>
      </c>
      <c r="E14" s="68">
        <f t="shared" si="0"/>
        <v>75</v>
      </c>
      <c r="F14" s="69">
        <f>+(D14+E14)/2</f>
        <v>75</v>
      </c>
      <c r="G14">
        <v>0</v>
      </c>
    </row>
    <row r="15" spans="1:12" x14ac:dyDescent="0.35">
      <c r="J15" s="70" t="s">
        <v>298</v>
      </c>
      <c r="K15" s="70">
        <v>49.921999999999997</v>
      </c>
    </row>
    <row r="16" spans="1:12" x14ac:dyDescent="0.35">
      <c r="B16" s="64"/>
      <c r="C16" s="64"/>
      <c r="D16" s="64"/>
      <c r="E16" s="64"/>
    </row>
    <row r="21" spans="1:13" x14ac:dyDescent="0.35">
      <c r="A21" s="67" t="s">
        <v>299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</row>
    <row r="22" spans="1:13" x14ac:dyDescent="0.35">
      <c r="A22" s="71" t="s">
        <v>300</v>
      </c>
      <c r="B22" s="67">
        <v>1</v>
      </c>
      <c r="C22" s="67">
        <v>2</v>
      </c>
      <c r="D22" s="67">
        <v>3</v>
      </c>
      <c r="E22" s="67">
        <v>4</v>
      </c>
      <c r="F22" s="67">
        <v>5</v>
      </c>
      <c r="G22" s="67">
        <v>6</v>
      </c>
      <c r="H22" s="67">
        <v>7</v>
      </c>
      <c r="I22" s="67">
        <v>8</v>
      </c>
      <c r="J22" s="67">
        <v>9</v>
      </c>
      <c r="K22" s="67">
        <v>10</v>
      </c>
      <c r="L22" s="67">
        <v>11</v>
      </c>
      <c r="M22" s="67">
        <v>12</v>
      </c>
    </row>
    <row r="23" spans="1:13" x14ac:dyDescent="0.35">
      <c r="A23" s="71" t="s">
        <v>301</v>
      </c>
      <c r="B23" s="83">
        <v>42657</v>
      </c>
      <c r="C23" s="83">
        <v>43331</v>
      </c>
      <c r="D23">
        <v>8164</v>
      </c>
      <c r="E23">
        <v>3856</v>
      </c>
      <c r="F23">
        <v>3858</v>
      </c>
      <c r="G23">
        <v>5066</v>
      </c>
      <c r="H23">
        <v>7656</v>
      </c>
      <c r="I23">
        <v>10456</v>
      </c>
      <c r="J23">
        <v>3</v>
      </c>
      <c r="K23">
        <v>4</v>
      </c>
      <c r="L23">
        <v>3</v>
      </c>
      <c r="M23">
        <v>3</v>
      </c>
    </row>
    <row r="24" spans="1:13" x14ac:dyDescent="0.35">
      <c r="A24" s="71" t="s">
        <v>302</v>
      </c>
      <c r="B24" s="83">
        <v>4509</v>
      </c>
      <c r="C24" s="83">
        <v>3760</v>
      </c>
      <c r="D24">
        <v>23378</v>
      </c>
      <c r="E24">
        <v>16750</v>
      </c>
      <c r="F24">
        <v>26880</v>
      </c>
      <c r="G24">
        <v>1756</v>
      </c>
      <c r="H24">
        <v>837</v>
      </c>
      <c r="I24">
        <v>658</v>
      </c>
      <c r="J24">
        <v>3</v>
      </c>
      <c r="K24">
        <v>2</v>
      </c>
      <c r="L24">
        <v>2</v>
      </c>
      <c r="M24">
        <v>2</v>
      </c>
    </row>
    <row r="25" spans="1:13" x14ac:dyDescent="0.35">
      <c r="A25" s="71" t="s">
        <v>303</v>
      </c>
      <c r="B25" s="83">
        <v>565</v>
      </c>
      <c r="C25" s="83">
        <v>598</v>
      </c>
      <c r="D25">
        <v>19423</v>
      </c>
      <c r="E25">
        <v>15817</v>
      </c>
      <c r="F25">
        <v>16324</v>
      </c>
      <c r="G25">
        <v>968</v>
      </c>
      <c r="H25">
        <v>603</v>
      </c>
      <c r="I25">
        <v>609</v>
      </c>
      <c r="J25">
        <v>6</v>
      </c>
      <c r="K25">
        <v>3</v>
      </c>
      <c r="L25">
        <v>3</v>
      </c>
      <c r="M25">
        <v>3</v>
      </c>
    </row>
    <row r="26" spans="1:13" x14ac:dyDescent="0.35">
      <c r="A26" s="71" t="s">
        <v>304</v>
      </c>
      <c r="B26" s="83">
        <v>75</v>
      </c>
      <c r="C26" s="83">
        <v>75</v>
      </c>
      <c r="D26">
        <v>18760</v>
      </c>
      <c r="E26">
        <v>20488</v>
      </c>
      <c r="F26">
        <v>20958</v>
      </c>
      <c r="G26">
        <v>17010</v>
      </c>
      <c r="H26">
        <v>634</v>
      </c>
      <c r="I26">
        <v>314</v>
      </c>
      <c r="J26">
        <v>2</v>
      </c>
      <c r="K26">
        <v>3</v>
      </c>
      <c r="L26">
        <v>3</v>
      </c>
      <c r="M26">
        <v>3</v>
      </c>
    </row>
    <row r="27" spans="1:13" x14ac:dyDescent="0.35">
      <c r="A27" s="71" t="s">
        <v>305</v>
      </c>
      <c r="B27">
        <v>3</v>
      </c>
      <c r="C27">
        <v>4</v>
      </c>
      <c r="D27">
        <v>23550</v>
      </c>
      <c r="E27">
        <v>12355</v>
      </c>
      <c r="F27">
        <v>20745</v>
      </c>
      <c r="G27">
        <v>649</v>
      </c>
      <c r="H27">
        <v>1065</v>
      </c>
      <c r="I27">
        <v>547</v>
      </c>
      <c r="J27">
        <v>36807</v>
      </c>
      <c r="K27">
        <v>3</v>
      </c>
      <c r="L27">
        <v>3</v>
      </c>
      <c r="M27">
        <v>3</v>
      </c>
    </row>
    <row r="28" spans="1:13" x14ac:dyDescent="0.35">
      <c r="A28" s="71" t="s">
        <v>306</v>
      </c>
      <c r="B28">
        <v>4</v>
      </c>
      <c r="C28">
        <v>3</v>
      </c>
      <c r="D28">
        <v>11979</v>
      </c>
      <c r="E28">
        <v>18125</v>
      </c>
      <c r="F28">
        <v>24643</v>
      </c>
      <c r="G28">
        <v>1620</v>
      </c>
      <c r="H28">
        <v>1116</v>
      </c>
      <c r="I28">
        <v>1011</v>
      </c>
      <c r="J28">
        <v>310</v>
      </c>
      <c r="K28">
        <v>4</v>
      </c>
      <c r="L28">
        <v>4</v>
      </c>
      <c r="M28">
        <v>3</v>
      </c>
    </row>
    <row r="29" spans="1:13" x14ac:dyDescent="0.35">
      <c r="A29" s="71" t="s">
        <v>307</v>
      </c>
      <c r="B29">
        <v>4</v>
      </c>
      <c r="C29">
        <v>3</v>
      </c>
      <c r="D29">
        <v>27418</v>
      </c>
      <c r="E29">
        <v>22341</v>
      </c>
      <c r="F29">
        <v>25556</v>
      </c>
      <c r="G29">
        <v>439</v>
      </c>
      <c r="H29">
        <v>1064</v>
      </c>
      <c r="I29">
        <v>750</v>
      </c>
      <c r="J29">
        <v>737</v>
      </c>
      <c r="K29">
        <v>3</v>
      </c>
      <c r="L29">
        <v>4</v>
      </c>
      <c r="M29">
        <v>4</v>
      </c>
    </row>
    <row r="30" spans="1:13" x14ac:dyDescent="0.35">
      <c r="A30" s="71" t="s">
        <v>308</v>
      </c>
      <c r="B30">
        <v>3</v>
      </c>
      <c r="C30">
        <v>3</v>
      </c>
      <c r="D30">
        <v>10950</v>
      </c>
      <c r="E30">
        <v>22153</v>
      </c>
      <c r="F30">
        <v>17977</v>
      </c>
      <c r="G30">
        <v>21637</v>
      </c>
      <c r="H30">
        <v>1420</v>
      </c>
      <c r="I30">
        <v>712</v>
      </c>
      <c r="J30">
        <v>438</v>
      </c>
      <c r="K30">
        <v>3</v>
      </c>
      <c r="L30">
        <v>3</v>
      </c>
      <c r="M30">
        <v>3</v>
      </c>
    </row>
    <row r="31" spans="1:13" x14ac:dyDescent="0.35">
      <c r="B31" s="72"/>
    </row>
    <row r="32" spans="1:13" x14ac:dyDescent="0.35">
      <c r="A32" s="73"/>
    </row>
    <row r="34" spans="1:13" x14ac:dyDescent="0.35">
      <c r="A34" s="64"/>
    </row>
    <row r="35" spans="1:13" x14ac:dyDescent="0.35">
      <c r="A35" s="64" t="s">
        <v>309</v>
      </c>
      <c r="E35" s="64"/>
      <c r="F35" s="64"/>
    </row>
    <row r="36" spans="1:13" x14ac:dyDescent="0.35">
      <c r="A36" s="71" t="s">
        <v>300</v>
      </c>
      <c r="B36" s="67">
        <v>1</v>
      </c>
      <c r="C36" s="67">
        <v>2</v>
      </c>
      <c r="D36" s="67">
        <v>3</v>
      </c>
      <c r="E36" s="67">
        <v>4</v>
      </c>
      <c r="F36" s="67">
        <v>5</v>
      </c>
      <c r="G36" s="67">
        <v>6</v>
      </c>
      <c r="H36" s="67">
        <v>7</v>
      </c>
      <c r="I36" s="67">
        <v>8</v>
      </c>
      <c r="J36" s="67">
        <v>9</v>
      </c>
      <c r="K36" s="67">
        <v>10</v>
      </c>
      <c r="L36" s="67">
        <v>11</v>
      </c>
      <c r="M36" s="67">
        <v>12</v>
      </c>
    </row>
    <row r="37" spans="1:13" x14ac:dyDescent="0.35">
      <c r="A37" s="71" t="s">
        <v>301</v>
      </c>
      <c r="B37" s="68"/>
      <c r="C37" s="68"/>
      <c r="D37" s="114">
        <f>+D23-$F$14</f>
        <v>8089</v>
      </c>
      <c r="E37" s="114">
        <f t="shared" ref="E37:M37" si="1">+E23-$F$14</f>
        <v>3781</v>
      </c>
      <c r="F37" s="114">
        <f t="shared" si="1"/>
        <v>3783</v>
      </c>
      <c r="G37" s="114">
        <f t="shared" si="1"/>
        <v>4991</v>
      </c>
      <c r="H37" s="114">
        <f t="shared" si="1"/>
        <v>7581</v>
      </c>
      <c r="I37" s="114">
        <f t="shared" si="1"/>
        <v>10381</v>
      </c>
      <c r="J37" s="114">
        <f t="shared" si="1"/>
        <v>-72</v>
      </c>
      <c r="K37" s="114">
        <f t="shared" si="1"/>
        <v>-71</v>
      </c>
      <c r="L37" s="114">
        <f t="shared" si="1"/>
        <v>-72</v>
      </c>
      <c r="M37" s="114">
        <f t="shared" si="1"/>
        <v>-72</v>
      </c>
    </row>
    <row r="38" spans="1:13" x14ac:dyDescent="0.35">
      <c r="A38" s="71" t="s">
        <v>302</v>
      </c>
      <c r="B38" s="68"/>
      <c r="C38" s="68"/>
      <c r="D38" s="114">
        <f t="shared" ref="D38:M40" si="2">+D24-$F$14</f>
        <v>23303</v>
      </c>
      <c r="E38" s="114">
        <f t="shared" si="2"/>
        <v>16675</v>
      </c>
      <c r="F38" s="114">
        <f t="shared" si="2"/>
        <v>26805</v>
      </c>
      <c r="G38" s="114">
        <f t="shared" si="2"/>
        <v>1681</v>
      </c>
      <c r="H38" s="114">
        <f t="shared" si="2"/>
        <v>762</v>
      </c>
      <c r="I38" s="114">
        <f t="shared" si="2"/>
        <v>583</v>
      </c>
      <c r="J38" s="114">
        <f t="shared" si="2"/>
        <v>-72</v>
      </c>
      <c r="K38" s="114">
        <f t="shared" si="2"/>
        <v>-73</v>
      </c>
      <c r="L38" s="114">
        <f t="shared" si="2"/>
        <v>-73</v>
      </c>
      <c r="M38" s="114">
        <f t="shared" si="2"/>
        <v>-73</v>
      </c>
    </row>
    <row r="39" spans="1:13" x14ac:dyDescent="0.35">
      <c r="A39" s="71" t="s">
        <v>303</v>
      </c>
      <c r="B39" s="68"/>
      <c r="C39" s="68"/>
      <c r="D39" s="114">
        <f t="shared" si="2"/>
        <v>19348</v>
      </c>
      <c r="E39" s="114">
        <f t="shared" si="2"/>
        <v>15742</v>
      </c>
      <c r="F39" s="114">
        <f t="shared" si="2"/>
        <v>16249</v>
      </c>
      <c r="G39" s="114">
        <f t="shared" si="2"/>
        <v>893</v>
      </c>
      <c r="H39" s="114">
        <f t="shared" si="2"/>
        <v>528</v>
      </c>
      <c r="I39" s="114">
        <f t="shared" si="2"/>
        <v>534</v>
      </c>
      <c r="J39" s="114">
        <f t="shared" si="2"/>
        <v>-69</v>
      </c>
      <c r="K39" s="114">
        <f t="shared" si="2"/>
        <v>-72</v>
      </c>
      <c r="L39" s="114">
        <f t="shared" si="2"/>
        <v>-72</v>
      </c>
      <c r="M39" s="114">
        <f t="shared" si="2"/>
        <v>-72</v>
      </c>
    </row>
    <row r="40" spans="1:13" x14ac:dyDescent="0.35">
      <c r="A40" s="71" t="s">
        <v>304</v>
      </c>
      <c r="B40" s="68"/>
      <c r="C40" s="68"/>
      <c r="D40" s="114">
        <f t="shared" si="2"/>
        <v>18685</v>
      </c>
      <c r="E40" s="114">
        <f t="shared" si="2"/>
        <v>20413</v>
      </c>
      <c r="F40" s="114">
        <f t="shared" si="2"/>
        <v>20883</v>
      </c>
      <c r="G40" s="114">
        <f t="shared" si="2"/>
        <v>16935</v>
      </c>
      <c r="H40" s="114">
        <f t="shared" si="2"/>
        <v>559</v>
      </c>
      <c r="I40" s="114">
        <f t="shared" si="2"/>
        <v>239</v>
      </c>
      <c r="J40" s="114">
        <f t="shared" si="2"/>
        <v>-73</v>
      </c>
      <c r="K40" s="114">
        <f t="shared" si="2"/>
        <v>-72</v>
      </c>
      <c r="L40" s="114">
        <f t="shared" si="2"/>
        <v>-72</v>
      </c>
      <c r="M40" s="114">
        <f t="shared" si="2"/>
        <v>-72</v>
      </c>
    </row>
    <row r="41" spans="1:13" x14ac:dyDescent="0.35">
      <c r="A41" s="71" t="s">
        <v>305</v>
      </c>
      <c r="B41" s="114">
        <f>+B27-$F$14</f>
        <v>-72</v>
      </c>
      <c r="C41" s="114">
        <f t="shared" ref="C41:M41" si="3">+C27-$F$14</f>
        <v>-71</v>
      </c>
      <c r="D41" s="114">
        <f t="shared" si="3"/>
        <v>23475</v>
      </c>
      <c r="E41" s="114">
        <f t="shared" si="3"/>
        <v>12280</v>
      </c>
      <c r="F41" s="114">
        <f t="shared" si="3"/>
        <v>20670</v>
      </c>
      <c r="G41" s="114">
        <f t="shared" si="3"/>
        <v>574</v>
      </c>
      <c r="H41" s="114">
        <f t="shared" si="3"/>
        <v>990</v>
      </c>
      <c r="I41" s="114">
        <f t="shared" si="3"/>
        <v>472</v>
      </c>
      <c r="J41" s="114">
        <f t="shared" si="3"/>
        <v>36732</v>
      </c>
      <c r="K41" s="114">
        <f t="shared" si="3"/>
        <v>-72</v>
      </c>
      <c r="L41" s="114">
        <f t="shared" si="3"/>
        <v>-72</v>
      </c>
      <c r="M41" s="114">
        <f t="shared" si="3"/>
        <v>-72</v>
      </c>
    </row>
    <row r="42" spans="1:13" x14ac:dyDescent="0.35">
      <c r="A42" s="71" t="s">
        <v>306</v>
      </c>
      <c r="B42" s="114">
        <f t="shared" ref="B42:M44" si="4">+B28-$F$14</f>
        <v>-71</v>
      </c>
      <c r="C42" s="114">
        <f t="shared" si="4"/>
        <v>-72</v>
      </c>
      <c r="D42" s="114">
        <f t="shared" si="4"/>
        <v>11904</v>
      </c>
      <c r="E42" s="114">
        <f t="shared" si="4"/>
        <v>18050</v>
      </c>
      <c r="F42" s="114">
        <f t="shared" si="4"/>
        <v>24568</v>
      </c>
      <c r="G42" s="114">
        <f t="shared" si="4"/>
        <v>1545</v>
      </c>
      <c r="H42" s="114">
        <f t="shared" si="4"/>
        <v>1041</v>
      </c>
      <c r="I42" s="114">
        <f t="shared" si="4"/>
        <v>936</v>
      </c>
      <c r="J42" s="114">
        <f t="shared" si="4"/>
        <v>235</v>
      </c>
      <c r="K42" s="114">
        <f t="shared" si="4"/>
        <v>-71</v>
      </c>
      <c r="L42" s="114">
        <f t="shared" si="4"/>
        <v>-71</v>
      </c>
      <c r="M42" s="114">
        <f t="shared" si="4"/>
        <v>-72</v>
      </c>
    </row>
    <row r="43" spans="1:13" x14ac:dyDescent="0.35">
      <c r="A43" s="71" t="s">
        <v>307</v>
      </c>
      <c r="B43" s="114">
        <f t="shared" si="4"/>
        <v>-71</v>
      </c>
      <c r="C43" s="114">
        <f>+C29-$F$14</f>
        <v>-72</v>
      </c>
      <c r="D43" s="114">
        <f t="shared" si="4"/>
        <v>27343</v>
      </c>
      <c r="E43" s="114">
        <f t="shared" si="4"/>
        <v>22266</v>
      </c>
      <c r="F43" s="114">
        <f t="shared" si="4"/>
        <v>25481</v>
      </c>
      <c r="G43" s="114">
        <f t="shared" si="4"/>
        <v>364</v>
      </c>
      <c r="H43" s="114">
        <f t="shared" si="4"/>
        <v>989</v>
      </c>
      <c r="I43" s="114">
        <f t="shared" si="4"/>
        <v>675</v>
      </c>
      <c r="J43" s="114">
        <f t="shared" si="4"/>
        <v>662</v>
      </c>
      <c r="K43" s="114">
        <f t="shared" si="4"/>
        <v>-72</v>
      </c>
      <c r="L43" s="114">
        <f t="shared" si="4"/>
        <v>-71</v>
      </c>
      <c r="M43" s="114">
        <f t="shared" si="4"/>
        <v>-71</v>
      </c>
    </row>
    <row r="44" spans="1:13" x14ac:dyDescent="0.35">
      <c r="A44" s="71" t="s">
        <v>308</v>
      </c>
      <c r="B44" s="114">
        <f t="shared" si="4"/>
        <v>-72</v>
      </c>
      <c r="C44" s="114">
        <f t="shared" si="4"/>
        <v>-72</v>
      </c>
      <c r="D44" s="114">
        <f t="shared" si="4"/>
        <v>10875</v>
      </c>
      <c r="E44" s="114">
        <f t="shared" si="4"/>
        <v>22078</v>
      </c>
      <c r="F44" s="114">
        <f t="shared" si="4"/>
        <v>17902</v>
      </c>
      <c r="G44" s="114">
        <f>+G30-$F$14</f>
        <v>21562</v>
      </c>
      <c r="H44" s="114">
        <f t="shared" si="4"/>
        <v>1345</v>
      </c>
      <c r="I44" s="114">
        <f t="shared" si="4"/>
        <v>637</v>
      </c>
      <c r="J44" s="114">
        <f t="shared" si="4"/>
        <v>363</v>
      </c>
      <c r="K44" s="114">
        <f t="shared" si="4"/>
        <v>-72</v>
      </c>
      <c r="L44" s="114">
        <f t="shared" si="4"/>
        <v>-72</v>
      </c>
      <c r="M44" s="114">
        <f>+M30-$F$14</f>
        <v>-72</v>
      </c>
    </row>
    <row r="48" spans="1:13" x14ac:dyDescent="0.35">
      <c r="A48" s="64" t="s">
        <v>310</v>
      </c>
    </row>
    <row r="49" spans="1:13" x14ac:dyDescent="0.35">
      <c r="A49" s="72" t="s">
        <v>311</v>
      </c>
    </row>
    <row r="50" spans="1:13" x14ac:dyDescent="0.35">
      <c r="A50" s="71" t="s">
        <v>300</v>
      </c>
      <c r="B50" s="67">
        <v>1</v>
      </c>
      <c r="C50" s="67">
        <v>2</v>
      </c>
      <c r="D50" s="67">
        <v>3</v>
      </c>
      <c r="E50" s="67">
        <v>4</v>
      </c>
      <c r="F50" s="67">
        <v>5</v>
      </c>
      <c r="G50" s="67">
        <v>6</v>
      </c>
      <c r="H50" s="67">
        <v>7</v>
      </c>
      <c r="I50" s="67">
        <v>8</v>
      </c>
      <c r="J50" s="67">
        <v>9</v>
      </c>
      <c r="K50" s="67">
        <v>10</v>
      </c>
      <c r="L50" s="67">
        <v>11</v>
      </c>
      <c r="M50" s="67">
        <v>12</v>
      </c>
    </row>
    <row r="51" spans="1:13" x14ac:dyDescent="0.35">
      <c r="A51" s="71" t="s">
        <v>301</v>
      </c>
      <c r="D51" s="75">
        <f>+D37/$K$15</f>
        <v>162.03277112295183</v>
      </c>
      <c r="E51" s="75">
        <f t="shared" ref="E51:M51" si="5">+E37/$K$15</f>
        <v>75.738151516365534</v>
      </c>
      <c r="F51" s="75">
        <f t="shared" si="5"/>
        <v>75.778214013861628</v>
      </c>
      <c r="G51" s="75">
        <f t="shared" si="5"/>
        <v>99.975962501502352</v>
      </c>
      <c r="H51" s="75">
        <f t="shared" si="5"/>
        <v>151.85689675894398</v>
      </c>
      <c r="I51" s="75">
        <f t="shared" si="5"/>
        <v>207.94439325347543</v>
      </c>
      <c r="J51" s="75">
        <f t="shared" si="5"/>
        <v>-1.4422499098593806</v>
      </c>
      <c r="K51" s="75">
        <f t="shared" si="5"/>
        <v>-1.4222186611113337</v>
      </c>
      <c r="L51" s="75">
        <f t="shared" si="5"/>
        <v>-1.4422499098593806</v>
      </c>
      <c r="M51" s="75">
        <f t="shared" si="5"/>
        <v>-1.4422499098593806</v>
      </c>
    </row>
    <row r="52" spans="1:13" x14ac:dyDescent="0.35">
      <c r="A52" s="71" t="s">
        <v>302</v>
      </c>
      <c r="D52" s="75">
        <f t="shared" ref="D52:M54" si="6">+D38/$K$15</f>
        <v>466.78818957573816</v>
      </c>
      <c r="E52" s="75">
        <f t="shared" si="6"/>
        <v>334.02107287368295</v>
      </c>
      <c r="F52" s="75">
        <f t="shared" si="6"/>
        <v>536.93762269139859</v>
      </c>
      <c r="G52" s="75">
        <f t="shared" si="6"/>
        <v>33.672529145466932</v>
      </c>
      <c r="H52" s="75">
        <f t="shared" si="6"/>
        <v>15.263811546011778</v>
      </c>
      <c r="I52" s="75">
        <f t="shared" si="6"/>
        <v>11.678218020111375</v>
      </c>
      <c r="J52" s="75">
        <f t="shared" si="6"/>
        <v>-1.4422499098593806</v>
      </c>
      <c r="K52" s="75">
        <f t="shared" si="6"/>
        <v>-1.4622811586074276</v>
      </c>
      <c r="L52" s="75">
        <f t="shared" si="6"/>
        <v>-1.4622811586074276</v>
      </c>
      <c r="M52" s="75">
        <f t="shared" si="6"/>
        <v>-1.4622811586074276</v>
      </c>
    </row>
    <row r="53" spans="1:13" x14ac:dyDescent="0.35">
      <c r="A53" s="71" t="s">
        <v>303</v>
      </c>
      <c r="D53" s="75">
        <f t="shared" si="6"/>
        <v>387.56460077721249</v>
      </c>
      <c r="E53" s="75">
        <f t="shared" si="6"/>
        <v>315.33191779175513</v>
      </c>
      <c r="F53" s="75">
        <f t="shared" si="6"/>
        <v>325.48776090701494</v>
      </c>
      <c r="G53" s="75">
        <f t="shared" si="6"/>
        <v>17.88790513200593</v>
      </c>
      <c r="H53" s="75">
        <f t="shared" si="6"/>
        <v>10.576499338968793</v>
      </c>
      <c r="I53" s="75">
        <f t="shared" si="6"/>
        <v>10.696686831457074</v>
      </c>
      <c r="J53" s="75">
        <f t="shared" si="6"/>
        <v>-1.38215616361524</v>
      </c>
      <c r="K53" s="75">
        <f t="shared" si="6"/>
        <v>-1.4422499098593806</v>
      </c>
      <c r="L53" s="75">
        <f t="shared" si="6"/>
        <v>-1.4422499098593806</v>
      </c>
      <c r="M53" s="75">
        <f t="shared" si="6"/>
        <v>-1.4422499098593806</v>
      </c>
    </row>
    <row r="54" spans="1:13" x14ac:dyDescent="0.35">
      <c r="A54" s="71" t="s">
        <v>304</v>
      </c>
      <c r="D54" s="75">
        <f t="shared" si="6"/>
        <v>374.28388285725737</v>
      </c>
      <c r="E54" s="75">
        <f t="shared" si="6"/>
        <v>408.89788069388248</v>
      </c>
      <c r="F54" s="75">
        <f t="shared" si="6"/>
        <v>418.31256760546455</v>
      </c>
      <c r="G54" s="75">
        <f t="shared" si="6"/>
        <v>339.22919754817519</v>
      </c>
      <c r="H54" s="75">
        <f t="shared" si="6"/>
        <v>11.197468050158248</v>
      </c>
      <c r="I54" s="75">
        <f t="shared" si="6"/>
        <v>4.7874684507832219</v>
      </c>
      <c r="J54" s="75">
        <f t="shared" si="6"/>
        <v>-1.4622811586074276</v>
      </c>
      <c r="K54" s="75">
        <f t="shared" si="6"/>
        <v>-1.4422499098593806</v>
      </c>
      <c r="L54" s="75">
        <f t="shared" si="6"/>
        <v>-1.4422499098593806</v>
      </c>
      <c r="M54" s="75">
        <f t="shared" si="6"/>
        <v>-1.4422499098593806</v>
      </c>
    </row>
    <row r="55" spans="1:13" x14ac:dyDescent="0.35">
      <c r="A55" s="71" t="s">
        <v>305</v>
      </c>
      <c r="B55" s="75">
        <f>+B41/$K$15</f>
        <v>-1.4422499098593806</v>
      </c>
      <c r="C55" s="75">
        <f t="shared" ref="C55:M55" si="7">+C41/$K$15</f>
        <v>-1.4222186611113337</v>
      </c>
      <c r="D55" s="75">
        <f t="shared" si="7"/>
        <v>470.23356436040228</v>
      </c>
      <c r="E55" s="75">
        <f t="shared" si="7"/>
        <v>245.9837346260166</v>
      </c>
      <c r="F55" s="75">
        <f t="shared" si="7"/>
        <v>414.04591162213057</v>
      </c>
      <c r="G55" s="75">
        <f t="shared" si="7"/>
        <v>11.497936781378952</v>
      </c>
      <c r="H55" s="75">
        <f t="shared" si="7"/>
        <v>19.830936260566485</v>
      </c>
      <c r="I55" s="75">
        <f t="shared" si="7"/>
        <v>9.454749409078163</v>
      </c>
      <c r="J55" s="75">
        <f t="shared" si="7"/>
        <v>735.78782901326076</v>
      </c>
      <c r="K55" s="75">
        <f t="shared" si="7"/>
        <v>-1.4422499098593806</v>
      </c>
      <c r="L55" s="75">
        <f t="shared" si="7"/>
        <v>-1.4422499098593806</v>
      </c>
      <c r="M55" s="75">
        <f t="shared" si="7"/>
        <v>-1.4422499098593806</v>
      </c>
    </row>
    <row r="56" spans="1:13" x14ac:dyDescent="0.35">
      <c r="A56" s="71" t="s">
        <v>306</v>
      </c>
      <c r="B56" s="75">
        <f t="shared" ref="B56:M58" si="8">+B42/$K$15</f>
        <v>-1.4222186611113337</v>
      </c>
      <c r="C56" s="75">
        <f t="shared" si="8"/>
        <v>-1.4422499098593806</v>
      </c>
      <c r="D56" s="75">
        <f t="shared" si="8"/>
        <v>238.45198509675095</v>
      </c>
      <c r="E56" s="75">
        <f t="shared" si="8"/>
        <v>361.56403990224754</v>
      </c>
      <c r="F56" s="75">
        <f t="shared" si="8"/>
        <v>492.12771924201758</v>
      </c>
      <c r="G56" s="75">
        <f t="shared" si="8"/>
        <v>30.948279315732545</v>
      </c>
      <c r="H56" s="75">
        <f t="shared" si="8"/>
        <v>20.852529946716878</v>
      </c>
      <c r="I56" s="75">
        <f t="shared" si="8"/>
        <v>18.74924882817195</v>
      </c>
      <c r="J56" s="75">
        <f t="shared" si="8"/>
        <v>4.7073434557910341</v>
      </c>
      <c r="K56" s="75">
        <f t="shared" si="8"/>
        <v>-1.4222186611113337</v>
      </c>
      <c r="L56" s="75">
        <f t="shared" si="8"/>
        <v>-1.4222186611113337</v>
      </c>
      <c r="M56" s="75">
        <f t="shared" si="8"/>
        <v>-1.4422499098593806</v>
      </c>
    </row>
    <row r="57" spans="1:13" x14ac:dyDescent="0.35">
      <c r="A57" s="71" t="s">
        <v>307</v>
      </c>
      <c r="B57" s="75">
        <f t="shared" si="8"/>
        <v>-1.4222186611113337</v>
      </c>
      <c r="C57" s="75">
        <f t="shared" si="8"/>
        <v>-1.4422499098593806</v>
      </c>
      <c r="D57" s="75">
        <f t="shared" si="8"/>
        <v>547.71443451784785</v>
      </c>
      <c r="E57" s="75">
        <f t="shared" si="8"/>
        <v>446.01578462401346</v>
      </c>
      <c r="F57" s="75">
        <f t="shared" si="8"/>
        <v>510.41624934898442</v>
      </c>
      <c r="G57" s="75">
        <f t="shared" si="8"/>
        <v>7.2913745442890914</v>
      </c>
      <c r="H57" s="75">
        <f t="shared" si="8"/>
        <v>19.810905011818438</v>
      </c>
      <c r="I57" s="75">
        <f t="shared" si="8"/>
        <v>13.521092904931693</v>
      </c>
      <c r="J57" s="75">
        <f t="shared" si="8"/>
        <v>13.260686671207084</v>
      </c>
      <c r="K57" s="75">
        <f t="shared" si="8"/>
        <v>-1.4422499098593806</v>
      </c>
      <c r="L57" s="76">
        <f t="shared" si="8"/>
        <v>-1.4222186611113337</v>
      </c>
      <c r="M57" s="75">
        <f t="shared" si="8"/>
        <v>-1.4222186611113337</v>
      </c>
    </row>
    <row r="58" spans="1:13" x14ac:dyDescent="0.35">
      <c r="A58" s="71" t="s">
        <v>308</v>
      </c>
      <c r="B58" s="75">
        <f t="shared" si="8"/>
        <v>-1.4422499098593806</v>
      </c>
      <c r="C58" s="75">
        <f t="shared" si="8"/>
        <v>-1.4422499098593806</v>
      </c>
      <c r="D58" s="75">
        <f t="shared" si="8"/>
        <v>217.83983013501063</v>
      </c>
      <c r="E58" s="75">
        <f t="shared" si="8"/>
        <v>442.24990985938064</v>
      </c>
      <c r="F58" s="75">
        <f t="shared" si="8"/>
        <v>358.59941508753656</v>
      </c>
      <c r="G58" s="75">
        <f t="shared" si="8"/>
        <v>431.91378550538843</v>
      </c>
      <c r="H58" s="75">
        <f t="shared" si="8"/>
        <v>26.942029566123153</v>
      </c>
      <c r="I58" s="75">
        <f t="shared" si="8"/>
        <v>12.75990545250591</v>
      </c>
      <c r="J58" s="75">
        <f t="shared" si="8"/>
        <v>7.2713432955410449</v>
      </c>
      <c r="K58" s="75">
        <f t="shared" si="8"/>
        <v>-1.4422499098593806</v>
      </c>
      <c r="L58" s="76">
        <f>+L44/$K$15</f>
        <v>-1.4422499098593806</v>
      </c>
      <c r="M58" s="75">
        <f>+M44/$K$15</f>
        <v>-1.4422499098593806</v>
      </c>
    </row>
    <row r="59" spans="1:13" x14ac:dyDescent="0.35">
      <c r="G59" s="77"/>
      <c r="L59" s="78"/>
    </row>
    <row r="60" spans="1:13" x14ac:dyDescent="0.35">
      <c r="G60" s="77"/>
    </row>
    <row r="61" spans="1:13" x14ac:dyDescent="0.35">
      <c r="G61" s="77"/>
    </row>
    <row r="62" spans="1:13" x14ac:dyDescent="0.35">
      <c r="A62" s="66" t="s">
        <v>312</v>
      </c>
      <c r="E62" s="79" t="s">
        <v>313</v>
      </c>
    </row>
    <row r="63" spans="1:13" x14ac:dyDescent="0.35">
      <c r="A63" s="71" t="s">
        <v>300</v>
      </c>
      <c r="B63" s="67">
        <v>1</v>
      </c>
      <c r="C63" s="67">
        <v>2</v>
      </c>
      <c r="D63" s="67">
        <v>3</v>
      </c>
      <c r="E63" s="67">
        <v>4</v>
      </c>
      <c r="F63" s="67">
        <v>5</v>
      </c>
      <c r="G63" s="67">
        <v>6</v>
      </c>
      <c r="H63" s="67">
        <v>7</v>
      </c>
      <c r="I63" s="67">
        <v>8</v>
      </c>
      <c r="J63" s="67">
        <v>9</v>
      </c>
      <c r="K63" s="67">
        <v>10</v>
      </c>
      <c r="L63" s="67">
        <v>11</v>
      </c>
      <c r="M63" s="67">
        <v>12</v>
      </c>
    </row>
    <row r="64" spans="1:13" x14ac:dyDescent="0.35">
      <c r="A64" s="71" t="s">
        <v>301</v>
      </c>
      <c r="D64" s="77">
        <f>+D51*0.2</f>
        <v>32.406554224590366</v>
      </c>
      <c r="E64" s="77">
        <f t="shared" ref="E64:M64" si="9">+E51*0.2</f>
        <v>15.147630303273107</v>
      </c>
      <c r="F64" s="77">
        <f t="shared" si="9"/>
        <v>15.155642802772327</v>
      </c>
      <c r="G64" s="77">
        <f t="shared" si="9"/>
        <v>19.995192500300472</v>
      </c>
      <c r="H64" s="77">
        <f t="shared" si="9"/>
        <v>30.371379351788796</v>
      </c>
      <c r="I64" s="77">
        <f t="shared" si="9"/>
        <v>41.588878650695086</v>
      </c>
      <c r="J64" s="77">
        <f t="shared" si="9"/>
        <v>-0.28844998197187616</v>
      </c>
      <c r="K64" s="77">
        <f t="shared" si="9"/>
        <v>-0.28444373222226677</v>
      </c>
      <c r="L64" s="77">
        <f t="shared" si="9"/>
        <v>-0.28844998197187616</v>
      </c>
      <c r="M64" s="77">
        <f t="shared" si="9"/>
        <v>-0.28844998197187616</v>
      </c>
    </row>
    <row r="65" spans="1:14" x14ac:dyDescent="0.35">
      <c r="A65" s="71" t="s">
        <v>302</v>
      </c>
      <c r="D65" s="77">
        <f t="shared" ref="D65:M67" si="10">+D52*0.2</f>
        <v>93.357637915147635</v>
      </c>
      <c r="E65" s="77">
        <f t="shared" si="10"/>
        <v>66.804214574736591</v>
      </c>
      <c r="F65" s="77">
        <f t="shared" si="10"/>
        <v>107.38752453827972</v>
      </c>
      <c r="G65" s="77">
        <f t="shared" si="10"/>
        <v>6.7345058290933864</v>
      </c>
      <c r="H65" s="77">
        <f t="shared" si="10"/>
        <v>3.0527623092023557</v>
      </c>
      <c r="I65" s="77">
        <f t="shared" si="10"/>
        <v>2.335643604022275</v>
      </c>
      <c r="J65" s="77">
        <f t="shared" si="10"/>
        <v>-0.28844998197187616</v>
      </c>
      <c r="K65" s="77">
        <f t="shared" si="10"/>
        <v>-0.29245623172148555</v>
      </c>
      <c r="L65" s="77">
        <f t="shared" si="10"/>
        <v>-0.29245623172148555</v>
      </c>
      <c r="M65" s="77">
        <f t="shared" si="10"/>
        <v>-0.29245623172148555</v>
      </c>
    </row>
    <row r="66" spans="1:14" x14ac:dyDescent="0.35">
      <c r="A66" s="71" t="s">
        <v>303</v>
      </c>
      <c r="D66" s="77">
        <f t="shared" si="10"/>
        <v>77.512920155442501</v>
      </c>
      <c r="E66" s="77">
        <f t="shared" si="10"/>
        <v>63.066383558351028</v>
      </c>
      <c r="F66" s="77">
        <f t="shared" si="10"/>
        <v>65.097552181402989</v>
      </c>
      <c r="G66" s="77">
        <f t="shared" si="10"/>
        <v>3.577581026401186</v>
      </c>
      <c r="H66" s="77">
        <f t="shared" si="10"/>
        <v>2.1152998677937584</v>
      </c>
      <c r="I66" s="77">
        <f t="shared" si="10"/>
        <v>2.1393373662914148</v>
      </c>
      <c r="J66" s="77">
        <f t="shared" si="10"/>
        <v>-0.27643123272304798</v>
      </c>
      <c r="K66" s="77">
        <f t="shared" si="10"/>
        <v>-0.28844998197187616</v>
      </c>
      <c r="L66" s="77">
        <f t="shared" si="10"/>
        <v>-0.28844998197187616</v>
      </c>
      <c r="M66" s="77">
        <f t="shared" si="10"/>
        <v>-0.28844998197187616</v>
      </c>
    </row>
    <row r="67" spans="1:14" x14ac:dyDescent="0.35">
      <c r="A67" s="71" t="s">
        <v>304</v>
      </c>
      <c r="D67" s="77">
        <f>+D54*0.2</f>
        <v>74.856776571451476</v>
      </c>
      <c r="E67" s="77">
        <f>+E54*0.2</f>
        <v>81.779576138776505</v>
      </c>
      <c r="F67" s="77">
        <f>+F54*0.2</f>
        <v>83.662513521092919</v>
      </c>
      <c r="G67" s="77">
        <f>+G54*0.2</f>
        <v>67.845839509635042</v>
      </c>
      <c r="H67" s="77">
        <f t="shared" si="10"/>
        <v>2.2394936100316496</v>
      </c>
      <c r="I67" s="77">
        <f t="shared" si="10"/>
        <v>0.95749369015664443</v>
      </c>
      <c r="J67" s="77">
        <f t="shared" si="10"/>
        <v>-0.29245623172148555</v>
      </c>
      <c r="K67" s="77">
        <f t="shared" si="10"/>
        <v>-0.28844998197187616</v>
      </c>
      <c r="L67" s="77">
        <f t="shared" si="10"/>
        <v>-0.28844998197187616</v>
      </c>
      <c r="M67" s="77">
        <f t="shared" si="10"/>
        <v>-0.28844998197187616</v>
      </c>
    </row>
    <row r="68" spans="1:14" x14ac:dyDescent="0.35">
      <c r="A68" s="71" t="s">
        <v>305</v>
      </c>
      <c r="B68" s="77">
        <f t="shared" ref="B68:M71" si="11">+B55*0.2</f>
        <v>-0.28844998197187616</v>
      </c>
      <c r="C68" s="77">
        <f t="shared" si="11"/>
        <v>-0.28444373222226677</v>
      </c>
      <c r="D68" s="77">
        <f t="shared" si="11"/>
        <v>94.046712872080462</v>
      </c>
      <c r="E68" s="77">
        <f t="shared" si="11"/>
        <v>49.196746925203321</v>
      </c>
      <c r="F68" s="77">
        <f t="shared" si="11"/>
        <v>82.809182324426118</v>
      </c>
      <c r="G68" s="77">
        <f t="shared" si="11"/>
        <v>2.2995873562757905</v>
      </c>
      <c r="H68" s="77">
        <f t="shared" si="11"/>
        <v>3.966187252113297</v>
      </c>
      <c r="I68" s="77">
        <f t="shared" si="11"/>
        <v>1.8909498818156327</v>
      </c>
      <c r="J68" s="77">
        <f t="shared" si="11"/>
        <v>147.15756580265216</v>
      </c>
      <c r="K68" s="77">
        <f t="shared" si="11"/>
        <v>-0.28844998197187616</v>
      </c>
      <c r="L68" s="77">
        <f t="shared" si="11"/>
        <v>-0.28844998197187616</v>
      </c>
      <c r="M68" s="77">
        <f t="shared" si="11"/>
        <v>-0.28844998197187616</v>
      </c>
    </row>
    <row r="69" spans="1:14" x14ac:dyDescent="0.35">
      <c r="A69" s="71" t="s">
        <v>306</v>
      </c>
      <c r="B69" s="77">
        <f t="shared" si="11"/>
        <v>-0.28444373222226677</v>
      </c>
      <c r="C69" s="77">
        <f t="shared" si="11"/>
        <v>-0.28844998197187616</v>
      </c>
      <c r="D69" s="77">
        <f t="shared" si="11"/>
        <v>47.690397019350193</v>
      </c>
      <c r="E69" s="77">
        <f t="shared" si="11"/>
        <v>72.312807980449506</v>
      </c>
      <c r="F69" s="77">
        <f t="shared" si="11"/>
        <v>98.425543848403521</v>
      </c>
      <c r="G69" s="77">
        <f t="shared" si="11"/>
        <v>6.1896558631465091</v>
      </c>
      <c r="H69" s="77">
        <f t="shared" si="11"/>
        <v>4.1705059893433756</v>
      </c>
      <c r="I69" s="77">
        <f t="shared" si="11"/>
        <v>3.7498497656343903</v>
      </c>
      <c r="J69" s="77">
        <f t="shared" si="11"/>
        <v>0.94146869115820686</v>
      </c>
      <c r="K69" s="77">
        <f t="shared" si="11"/>
        <v>-0.28444373222226677</v>
      </c>
      <c r="L69" s="77">
        <f t="shared" si="11"/>
        <v>-0.28444373222226677</v>
      </c>
      <c r="M69" s="77">
        <f t="shared" si="11"/>
        <v>-0.28844998197187616</v>
      </c>
    </row>
    <row r="70" spans="1:14" x14ac:dyDescent="0.35">
      <c r="A70" s="71" t="s">
        <v>307</v>
      </c>
      <c r="B70" s="77">
        <f t="shared" si="11"/>
        <v>-0.28444373222226677</v>
      </c>
      <c r="C70" s="77">
        <f t="shared" si="11"/>
        <v>-0.28844998197187616</v>
      </c>
      <c r="D70" s="77">
        <f t="shared" si="11"/>
        <v>109.54288690356958</v>
      </c>
      <c r="E70" s="77">
        <f t="shared" si="11"/>
        <v>89.203156924802698</v>
      </c>
      <c r="F70" s="77">
        <f t="shared" si="11"/>
        <v>102.08324986979689</v>
      </c>
      <c r="G70" s="77">
        <f t="shared" si="11"/>
        <v>1.4582749088578184</v>
      </c>
      <c r="H70" s="77">
        <f t="shared" si="11"/>
        <v>3.9621810023636876</v>
      </c>
      <c r="I70" s="77">
        <f t="shared" si="11"/>
        <v>2.704218580986339</v>
      </c>
      <c r="J70" s="77">
        <f t="shared" si="11"/>
        <v>2.652137334241417</v>
      </c>
      <c r="K70" s="77">
        <f t="shared" si="11"/>
        <v>-0.28844998197187616</v>
      </c>
      <c r="L70" s="77">
        <f t="shared" si="11"/>
        <v>-0.28444373222226677</v>
      </c>
      <c r="M70" s="77">
        <f t="shared" si="11"/>
        <v>-0.28444373222226677</v>
      </c>
    </row>
    <row r="71" spans="1:14" x14ac:dyDescent="0.35">
      <c r="A71" s="71" t="s">
        <v>308</v>
      </c>
      <c r="B71" s="77">
        <f t="shared" si="11"/>
        <v>-0.28844998197187616</v>
      </c>
      <c r="C71" s="77">
        <f t="shared" si="11"/>
        <v>-0.28844998197187616</v>
      </c>
      <c r="D71" s="77">
        <f t="shared" si="11"/>
        <v>43.567966027002129</v>
      </c>
      <c r="E71" s="77">
        <f t="shared" si="11"/>
        <v>88.449981971876127</v>
      </c>
      <c r="F71" s="77">
        <f t="shared" si="11"/>
        <v>71.719883017507314</v>
      </c>
      <c r="G71" s="77">
        <f t="shared" si="11"/>
        <v>86.382757101077686</v>
      </c>
      <c r="H71" s="77">
        <f t="shared" si="11"/>
        <v>5.3884059132246307</v>
      </c>
      <c r="I71" s="77">
        <f t="shared" si="11"/>
        <v>2.5519810905011822</v>
      </c>
      <c r="J71" s="77">
        <f t="shared" si="11"/>
        <v>1.454268659108209</v>
      </c>
      <c r="K71" s="77">
        <f t="shared" si="11"/>
        <v>-0.28844998197187616</v>
      </c>
      <c r="L71" s="77">
        <f t="shared" si="11"/>
        <v>-0.28844998197187616</v>
      </c>
      <c r="M71" s="77">
        <f t="shared" si="11"/>
        <v>-0.28844998197187616</v>
      </c>
    </row>
    <row r="74" spans="1:14" x14ac:dyDescent="0.35">
      <c r="A74" s="64" t="s">
        <v>314</v>
      </c>
      <c r="F74" s="68" t="s">
        <v>315</v>
      </c>
    </row>
    <row r="76" spans="1:14" x14ac:dyDescent="0.35">
      <c r="A76" s="71" t="s">
        <v>300</v>
      </c>
      <c r="B76" s="67">
        <v>1</v>
      </c>
      <c r="C76" s="67">
        <v>2</v>
      </c>
      <c r="D76" s="67">
        <v>3</v>
      </c>
      <c r="E76" s="67">
        <v>4</v>
      </c>
      <c r="F76" s="67">
        <v>5</v>
      </c>
      <c r="G76" s="67">
        <v>6</v>
      </c>
      <c r="H76" s="67">
        <v>7</v>
      </c>
      <c r="I76" s="67">
        <v>8</v>
      </c>
      <c r="J76" s="67">
        <v>9</v>
      </c>
      <c r="K76" s="67">
        <v>10</v>
      </c>
      <c r="L76" s="67">
        <v>11</v>
      </c>
      <c r="M76" s="67">
        <v>12</v>
      </c>
    </row>
    <row r="77" spans="1:14" x14ac:dyDescent="0.35">
      <c r="A77" s="71" t="s">
        <v>301</v>
      </c>
      <c r="D77" s="77">
        <f>D64</f>
        <v>32.406554224590366</v>
      </c>
      <c r="E77" s="77">
        <f t="shared" ref="E77:M77" si="12">E64</f>
        <v>15.147630303273107</v>
      </c>
      <c r="F77" s="77">
        <f t="shared" si="12"/>
        <v>15.155642802772327</v>
      </c>
      <c r="G77" s="77">
        <f t="shared" si="12"/>
        <v>19.995192500300472</v>
      </c>
      <c r="H77" s="77">
        <f t="shared" si="12"/>
        <v>30.371379351788796</v>
      </c>
      <c r="I77" s="77">
        <f t="shared" si="12"/>
        <v>41.588878650695086</v>
      </c>
      <c r="J77" s="77">
        <f t="shared" si="12"/>
        <v>-0.28844998197187616</v>
      </c>
      <c r="K77" s="77">
        <f t="shared" si="12"/>
        <v>-0.28444373222226677</v>
      </c>
      <c r="L77" s="77">
        <f t="shared" si="12"/>
        <v>-0.28844998197187616</v>
      </c>
      <c r="M77" s="77">
        <f t="shared" si="12"/>
        <v>-0.28844998197187616</v>
      </c>
    </row>
    <row r="78" spans="1:14" x14ac:dyDescent="0.35">
      <c r="A78" s="71" t="s">
        <v>302</v>
      </c>
      <c r="D78" s="77">
        <f t="shared" ref="D78:M80" si="13">D65</f>
        <v>93.357637915147635</v>
      </c>
      <c r="E78" s="77">
        <f t="shared" si="13"/>
        <v>66.804214574736591</v>
      </c>
      <c r="F78" s="77">
        <f t="shared" si="13"/>
        <v>107.38752453827972</v>
      </c>
      <c r="G78" s="77">
        <f t="shared" si="13"/>
        <v>6.7345058290933864</v>
      </c>
      <c r="H78" s="77">
        <f t="shared" si="13"/>
        <v>3.0527623092023557</v>
      </c>
      <c r="I78" s="77">
        <f t="shared" si="13"/>
        <v>2.335643604022275</v>
      </c>
      <c r="J78" s="77">
        <f t="shared" si="13"/>
        <v>-0.28844998197187616</v>
      </c>
      <c r="K78" s="77">
        <f t="shared" si="13"/>
        <v>-0.29245623172148555</v>
      </c>
      <c r="L78" s="77">
        <f t="shared" si="13"/>
        <v>-0.29245623172148555</v>
      </c>
      <c r="M78" s="77">
        <f t="shared" si="13"/>
        <v>-0.29245623172148555</v>
      </c>
      <c r="N78" s="75"/>
    </row>
    <row r="79" spans="1:14" x14ac:dyDescent="0.35">
      <c r="A79" s="71" t="s">
        <v>303</v>
      </c>
      <c r="D79" s="77">
        <f t="shared" si="13"/>
        <v>77.512920155442501</v>
      </c>
      <c r="E79" s="77">
        <f t="shared" si="13"/>
        <v>63.066383558351028</v>
      </c>
      <c r="F79" s="77">
        <f t="shared" si="13"/>
        <v>65.097552181402989</v>
      </c>
      <c r="G79" s="77">
        <f t="shared" si="13"/>
        <v>3.577581026401186</v>
      </c>
      <c r="H79" s="77">
        <f t="shared" si="13"/>
        <v>2.1152998677937584</v>
      </c>
      <c r="I79" s="77">
        <f t="shared" si="13"/>
        <v>2.1393373662914148</v>
      </c>
      <c r="J79" s="77">
        <f t="shared" si="13"/>
        <v>-0.27643123272304798</v>
      </c>
      <c r="K79" s="77">
        <f t="shared" si="13"/>
        <v>-0.28844998197187616</v>
      </c>
      <c r="L79" s="77">
        <f t="shared" si="13"/>
        <v>-0.28844998197187616</v>
      </c>
      <c r="M79" s="77">
        <f t="shared" si="13"/>
        <v>-0.28844998197187616</v>
      </c>
    </row>
    <row r="80" spans="1:14" x14ac:dyDescent="0.35">
      <c r="A80" s="71" t="s">
        <v>304</v>
      </c>
      <c r="D80" s="77">
        <f t="shared" si="13"/>
        <v>74.856776571451476</v>
      </c>
      <c r="E80" s="77">
        <f t="shared" si="13"/>
        <v>81.779576138776505</v>
      </c>
      <c r="F80" s="77">
        <f t="shared" si="13"/>
        <v>83.662513521092919</v>
      </c>
      <c r="G80" s="77">
        <f t="shared" si="13"/>
        <v>67.845839509635042</v>
      </c>
      <c r="H80" s="77">
        <f t="shared" si="13"/>
        <v>2.2394936100316496</v>
      </c>
      <c r="I80" s="77">
        <f t="shared" si="13"/>
        <v>0.95749369015664443</v>
      </c>
      <c r="J80" s="77">
        <f t="shared" si="13"/>
        <v>-0.29245623172148555</v>
      </c>
      <c r="K80" s="77">
        <f t="shared" si="13"/>
        <v>-0.28844998197187616</v>
      </c>
      <c r="L80" s="77">
        <f t="shared" si="13"/>
        <v>-0.28844998197187616</v>
      </c>
      <c r="M80" s="77">
        <f t="shared" si="13"/>
        <v>-0.28844998197187616</v>
      </c>
    </row>
    <row r="81" spans="1:13" x14ac:dyDescent="0.35">
      <c r="A81" s="71" t="s">
        <v>305</v>
      </c>
      <c r="B81" s="77">
        <f>B68</f>
        <v>-0.28844998197187616</v>
      </c>
      <c r="C81" s="77">
        <f t="shared" ref="C81:M81" si="14">C68</f>
        <v>-0.28444373222226677</v>
      </c>
      <c r="D81" s="77">
        <f t="shared" si="14"/>
        <v>94.046712872080462</v>
      </c>
      <c r="E81" s="77">
        <f t="shared" si="14"/>
        <v>49.196746925203321</v>
      </c>
      <c r="F81" s="77">
        <f t="shared" si="14"/>
        <v>82.809182324426118</v>
      </c>
      <c r="G81" s="77">
        <f t="shared" si="14"/>
        <v>2.2995873562757905</v>
      </c>
      <c r="H81" s="77">
        <f t="shared" si="14"/>
        <v>3.966187252113297</v>
      </c>
      <c r="I81" s="77">
        <f t="shared" si="14"/>
        <v>1.8909498818156327</v>
      </c>
      <c r="J81" s="77">
        <f t="shared" si="14"/>
        <v>147.15756580265216</v>
      </c>
      <c r="K81" s="77">
        <f t="shared" si="14"/>
        <v>-0.28844998197187616</v>
      </c>
      <c r="L81" s="77">
        <f t="shared" si="14"/>
        <v>-0.28844998197187616</v>
      </c>
      <c r="M81" s="77">
        <f t="shared" si="14"/>
        <v>-0.28844998197187616</v>
      </c>
    </row>
    <row r="82" spans="1:13" x14ac:dyDescent="0.35">
      <c r="A82" s="71" t="s">
        <v>306</v>
      </c>
      <c r="B82" s="77">
        <f t="shared" ref="B82:M84" si="15">B69</f>
        <v>-0.28444373222226677</v>
      </c>
      <c r="C82" s="77">
        <f t="shared" si="15"/>
        <v>-0.28844998197187616</v>
      </c>
      <c r="D82" s="77">
        <f t="shared" si="15"/>
        <v>47.690397019350193</v>
      </c>
      <c r="E82" s="77">
        <f t="shared" si="15"/>
        <v>72.312807980449506</v>
      </c>
      <c r="F82" s="77">
        <f t="shared" si="15"/>
        <v>98.425543848403521</v>
      </c>
      <c r="G82" s="77">
        <f t="shared" si="15"/>
        <v>6.1896558631465091</v>
      </c>
      <c r="H82" s="77">
        <f t="shared" si="15"/>
        <v>4.1705059893433756</v>
      </c>
      <c r="I82" s="77">
        <f t="shared" si="15"/>
        <v>3.7498497656343903</v>
      </c>
      <c r="J82" s="77">
        <f t="shared" si="15"/>
        <v>0.94146869115820686</v>
      </c>
      <c r="K82" s="77">
        <f t="shared" si="15"/>
        <v>-0.28444373222226677</v>
      </c>
      <c r="L82" s="77">
        <f t="shared" si="15"/>
        <v>-0.28444373222226677</v>
      </c>
      <c r="M82" s="77">
        <f t="shared" si="15"/>
        <v>-0.28844998197187616</v>
      </c>
    </row>
    <row r="83" spans="1:13" x14ac:dyDescent="0.35">
      <c r="A83" s="71" t="s">
        <v>307</v>
      </c>
      <c r="B83" s="77">
        <f t="shared" si="15"/>
        <v>-0.28444373222226677</v>
      </c>
      <c r="C83" s="77">
        <f t="shared" si="15"/>
        <v>-0.28844998197187616</v>
      </c>
      <c r="D83" s="77">
        <f t="shared" si="15"/>
        <v>109.54288690356958</v>
      </c>
      <c r="E83" s="77">
        <f t="shared" si="15"/>
        <v>89.203156924802698</v>
      </c>
      <c r="F83" s="77">
        <f t="shared" si="15"/>
        <v>102.08324986979689</v>
      </c>
      <c r="G83" s="77">
        <f t="shared" si="15"/>
        <v>1.4582749088578184</v>
      </c>
      <c r="H83" s="77">
        <f t="shared" si="15"/>
        <v>3.9621810023636876</v>
      </c>
      <c r="I83" s="77">
        <f t="shared" si="15"/>
        <v>2.704218580986339</v>
      </c>
      <c r="J83" s="77">
        <f t="shared" si="15"/>
        <v>2.652137334241417</v>
      </c>
      <c r="K83" s="77">
        <f t="shared" si="15"/>
        <v>-0.28844998197187616</v>
      </c>
      <c r="L83" s="77">
        <f t="shared" si="15"/>
        <v>-0.28444373222226677</v>
      </c>
      <c r="M83" s="77">
        <f t="shared" si="15"/>
        <v>-0.28444373222226677</v>
      </c>
    </row>
    <row r="84" spans="1:13" x14ac:dyDescent="0.35">
      <c r="A84" s="71" t="s">
        <v>308</v>
      </c>
      <c r="B84" s="77">
        <f t="shared" si="15"/>
        <v>-0.28844998197187616</v>
      </c>
      <c r="C84" s="77">
        <f t="shared" si="15"/>
        <v>-0.28844998197187616</v>
      </c>
      <c r="D84" s="77">
        <f t="shared" si="15"/>
        <v>43.567966027002129</v>
      </c>
      <c r="E84" s="77">
        <f t="shared" si="15"/>
        <v>88.449981971876127</v>
      </c>
      <c r="F84" s="77">
        <f t="shared" si="15"/>
        <v>71.719883017507314</v>
      </c>
      <c r="G84" s="77">
        <f t="shared" si="15"/>
        <v>86.382757101077686</v>
      </c>
      <c r="H84" s="77">
        <f t="shared" si="15"/>
        <v>5.3884059132246307</v>
      </c>
      <c r="I84" s="77">
        <f t="shared" si="15"/>
        <v>2.5519810905011822</v>
      </c>
      <c r="J84" s="77">
        <f t="shared" si="15"/>
        <v>1.454268659108209</v>
      </c>
      <c r="K84" s="77">
        <f t="shared" si="15"/>
        <v>-0.28844998197187616</v>
      </c>
      <c r="L84" s="77">
        <f t="shared" si="15"/>
        <v>-0.28844998197187616</v>
      </c>
      <c r="M84" s="77">
        <f t="shared" si="15"/>
        <v>-0.28844998197187616</v>
      </c>
    </row>
    <row r="86" spans="1:13" x14ac:dyDescent="0.35">
      <c r="J86" s="78"/>
    </row>
    <row r="87" spans="1:13" x14ac:dyDescent="0.35">
      <c r="A87" s="71" t="s">
        <v>316</v>
      </c>
    </row>
    <row r="89" spans="1:13" x14ac:dyDescent="0.35">
      <c r="A89" s="71" t="s">
        <v>300</v>
      </c>
      <c r="B89" s="67">
        <v>1</v>
      </c>
      <c r="C89" s="67">
        <v>2</v>
      </c>
      <c r="D89" s="67">
        <v>3</v>
      </c>
      <c r="E89" s="67">
        <v>4</v>
      </c>
      <c r="F89" s="67">
        <v>5</v>
      </c>
      <c r="G89" s="67">
        <v>6</v>
      </c>
      <c r="H89" s="67">
        <v>7</v>
      </c>
      <c r="I89" s="67">
        <v>8</v>
      </c>
      <c r="J89" s="67">
        <v>9</v>
      </c>
      <c r="K89" s="67">
        <v>10</v>
      </c>
      <c r="L89" s="67">
        <v>11</v>
      </c>
      <c r="M89" s="67">
        <v>12</v>
      </c>
    </row>
    <row r="90" spans="1:13" x14ac:dyDescent="0.35">
      <c r="A90" s="71" t="s">
        <v>301</v>
      </c>
      <c r="B90" s="80">
        <v>1000</v>
      </c>
      <c r="C90" s="80">
        <v>1000</v>
      </c>
      <c r="D90" t="s">
        <v>189</v>
      </c>
      <c r="E90" t="s">
        <v>213</v>
      </c>
      <c r="F90" t="s">
        <v>237</v>
      </c>
      <c r="G90" t="s">
        <v>261</v>
      </c>
      <c r="H90" t="s">
        <v>190</v>
      </c>
      <c r="I90" t="s">
        <v>214</v>
      </c>
      <c r="K90" s="82"/>
      <c r="L90" s="82"/>
      <c r="M90" s="82"/>
    </row>
    <row r="91" spans="1:13" x14ac:dyDescent="0.35">
      <c r="A91" s="71" t="s">
        <v>302</v>
      </c>
      <c r="B91" s="80">
        <v>100</v>
      </c>
      <c r="C91" s="80">
        <v>100</v>
      </c>
      <c r="D91" t="s">
        <v>186</v>
      </c>
      <c r="E91" t="s">
        <v>210</v>
      </c>
      <c r="F91" t="s">
        <v>234</v>
      </c>
      <c r="G91" t="s">
        <v>258</v>
      </c>
      <c r="H91" t="s">
        <v>187</v>
      </c>
      <c r="I91" t="s">
        <v>211</v>
      </c>
      <c r="K91" s="82"/>
      <c r="L91" s="82"/>
      <c r="M91" s="82"/>
    </row>
    <row r="92" spans="1:13" x14ac:dyDescent="0.35">
      <c r="A92" s="71" t="s">
        <v>303</v>
      </c>
      <c r="B92" s="80">
        <v>10</v>
      </c>
      <c r="C92" s="80">
        <v>10</v>
      </c>
      <c r="D92" t="s">
        <v>183</v>
      </c>
      <c r="E92" t="s">
        <v>207</v>
      </c>
      <c r="F92" t="s">
        <v>231</v>
      </c>
      <c r="G92" t="s">
        <v>255</v>
      </c>
      <c r="H92" t="s">
        <v>184</v>
      </c>
      <c r="I92" t="s">
        <v>208</v>
      </c>
      <c r="K92" s="82"/>
      <c r="L92" s="82"/>
      <c r="M92" s="82"/>
    </row>
    <row r="93" spans="1:13" x14ac:dyDescent="0.35">
      <c r="A93" s="71" t="s">
        <v>304</v>
      </c>
      <c r="B93" s="80">
        <v>0</v>
      </c>
      <c r="C93" s="80">
        <v>0</v>
      </c>
      <c r="D93" t="s">
        <v>180</v>
      </c>
      <c r="E93" t="s">
        <v>204</v>
      </c>
      <c r="F93" t="s">
        <v>228</v>
      </c>
      <c r="G93" t="s">
        <v>252</v>
      </c>
      <c r="H93" t="s">
        <v>181</v>
      </c>
      <c r="I93" t="s">
        <v>205</v>
      </c>
      <c r="K93" s="82"/>
      <c r="L93" s="82"/>
      <c r="M93" s="82"/>
    </row>
    <row r="94" spans="1:13" x14ac:dyDescent="0.35">
      <c r="A94" s="71" t="s">
        <v>305</v>
      </c>
      <c r="B94" s="82"/>
      <c r="C94" s="81"/>
      <c r="D94" t="s">
        <v>177</v>
      </c>
      <c r="E94" t="s">
        <v>201</v>
      </c>
      <c r="F94" t="s">
        <v>225</v>
      </c>
      <c r="G94" t="s">
        <v>249</v>
      </c>
      <c r="H94" t="s">
        <v>178</v>
      </c>
      <c r="I94" t="s">
        <v>202</v>
      </c>
      <c r="J94" t="s">
        <v>226</v>
      </c>
      <c r="K94" s="82"/>
      <c r="L94" s="82"/>
      <c r="M94" s="82"/>
    </row>
    <row r="95" spans="1:13" x14ac:dyDescent="0.35">
      <c r="A95" s="71" t="s">
        <v>306</v>
      </c>
      <c r="B95" s="82"/>
      <c r="C95" s="81"/>
      <c r="D95" t="s">
        <v>174</v>
      </c>
      <c r="E95" t="s">
        <v>198</v>
      </c>
      <c r="F95" t="s">
        <v>222</v>
      </c>
      <c r="G95" t="s">
        <v>246</v>
      </c>
      <c r="H95" t="s">
        <v>175</v>
      </c>
      <c r="I95" t="s">
        <v>199</v>
      </c>
      <c r="J95" t="s">
        <v>223</v>
      </c>
      <c r="K95" s="82"/>
      <c r="L95" s="82"/>
      <c r="M95" s="82"/>
    </row>
    <row r="96" spans="1:13" x14ac:dyDescent="0.35">
      <c r="A96" s="71" t="s">
        <v>307</v>
      </c>
      <c r="B96" s="82"/>
      <c r="C96" s="81"/>
      <c r="D96" t="s">
        <v>171</v>
      </c>
      <c r="E96" t="s">
        <v>195</v>
      </c>
      <c r="F96" t="s">
        <v>219</v>
      </c>
      <c r="G96" t="s">
        <v>243</v>
      </c>
      <c r="H96" t="s">
        <v>172</v>
      </c>
      <c r="I96" t="s">
        <v>196</v>
      </c>
      <c r="J96" t="s">
        <v>220</v>
      </c>
      <c r="K96" s="82"/>
      <c r="L96" s="82"/>
      <c r="M96" s="82"/>
    </row>
    <row r="97" spans="1:13" x14ac:dyDescent="0.35">
      <c r="A97" s="71" t="s">
        <v>308</v>
      </c>
      <c r="B97" s="82"/>
      <c r="C97" s="81"/>
      <c r="D97" t="s">
        <v>168</v>
      </c>
      <c r="E97" t="s">
        <v>192</v>
      </c>
      <c r="F97" t="s">
        <v>216</v>
      </c>
      <c r="G97" t="s">
        <v>240</v>
      </c>
      <c r="H97" t="s">
        <v>169</v>
      </c>
      <c r="I97" t="s">
        <v>193</v>
      </c>
      <c r="J97" t="s">
        <v>217</v>
      </c>
      <c r="K97" s="82"/>
      <c r="L97" s="82"/>
      <c r="M97" s="82"/>
    </row>
    <row r="98" spans="1:13" x14ac:dyDescent="0.35">
      <c r="C98" s="8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view="pageLayout" topLeftCell="A21" zoomScaleNormal="100" workbookViewId="0">
      <selection activeCell="K73" sqref="K73"/>
    </sheetView>
  </sheetViews>
  <sheetFormatPr defaultRowHeight="14.5" x14ac:dyDescent="0.35"/>
  <cols>
    <col min="1" max="1" width="3.7265625" bestFit="1" customWidth="1"/>
    <col min="2" max="2" width="12.08984375" bestFit="1" customWidth="1"/>
    <col min="3" max="3" width="7" customWidth="1"/>
    <col min="4" max="4" width="2.26953125" bestFit="1" customWidth="1"/>
    <col min="5" max="5" width="3.54296875" bestFit="1" customWidth="1"/>
    <col min="6" max="6" width="3.7265625" bestFit="1" customWidth="1"/>
    <col min="7" max="7" width="14.1796875" customWidth="1"/>
    <col min="8" max="8" width="2.26953125" bestFit="1" customWidth="1"/>
    <col min="9" max="9" width="3.81640625" bestFit="1" customWidth="1"/>
    <col min="10" max="10" width="4.54296875" customWidth="1"/>
    <col min="11" max="11" width="17.54296875" customWidth="1"/>
    <col min="12" max="12" width="3" bestFit="1" customWidth="1"/>
    <col min="13" max="13" width="6.453125" customWidth="1"/>
    <col min="14" max="14" width="4.26953125" customWidth="1"/>
    <col min="15" max="15" width="10.90625" customWidth="1"/>
    <col min="16" max="16" width="7" customWidth="1"/>
    <col min="17" max="17" width="3.54296875" customWidth="1"/>
    <col min="18" max="18" width="3.81640625" customWidth="1"/>
    <col min="19" max="19" width="4.453125" customWidth="1"/>
    <col min="20" max="20" width="4.1796875" customWidth="1"/>
    <col min="21" max="21" width="10.90625" customWidth="1"/>
    <col min="22" max="22" width="3.26953125" customWidth="1"/>
    <col min="23" max="23" width="3.6328125" customWidth="1"/>
    <col min="24" max="24" width="4.08984375" customWidth="1"/>
    <col min="25" max="25" width="4.26953125" customWidth="1"/>
    <col min="26" max="26" width="11.36328125" bestFit="1" customWidth="1"/>
    <col min="27" max="27" width="3" bestFit="1" customWidth="1"/>
    <col min="28" max="28" width="3.54296875" bestFit="1" customWidth="1"/>
    <col min="29" max="29" width="3.08984375" bestFit="1" customWidth="1"/>
  </cols>
  <sheetData>
    <row r="1" spans="2:29" x14ac:dyDescent="0.35">
      <c r="B1" t="s">
        <v>266</v>
      </c>
      <c r="O1" t="s">
        <v>266</v>
      </c>
    </row>
    <row r="3" spans="2:29" x14ac:dyDescent="0.35">
      <c r="B3" s="2" t="s">
        <v>0</v>
      </c>
      <c r="C3" s="120">
        <v>1</v>
      </c>
      <c r="D3" s="121"/>
      <c r="E3" s="120">
        <v>2</v>
      </c>
      <c r="F3" s="121"/>
      <c r="G3" s="30">
        <v>72</v>
      </c>
      <c r="H3" s="122"/>
      <c r="I3" s="123"/>
      <c r="J3" s="4" t="s">
        <v>3</v>
      </c>
      <c r="K3" s="49" t="s">
        <v>272</v>
      </c>
      <c r="L3" s="4"/>
      <c r="M3" s="4"/>
      <c r="O3" s="2" t="s">
        <v>0</v>
      </c>
      <c r="P3" s="120">
        <v>1</v>
      </c>
      <c r="Q3" s="121"/>
      <c r="R3" s="120">
        <v>2</v>
      </c>
      <c r="S3" s="140"/>
      <c r="T3" s="121"/>
      <c r="U3" s="30">
        <v>72</v>
      </c>
      <c r="V3" s="122"/>
      <c r="W3" s="123"/>
      <c r="X3" s="4" t="s">
        <v>3</v>
      </c>
      <c r="Y3" s="4"/>
      <c r="Z3" s="4" t="s">
        <v>431</v>
      </c>
      <c r="AA3" s="4"/>
      <c r="AB3" s="4"/>
      <c r="AC3" s="4"/>
    </row>
    <row r="4" spans="2:29" x14ac:dyDescent="0.35">
      <c r="B4" s="2" t="s">
        <v>267</v>
      </c>
      <c r="C4" s="124" t="s">
        <v>270</v>
      </c>
      <c r="D4" s="125"/>
      <c r="E4" s="126"/>
      <c r="F4" s="127"/>
      <c r="G4" s="2"/>
      <c r="H4" s="122"/>
      <c r="I4" s="123"/>
      <c r="J4" s="6" t="s">
        <v>4</v>
      </c>
      <c r="K4" s="6"/>
      <c r="L4" s="6"/>
      <c r="M4" s="6"/>
      <c r="O4" s="2" t="s">
        <v>267</v>
      </c>
      <c r="P4" s="124" t="s">
        <v>429</v>
      </c>
      <c r="Q4" s="125"/>
      <c r="R4" s="126"/>
      <c r="S4" s="141"/>
      <c r="T4" s="127"/>
      <c r="U4" s="2"/>
      <c r="V4" s="122"/>
      <c r="W4" s="123"/>
      <c r="X4" s="6" t="s">
        <v>4</v>
      </c>
      <c r="Y4" s="6"/>
      <c r="Z4" s="6"/>
      <c r="AA4" s="6"/>
      <c r="AB4" s="6"/>
      <c r="AC4" s="6"/>
    </row>
    <row r="5" spans="2:29" x14ac:dyDescent="0.35">
      <c r="B5" s="2" t="s">
        <v>5</v>
      </c>
      <c r="C5" s="128">
        <f>30-(C6+C7+C8+C9+C10+C11)</f>
        <v>11.25</v>
      </c>
      <c r="D5" s="129"/>
      <c r="E5" s="130"/>
      <c r="F5" s="131"/>
      <c r="G5" s="2">
        <f>G3*C5</f>
        <v>810</v>
      </c>
      <c r="H5" s="122"/>
      <c r="I5" s="123"/>
      <c r="J5" s="6" t="s">
        <v>6</v>
      </c>
      <c r="K5" s="6"/>
      <c r="L5" s="6"/>
      <c r="M5" s="6"/>
      <c r="O5" s="2" t="s">
        <v>5</v>
      </c>
      <c r="P5" s="128">
        <f>30-(P6+P7+P8+P9+P10+P11)</f>
        <v>11.7</v>
      </c>
      <c r="Q5" s="129"/>
      <c r="R5" s="130"/>
      <c r="S5" s="131"/>
      <c r="T5" s="2"/>
      <c r="U5" s="2">
        <f>U3*P5</f>
        <v>842.4</v>
      </c>
      <c r="V5" s="122"/>
      <c r="W5" s="123"/>
      <c r="X5" s="6" t="s">
        <v>6</v>
      </c>
      <c r="Y5" s="6"/>
      <c r="Z5" s="6"/>
      <c r="AA5" s="6"/>
      <c r="AB5" s="6"/>
      <c r="AC5" s="6"/>
    </row>
    <row r="6" spans="2:29" x14ac:dyDescent="0.35">
      <c r="B6" s="2" t="s">
        <v>7</v>
      </c>
      <c r="C6" s="128">
        <v>6</v>
      </c>
      <c r="D6" s="129"/>
      <c r="E6" s="130" t="s">
        <v>8</v>
      </c>
      <c r="F6" s="131"/>
      <c r="G6" s="2">
        <f>G3*C6</f>
        <v>432</v>
      </c>
      <c r="H6" s="122"/>
      <c r="I6" s="123"/>
      <c r="J6" s="8" t="s">
        <v>9</v>
      </c>
      <c r="K6" s="8"/>
      <c r="L6" s="8"/>
      <c r="M6" s="8"/>
      <c r="O6" s="2" t="s">
        <v>7</v>
      </c>
      <c r="P6" s="128">
        <v>6</v>
      </c>
      <c r="Q6" s="129"/>
      <c r="R6" s="130" t="s">
        <v>8</v>
      </c>
      <c r="S6" s="131"/>
      <c r="T6" s="2"/>
      <c r="U6" s="2">
        <f>U3*P6</f>
        <v>432</v>
      </c>
      <c r="V6" s="122"/>
      <c r="W6" s="123"/>
      <c r="X6" s="8" t="s">
        <v>9</v>
      </c>
      <c r="Y6" s="8"/>
      <c r="Z6" s="8"/>
      <c r="AA6" s="8"/>
      <c r="AB6" s="8"/>
      <c r="AC6" s="6"/>
    </row>
    <row r="7" spans="2:29" x14ac:dyDescent="0.35">
      <c r="B7" s="2" t="s">
        <v>10</v>
      </c>
      <c r="C7" s="128">
        <v>1.2</v>
      </c>
      <c r="D7" s="129"/>
      <c r="E7" s="130" t="s">
        <v>11</v>
      </c>
      <c r="F7" s="131"/>
      <c r="G7" s="2">
        <f>G3*C7</f>
        <v>86.399999999999991</v>
      </c>
      <c r="H7" s="122"/>
      <c r="I7" s="123"/>
      <c r="J7" s="4" t="s">
        <v>12</v>
      </c>
      <c r="K7" s="4"/>
      <c r="L7" s="4"/>
      <c r="M7" s="4"/>
      <c r="O7" s="2" t="s">
        <v>10</v>
      </c>
      <c r="P7" s="128">
        <v>1.2</v>
      </c>
      <c r="Q7" s="129"/>
      <c r="R7" s="130" t="s">
        <v>11</v>
      </c>
      <c r="S7" s="131"/>
      <c r="T7" s="2"/>
      <c r="U7" s="2">
        <f>U3*P7</f>
        <v>86.399999999999991</v>
      </c>
      <c r="V7" s="122"/>
      <c r="W7" s="123"/>
      <c r="X7" s="4" t="s">
        <v>12</v>
      </c>
      <c r="Y7" s="4"/>
      <c r="Z7" s="4" t="s">
        <v>437</v>
      </c>
      <c r="AA7" s="4"/>
      <c r="AB7" s="4" t="s">
        <v>433</v>
      </c>
      <c r="AC7" s="6"/>
    </row>
    <row r="8" spans="2:29" x14ac:dyDescent="0.35">
      <c r="B8" s="2" t="s">
        <v>35</v>
      </c>
      <c r="C8" s="128">
        <v>5.55</v>
      </c>
      <c r="D8" s="129"/>
      <c r="E8" s="132" t="s">
        <v>283</v>
      </c>
      <c r="F8" s="133"/>
      <c r="G8" s="2">
        <v>0</v>
      </c>
      <c r="H8" s="122"/>
      <c r="I8" s="123"/>
      <c r="J8" s="6" t="s">
        <v>13</v>
      </c>
      <c r="K8" s="6"/>
      <c r="L8" s="6"/>
      <c r="M8" s="6"/>
      <c r="O8" s="2" t="s">
        <v>426</v>
      </c>
      <c r="P8" s="128">
        <v>3</v>
      </c>
      <c r="Q8" s="129"/>
      <c r="R8" s="132" t="s">
        <v>11</v>
      </c>
      <c r="S8" s="133"/>
      <c r="T8" s="2"/>
      <c r="U8" s="2" t="s">
        <v>430</v>
      </c>
      <c r="V8" s="122"/>
      <c r="W8" s="123"/>
      <c r="X8" s="6" t="s">
        <v>13</v>
      </c>
      <c r="Y8" s="6"/>
      <c r="Z8" s="6">
        <v>1.5</v>
      </c>
      <c r="AA8" s="6"/>
      <c r="AB8" s="6"/>
      <c r="AC8" s="6"/>
    </row>
    <row r="9" spans="2:29" x14ac:dyDescent="0.35">
      <c r="B9" s="2" t="s">
        <v>284</v>
      </c>
      <c r="C9" s="128">
        <v>0.9</v>
      </c>
      <c r="D9" s="129"/>
      <c r="E9" s="132" t="s">
        <v>282</v>
      </c>
      <c r="F9" s="133"/>
      <c r="G9" s="2">
        <f>G3*C9</f>
        <v>64.8</v>
      </c>
      <c r="H9" s="122"/>
      <c r="I9" s="123"/>
      <c r="J9" s="6" t="s">
        <v>14</v>
      </c>
      <c r="K9" s="6"/>
      <c r="L9" s="6"/>
      <c r="M9" s="6"/>
      <c r="O9" s="2" t="s">
        <v>427</v>
      </c>
      <c r="P9" s="128">
        <v>3</v>
      </c>
      <c r="Q9" s="129"/>
      <c r="R9" s="132" t="s">
        <v>282</v>
      </c>
      <c r="S9" s="133"/>
      <c r="T9" s="2"/>
      <c r="U9" s="2" t="s">
        <v>430</v>
      </c>
      <c r="V9" s="122"/>
      <c r="W9" s="123"/>
      <c r="X9" s="6" t="s">
        <v>14</v>
      </c>
      <c r="Y9" s="6"/>
      <c r="Z9" s="6" t="s">
        <v>432</v>
      </c>
      <c r="AA9" s="6"/>
      <c r="AB9" s="6"/>
      <c r="AC9" s="6"/>
    </row>
    <row r="10" spans="2:29" x14ac:dyDescent="0.35">
      <c r="B10" s="2" t="s">
        <v>15</v>
      </c>
      <c r="C10" s="128">
        <v>4.8</v>
      </c>
      <c r="D10" s="129"/>
      <c r="E10" s="130" t="s">
        <v>276</v>
      </c>
      <c r="F10" s="131"/>
      <c r="G10" s="2">
        <f>G3*C10</f>
        <v>345.59999999999997</v>
      </c>
      <c r="H10" s="122"/>
      <c r="I10" s="123"/>
      <c r="J10" s="6" t="s">
        <v>16</v>
      </c>
      <c r="K10" s="6"/>
      <c r="L10" s="6"/>
      <c r="M10" s="6"/>
      <c r="O10" s="2" t="s">
        <v>15</v>
      </c>
      <c r="P10" s="128">
        <v>4.8</v>
      </c>
      <c r="Q10" s="129"/>
      <c r="R10" s="130" t="s">
        <v>276</v>
      </c>
      <c r="S10" s="131"/>
      <c r="T10" s="2"/>
      <c r="U10" s="2">
        <f>U3*P10</f>
        <v>345.59999999999997</v>
      </c>
      <c r="V10" s="122"/>
      <c r="W10" s="123"/>
      <c r="X10" s="6" t="s">
        <v>16</v>
      </c>
      <c r="Y10" s="6"/>
      <c r="Z10" s="6" t="s">
        <v>348</v>
      </c>
      <c r="AA10" s="6"/>
      <c r="AB10" s="6"/>
      <c r="AC10" s="6"/>
    </row>
    <row r="11" spans="2:29" x14ac:dyDescent="0.35">
      <c r="B11" s="31" t="s">
        <v>17</v>
      </c>
      <c r="C11" s="128">
        <v>0.3</v>
      </c>
      <c r="D11" s="129"/>
      <c r="E11" s="130" t="s">
        <v>18</v>
      </c>
      <c r="F11" s="131"/>
      <c r="G11" s="2">
        <f>G3*C11</f>
        <v>21.599999999999998</v>
      </c>
      <c r="H11" s="122"/>
      <c r="I11" s="123"/>
      <c r="J11" s="10" t="s">
        <v>19</v>
      </c>
      <c r="K11" s="10"/>
      <c r="L11" s="6"/>
      <c r="M11" s="6"/>
      <c r="O11" s="31" t="s">
        <v>17</v>
      </c>
      <c r="P11" s="128">
        <v>0.3</v>
      </c>
      <c r="Q11" s="129"/>
      <c r="R11" s="130" t="s">
        <v>18</v>
      </c>
      <c r="S11" s="131"/>
      <c r="T11" s="2"/>
      <c r="U11" s="2">
        <f>U3*P11</f>
        <v>21.599999999999998</v>
      </c>
      <c r="V11" s="122"/>
      <c r="W11" s="123"/>
      <c r="X11" s="10" t="s">
        <v>19</v>
      </c>
      <c r="Y11" s="10"/>
      <c r="Z11" s="10" t="s">
        <v>434</v>
      </c>
      <c r="AA11" s="6"/>
      <c r="AB11" s="6"/>
      <c r="AC11" s="6"/>
    </row>
    <row r="12" spans="2:29" x14ac:dyDescent="0.35">
      <c r="B12" s="2" t="s">
        <v>20</v>
      </c>
      <c r="C12" s="126">
        <f>SUM(C5:C11)</f>
        <v>30</v>
      </c>
      <c r="D12" s="127"/>
      <c r="E12" s="130"/>
      <c r="F12" s="131"/>
      <c r="G12" s="2">
        <f>SUM(G5:G11)</f>
        <v>1760.3999999999999</v>
      </c>
      <c r="H12" s="122"/>
      <c r="I12" s="123"/>
      <c r="J12" s="10" t="s">
        <v>21</v>
      </c>
      <c r="K12" s="10"/>
      <c r="L12" s="6"/>
      <c r="M12" s="6"/>
      <c r="O12" s="2" t="s">
        <v>20</v>
      </c>
      <c r="P12" s="126">
        <f>SUM(P5:P11)</f>
        <v>30</v>
      </c>
      <c r="Q12" s="127"/>
      <c r="R12" s="130"/>
      <c r="S12" s="131"/>
      <c r="T12" s="2"/>
      <c r="U12" s="2">
        <f>SUM(U5:U11)</f>
        <v>1728</v>
      </c>
      <c r="V12" s="122"/>
      <c r="W12" s="123"/>
      <c r="X12" s="10" t="s">
        <v>21</v>
      </c>
      <c r="Y12" s="10"/>
      <c r="Z12" s="10" t="s">
        <v>435</v>
      </c>
      <c r="AA12" s="6"/>
      <c r="AB12" s="6"/>
      <c r="AC12" s="6"/>
    </row>
    <row r="13" spans="2:29" x14ac:dyDescent="0.35">
      <c r="B13" s="32" t="s">
        <v>22</v>
      </c>
      <c r="C13" s="126"/>
      <c r="D13" s="127"/>
      <c r="E13" s="126"/>
      <c r="F13" s="127"/>
      <c r="G13" s="2" t="s">
        <v>277</v>
      </c>
      <c r="H13" s="122"/>
      <c r="I13" s="123"/>
      <c r="J13" s="12" t="s">
        <v>23</v>
      </c>
      <c r="K13" s="12"/>
      <c r="L13" s="6"/>
      <c r="M13" s="6"/>
      <c r="O13" s="32" t="s">
        <v>22</v>
      </c>
      <c r="P13" s="126"/>
      <c r="Q13" s="127"/>
      <c r="R13" s="126"/>
      <c r="S13" s="127"/>
      <c r="T13" s="2"/>
      <c r="U13" s="2" t="s">
        <v>277</v>
      </c>
      <c r="V13" s="122"/>
      <c r="W13" s="123"/>
      <c r="X13" s="12" t="s">
        <v>23</v>
      </c>
      <c r="Y13" s="12"/>
      <c r="Z13" s="12"/>
      <c r="AA13" s="6"/>
      <c r="AB13" s="6"/>
      <c r="AC13" s="6"/>
    </row>
    <row r="14" spans="2:29" x14ac:dyDescent="0.35">
      <c r="B14" s="32" t="s">
        <v>24</v>
      </c>
      <c r="C14" s="126">
        <v>30</v>
      </c>
      <c r="D14" s="127"/>
      <c r="E14" s="126" t="s">
        <v>285</v>
      </c>
      <c r="F14" s="127"/>
      <c r="G14" s="2">
        <v>30</v>
      </c>
      <c r="H14" s="122"/>
      <c r="I14" s="123"/>
      <c r="J14" s="13" t="s">
        <v>25</v>
      </c>
      <c r="K14" s="13"/>
      <c r="L14" s="4"/>
      <c r="M14" s="6"/>
      <c r="O14" s="32" t="s">
        <v>24</v>
      </c>
      <c r="P14" s="126">
        <v>30</v>
      </c>
      <c r="Q14" s="127"/>
      <c r="R14" s="126" t="s">
        <v>285</v>
      </c>
      <c r="S14" s="127"/>
      <c r="T14" s="2"/>
      <c r="U14" s="2">
        <v>30</v>
      </c>
      <c r="V14" s="122"/>
      <c r="W14" s="123"/>
      <c r="X14" s="13" t="s">
        <v>25</v>
      </c>
      <c r="Y14" s="13"/>
      <c r="Z14" s="13"/>
      <c r="AA14" s="4"/>
      <c r="AB14" s="6"/>
      <c r="AC14" s="6"/>
    </row>
    <row r="17" spans="1:29" x14ac:dyDescent="0.35">
      <c r="A17" s="4" t="s">
        <v>166</v>
      </c>
      <c r="D17" s="17"/>
      <c r="E17" s="33" t="s">
        <v>35</v>
      </c>
      <c r="F17" s="34" t="s">
        <v>166</v>
      </c>
      <c r="H17" s="35"/>
      <c r="I17" s="33" t="s">
        <v>35</v>
      </c>
      <c r="J17" s="34" t="s">
        <v>166</v>
      </c>
      <c r="K17" s="35"/>
      <c r="M17" s="33" t="s">
        <v>35</v>
      </c>
      <c r="N17" s="4" t="s">
        <v>166</v>
      </c>
      <c r="Q17" s="97"/>
      <c r="R17" s="33" t="s">
        <v>426</v>
      </c>
      <c r="S17" s="110" t="s">
        <v>427</v>
      </c>
      <c r="T17" s="34" t="s">
        <v>166</v>
      </c>
      <c r="V17" s="35"/>
      <c r="W17" s="33" t="s">
        <v>426</v>
      </c>
      <c r="X17" s="110" t="s">
        <v>427</v>
      </c>
      <c r="Y17" s="34" t="s">
        <v>166</v>
      </c>
      <c r="Z17" s="35"/>
      <c r="AB17" s="33" t="s">
        <v>426</v>
      </c>
      <c r="AC17" s="110" t="s">
        <v>427</v>
      </c>
    </row>
    <row r="18" spans="1:29" x14ac:dyDescent="0.35">
      <c r="A18" s="36">
        <v>1</v>
      </c>
      <c r="B18" s="134" t="s">
        <v>46</v>
      </c>
      <c r="C18" s="135"/>
      <c r="D18" s="31" t="s">
        <v>168</v>
      </c>
      <c r="E18" s="2">
        <v>23</v>
      </c>
      <c r="F18" s="36">
        <v>33</v>
      </c>
      <c r="G18" s="20" t="s">
        <v>65</v>
      </c>
      <c r="H18" s="31" t="s">
        <v>169</v>
      </c>
      <c r="I18" s="2">
        <v>18</v>
      </c>
      <c r="J18" s="36">
        <v>65</v>
      </c>
      <c r="K18" s="20" t="s">
        <v>107</v>
      </c>
      <c r="L18" s="31" t="s">
        <v>170</v>
      </c>
      <c r="M18" s="2">
        <v>62</v>
      </c>
      <c r="N18" s="36">
        <v>1</v>
      </c>
      <c r="O18" s="134" t="s">
        <v>46</v>
      </c>
      <c r="P18" s="135"/>
      <c r="Q18" s="31" t="s">
        <v>168</v>
      </c>
      <c r="R18" s="2">
        <v>1</v>
      </c>
      <c r="S18" s="26">
        <v>13</v>
      </c>
      <c r="T18" s="37">
        <v>33</v>
      </c>
      <c r="U18" s="20" t="s">
        <v>65</v>
      </c>
      <c r="V18" s="31" t="s">
        <v>169</v>
      </c>
      <c r="W18" s="2">
        <v>5</v>
      </c>
      <c r="X18" s="26">
        <v>13</v>
      </c>
      <c r="Y18" s="37">
        <v>65</v>
      </c>
      <c r="Z18" s="20" t="s">
        <v>107</v>
      </c>
      <c r="AA18" s="31" t="s">
        <v>170</v>
      </c>
      <c r="AB18" s="2">
        <v>9</v>
      </c>
      <c r="AC18" s="26">
        <v>13</v>
      </c>
    </row>
    <row r="19" spans="1:29" x14ac:dyDescent="0.35">
      <c r="A19" s="36">
        <v>2</v>
      </c>
      <c r="B19" s="134" t="s">
        <v>50</v>
      </c>
      <c r="C19" s="135"/>
      <c r="D19" s="31" t="s">
        <v>171</v>
      </c>
      <c r="E19" s="2">
        <v>31</v>
      </c>
      <c r="F19" s="36">
        <v>34</v>
      </c>
      <c r="G19" s="20" t="s">
        <v>67</v>
      </c>
      <c r="H19" s="31" t="s">
        <v>172</v>
      </c>
      <c r="I19" s="2">
        <v>26</v>
      </c>
      <c r="J19" s="36">
        <v>66</v>
      </c>
      <c r="K19" s="20" t="s">
        <v>109</v>
      </c>
      <c r="L19" s="31" t="s">
        <v>173</v>
      </c>
      <c r="M19" s="2">
        <v>86</v>
      </c>
      <c r="N19" s="36">
        <v>2</v>
      </c>
      <c r="O19" s="134" t="s">
        <v>50</v>
      </c>
      <c r="P19" s="135"/>
      <c r="Q19" s="31" t="s">
        <v>171</v>
      </c>
      <c r="R19" s="2">
        <v>1</v>
      </c>
      <c r="S19" s="2">
        <v>14</v>
      </c>
      <c r="T19" s="37">
        <v>34</v>
      </c>
      <c r="U19" s="20" t="s">
        <v>67</v>
      </c>
      <c r="V19" s="31" t="s">
        <v>172</v>
      </c>
      <c r="W19" s="2">
        <v>5</v>
      </c>
      <c r="X19" s="2">
        <v>14</v>
      </c>
      <c r="Y19" s="37">
        <v>66</v>
      </c>
      <c r="Z19" s="20" t="s">
        <v>109</v>
      </c>
      <c r="AA19" s="31" t="s">
        <v>173</v>
      </c>
      <c r="AB19" s="2">
        <v>9</v>
      </c>
      <c r="AC19" s="2">
        <v>14</v>
      </c>
    </row>
    <row r="20" spans="1:29" x14ac:dyDescent="0.35">
      <c r="A20" s="36">
        <v>3</v>
      </c>
      <c r="B20" s="134" t="s">
        <v>54</v>
      </c>
      <c r="C20" s="135"/>
      <c r="D20" s="31" t="s">
        <v>174</v>
      </c>
      <c r="E20" s="2">
        <v>73</v>
      </c>
      <c r="F20" s="36">
        <v>35</v>
      </c>
      <c r="G20" s="20" t="s">
        <v>68</v>
      </c>
      <c r="H20" s="31" t="s">
        <v>175</v>
      </c>
      <c r="I20" s="2">
        <v>29</v>
      </c>
      <c r="J20" s="36">
        <v>67</v>
      </c>
      <c r="K20" s="30" t="s">
        <v>268</v>
      </c>
      <c r="L20" s="31" t="s">
        <v>176</v>
      </c>
      <c r="M20" s="2">
        <v>92</v>
      </c>
      <c r="N20" s="36">
        <v>3</v>
      </c>
      <c r="O20" s="134" t="s">
        <v>54</v>
      </c>
      <c r="P20" s="135"/>
      <c r="Q20" s="31" t="s">
        <v>174</v>
      </c>
      <c r="R20" s="2">
        <v>1</v>
      </c>
      <c r="S20" s="2">
        <v>15</v>
      </c>
      <c r="T20" s="37">
        <v>35</v>
      </c>
      <c r="U20" s="20" t="s">
        <v>68</v>
      </c>
      <c r="V20" s="31" t="s">
        <v>175</v>
      </c>
      <c r="W20" s="2">
        <v>5</v>
      </c>
      <c r="X20" s="2">
        <v>15</v>
      </c>
      <c r="Y20" s="37">
        <v>67</v>
      </c>
      <c r="Z20" s="30" t="s">
        <v>268</v>
      </c>
      <c r="AA20" s="31" t="s">
        <v>176</v>
      </c>
      <c r="AB20" s="2">
        <v>9</v>
      </c>
      <c r="AC20" s="2">
        <v>15</v>
      </c>
    </row>
    <row r="21" spans="1:29" x14ac:dyDescent="0.35">
      <c r="A21" s="36">
        <v>4</v>
      </c>
      <c r="B21" s="134" t="s">
        <v>58</v>
      </c>
      <c r="C21" s="135"/>
      <c r="D21" s="31" t="s">
        <v>177</v>
      </c>
      <c r="E21" s="2">
        <v>42</v>
      </c>
      <c r="F21" s="36">
        <v>36</v>
      </c>
      <c r="G21" s="20" t="s">
        <v>69</v>
      </c>
      <c r="H21" s="31" t="s">
        <v>178</v>
      </c>
      <c r="I21" s="2">
        <v>90</v>
      </c>
      <c r="J21" s="36">
        <v>68</v>
      </c>
      <c r="K21" s="30" t="s">
        <v>269</v>
      </c>
      <c r="L21" s="31" t="s">
        <v>179</v>
      </c>
      <c r="M21" s="2">
        <v>43</v>
      </c>
      <c r="N21" s="36">
        <v>4</v>
      </c>
      <c r="O21" s="134" t="s">
        <v>58</v>
      </c>
      <c r="P21" s="135"/>
      <c r="Q21" s="31" t="s">
        <v>177</v>
      </c>
      <c r="R21" s="2">
        <v>1</v>
      </c>
      <c r="S21" s="2">
        <v>16</v>
      </c>
      <c r="T21" s="37">
        <v>36</v>
      </c>
      <c r="U21" s="20" t="s">
        <v>69</v>
      </c>
      <c r="V21" s="31" t="s">
        <v>178</v>
      </c>
      <c r="W21" s="2">
        <v>5</v>
      </c>
      <c r="X21" s="2">
        <v>16</v>
      </c>
      <c r="Y21" s="37">
        <v>68</v>
      </c>
      <c r="Z21" s="30" t="s">
        <v>269</v>
      </c>
      <c r="AA21" s="31" t="s">
        <v>179</v>
      </c>
      <c r="AB21" s="2">
        <v>9</v>
      </c>
      <c r="AC21" s="2">
        <v>16</v>
      </c>
    </row>
    <row r="22" spans="1:29" x14ac:dyDescent="0.35">
      <c r="A22" s="36">
        <v>5</v>
      </c>
      <c r="B22" s="134" t="s">
        <v>62</v>
      </c>
      <c r="C22" s="135"/>
      <c r="D22" s="31" t="s">
        <v>180</v>
      </c>
      <c r="E22" s="2">
        <v>50</v>
      </c>
      <c r="F22" s="36">
        <v>37</v>
      </c>
      <c r="G22" s="20" t="s">
        <v>71</v>
      </c>
      <c r="H22" s="31" t="s">
        <v>181</v>
      </c>
      <c r="I22" s="2">
        <v>51</v>
      </c>
      <c r="J22" s="36">
        <v>69</v>
      </c>
      <c r="K22" s="30"/>
      <c r="L22" s="31" t="s">
        <v>182</v>
      </c>
      <c r="M22" s="2"/>
      <c r="N22" s="36">
        <v>5</v>
      </c>
      <c r="O22" s="134" t="s">
        <v>62</v>
      </c>
      <c r="P22" s="135"/>
      <c r="Q22" s="31" t="s">
        <v>180</v>
      </c>
      <c r="R22" s="2">
        <v>1</v>
      </c>
      <c r="S22" s="2">
        <v>17</v>
      </c>
      <c r="T22" s="37">
        <v>37</v>
      </c>
      <c r="U22" s="20" t="s">
        <v>71</v>
      </c>
      <c r="V22" s="31" t="s">
        <v>181</v>
      </c>
      <c r="W22" s="2">
        <v>5</v>
      </c>
      <c r="X22" s="2">
        <v>17</v>
      </c>
      <c r="Y22" s="37">
        <v>69</v>
      </c>
      <c r="Z22" s="38"/>
      <c r="AA22" s="31" t="s">
        <v>182</v>
      </c>
      <c r="AB22" s="2"/>
      <c r="AC22" s="2"/>
    </row>
    <row r="23" spans="1:29" x14ac:dyDescent="0.35">
      <c r="A23" s="36">
        <v>6</v>
      </c>
      <c r="B23" s="134" t="s">
        <v>66</v>
      </c>
      <c r="C23" s="135"/>
      <c r="D23" s="31" t="s">
        <v>183</v>
      </c>
      <c r="E23" s="2">
        <v>25</v>
      </c>
      <c r="F23" s="36">
        <v>38</v>
      </c>
      <c r="G23" s="20" t="s">
        <v>72</v>
      </c>
      <c r="H23" s="31" t="s">
        <v>184</v>
      </c>
      <c r="I23" s="2">
        <v>84</v>
      </c>
      <c r="J23" s="36">
        <v>70</v>
      </c>
      <c r="K23" s="30"/>
      <c r="L23" s="31" t="s">
        <v>185</v>
      </c>
      <c r="M23" s="2"/>
      <c r="N23" s="36">
        <v>6</v>
      </c>
      <c r="O23" s="134" t="s">
        <v>66</v>
      </c>
      <c r="P23" s="135"/>
      <c r="Q23" s="31" t="s">
        <v>183</v>
      </c>
      <c r="R23" s="2">
        <v>1</v>
      </c>
      <c r="S23" s="2">
        <v>18</v>
      </c>
      <c r="T23" s="37">
        <v>38</v>
      </c>
      <c r="U23" s="20" t="s">
        <v>72</v>
      </c>
      <c r="V23" s="31" t="s">
        <v>184</v>
      </c>
      <c r="W23" s="2">
        <v>5</v>
      </c>
      <c r="X23" s="2">
        <v>18</v>
      </c>
      <c r="Y23" s="37">
        <v>70</v>
      </c>
      <c r="Z23" s="38"/>
      <c r="AA23" s="31" t="s">
        <v>185</v>
      </c>
      <c r="AB23" s="2"/>
      <c r="AC23" s="2"/>
    </row>
    <row r="24" spans="1:29" x14ac:dyDescent="0.35">
      <c r="A24" s="36">
        <v>7</v>
      </c>
      <c r="B24" s="134" t="s">
        <v>70</v>
      </c>
      <c r="C24" s="135"/>
      <c r="D24" s="31" t="s">
        <v>186</v>
      </c>
      <c r="E24" s="2">
        <v>22</v>
      </c>
      <c r="F24" s="36">
        <v>39</v>
      </c>
      <c r="G24" s="20" t="s">
        <v>73</v>
      </c>
      <c r="H24" s="31" t="s">
        <v>187</v>
      </c>
      <c r="I24" s="2">
        <v>8</v>
      </c>
      <c r="J24" s="36">
        <v>71</v>
      </c>
      <c r="K24" s="30"/>
      <c r="L24" s="31" t="s">
        <v>188</v>
      </c>
      <c r="M24" s="2"/>
      <c r="N24" s="36">
        <v>7</v>
      </c>
      <c r="O24" s="134" t="s">
        <v>70</v>
      </c>
      <c r="P24" s="135"/>
      <c r="Q24" s="31" t="s">
        <v>186</v>
      </c>
      <c r="R24" s="2">
        <v>1</v>
      </c>
      <c r="S24" s="2">
        <v>19</v>
      </c>
      <c r="T24" s="37">
        <v>39</v>
      </c>
      <c r="U24" s="20" t="s">
        <v>73</v>
      </c>
      <c r="V24" s="31" t="s">
        <v>187</v>
      </c>
      <c r="W24" s="2">
        <v>5</v>
      </c>
      <c r="X24" s="2">
        <v>19</v>
      </c>
      <c r="Y24" s="37">
        <v>71</v>
      </c>
      <c r="Z24" s="38"/>
      <c r="AA24" s="31" t="s">
        <v>188</v>
      </c>
      <c r="AB24" s="2"/>
      <c r="AC24" s="2"/>
    </row>
    <row r="25" spans="1:29" ht="15" thickBot="1" x14ac:dyDescent="0.4">
      <c r="A25" s="39">
        <v>8</v>
      </c>
      <c r="B25" s="136" t="s">
        <v>74</v>
      </c>
      <c r="C25" s="137"/>
      <c r="D25" s="40" t="s">
        <v>189</v>
      </c>
      <c r="E25" s="29">
        <v>64</v>
      </c>
      <c r="F25" s="39">
        <v>40</v>
      </c>
      <c r="G25" s="28" t="s">
        <v>75</v>
      </c>
      <c r="H25" s="40" t="s">
        <v>190</v>
      </c>
      <c r="I25" s="29">
        <v>39</v>
      </c>
      <c r="J25" s="39">
        <v>72</v>
      </c>
      <c r="K25" s="47"/>
      <c r="L25" s="40" t="s">
        <v>191</v>
      </c>
      <c r="M25" s="29"/>
      <c r="N25" s="39">
        <v>8</v>
      </c>
      <c r="O25" s="136" t="s">
        <v>74</v>
      </c>
      <c r="P25" s="137"/>
      <c r="Q25" s="40" t="s">
        <v>189</v>
      </c>
      <c r="R25" s="29">
        <v>1</v>
      </c>
      <c r="S25" s="29">
        <v>20</v>
      </c>
      <c r="T25" s="41">
        <v>40</v>
      </c>
      <c r="U25" s="28" t="s">
        <v>75</v>
      </c>
      <c r="V25" s="40" t="s">
        <v>190</v>
      </c>
      <c r="W25" s="29">
        <v>5</v>
      </c>
      <c r="X25" s="29">
        <v>20</v>
      </c>
      <c r="Y25" s="41">
        <v>72</v>
      </c>
      <c r="Z25" s="42"/>
      <c r="AA25" s="40" t="s">
        <v>191</v>
      </c>
      <c r="AB25" s="29"/>
      <c r="AC25" s="29"/>
    </row>
    <row r="26" spans="1:29" ht="15" thickTop="1" x14ac:dyDescent="0.35">
      <c r="A26" s="43">
        <v>9</v>
      </c>
      <c r="B26" s="138" t="s">
        <v>80</v>
      </c>
      <c r="C26" s="139"/>
      <c r="D26" s="44" t="s">
        <v>192</v>
      </c>
      <c r="E26" s="26">
        <v>36</v>
      </c>
      <c r="F26" s="43">
        <v>41</v>
      </c>
      <c r="G26" s="25" t="s">
        <v>76</v>
      </c>
      <c r="H26" s="44" t="s">
        <v>193</v>
      </c>
      <c r="I26" s="26">
        <v>44</v>
      </c>
      <c r="J26" s="43">
        <v>73</v>
      </c>
      <c r="K26" s="46"/>
      <c r="L26" s="44" t="s">
        <v>194</v>
      </c>
      <c r="M26" s="26"/>
      <c r="N26" s="43">
        <v>9</v>
      </c>
      <c r="O26" s="138" t="s">
        <v>80</v>
      </c>
      <c r="P26" s="139"/>
      <c r="Q26" s="44" t="s">
        <v>192</v>
      </c>
      <c r="R26" s="26">
        <v>2</v>
      </c>
      <c r="S26" s="26">
        <v>13</v>
      </c>
      <c r="T26" s="45">
        <v>41</v>
      </c>
      <c r="U26" s="25" t="s">
        <v>76</v>
      </c>
      <c r="V26" s="44" t="s">
        <v>193</v>
      </c>
      <c r="W26" s="26">
        <v>6</v>
      </c>
      <c r="X26" s="26">
        <v>13</v>
      </c>
      <c r="Y26" s="45">
        <v>73</v>
      </c>
      <c r="Z26" s="34"/>
      <c r="AA26" s="44" t="s">
        <v>194</v>
      </c>
      <c r="AB26" s="26"/>
      <c r="AC26" s="111"/>
    </row>
    <row r="27" spans="1:29" x14ac:dyDescent="0.35">
      <c r="A27" s="36">
        <v>10</v>
      </c>
      <c r="B27" s="134" t="s">
        <v>84</v>
      </c>
      <c r="C27" s="135"/>
      <c r="D27" s="31" t="s">
        <v>195</v>
      </c>
      <c r="E27" s="2">
        <v>52</v>
      </c>
      <c r="F27" s="36">
        <v>42</v>
      </c>
      <c r="G27" s="20" t="s">
        <v>77</v>
      </c>
      <c r="H27" s="31" t="s">
        <v>196</v>
      </c>
      <c r="I27" s="2">
        <v>54</v>
      </c>
      <c r="J27" s="36">
        <v>74</v>
      </c>
      <c r="K27" s="30"/>
      <c r="L27" s="31" t="s">
        <v>197</v>
      </c>
      <c r="M27" s="2"/>
      <c r="N27" s="36">
        <v>10</v>
      </c>
      <c r="O27" s="134" t="s">
        <v>84</v>
      </c>
      <c r="P27" s="135"/>
      <c r="Q27" s="31" t="s">
        <v>195</v>
      </c>
      <c r="R27" s="2">
        <v>2</v>
      </c>
      <c r="S27" s="2">
        <v>14</v>
      </c>
      <c r="T27" s="37">
        <v>42</v>
      </c>
      <c r="U27" s="20" t="s">
        <v>77</v>
      </c>
      <c r="V27" s="31" t="s">
        <v>196</v>
      </c>
      <c r="W27" s="2">
        <v>6</v>
      </c>
      <c r="X27" s="2">
        <v>14</v>
      </c>
      <c r="Y27" s="37">
        <v>74</v>
      </c>
      <c r="Z27" s="38"/>
      <c r="AA27" s="31" t="s">
        <v>197</v>
      </c>
      <c r="AB27" s="2"/>
      <c r="AC27" s="3"/>
    </row>
    <row r="28" spans="1:29" x14ac:dyDescent="0.35">
      <c r="A28" s="36">
        <v>11</v>
      </c>
      <c r="B28" s="134" t="s">
        <v>89</v>
      </c>
      <c r="C28" s="135"/>
      <c r="D28" s="31" t="s">
        <v>198</v>
      </c>
      <c r="E28" s="2">
        <v>17</v>
      </c>
      <c r="F28" s="36">
        <v>43</v>
      </c>
      <c r="G28" s="20" t="s">
        <v>78</v>
      </c>
      <c r="H28" s="31" t="s">
        <v>199</v>
      </c>
      <c r="I28" s="2">
        <v>79</v>
      </c>
      <c r="J28" s="36">
        <v>75</v>
      </c>
      <c r="K28" s="30"/>
      <c r="L28" s="31" t="s">
        <v>200</v>
      </c>
      <c r="M28" s="2"/>
      <c r="N28" s="36">
        <v>11</v>
      </c>
      <c r="O28" s="134" t="s">
        <v>89</v>
      </c>
      <c r="P28" s="135"/>
      <c r="Q28" s="31" t="s">
        <v>198</v>
      </c>
      <c r="R28" s="2">
        <v>2</v>
      </c>
      <c r="S28" s="2">
        <v>15</v>
      </c>
      <c r="T28" s="37">
        <v>43</v>
      </c>
      <c r="U28" s="20" t="s">
        <v>78</v>
      </c>
      <c r="V28" s="31" t="s">
        <v>199</v>
      </c>
      <c r="W28" s="2">
        <v>6</v>
      </c>
      <c r="X28" s="2">
        <v>15</v>
      </c>
      <c r="Y28" s="37">
        <v>75</v>
      </c>
      <c r="Z28" s="38"/>
      <c r="AA28" s="31" t="s">
        <v>200</v>
      </c>
      <c r="AB28" s="2"/>
      <c r="AC28" s="3"/>
    </row>
    <row r="29" spans="1:29" x14ac:dyDescent="0.35">
      <c r="A29" s="36">
        <v>12</v>
      </c>
      <c r="B29" s="134" t="s">
        <v>92</v>
      </c>
      <c r="C29" s="135"/>
      <c r="D29" s="31" t="s">
        <v>201</v>
      </c>
      <c r="E29" s="2">
        <v>59</v>
      </c>
      <c r="F29" s="36">
        <v>44</v>
      </c>
      <c r="G29" s="20" t="s">
        <v>79</v>
      </c>
      <c r="H29" s="31" t="s">
        <v>202</v>
      </c>
      <c r="I29" s="2">
        <v>27</v>
      </c>
      <c r="J29" s="36">
        <v>76</v>
      </c>
      <c r="K29" s="30"/>
      <c r="L29" s="31" t="s">
        <v>203</v>
      </c>
      <c r="M29" s="2"/>
      <c r="N29" s="36">
        <v>12</v>
      </c>
      <c r="O29" s="134" t="s">
        <v>92</v>
      </c>
      <c r="P29" s="135"/>
      <c r="Q29" s="31" t="s">
        <v>201</v>
      </c>
      <c r="R29" s="2">
        <v>2</v>
      </c>
      <c r="S29" s="2">
        <v>16</v>
      </c>
      <c r="T29" s="37">
        <v>44</v>
      </c>
      <c r="U29" s="20" t="s">
        <v>79</v>
      </c>
      <c r="V29" s="31" t="s">
        <v>202</v>
      </c>
      <c r="W29" s="2">
        <v>6</v>
      </c>
      <c r="X29" s="2">
        <v>16</v>
      </c>
      <c r="Y29" s="37">
        <v>76</v>
      </c>
      <c r="Z29" s="38"/>
      <c r="AA29" s="31" t="s">
        <v>203</v>
      </c>
      <c r="AB29" s="2"/>
      <c r="AC29" s="3"/>
    </row>
    <row r="30" spans="1:29" x14ac:dyDescent="0.35">
      <c r="A30" s="36">
        <v>13</v>
      </c>
      <c r="B30" s="134" t="s">
        <v>96</v>
      </c>
      <c r="C30" s="135"/>
      <c r="D30" s="31" t="s">
        <v>204</v>
      </c>
      <c r="E30" s="2">
        <v>57</v>
      </c>
      <c r="F30" s="36">
        <v>45</v>
      </c>
      <c r="G30" s="20" t="s">
        <v>81</v>
      </c>
      <c r="H30" s="31" t="s">
        <v>205</v>
      </c>
      <c r="I30" s="2">
        <v>67</v>
      </c>
      <c r="J30" s="36">
        <v>77</v>
      </c>
      <c r="K30" s="30"/>
      <c r="L30" s="31" t="s">
        <v>206</v>
      </c>
      <c r="M30" s="2"/>
      <c r="N30" s="36">
        <v>13</v>
      </c>
      <c r="O30" s="134" t="s">
        <v>96</v>
      </c>
      <c r="P30" s="135"/>
      <c r="Q30" s="31" t="s">
        <v>204</v>
      </c>
      <c r="R30" s="2">
        <v>2</v>
      </c>
      <c r="S30" s="2">
        <v>17</v>
      </c>
      <c r="T30" s="37">
        <v>45</v>
      </c>
      <c r="U30" s="20" t="s">
        <v>81</v>
      </c>
      <c r="V30" s="31" t="s">
        <v>205</v>
      </c>
      <c r="W30" s="2">
        <v>6</v>
      </c>
      <c r="X30" s="2">
        <v>17</v>
      </c>
      <c r="Y30" s="37">
        <v>77</v>
      </c>
      <c r="Z30" s="38"/>
      <c r="AA30" s="31" t="s">
        <v>206</v>
      </c>
      <c r="AB30" s="2"/>
      <c r="AC30" s="3"/>
    </row>
    <row r="31" spans="1:29" x14ac:dyDescent="0.35">
      <c r="A31" s="36">
        <v>14</v>
      </c>
      <c r="B31" s="134" t="s">
        <v>100</v>
      </c>
      <c r="C31" s="135"/>
      <c r="D31" s="31" t="s">
        <v>207</v>
      </c>
      <c r="E31" s="2">
        <v>66</v>
      </c>
      <c r="F31" s="36">
        <v>46</v>
      </c>
      <c r="G31" s="20" t="s">
        <v>82</v>
      </c>
      <c r="H31" s="31" t="s">
        <v>208</v>
      </c>
      <c r="I31" s="2">
        <v>12</v>
      </c>
      <c r="J31" s="36">
        <v>78</v>
      </c>
      <c r="K31" s="30"/>
      <c r="L31" s="31" t="s">
        <v>209</v>
      </c>
      <c r="M31" s="2"/>
      <c r="N31" s="36">
        <v>14</v>
      </c>
      <c r="O31" s="134" t="s">
        <v>100</v>
      </c>
      <c r="P31" s="135"/>
      <c r="Q31" s="31" t="s">
        <v>207</v>
      </c>
      <c r="R31" s="2">
        <v>2</v>
      </c>
      <c r="S31" s="2">
        <v>18</v>
      </c>
      <c r="T31" s="37">
        <v>46</v>
      </c>
      <c r="U31" s="20" t="s">
        <v>82</v>
      </c>
      <c r="V31" s="31" t="s">
        <v>208</v>
      </c>
      <c r="W31" s="2">
        <v>6</v>
      </c>
      <c r="X31" s="2">
        <v>18</v>
      </c>
      <c r="Y31" s="37">
        <v>78</v>
      </c>
      <c r="Z31" s="38"/>
      <c r="AA31" s="31" t="s">
        <v>209</v>
      </c>
      <c r="AB31" s="2"/>
      <c r="AC31" s="3"/>
    </row>
    <row r="32" spans="1:29" x14ac:dyDescent="0.35">
      <c r="A32" s="36">
        <v>15</v>
      </c>
      <c r="B32" s="134" t="s">
        <v>103</v>
      </c>
      <c r="C32" s="135"/>
      <c r="D32" s="31" t="s">
        <v>210</v>
      </c>
      <c r="E32" s="2">
        <v>46</v>
      </c>
      <c r="F32" s="36">
        <v>47</v>
      </c>
      <c r="G32" s="20" t="s">
        <v>83</v>
      </c>
      <c r="H32" s="31" t="s">
        <v>211</v>
      </c>
      <c r="I32" s="2">
        <v>58</v>
      </c>
      <c r="J32" s="36">
        <v>79</v>
      </c>
      <c r="K32" s="30"/>
      <c r="L32" s="31" t="s">
        <v>212</v>
      </c>
      <c r="M32" s="2"/>
      <c r="N32" s="36">
        <v>15</v>
      </c>
      <c r="O32" s="134" t="s">
        <v>103</v>
      </c>
      <c r="P32" s="135"/>
      <c r="Q32" s="31" t="s">
        <v>210</v>
      </c>
      <c r="R32" s="2">
        <v>2</v>
      </c>
      <c r="S32" s="2">
        <v>19</v>
      </c>
      <c r="T32" s="37">
        <v>47</v>
      </c>
      <c r="U32" s="20" t="s">
        <v>83</v>
      </c>
      <c r="V32" s="31" t="s">
        <v>211</v>
      </c>
      <c r="W32" s="2">
        <v>6</v>
      </c>
      <c r="X32" s="2">
        <v>19</v>
      </c>
      <c r="Y32" s="37">
        <v>79</v>
      </c>
      <c r="Z32" s="38"/>
      <c r="AA32" s="31" t="s">
        <v>212</v>
      </c>
      <c r="AB32" s="2"/>
      <c r="AC32" s="3"/>
    </row>
    <row r="33" spans="1:29" ht="15" thickBot="1" x14ac:dyDescent="0.4">
      <c r="A33" s="39">
        <v>16</v>
      </c>
      <c r="B33" s="136" t="s">
        <v>108</v>
      </c>
      <c r="C33" s="137"/>
      <c r="D33" s="40" t="s">
        <v>213</v>
      </c>
      <c r="E33" s="29">
        <v>41</v>
      </c>
      <c r="F33" s="39">
        <v>48</v>
      </c>
      <c r="G33" s="28" t="s">
        <v>85</v>
      </c>
      <c r="H33" s="40" t="s">
        <v>214</v>
      </c>
      <c r="I33" s="29">
        <v>34</v>
      </c>
      <c r="J33" s="39">
        <v>80</v>
      </c>
      <c r="K33" s="47"/>
      <c r="L33" s="40" t="s">
        <v>215</v>
      </c>
      <c r="M33" s="29"/>
      <c r="N33" s="39">
        <v>16</v>
      </c>
      <c r="O33" s="136" t="s">
        <v>108</v>
      </c>
      <c r="P33" s="137"/>
      <c r="Q33" s="40" t="s">
        <v>213</v>
      </c>
      <c r="R33" s="29">
        <v>2</v>
      </c>
      <c r="S33" s="29">
        <v>20</v>
      </c>
      <c r="T33" s="41">
        <v>48</v>
      </c>
      <c r="U33" s="28" t="s">
        <v>85</v>
      </c>
      <c r="V33" s="40" t="s">
        <v>214</v>
      </c>
      <c r="W33" s="29">
        <v>6</v>
      </c>
      <c r="X33" s="29">
        <v>20</v>
      </c>
      <c r="Y33" s="41">
        <v>80</v>
      </c>
      <c r="Z33" s="42"/>
      <c r="AA33" s="40" t="s">
        <v>215</v>
      </c>
      <c r="AB33" s="29"/>
      <c r="AC33" s="112"/>
    </row>
    <row r="34" spans="1:29" ht="15" thickTop="1" x14ac:dyDescent="0.35">
      <c r="A34" s="43">
        <v>17</v>
      </c>
      <c r="B34" s="138" t="s">
        <v>110</v>
      </c>
      <c r="C34" s="139"/>
      <c r="D34" s="44" t="s">
        <v>216</v>
      </c>
      <c r="E34" s="26">
        <v>76</v>
      </c>
      <c r="F34" s="43">
        <v>49</v>
      </c>
      <c r="G34" s="25" t="s">
        <v>86</v>
      </c>
      <c r="H34" s="44" t="s">
        <v>217</v>
      </c>
      <c r="I34" s="26">
        <v>70</v>
      </c>
      <c r="J34" s="43">
        <v>81</v>
      </c>
      <c r="K34" s="46"/>
      <c r="L34" s="44" t="s">
        <v>218</v>
      </c>
      <c r="M34" s="26"/>
      <c r="N34" s="43">
        <v>17</v>
      </c>
      <c r="O34" s="138" t="s">
        <v>110</v>
      </c>
      <c r="P34" s="139"/>
      <c r="Q34" s="44" t="s">
        <v>216</v>
      </c>
      <c r="R34" s="26">
        <v>3</v>
      </c>
      <c r="S34" s="26">
        <v>13</v>
      </c>
      <c r="T34" s="45">
        <v>49</v>
      </c>
      <c r="U34" s="25" t="s">
        <v>86</v>
      </c>
      <c r="V34" s="44" t="s">
        <v>217</v>
      </c>
      <c r="W34" s="26">
        <v>7</v>
      </c>
      <c r="X34" s="26">
        <v>13</v>
      </c>
      <c r="Y34" s="45">
        <v>81</v>
      </c>
      <c r="Z34" s="34"/>
      <c r="AA34" s="44" t="s">
        <v>218</v>
      </c>
      <c r="AB34" s="26"/>
      <c r="AC34" s="111"/>
    </row>
    <row r="35" spans="1:29" x14ac:dyDescent="0.35">
      <c r="A35" s="36">
        <v>18</v>
      </c>
      <c r="B35" s="134" t="s">
        <v>45</v>
      </c>
      <c r="C35" s="135"/>
      <c r="D35" s="31" t="s">
        <v>219</v>
      </c>
      <c r="E35" s="2">
        <v>3</v>
      </c>
      <c r="F35" s="36">
        <v>50</v>
      </c>
      <c r="G35" s="20" t="s">
        <v>87</v>
      </c>
      <c r="H35" s="31" t="s">
        <v>220</v>
      </c>
      <c r="I35" s="2">
        <v>68</v>
      </c>
      <c r="J35" s="36">
        <v>82</v>
      </c>
      <c r="K35" s="30"/>
      <c r="L35" s="31" t="s">
        <v>221</v>
      </c>
      <c r="M35" s="2"/>
      <c r="N35" s="36">
        <v>18</v>
      </c>
      <c r="O35" s="134" t="s">
        <v>45</v>
      </c>
      <c r="P35" s="135"/>
      <c r="Q35" s="31" t="s">
        <v>219</v>
      </c>
      <c r="R35" s="2">
        <v>3</v>
      </c>
      <c r="S35" s="2">
        <v>14</v>
      </c>
      <c r="T35" s="37">
        <v>50</v>
      </c>
      <c r="U35" s="20" t="s">
        <v>87</v>
      </c>
      <c r="V35" s="31" t="s">
        <v>220</v>
      </c>
      <c r="W35" s="2">
        <v>7</v>
      </c>
      <c r="X35" s="2">
        <v>14</v>
      </c>
      <c r="Y35" s="37">
        <v>82</v>
      </c>
      <c r="Z35" s="38"/>
      <c r="AA35" s="31" t="s">
        <v>221</v>
      </c>
      <c r="AB35" s="2"/>
      <c r="AC35" s="3"/>
    </row>
    <row r="36" spans="1:29" x14ac:dyDescent="0.35">
      <c r="A36" s="36">
        <v>19</v>
      </c>
      <c r="B36" s="134" t="s">
        <v>47</v>
      </c>
      <c r="C36" s="135"/>
      <c r="D36" s="31" t="s">
        <v>222</v>
      </c>
      <c r="E36" s="2">
        <v>91</v>
      </c>
      <c r="F36" s="36">
        <v>51</v>
      </c>
      <c r="G36" s="20" t="s">
        <v>88</v>
      </c>
      <c r="H36" s="31" t="s">
        <v>223</v>
      </c>
      <c r="I36" s="2">
        <v>35</v>
      </c>
      <c r="J36" s="36">
        <v>83</v>
      </c>
      <c r="K36" s="30"/>
      <c r="L36" s="31" t="s">
        <v>224</v>
      </c>
      <c r="M36" s="2"/>
      <c r="N36" s="36">
        <v>19</v>
      </c>
      <c r="O36" s="134" t="s">
        <v>47</v>
      </c>
      <c r="P36" s="135"/>
      <c r="Q36" s="31" t="s">
        <v>222</v>
      </c>
      <c r="R36" s="2">
        <v>3</v>
      </c>
      <c r="S36" s="2">
        <v>15</v>
      </c>
      <c r="T36" s="37">
        <v>51</v>
      </c>
      <c r="U36" s="20" t="s">
        <v>88</v>
      </c>
      <c r="V36" s="31" t="s">
        <v>223</v>
      </c>
      <c r="W36" s="2">
        <v>7</v>
      </c>
      <c r="X36" s="2">
        <v>15</v>
      </c>
      <c r="Y36" s="37">
        <v>83</v>
      </c>
      <c r="Z36" s="38"/>
      <c r="AA36" s="31" t="s">
        <v>224</v>
      </c>
      <c r="AB36" s="2"/>
      <c r="AC36" s="3"/>
    </row>
    <row r="37" spans="1:29" x14ac:dyDescent="0.35">
      <c r="A37" s="36">
        <v>20</v>
      </c>
      <c r="B37" s="134" t="s">
        <v>48</v>
      </c>
      <c r="C37" s="135"/>
      <c r="D37" s="31" t="s">
        <v>225</v>
      </c>
      <c r="E37" s="2">
        <v>5</v>
      </c>
      <c r="F37" s="36">
        <v>52</v>
      </c>
      <c r="G37" s="20" t="s">
        <v>90</v>
      </c>
      <c r="H37" s="31" t="s">
        <v>226</v>
      </c>
      <c r="I37" s="2">
        <v>89</v>
      </c>
      <c r="J37" s="36">
        <v>84</v>
      </c>
      <c r="K37" s="30"/>
      <c r="L37" s="31" t="s">
        <v>227</v>
      </c>
      <c r="M37" s="2"/>
      <c r="N37" s="36">
        <v>20</v>
      </c>
      <c r="O37" s="134" t="s">
        <v>48</v>
      </c>
      <c r="P37" s="135"/>
      <c r="Q37" s="31" t="s">
        <v>225</v>
      </c>
      <c r="R37" s="2">
        <v>3</v>
      </c>
      <c r="S37" s="2">
        <v>16</v>
      </c>
      <c r="T37" s="37">
        <v>52</v>
      </c>
      <c r="U37" s="20" t="s">
        <v>90</v>
      </c>
      <c r="V37" s="31" t="s">
        <v>226</v>
      </c>
      <c r="W37" s="2">
        <v>7</v>
      </c>
      <c r="X37" s="2">
        <v>16</v>
      </c>
      <c r="Y37" s="37">
        <v>84</v>
      </c>
      <c r="Z37" s="38"/>
      <c r="AA37" s="31" t="s">
        <v>227</v>
      </c>
      <c r="AB37" s="2"/>
      <c r="AC37" s="3"/>
    </row>
    <row r="38" spans="1:29" x14ac:dyDescent="0.35">
      <c r="A38" s="36">
        <v>21</v>
      </c>
      <c r="B38" s="134" t="s">
        <v>49</v>
      </c>
      <c r="C38" s="135"/>
      <c r="D38" s="31" t="s">
        <v>228</v>
      </c>
      <c r="E38" s="2">
        <v>78</v>
      </c>
      <c r="F38" s="36">
        <v>53</v>
      </c>
      <c r="G38" s="20" t="s">
        <v>91</v>
      </c>
      <c r="H38" s="31" t="s">
        <v>229</v>
      </c>
      <c r="I38" s="2">
        <v>37</v>
      </c>
      <c r="J38" s="36">
        <v>85</v>
      </c>
      <c r="K38" s="30"/>
      <c r="L38" s="31" t="s">
        <v>230</v>
      </c>
      <c r="M38" s="2"/>
      <c r="N38" s="36">
        <v>21</v>
      </c>
      <c r="O38" s="134" t="s">
        <v>49</v>
      </c>
      <c r="P38" s="135"/>
      <c r="Q38" s="31" t="s">
        <v>228</v>
      </c>
      <c r="R38" s="2">
        <v>3</v>
      </c>
      <c r="S38" s="2">
        <v>17</v>
      </c>
      <c r="T38" s="37">
        <v>53</v>
      </c>
      <c r="U38" s="20" t="s">
        <v>91</v>
      </c>
      <c r="V38" s="31" t="s">
        <v>229</v>
      </c>
      <c r="W38" s="2">
        <v>7</v>
      </c>
      <c r="X38" s="2">
        <v>17</v>
      </c>
      <c r="Y38" s="37">
        <v>85</v>
      </c>
      <c r="Z38" s="38"/>
      <c r="AA38" s="31" t="s">
        <v>230</v>
      </c>
      <c r="AB38" s="2"/>
      <c r="AC38" s="3"/>
    </row>
    <row r="39" spans="1:29" x14ac:dyDescent="0.35">
      <c r="A39" s="36">
        <v>22</v>
      </c>
      <c r="B39" s="134" t="s">
        <v>51</v>
      </c>
      <c r="C39" s="135"/>
      <c r="D39" s="31" t="s">
        <v>231</v>
      </c>
      <c r="E39" s="2">
        <v>49</v>
      </c>
      <c r="F39" s="36">
        <v>54</v>
      </c>
      <c r="G39" s="20" t="s">
        <v>93</v>
      </c>
      <c r="H39" s="31" t="s">
        <v>232</v>
      </c>
      <c r="I39" s="2">
        <v>32</v>
      </c>
      <c r="J39" s="36">
        <v>86</v>
      </c>
      <c r="K39" s="30"/>
      <c r="L39" s="31" t="s">
        <v>233</v>
      </c>
      <c r="M39" s="2"/>
      <c r="N39" s="36">
        <v>22</v>
      </c>
      <c r="O39" s="134" t="s">
        <v>51</v>
      </c>
      <c r="P39" s="135"/>
      <c r="Q39" s="31" t="s">
        <v>231</v>
      </c>
      <c r="R39" s="2">
        <v>3</v>
      </c>
      <c r="S39" s="2">
        <v>18</v>
      </c>
      <c r="T39" s="37">
        <v>54</v>
      </c>
      <c r="U39" s="20" t="s">
        <v>93</v>
      </c>
      <c r="V39" s="31" t="s">
        <v>232</v>
      </c>
      <c r="W39" s="2">
        <v>7</v>
      </c>
      <c r="X39" s="2">
        <v>18</v>
      </c>
      <c r="Y39" s="37">
        <v>86</v>
      </c>
      <c r="Z39" s="38"/>
      <c r="AA39" s="31" t="s">
        <v>233</v>
      </c>
      <c r="AB39" s="2"/>
      <c r="AC39" s="3"/>
    </row>
    <row r="40" spans="1:29" x14ac:dyDescent="0.35">
      <c r="A40" s="36">
        <v>23</v>
      </c>
      <c r="B40" s="134" t="s">
        <v>52</v>
      </c>
      <c r="C40" s="135"/>
      <c r="D40" s="31" t="s">
        <v>234</v>
      </c>
      <c r="E40" s="2">
        <v>7</v>
      </c>
      <c r="F40" s="36">
        <v>55</v>
      </c>
      <c r="G40" s="20" t="s">
        <v>94</v>
      </c>
      <c r="H40" s="31" t="s">
        <v>235</v>
      </c>
      <c r="I40" s="2">
        <v>55</v>
      </c>
      <c r="J40" s="36">
        <v>87</v>
      </c>
      <c r="K40" s="30"/>
      <c r="L40" s="31" t="s">
        <v>236</v>
      </c>
      <c r="M40" s="2"/>
      <c r="N40" s="36">
        <v>23</v>
      </c>
      <c r="O40" s="134" t="s">
        <v>52</v>
      </c>
      <c r="P40" s="135"/>
      <c r="Q40" s="31" t="s">
        <v>234</v>
      </c>
      <c r="R40" s="2">
        <v>3</v>
      </c>
      <c r="S40" s="2">
        <v>19</v>
      </c>
      <c r="T40" s="37">
        <v>55</v>
      </c>
      <c r="U40" s="20" t="s">
        <v>94</v>
      </c>
      <c r="V40" s="31" t="s">
        <v>235</v>
      </c>
      <c r="W40" s="2">
        <v>7</v>
      </c>
      <c r="X40" s="2">
        <v>19</v>
      </c>
      <c r="Y40" s="37">
        <v>87</v>
      </c>
      <c r="Z40" s="38"/>
      <c r="AA40" s="31" t="s">
        <v>236</v>
      </c>
      <c r="AB40" s="2"/>
      <c r="AC40" s="3"/>
    </row>
    <row r="41" spans="1:29" ht="15" thickBot="1" x14ac:dyDescent="0.4">
      <c r="A41" s="39">
        <v>24</v>
      </c>
      <c r="B41" s="136" t="s">
        <v>53</v>
      </c>
      <c r="C41" s="137"/>
      <c r="D41" s="40" t="s">
        <v>237</v>
      </c>
      <c r="E41" s="29">
        <v>9</v>
      </c>
      <c r="F41" s="39">
        <v>56</v>
      </c>
      <c r="G41" s="28" t="s">
        <v>95</v>
      </c>
      <c r="H41" s="40" t="s">
        <v>238</v>
      </c>
      <c r="I41" s="29">
        <v>51</v>
      </c>
      <c r="J41" s="39">
        <v>88</v>
      </c>
      <c r="K41" s="47"/>
      <c r="L41" s="40" t="s">
        <v>239</v>
      </c>
      <c r="M41" s="29"/>
      <c r="N41" s="39">
        <v>24</v>
      </c>
      <c r="O41" s="136" t="s">
        <v>53</v>
      </c>
      <c r="P41" s="137"/>
      <c r="Q41" s="40" t="s">
        <v>237</v>
      </c>
      <c r="R41" s="29">
        <v>3</v>
      </c>
      <c r="S41" s="29">
        <v>20</v>
      </c>
      <c r="T41" s="41">
        <v>56</v>
      </c>
      <c r="U41" s="28" t="s">
        <v>95</v>
      </c>
      <c r="V41" s="40" t="s">
        <v>238</v>
      </c>
      <c r="W41" s="29">
        <v>7</v>
      </c>
      <c r="X41" s="29">
        <v>20</v>
      </c>
      <c r="Y41" s="41">
        <v>88</v>
      </c>
      <c r="Z41" s="42"/>
      <c r="AA41" s="40" t="s">
        <v>239</v>
      </c>
      <c r="AB41" s="29"/>
      <c r="AC41" s="112"/>
    </row>
    <row r="42" spans="1:29" ht="15" thickTop="1" x14ac:dyDescent="0.35">
      <c r="A42" s="43">
        <v>25</v>
      </c>
      <c r="B42" s="138" t="s">
        <v>55</v>
      </c>
      <c r="C42" s="139"/>
      <c r="D42" s="44" t="s">
        <v>240</v>
      </c>
      <c r="E42" s="26">
        <v>60</v>
      </c>
      <c r="F42" s="43">
        <v>57</v>
      </c>
      <c r="G42" s="25" t="s">
        <v>97</v>
      </c>
      <c r="H42" s="44" t="s">
        <v>241</v>
      </c>
      <c r="I42" s="26">
        <v>77</v>
      </c>
      <c r="J42" s="43">
        <v>89</v>
      </c>
      <c r="K42" s="46"/>
      <c r="L42" s="44" t="s">
        <v>242</v>
      </c>
      <c r="M42" s="26"/>
      <c r="N42" s="43">
        <v>25</v>
      </c>
      <c r="O42" s="138" t="s">
        <v>55</v>
      </c>
      <c r="P42" s="139"/>
      <c r="Q42" s="44" t="s">
        <v>240</v>
      </c>
      <c r="R42" s="26">
        <v>4</v>
      </c>
      <c r="S42" s="26">
        <v>13</v>
      </c>
      <c r="T42" s="45">
        <v>57</v>
      </c>
      <c r="U42" s="25" t="s">
        <v>97</v>
      </c>
      <c r="V42" s="44" t="s">
        <v>241</v>
      </c>
      <c r="W42" s="26">
        <v>8</v>
      </c>
      <c r="X42" s="26">
        <v>13</v>
      </c>
      <c r="Y42" s="45">
        <v>89</v>
      </c>
      <c r="Z42" s="34"/>
      <c r="AA42" s="44" t="s">
        <v>218</v>
      </c>
      <c r="AB42" s="26"/>
      <c r="AC42" s="111"/>
    </row>
    <row r="43" spans="1:29" x14ac:dyDescent="0.35">
      <c r="A43" s="36">
        <v>26</v>
      </c>
      <c r="B43" s="134" t="s">
        <v>56</v>
      </c>
      <c r="C43" s="135"/>
      <c r="D43" s="31" t="s">
        <v>243</v>
      </c>
      <c r="E43" s="2">
        <v>94</v>
      </c>
      <c r="F43" s="36">
        <v>58</v>
      </c>
      <c r="G43" s="20" t="s">
        <v>98</v>
      </c>
      <c r="H43" s="31" t="s">
        <v>244</v>
      </c>
      <c r="I43" s="2">
        <v>19</v>
      </c>
      <c r="J43" s="36">
        <v>90</v>
      </c>
      <c r="K43" s="30"/>
      <c r="L43" s="31" t="s">
        <v>245</v>
      </c>
      <c r="M43" s="2"/>
      <c r="N43" s="36">
        <v>26</v>
      </c>
      <c r="O43" s="134" t="s">
        <v>56</v>
      </c>
      <c r="P43" s="135"/>
      <c r="Q43" s="31" t="s">
        <v>243</v>
      </c>
      <c r="R43" s="2">
        <v>4</v>
      </c>
      <c r="S43" s="2">
        <v>14</v>
      </c>
      <c r="T43" s="37">
        <v>58</v>
      </c>
      <c r="U43" s="20" t="s">
        <v>98</v>
      </c>
      <c r="V43" s="31" t="s">
        <v>244</v>
      </c>
      <c r="W43" s="2">
        <v>8</v>
      </c>
      <c r="X43" s="2">
        <v>14</v>
      </c>
      <c r="Y43" s="37">
        <v>90</v>
      </c>
      <c r="Z43" s="38"/>
      <c r="AA43" s="31" t="s">
        <v>245</v>
      </c>
      <c r="AB43" s="2"/>
      <c r="AC43" s="3"/>
    </row>
    <row r="44" spans="1:29" x14ac:dyDescent="0.35">
      <c r="A44" s="36">
        <v>27</v>
      </c>
      <c r="B44" s="134" t="s">
        <v>57</v>
      </c>
      <c r="C44" s="135"/>
      <c r="D44" s="31" t="s">
        <v>246</v>
      </c>
      <c r="E44" s="2">
        <v>1</v>
      </c>
      <c r="F44" s="36">
        <v>59</v>
      </c>
      <c r="G44" s="20" t="s">
        <v>99</v>
      </c>
      <c r="H44" s="31" t="s">
        <v>247</v>
      </c>
      <c r="I44" s="2">
        <v>81</v>
      </c>
      <c r="J44" s="36">
        <v>91</v>
      </c>
      <c r="K44" s="30"/>
      <c r="L44" s="31" t="s">
        <v>248</v>
      </c>
      <c r="M44" s="2"/>
      <c r="N44" s="36">
        <v>27</v>
      </c>
      <c r="O44" s="134" t="s">
        <v>57</v>
      </c>
      <c r="P44" s="135"/>
      <c r="Q44" s="31" t="s">
        <v>246</v>
      </c>
      <c r="R44" s="2">
        <v>4</v>
      </c>
      <c r="S44" s="2">
        <v>15</v>
      </c>
      <c r="T44" s="37">
        <v>59</v>
      </c>
      <c r="U44" s="20" t="s">
        <v>99</v>
      </c>
      <c r="V44" s="31" t="s">
        <v>247</v>
      </c>
      <c r="W44" s="2">
        <v>8</v>
      </c>
      <c r="X44" s="2">
        <v>15</v>
      </c>
      <c r="Y44" s="37">
        <v>91</v>
      </c>
      <c r="Z44" s="38"/>
      <c r="AA44" s="31" t="s">
        <v>248</v>
      </c>
      <c r="AB44" s="2"/>
      <c r="AC44" s="3"/>
    </row>
    <row r="45" spans="1:29" x14ac:dyDescent="0.35">
      <c r="A45" s="36">
        <v>28</v>
      </c>
      <c r="B45" s="134" t="s">
        <v>59</v>
      </c>
      <c r="C45" s="135"/>
      <c r="D45" s="31" t="s">
        <v>249</v>
      </c>
      <c r="E45" s="2">
        <v>88</v>
      </c>
      <c r="F45" s="36">
        <v>60</v>
      </c>
      <c r="G45" s="20" t="s">
        <v>101</v>
      </c>
      <c r="H45" s="31" t="s">
        <v>250</v>
      </c>
      <c r="I45" s="2">
        <v>20</v>
      </c>
      <c r="J45" s="36">
        <v>92</v>
      </c>
      <c r="K45" s="30"/>
      <c r="L45" s="31" t="s">
        <v>251</v>
      </c>
      <c r="M45" s="2"/>
      <c r="N45" s="36">
        <v>28</v>
      </c>
      <c r="O45" s="134" t="s">
        <v>59</v>
      </c>
      <c r="P45" s="135"/>
      <c r="Q45" s="31" t="s">
        <v>249</v>
      </c>
      <c r="R45" s="2">
        <v>4</v>
      </c>
      <c r="S45" s="2">
        <v>16</v>
      </c>
      <c r="T45" s="37">
        <v>60</v>
      </c>
      <c r="U45" s="20" t="s">
        <v>101</v>
      </c>
      <c r="V45" s="31" t="s">
        <v>250</v>
      </c>
      <c r="W45" s="2">
        <v>8</v>
      </c>
      <c r="X45" s="2">
        <v>16</v>
      </c>
      <c r="Y45" s="37">
        <v>92</v>
      </c>
      <c r="Z45" s="38"/>
      <c r="AA45" s="31" t="s">
        <v>251</v>
      </c>
      <c r="AB45" s="2"/>
      <c r="AC45" s="3"/>
    </row>
    <row r="46" spans="1:29" x14ac:dyDescent="0.35">
      <c r="A46" s="36">
        <v>29</v>
      </c>
      <c r="B46" s="134" t="s">
        <v>60</v>
      </c>
      <c r="C46" s="135"/>
      <c r="D46" s="31" t="s">
        <v>252</v>
      </c>
      <c r="E46" s="2">
        <v>78</v>
      </c>
      <c r="F46" s="36">
        <v>61</v>
      </c>
      <c r="G46" s="20" t="s">
        <v>102</v>
      </c>
      <c r="H46" s="31" t="s">
        <v>253</v>
      </c>
      <c r="I46" s="2">
        <v>65</v>
      </c>
      <c r="J46" s="36">
        <v>93</v>
      </c>
      <c r="K46" s="30"/>
      <c r="L46" s="31" t="s">
        <v>254</v>
      </c>
      <c r="M46" s="2"/>
      <c r="N46" s="36">
        <v>29</v>
      </c>
      <c r="O46" s="134" t="s">
        <v>60</v>
      </c>
      <c r="P46" s="135"/>
      <c r="Q46" s="31" t="s">
        <v>252</v>
      </c>
      <c r="R46" s="2">
        <v>4</v>
      </c>
      <c r="S46" s="2">
        <v>17</v>
      </c>
      <c r="T46" s="37">
        <v>61</v>
      </c>
      <c r="U46" s="20" t="s">
        <v>102</v>
      </c>
      <c r="V46" s="31" t="s">
        <v>253</v>
      </c>
      <c r="W46" s="2">
        <v>8</v>
      </c>
      <c r="X46" s="2">
        <v>17</v>
      </c>
      <c r="Y46" s="37">
        <v>93</v>
      </c>
      <c r="Z46" s="38"/>
      <c r="AA46" s="31" t="s">
        <v>254</v>
      </c>
      <c r="AB46" s="2"/>
      <c r="AC46" s="3"/>
    </row>
    <row r="47" spans="1:29" x14ac:dyDescent="0.35">
      <c r="A47" s="36">
        <v>30</v>
      </c>
      <c r="B47" s="134" t="s">
        <v>61</v>
      </c>
      <c r="C47" s="135"/>
      <c r="D47" s="31" t="s">
        <v>255</v>
      </c>
      <c r="E47" s="2">
        <v>47</v>
      </c>
      <c r="F47" s="36">
        <v>62</v>
      </c>
      <c r="G47" s="20" t="s">
        <v>104</v>
      </c>
      <c r="H47" s="31" t="s">
        <v>256</v>
      </c>
      <c r="I47" s="2">
        <v>30</v>
      </c>
      <c r="J47" s="36">
        <v>94</v>
      </c>
      <c r="K47" s="30"/>
      <c r="L47" s="31" t="s">
        <v>257</v>
      </c>
      <c r="M47" s="2"/>
      <c r="N47" s="36">
        <v>30</v>
      </c>
      <c r="O47" s="134" t="s">
        <v>61</v>
      </c>
      <c r="P47" s="135"/>
      <c r="Q47" s="31" t="s">
        <v>255</v>
      </c>
      <c r="R47" s="2">
        <v>4</v>
      </c>
      <c r="S47" s="2">
        <v>18</v>
      </c>
      <c r="T47" s="37">
        <v>62</v>
      </c>
      <c r="U47" s="20" t="s">
        <v>104</v>
      </c>
      <c r="V47" s="31" t="s">
        <v>256</v>
      </c>
      <c r="W47" s="2">
        <v>8</v>
      </c>
      <c r="X47" s="2">
        <v>18</v>
      </c>
      <c r="Y47" s="37">
        <v>94</v>
      </c>
      <c r="Z47" s="38"/>
      <c r="AA47" s="31" t="s">
        <v>257</v>
      </c>
      <c r="AB47" s="2"/>
      <c r="AC47" s="3"/>
    </row>
    <row r="48" spans="1:29" x14ac:dyDescent="0.35">
      <c r="A48" s="36">
        <v>31</v>
      </c>
      <c r="B48" s="134" t="s">
        <v>63</v>
      </c>
      <c r="C48" s="135"/>
      <c r="D48" s="31" t="s">
        <v>258</v>
      </c>
      <c r="E48" s="2">
        <v>63</v>
      </c>
      <c r="F48" s="36">
        <v>63</v>
      </c>
      <c r="G48" s="20" t="s">
        <v>105</v>
      </c>
      <c r="H48" s="31" t="s">
        <v>259</v>
      </c>
      <c r="I48" s="2">
        <v>80</v>
      </c>
      <c r="J48" s="36">
        <v>95</v>
      </c>
      <c r="K48" s="30"/>
      <c r="L48" s="31" t="s">
        <v>260</v>
      </c>
      <c r="M48" s="2"/>
      <c r="N48" s="36">
        <v>31</v>
      </c>
      <c r="O48" s="134" t="s">
        <v>63</v>
      </c>
      <c r="P48" s="135"/>
      <c r="Q48" s="31" t="s">
        <v>258</v>
      </c>
      <c r="R48" s="2">
        <v>4</v>
      </c>
      <c r="S48" s="2">
        <v>19</v>
      </c>
      <c r="T48" s="37">
        <v>63</v>
      </c>
      <c r="U48" s="20" t="s">
        <v>105</v>
      </c>
      <c r="V48" s="31" t="s">
        <v>259</v>
      </c>
      <c r="W48" s="2">
        <v>8</v>
      </c>
      <c r="X48" s="2">
        <v>19</v>
      </c>
      <c r="Y48" s="37">
        <v>95</v>
      </c>
      <c r="Z48" s="38"/>
      <c r="AA48" s="31" t="s">
        <v>260</v>
      </c>
      <c r="AB48" s="2"/>
      <c r="AC48" s="3"/>
    </row>
    <row r="49" spans="1:29" ht="15" thickBot="1" x14ac:dyDescent="0.4">
      <c r="A49" s="39">
        <v>32</v>
      </c>
      <c r="B49" s="136" t="s">
        <v>64</v>
      </c>
      <c r="C49" s="137"/>
      <c r="D49" s="40" t="s">
        <v>261</v>
      </c>
      <c r="E49" s="29">
        <v>4</v>
      </c>
      <c r="F49" s="39">
        <v>64</v>
      </c>
      <c r="G49" s="28" t="s">
        <v>106</v>
      </c>
      <c r="H49" s="40" t="s">
        <v>262</v>
      </c>
      <c r="I49" s="29">
        <v>96</v>
      </c>
      <c r="J49" s="39">
        <v>96</v>
      </c>
      <c r="K49" s="47"/>
      <c r="L49" s="40" t="s">
        <v>263</v>
      </c>
      <c r="M49" s="29"/>
      <c r="N49" s="36">
        <v>32</v>
      </c>
      <c r="O49" s="136" t="s">
        <v>64</v>
      </c>
      <c r="P49" s="137"/>
      <c r="Q49" s="40" t="s">
        <v>261</v>
      </c>
      <c r="R49" s="29">
        <v>4</v>
      </c>
      <c r="S49" s="29">
        <v>20</v>
      </c>
      <c r="T49" s="41">
        <v>64</v>
      </c>
      <c r="U49" s="28" t="s">
        <v>106</v>
      </c>
      <c r="V49" s="40" t="s">
        <v>262</v>
      </c>
      <c r="W49" s="29">
        <v>8</v>
      </c>
      <c r="X49" s="29">
        <v>20</v>
      </c>
      <c r="Y49" s="41">
        <v>96</v>
      </c>
      <c r="Z49" s="42"/>
      <c r="AA49" s="40" t="s">
        <v>263</v>
      </c>
      <c r="AB49" s="29"/>
      <c r="AC49" s="112"/>
    </row>
    <row r="50" spans="1:29" ht="15" thickTop="1" x14ac:dyDescent="0.35">
      <c r="A50" s="4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5"/>
    </row>
    <row r="51" spans="1:29" x14ac:dyDescent="0.35">
      <c r="B51" t="s">
        <v>266</v>
      </c>
      <c r="O51" t="s">
        <v>266</v>
      </c>
    </row>
    <row r="53" spans="1:29" x14ac:dyDescent="0.35">
      <c r="B53" s="2" t="s">
        <v>0</v>
      </c>
      <c r="C53" s="120">
        <v>1</v>
      </c>
      <c r="D53" s="121"/>
      <c r="E53" s="120">
        <v>2</v>
      </c>
      <c r="F53" s="121"/>
      <c r="G53" s="30">
        <v>56</v>
      </c>
      <c r="H53" s="122"/>
      <c r="I53" s="123"/>
      <c r="J53" s="4" t="s">
        <v>3</v>
      </c>
      <c r="K53" s="49" t="s">
        <v>273</v>
      </c>
      <c r="L53" s="4"/>
      <c r="M53" s="4"/>
      <c r="O53" s="2" t="s">
        <v>0</v>
      </c>
      <c r="P53" s="120">
        <v>1</v>
      </c>
      <c r="Q53" s="121"/>
      <c r="R53" s="120">
        <v>2</v>
      </c>
      <c r="S53" s="140"/>
      <c r="T53" s="121"/>
      <c r="U53" s="30">
        <v>56</v>
      </c>
      <c r="V53" s="122"/>
      <c r="W53" s="123"/>
      <c r="X53" s="4" t="s">
        <v>3</v>
      </c>
      <c r="Y53" s="4"/>
      <c r="Z53" s="4" t="s">
        <v>436</v>
      </c>
      <c r="AA53" s="4"/>
      <c r="AB53" s="4"/>
      <c r="AC53" s="4"/>
    </row>
    <row r="54" spans="1:29" x14ac:dyDescent="0.35">
      <c r="B54" s="2" t="s">
        <v>267</v>
      </c>
      <c r="C54" s="124" t="s">
        <v>271</v>
      </c>
      <c r="D54" s="125"/>
      <c r="E54" s="126"/>
      <c r="F54" s="127"/>
      <c r="G54" s="2"/>
      <c r="H54" s="122"/>
      <c r="I54" s="123"/>
      <c r="J54" s="6" t="s">
        <v>4</v>
      </c>
      <c r="K54" s="6"/>
      <c r="L54" s="6"/>
      <c r="M54" s="6"/>
      <c r="O54" s="2" t="s">
        <v>267</v>
      </c>
      <c r="P54" s="124" t="s">
        <v>429</v>
      </c>
      <c r="Q54" s="125"/>
      <c r="R54" s="126"/>
      <c r="S54" s="141"/>
      <c r="T54" s="127"/>
      <c r="U54" s="2"/>
      <c r="V54" s="122"/>
      <c r="W54" s="123"/>
      <c r="X54" s="108" t="s">
        <v>4</v>
      </c>
      <c r="Y54" s="108"/>
      <c r="Z54" s="108"/>
      <c r="AA54" s="108"/>
      <c r="AB54" s="108"/>
      <c r="AC54" s="108"/>
    </row>
    <row r="55" spans="1:29" x14ac:dyDescent="0.35">
      <c r="B55" s="2" t="s">
        <v>5</v>
      </c>
      <c r="C55" s="128">
        <f>30-(C56+C57+C58+C59+C60+C61)</f>
        <v>11.25</v>
      </c>
      <c r="D55" s="129"/>
      <c r="E55" s="130"/>
      <c r="F55" s="131"/>
      <c r="G55" s="2">
        <f>G53*C55</f>
        <v>630</v>
      </c>
      <c r="H55" s="122"/>
      <c r="I55" s="123"/>
      <c r="J55" s="6" t="s">
        <v>6</v>
      </c>
      <c r="K55" s="6"/>
      <c r="L55" s="6"/>
      <c r="M55" s="6"/>
      <c r="O55" s="2" t="s">
        <v>5</v>
      </c>
      <c r="P55" s="128">
        <f>30-(P56+P57+P58+P59+P60+P61)</f>
        <v>11.7</v>
      </c>
      <c r="Q55" s="129"/>
      <c r="R55" s="130"/>
      <c r="S55" s="131"/>
      <c r="T55" s="2"/>
      <c r="U55" s="2">
        <f>U53*P55</f>
        <v>655.19999999999993</v>
      </c>
      <c r="V55" s="122"/>
      <c r="W55" s="123"/>
      <c r="X55" s="108" t="s">
        <v>6</v>
      </c>
      <c r="Y55" s="108"/>
      <c r="Z55" s="108"/>
      <c r="AA55" s="108"/>
      <c r="AB55" s="108"/>
      <c r="AC55" s="108"/>
    </row>
    <row r="56" spans="1:29" x14ac:dyDescent="0.35">
      <c r="B56" s="2" t="s">
        <v>7</v>
      </c>
      <c r="C56" s="128">
        <v>6</v>
      </c>
      <c r="D56" s="129"/>
      <c r="E56" s="130" t="s">
        <v>8</v>
      </c>
      <c r="F56" s="131"/>
      <c r="G56" s="2">
        <f>G53*C56</f>
        <v>336</v>
      </c>
      <c r="H56" s="122"/>
      <c r="I56" s="123"/>
      <c r="J56" s="8" t="s">
        <v>9</v>
      </c>
      <c r="K56" s="8"/>
      <c r="L56" s="8"/>
      <c r="M56" s="8"/>
      <c r="O56" s="2" t="s">
        <v>7</v>
      </c>
      <c r="P56" s="128">
        <v>6</v>
      </c>
      <c r="Q56" s="129"/>
      <c r="R56" s="130" t="s">
        <v>8</v>
      </c>
      <c r="S56" s="131"/>
      <c r="T56" s="2"/>
      <c r="U56" s="2">
        <f>U53*P56</f>
        <v>336</v>
      </c>
      <c r="V56" s="122"/>
      <c r="W56" s="123"/>
      <c r="X56" s="8" t="s">
        <v>9</v>
      </c>
      <c r="Y56" s="8"/>
      <c r="Z56" s="8"/>
      <c r="AA56" s="8"/>
      <c r="AB56" s="8"/>
      <c r="AC56" s="108"/>
    </row>
    <row r="57" spans="1:29" x14ac:dyDescent="0.35">
      <c r="B57" s="2" t="s">
        <v>10</v>
      </c>
      <c r="C57" s="128">
        <v>1.2</v>
      </c>
      <c r="D57" s="129"/>
      <c r="E57" s="130" t="s">
        <v>11</v>
      </c>
      <c r="F57" s="131"/>
      <c r="G57" s="2">
        <f>G53*C57</f>
        <v>67.2</v>
      </c>
      <c r="H57" s="122"/>
      <c r="I57" s="123"/>
      <c r="J57" s="4" t="s">
        <v>12</v>
      </c>
      <c r="K57" s="4"/>
      <c r="L57" s="4"/>
      <c r="M57" s="4"/>
      <c r="O57" s="2" t="s">
        <v>10</v>
      </c>
      <c r="P57" s="128">
        <v>1.2</v>
      </c>
      <c r="Q57" s="129"/>
      <c r="R57" s="130" t="s">
        <v>11</v>
      </c>
      <c r="S57" s="131"/>
      <c r="T57" s="2"/>
      <c r="U57" s="2">
        <f>U53*P57</f>
        <v>67.2</v>
      </c>
      <c r="V57" s="122"/>
      <c r="W57" s="123"/>
      <c r="X57" s="4" t="s">
        <v>12</v>
      </c>
      <c r="Y57" s="4"/>
      <c r="Z57" s="4" t="s">
        <v>437</v>
      </c>
      <c r="AA57" s="4"/>
      <c r="AB57" s="4" t="s">
        <v>433</v>
      </c>
      <c r="AC57" s="108"/>
    </row>
    <row r="58" spans="1:29" x14ac:dyDescent="0.35">
      <c r="B58" s="2" t="s">
        <v>35</v>
      </c>
      <c r="C58" s="128">
        <v>5.55</v>
      </c>
      <c r="D58" s="129"/>
      <c r="E58" s="132" t="s">
        <v>283</v>
      </c>
      <c r="F58" s="133"/>
      <c r="G58" s="2"/>
      <c r="H58" s="122"/>
      <c r="I58" s="123"/>
      <c r="J58" s="6" t="s">
        <v>13</v>
      </c>
      <c r="K58" s="6"/>
      <c r="L58" s="6"/>
      <c r="M58" s="6"/>
      <c r="O58" s="2" t="s">
        <v>428</v>
      </c>
      <c r="P58" s="128">
        <v>3</v>
      </c>
      <c r="Q58" s="129"/>
      <c r="R58" s="132" t="s">
        <v>11</v>
      </c>
      <c r="S58" s="133"/>
      <c r="T58" s="2"/>
      <c r="U58" s="2" t="s">
        <v>430</v>
      </c>
      <c r="V58" s="122"/>
      <c r="W58" s="123"/>
      <c r="X58" s="108" t="s">
        <v>13</v>
      </c>
      <c r="Y58" s="108"/>
      <c r="Z58" s="108">
        <v>1.5</v>
      </c>
      <c r="AA58" s="108"/>
      <c r="AB58" s="108"/>
      <c r="AC58" s="108"/>
    </row>
    <row r="59" spans="1:29" x14ac:dyDescent="0.35">
      <c r="B59" s="2" t="s">
        <v>284</v>
      </c>
      <c r="C59" s="128">
        <v>0.9</v>
      </c>
      <c r="D59" s="129"/>
      <c r="E59" s="132" t="s">
        <v>282</v>
      </c>
      <c r="F59" s="133"/>
      <c r="G59" s="2">
        <f>G53*C59</f>
        <v>50.4</v>
      </c>
      <c r="H59" s="122"/>
      <c r="I59" s="123"/>
      <c r="J59" s="6" t="s">
        <v>14</v>
      </c>
      <c r="K59" s="6"/>
      <c r="L59" s="6"/>
      <c r="M59" s="6"/>
      <c r="O59" s="2" t="s">
        <v>423</v>
      </c>
      <c r="P59" s="128">
        <v>3</v>
      </c>
      <c r="Q59" s="129"/>
      <c r="R59" s="132" t="s">
        <v>282</v>
      </c>
      <c r="S59" s="133"/>
      <c r="T59" s="2"/>
      <c r="U59" s="2" t="s">
        <v>430</v>
      </c>
      <c r="V59" s="122"/>
      <c r="W59" s="123"/>
      <c r="X59" s="108" t="s">
        <v>14</v>
      </c>
      <c r="Y59" s="108"/>
      <c r="Z59" s="108" t="s">
        <v>432</v>
      </c>
      <c r="AA59" s="108"/>
      <c r="AB59" s="108"/>
      <c r="AC59" s="108"/>
    </row>
    <row r="60" spans="1:29" x14ac:dyDescent="0.35">
      <c r="B60" s="2" t="s">
        <v>15</v>
      </c>
      <c r="C60" s="128">
        <v>4.8</v>
      </c>
      <c r="D60" s="129"/>
      <c r="E60" s="130" t="s">
        <v>276</v>
      </c>
      <c r="F60" s="131"/>
      <c r="G60" s="2">
        <f>G53*C60</f>
        <v>268.8</v>
      </c>
      <c r="H60" s="122"/>
      <c r="I60" s="123"/>
      <c r="J60" s="6" t="s">
        <v>16</v>
      </c>
      <c r="K60" s="6"/>
      <c r="L60" s="6"/>
      <c r="M60" s="6"/>
      <c r="O60" s="2" t="s">
        <v>15</v>
      </c>
      <c r="P60" s="128">
        <v>4.8</v>
      </c>
      <c r="Q60" s="129"/>
      <c r="R60" s="130" t="s">
        <v>276</v>
      </c>
      <c r="S60" s="131"/>
      <c r="T60" s="2"/>
      <c r="U60" s="2">
        <f>U53*P60</f>
        <v>268.8</v>
      </c>
      <c r="V60" s="122"/>
      <c r="W60" s="123"/>
      <c r="X60" s="108" t="s">
        <v>16</v>
      </c>
      <c r="Y60" s="108"/>
      <c r="Z60" s="108" t="s">
        <v>348</v>
      </c>
      <c r="AA60" s="108"/>
      <c r="AB60" s="108"/>
      <c r="AC60" s="108"/>
    </row>
    <row r="61" spans="1:29" x14ac:dyDescent="0.35">
      <c r="B61" s="31" t="s">
        <v>17</v>
      </c>
      <c r="C61" s="128">
        <v>0.3</v>
      </c>
      <c r="D61" s="129"/>
      <c r="E61" s="130" t="s">
        <v>18</v>
      </c>
      <c r="F61" s="131"/>
      <c r="G61" s="2">
        <f>G53*C61</f>
        <v>16.8</v>
      </c>
      <c r="H61" s="122"/>
      <c r="I61" s="123"/>
      <c r="J61" s="10" t="s">
        <v>19</v>
      </c>
      <c r="K61" s="10"/>
      <c r="L61" s="6"/>
      <c r="M61" s="6"/>
      <c r="O61" s="31" t="s">
        <v>17</v>
      </c>
      <c r="P61" s="128">
        <v>0.3</v>
      </c>
      <c r="Q61" s="129"/>
      <c r="R61" s="130" t="s">
        <v>18</v>
      </c>
      <c r="S61" s="131"/>
      <c r="T61" s="2"/>
      <c r="U61" s="2">
        <f>U53*P61</f>
        <v>16.8</v>
      </c>
      <c r="V61" s="122"/>
      <c r="W61" s="123"/>
      <c r="X61" s="109" t="s">
        <v>19</v>
      </c>
      <c r="Y61" s="109"/>
      <c r="Z61" s="109" t="s">
        <v>434</v>
      </c>
      <c r="AA61" s="108"/>
      <c r="AB61" s="108"/>
      <c r="AC61" s="108"/>
    </row>
    <row r="62" spans="1:29" x14ac:dyDescent="0.35">
      <c r="B62" s="2" t="s">
        <v>20</v>
      </c>
      <c r="C62" s="126">
        <f>SUM(C55:C61)</f>
        <v>30</v>
      </c>
      <c r="D62" s="127"/>
      <c r="E62" s="130"/>
      <c r="F62" s="131"/>
      <c r="G62" s="2">
        <f>SUM(G55:G61)</f>
        <v>1369.2</v>
      </c>
      <c r="H62" s="122"/>
      <c r="I62" s="123"/>
      <c r="J62" s="10" t="s">
        <v>21</v>
      </c>
      <c r="K62" s="10"/>
      <c r="L62" s="6"/>
      <c r="M62" s="6"/>
      <c r="O62" s="2" t="s">
        <v>20</v>
      </c>
      <c r="P62" s="126">
        <f>SUM(P55:P61)</f>
        <v>30</v>
      </c>
      <c r="Q62" s="127"/>
      <c r="R62" s="130"/>
      <c r="S62" s="131"/>
      <c r="T62" s="2"/>
      <c r="U62" s="2">
        <f>SUM(U55:U61)</f>
        <v>1343.9999999999998</v>
      </c>
      <c r="V62" s="122"/>
      <c r="W62" s="123"/>
      <c r="X62" s="109" t="s">
        <v>21</v>
      </c>
      <c r="Y62" s="109"/>
      <c r="Z62" s="109" t="s">
        <v>435</v>
      </c>
      <c r="AA62" s="108"/>
      <c r="AB62" s="108"/>
      <c r="AC62" s="108"/>
    </row>
    <row r="63" spans="1:29" x14ac:dyDescent="0.35">
      <c r="B63" s="32" t="s">
        <v>22</v>
      </c>
      <c r="C63" s="126"/>
      <c r="D63" s="127"/>
      <c r="E63" s="126"/>
      <c r="F63" s="127"/>
      <c r="G63" s="2" t="s">
        <v>277</v>
      </c>
      <c r="H63" s="122"/>
      <c r="I63" s="123"/>
      <c r="J63" s="12" t="s">
        <v>23</v>
      </c>
      <c r="K63" s="12"/>
      <c r="L63" s="6"/>
      <c r="M63" s="6"/>
      <c r="O63" s="32" t="s">
        <v>22</v>
      </c>
      <c r="P63" s="126"/>
      <c r="Q63" s="127"/>
      <c r="R63" s="126"/>
      <c r="S63" s="127"/>
      <c r="T63" s="2"/>
      <c r="U63" s="2" t="s">
        <v>277</v>
      </c>
      <c r="V63" s="122"/>
      <c r="W63" s="123"/>
      <c r="X63" s="12" t="s">
        <v>23</v>
      </c>
      <c r="Y63" s="12"/>
      <c r="Z63" s="12"/>
      <c r="AA63" s="108"/>
      <c r="AB63" s="108"/>
      <c r="AC63" s="108"/>
    </row>
    <row r="64" spans="1:29" x14ac:dyDescent="0.35">
      <c r="B64" s="32" t="s">
        <v>24</v>
      </c>
      <c r="C64" s="126">
        <v>30</v>
      </c>
      <c r="D64" s="127"/>
      <c r="E64" s="126" t="s">
        <v>285</v>
      </c>
      <c r="F64" s="127"/>
      <c r="G64" s="2">
        <v>30</v>
      </c>
      <c r="H64" s="122"/>
      <c r="I64" s="123"/>
      <c r="J64" s="13" t="s">
        <v>25</v>
      </c>
      <c r="K64" s="13"/>
      <c r="L64" s="4"/>
      <c r="M64" s="6"/>
      <c r="O64" s="32" t="s">
        <v>24</v>
      </c>
      <c r="P64" s="126">
        <v>30</v>
      </c>
      <c r="Q64" s="127"/>
      <c r="R64" s="126" t="s">
        <v>285</v>
      </c>
      <c r="S64" s="127"/>
      <c r="T64" s="2"/>
      <c r="U64" s="2">
        <v>30</v>
      </c>
      <c r="V64" s="122"/>
      <c r="W64" s="123"/>
      <c r="X64" s="13" t="s">
        <v>25</v>
      </c>
      <c r="Y64" s="13"/>
      <c r="Z64" s="13"/>
      <c r="AA64" s="4"/>
      <c r="AB64" s="108"/>
      <c r="AC64" s="108"/>
    </row>
    <row r="67" spans="1:29" x14ac:dyDescent="0.35">
      <c r="A67" s="17" t="s">
        <v>166</v>
      </c>
      <c r="D67" s="17"/>
      <c r="E67" s="33" t="s">
        <v>35</v>
      </c>
      <c r="F67" s="35" t="s">
        <v>166</v>
      </c>
      <c r="H67" s="35"/>
      <c r="I67" s="33" t="s">
        <v>35</v>
      </c>
      <c r="J67" s="34" t="s">
        <v>166</v>
      </c>
      <c r="K67" s="35"/>
      <c r="M67" s="33" t="s">
        <v>35</v>
      </c>
      <c r="N67" s="4" t="s">
        <v>166</v>
      </c>
      <c r="Q67" s="97"/>
      <c r="R67" s="33" t="s">
        <v>426</v>
      </c>
      <c r="S67" s="110" t="s">
        <v>427</v>
      </c>
      <c r="T67" s="34" t="s">
        <v>166</v>
      </c>
      <c r="V67" s="35"/>
      <c r="W67" s="33" t="s">
        <v>426</v>
      </c>
      <c r="X67" s="110" t="s">
        <v>427</v>
      </c>
      <c r="Y67" s="34" t="s">
        <v>166</v>
      </c>
      <c r="Z67" s="35"/>
      <c r="AB67" s="33" t="s">
        <v>426</v>
      </c>
      <c r="AC67" s="110" t="s">
        <v>427</v>
      </c>
    </row>
    <row r="68" spans="1:29" x14ac:dyDescent="0.35">
      <c r="A68" s="36">
        <v>1</v>
      </c>
      <c r="B68" s="22" t="s">
        <v>111</v>
      </c>
      <c r="C68" s="2"/>
      <c r="D68" s="31" t="s">
        <v>168</v>
      </c>
      <c r="E68" s="2">
        <v>23</v>
      </c>
      <c r="F68" s="36">
        <v>33</v>
      </c>
      <c r="G68" s="22" t="s">
        <v>159</v>
      </c>
      <c r="H68" s="50" t="s">
        <v>169</v>
      </c>
      <c r="I68" s="2">
        <v>18</v>
      </c>
      <c r="J68" s="37">
        <v>65</v>
      </c>
      <c r="K68" s="38"/>
      <c r="L68" s="31" t="s">
        <v>170</v>
      </c>
      <c r="M68" s="2"/>
      <c r="N68" s="36">
        <v>1</v>
      </c>
      <c r="O68" s="142" t="s">
        <v>111</v>
      </c>
      <c r="P68" s="143"/>
      <c r="Q68" s="31" t="s">
        <v>168</v>
      </c>
      <c r="R68" s="2">
        <v>1</v>
      </c>
      <c r="S68" s="26">
        <v>13</v>
      </c>
      <c r="T68" s="37">
        <v>33</v>
      </c>
      <c r="U68" s="22" t="s">
        <v>159</v>
      </c>
      <c r="V68" s="31" t="s">
        <v>169</v>
      </c>
      <c r="W68" s="2">
        <v>5</v>
      </c>
      <c r="X68" s="26">
        <v>13</v>
      </c>
      <c r="Y68" s="37">
        <v>65</v>
      </c>
      <c r="Z68" s="20"/>
      <c r="AA68" s="31" t="s">
        <v>170</v>
      </c>
      <c r="AB68" s="2"/>
      <c r="AC68" s="111"/>
    </row>
    <row r="69" spans="1:29" x14ac:dyDescent="0.35">
      <c r="A69" s="36">
        <v>2</v>
      </c>
      <c r="B69" s="22" t="s">
        <v>112</v>
      </c>
      <c r="C69" s="2"/>
      <c r="D69" s="31" t="s">
        <v>171</v>
      </c>
      <c r="E69" s="2">
        <v>31</v>
      </c>
      <c r="F69" s="36">
        <v>34</v>
      </c>
      <c r="G69" s="22" t="s">
        <v>160</v>
      </c>
      <c r="H69" s="50" t="s">
        <v>172</v>
      </c>
      <c r="I69" s="2">
        <v>26</v>
      </c>
      <c r="J69" s="37">
        <v>66</v>
      </c>
      <c r="K69" s="38"/>
      <c r="L69" s="31" t="s">
        <v>173</v>
      </c>
      <c r="M69" s="2"/>
      <c r="N69" s="36">
        <v>2</v>
      </c>
      <c r="O69" s="142" t="s">
        <v>112</v>
      </c>
      <c r="P69" s="143"/>
      <c r="Q69" s="31" t="s">
        <v>171</v>
      </c>
      <c r="R69" s="2">
        <v>1</v>
      </c>
      <c r="S69" s="2">
        <v>14</v>
      </c>
      <c r="T69" s="37">
        <v>34</v>
      </c>
      <c r="U69" s="22" t="s">
        <v>160</v>
      </c>
      <c r="V69" s="31" t="s">
        <v>172</v>
      </c>
      <c r="W69" s="2">
        <v>5</v>
      </c>
      <c r="X69" s="2">
        <v>14</v>
      </c>
      <c r="Y69" s="37">
        <v>66</v>
      </c>
      <c r="Z69" s="20"/>
      <c r="AA69" s="31" t="s">
        <v>173</v>
      </c>
      <c r="AB69" s="2"/>
      <c r="AC69" s="3"/>
    </row>
    <row r="70" spans="1:29" x14ac:dyDescent="0.35">
      <c r="A70" s="36">
        <v>3</v>
      </c>
      <c r="B70" s="22" t="s">
        <v>113</v>
      </c>
      <c r="C70" s="2"/>
      <c r="D70" s="31" t="s">
        <v>174</v>
      </c>
      <c r="E70" s="2">
        <v>73</v>
      </c>
      <c r="F70" s="36">
        <v>35</v>
      </c>
      <c r="G70" s="22" t="s">
        <v>137</v>
      </c>
      <c r="H70" s="50" t="s">
        <v>175</v>
      </c>
      <c r="I70" s="2">
        <v>29</v>
      </c>
      <c r="J70" s="37">
        <v>67</v>
      </c>
      <c r="K70" s="38"/>
      <c r="L70" s="31" t="s">
        <v>176</v>
      </c>
      <c r="M70" s="2"/>
      <c r="N70" s="36">
        <v>3</v>
      </c>
      <c r="O70" s="142" t="s">
        <v>113</v>
      </c>
      <c r="P70" s="143"/>
      <c r="Q70" s="31" t="s">
        <v>174</v>
      </c>
      <c r="R70" s="2">
        <v>1</v>
      </c>
      <c r="S70" s="2">
        <v>15</v>
      </c>
      <c r="T70" s="37">
        <v>35</v>
      </c>
      <c r="U70" s="22" t="s">
        <v>137</v>
      </c>
      <c r="V70" s="31" t="s">
        <v>175</v>
      </c>
      <c r="W70" s="2">
        <v>5</v>
      </c>
      <c r="X70" s="2">
        <v>15</v>
      </c>
      <c r="Y70" s="37">
        <v>67</v>
      </c>
      <c r="Z70" s="30"/>
      <c r="AA70" s="31" t="s">
        <v>176</v>
      </c>
      <c r="AB70" s="2"/>
      <c r="AC70" s="3"/>
    </row>
    <row r="71" spans="1:29" x14ac:dyDescent="0.35">
      <c r="A71" s="36">
        <v>4</v>
      </c>
      <c r="B71" s="22" t="s">
        <v>114</v>
      </c>
      <c r="C71" s="2"/>
      <c r="D71" s="31" t="s">
        <v>177</v>
      </c>
      <c r="E71" s="2">
        <v>42</v>
      </c>
      <c r="F71" s="36">
        <v>36</v>
      </c>
      <c r="G71" s="22" t="s">
        <v>138</v>
      </c>
      <c r="H71" s="50" t="s">
        <v>178</v>
      </c>
      <c r="I71" s="2">
        <v>90</v>
      </c>
      <c r="J71" s="37">
        <v>68</v>
      </c>
      <c r="K71" s="38"/>
      <c r="L71" s="31" t="s">
        <v>179</v>
      </c>
      <c r="M71" s="2"/>
      <c r="N71" s="36">
        <v>4</v>
      </c>
      <c r="O71" s="142" t="s">
        <v>114</v>
      </c>
      <c r="P71" s="143"/>
      <c r="Q71" s="31" t="s">
        <v>177</v>
      </c>
      <c r="R71" s="2">
        <v>1</v>
      </c>
      <c r="S71" s="2">
        <v>16</v>
      </c>
      <c r="T71" s="37">
        <v>36</v>
      </c>
      <c r="U71" s="22" t="s">
        <v>138</v>
      </c>
      <c r="V71" s="31" t="s">
        <v>178</v>
      </c>
      <c r="W71" s="2">
        <v>5</v>
      </c>
      <c r="X71" s="2">
        <v>16</v>
      </c>
      <c r="Y71" s="37">
        <v>68</v>
      </c>
      <c r="Z71" s="30"/>
      <c r="AA71" s="31" t="s">
        <v>179</v>
      </c>
      <c r="AB71" s="2"/>
      <c r="AC71" s="3"/>
    </row>
    <row r="72" spans="1:29" x14ac:dyDescent="0.35">
      <c r="A72" s="36">
        <v>5</v>
      </c>
      <c r="B72" s="22" t="s">
        <v>115</v>
      </c>
      <c r="C72" s="2"/>
      <c r="D72" s="31" t="s">
        <v>180</v>
      </c>
      <c r="E72" s="2">
        <v>50</v>
      </c>
      <c r="F72" s="36">
        <v>37</v>
      </c>
      <c r="G72" s="22" t="s">
        <v>139</v>
      </c>
      <c r="H72" s="50" t="s">
        <v>181</v>
      </c>
      <c r="I72" s="2">
        <v>51</v>
      </c>
      <c r="J72" s="37">
        <v>69</v>
      </c>
      <c r="K72" s="38"/>
      <c r="L72" s="31" t="s">
        <v>182</v>
      </c>
      <c r="M72" s="2"/>
      <c r="N72" s="36">
        <v>5</v>
      </c>
      <c r="O72" s="142" t="s">
        <v>115</v>
      </c>
      <c r="P72" s="143"/>
      <c r="Q72" s="31" t="s">
        <v>180</v>
      </c>
      <c r="R72" s="2">
        <v>1</v>
      </c>
      <c r="S72" s="2">
        <v>17</v>
      </c>
      <c r="T72" s="37">
        <v>37</v>
      </c>
      <c r="U72" s="22" t="s">
        <v>139</v>
      </c>
      <c r="V72" s="31" t="s">
        <v>181</v>
      </c>
      <c r="W72" s="2">
        <v>5</v>
      </c>
      <c r="X72" s="2">
        <v>17</v>
      </c>
      <c r="Y72" s="37">
        <v>69</v>
      </c>
      <c r="Z72" s="38"/>
      <c r="AA72" s="31" t="s">
        <v>182</v>
      </c>
      <c r="AB72" s="2"/>
      <c r="AC72" s="3"/>
    </row>
    <row r="73" spans="1:29" x14ac:dyDescent="0.35">
      <c r="A73" s="36">
        <v>6</v>
      </c>
      <c r="B73" s="22" t="s">
        <v>116</v>
      </c>
      <c r="C73" s="2"/>
      <c r="D73" s="31" t="s">
        <v>183</v>
      </c>
      <c r="E73" s="2">
        <v>25</v>
      </c>
      <c r="F73" s="36">
        <v>38</v>
      </c>
      <c r="G73" s="22" t="s">
        <v>140</v>
      </c>
      <c r="H73" s="50" t="s">
        <v>184</v>
      </c>
      <c r="I73" s="2">
        <v>84</v>
      </c>
      <c r="J73" s="37">
        <v>70</v>
      </c>
      <c r="K73" s="38"/>
      <c r="L73" s="31" t="s">
        <v>185</v>
      </c>
      <c r="M73" s="2"/>
      <c r="N73" s="36">
        <v>6</v>
      </c>
      <c r="O73" s="142" t="s">
        <v>116</v>
      </c>
      <c r="P73" s="143"/>
      <c r="Q73" s="31" t="s">
        <v>183</v>
      </c>
      <c r="R73" s="2">
        <v>1</v>
      </c>
      <c r="S73" s="2">
        <v>18</v>
      </c>
      <c r="T73" s="37">
        <v>38</v>
      </c>
      <c r="U73" s="22" t="s">
        <v>140</v>
      </c>
      <c r="V73" s="31" t="s">
        <v>184</v>
      </c>
      <c r="W73" s="2">
        <v>5</v>
      </c>
      <c r="X73" s="2">
        <v>18</v>
      </c>
      <c r="Y73" s="37">
        <v>70</v>
      </c>
      <c r="Z73" s="38"/>
      <c r="AA73" s="31" t="s">
        <v>185</v>
      </c>
      <c r="AB73" s="2"/>
      <c r="AC73" s="3"/>
    </row>
    <row r="74" spans="1:29" x14ac:dyDescent="0.35">
      <c r="A74" s="36">
        <v>7</v>
      </c>
      <c r="B74" s="22" t="s">
        <v>117</v>
      </c>
      <c r="C74" s="2"/>
      <c r="D74" s="31" t="s">
        <v>186</v>
      </c>
      <c r="E74" s="2">
        <v>22</v>
      </c>
      <c r="F74" s="36">
        <v>39</v>
      </c>
      <c r="G74" s="22" t="s">
        <v>141</v>
      </c>
      <c r="H74" s="50" t="s">
        <v>187</v>
      </c>
      <c r="I74" s="2">
        <v>8</v>
      </c>
      <c r="J74" s="37">
        <v>71</v>
      </c>
      <c r="K74" s="38"/>
      <c r="L74" s="31" t="s">
        <v>188</v>
      </c>
      <c r="M74" s="2"/>
      <c r="N74" s="36">
        <v>7</v>
      </c>
      <c r="O74" s="142" t="s">
        <v>117</v>
      </c>
      <c r="P74" s="143"/>
      <c r="Q74" s="31" t="s">
        <v>186</v>
      </c>
      <c r="R74" s="2">
        <v>1</v>
      </c>
      <c r="S74" s="2">
        <v>19</v>
      </c>
      <c r="T74" s="37">
        <v>39</v>
      </c>
      <c r="U74" s="22" t="s">
        <v>141</v>
      </c>
      <c r="V74" s="31" t="s">
        <v>187</v>
      </c>
      <c r="W74" s="2">
        <v>5</v>
      </c>
      <c r="X74" s="2">
        <v>19</v>
      </c>
      <c r="Y74" s="37">
        <v>71</v>
      </c>
      <c r="Z74" s="38"/>
      <c r="AA74" s="31" t="s">
        <v>188</v>
      </c>
      <c r="AB74" s="2"/>
      <c r="AC74" s="3"/>
    </row>
    <row r="75" spans="1:29" ht="15" thickBot="1" x14ac:dyDescent="0.4">
      <c r="A75" s="39">
        <v>8</v>
      </c>
      <c r="B75" s="54" t="s">
        <v>118</v>
      </c>
      <c r="C75" s="29"/>
      <c r="D75" s="40" t="s">
        <v>189</v>
      </c>
      <c r="E75" s="29">
        <v>64</v>
      </c>
      <c r="F75" s="39">
        <v>40</v>
      </c>
      <c r="G75" s="54" t="s">
        <v>142</v>
      </c>
      <c r="H75" s="51" t="s">
        <v>190</v>
      </c>
      <c r="I75" s="29">
        <v>39</v>
      </c>
      <c r="J75" s="41">
        <v>72</v>
      </c>
      <c r="K75" s="42"/>
      <c r="L75" s="40" t="s">
        <v>191</v>
      </c>
      <c r="M75" s="29"/>
      <c r="N75" s="39">
        <v>8</v>
      </c>
      <c r="O75" s="144" t="s">
        <v>118</v>
      </c>
      <c r="P75" s="145"/>
      <c r="Q75" s="40" t="s">
        <v>189</v>
      </c>
      <c r="R75" s="29">
        <v>1</v>
      </c>
      <c r="S75" s="29">
        <v>20</v>
      </c>
      <c r="T75" s="41">
        <v>40</v>
      </c>
      <c r="U75" s="54" t="s">
        <v>142</v>
      </c>
      <c r="V75" s="40" t="s">
        <v>190</v>
      </c>
      <c r="W75" s="29">
        <v>5</v>
      </c>
      <c r="X75" s="29">
        <v>20</v>
      </c>
      <c r="Y75" s="41">
        <v>72</v>
      </c>
      <c r="Z75" s="42"/>
      <c r="AA75" s="40" t="s">
        <v>191</v>
      </c>
      <c r="AB75" s="29"/>
      <c r="AC75" s="112"/>
    </row>
    <row r="76" spans="1:29" ht="15" thickTop="1" x14ac:dyDescent="0.35">
      <c r="A76" s="43">
        <v>9</v>
      </c>
      <c r="B76" s="24" t="s">
        <v>119</v>
      </c>
      <c r="C76" s="26"/>
      <c r="D76" s="44" t="s">
        <v>192</v>
      </c>
      <c r="E76" s="26">
        <v>36</v>
      </c>
      <c r="F76" s="43">
        <v>41</v>
      </c>
      <c r="G76" s="24" t="s">
        <v>143</v>
      </c>
      <c r="H76" s="52" t="s">
        <v>193</v>
      </c>
      <c r="I76" s="26">
        <v>44</v>
      </c>
      <c r="J76" s="45">
        <v>73</v>
      </c>
      <c r="K76" s="34"/>
      <c r="L76" s="44" t="s">
        <v>194</v>
      </c>
      <c r="M76" s="26"/>
      <c r="N76" s="43">
        <v>9</v>
      </c>
      <c r="O76" s="146" t="s">
        <v>119</v>
      </c>
      <c r="P76" s="147"/>
      <c r="Q76" s="44" t="s">
        <v>192</v>
      </c>
      <c r="R76" s="26">
        <v>2</v>
      </c>
      <c r="S76" s="26">
        <v>13</v>
      </c>
      <c r="T76" s="45">
        <v>41</v>
      </c>
      <c r="U76" s="24" t="s">
        <v>143</v>
      </c>
      <c r="V76" s="44" t="s">
        <v>193</v>
      </c>
      <c r="W76" s="26">
        <v>6</v>
      </c>
      <c r="X76" s="26">
        <v>13</v>
      </c>
      <c r="Y76" s="45">
        <v>73</v>
      </c>
      <c r="Z76" s="34"/>
      <c r="AA76" s="44" t="s">
        <v>194</v>
      </c>
      <c r="AB76" s="26"/>
      <c r="AC76" s="111"/>
    </row>
    <row r="77" spans="1:29" x14ac:dyDescent="0.35">
      <c r="A77" s="36">
        <v>10</v>
      </c>
      <c r="B77" s="22" t="s">
        <v>120</v>
      </c>
      <c r="C77" s="2"/>
      <c r="D77" s="31" t="s">
        <v>195</v>
      </c>
      <c r="E77" s="2">
        <v>52</v>
      </c>
      <c r="F77" s="36">
        <v>42</v>
      </c>
      <c r="G77" s="22" t="s">
        <v>144</v>
      </c>
      <c r="H77" s="50" t="s">
        <v>196</v>
      </c>
      <c r="I77" s="2">
        <v>54</v>
      </c>
      <c r="J77" s="37">
        <v>74</v>
      </c>
      <c r="K77" s="38"/>
      <c r="L77" s="31" t="s">
        <v>197</v>
      </c>
      <c r="M77" s="2"/>
      <c r="N77" s="36">
        <v>10</v>
      </c>
      <c r="O77" s="142" t="s">
        <v>120</v>
      </c>
      <c r="P77" s="143"/>
      <c r="Q77" s="31" t="s">
        <v>195</v>
      </c>
      <c r="R77" s="2">
        <v>2</v>
      </c>
      <c r="S77" s="2">
        <v>14</v>
      </c>
      <c r="T77" s="37">
        <v>42</v>
      </c>
      <c r="U77" s="22" t="s">
        <v>144</v>
      </c>
      <c r="V77" s="31" t="s">
        <v>196</v>
      </c>
      <c r="W77" s="2">
        <v>6</v>
      </c>
      <c r="X77" s="2">
        <v>14</v>
      </c>
      <c r="Y77" s="37">
        <v>74</v>
      </c>
      <c r="Z77" s="38"/>
      <c r="AA77" s="31" t="s">
        <v>197</v>
      </c>
      <c r="AB77" s="2"/>
      <c r="AC77" s="3"/>
    </row>
    <row r="78" spans="1:29" x14ac:dyDescent="0.35">
      <c r="A78" s="36">
        <v>11</v>
      </c>
      <c r="B78" s="22" t="s">
        <v>121</v>
      </c>
      <c r="C78" s="2"/>
      <c r="D78" s="31" t="s">
        <v>198</v>
      </c>
      <c r="E78" s="2">
        <v>17</v>
      </c>
      <c r="F78" s="36">
        <v>43</v>
      </c>
      <c r="G78" s="22" t="s">
        <v>145</v>
      </c>
      <c r="H78" s="50" t="s">
        <v>199</v>
      </c>
      <c r="I78" s="2">
        <v>79</v>
      </c>
      <c r="J78" s="37">
        <v>75</v>
      </c>
      <c r="K78" s="38"/>
      <c r="L78" s="31" t="s">
        <v>200</v>
      </c>
      <c r="M78" s="2"/>
      <c r="N78" s="36">
        <v>11</v>
      </c>
      <c r="O78" s="142" t="s">
        <v>121</v>
      </c>
      <c r="P78" s="143"/>
      <c r="Q78" s="31" t="s">
        <v>198</v>
      </c>
      <c r="R78" s="2">
        <v>2</v>
      </c>
      <c r="S78" s="2">
        <v>15</v>
      </c>
      <c r="T78" s="37">
        <v>43</v>
      </c>
      <c r="U78" s="22" t="s">
        <v>145</v>
      </c>
      <c r="V78" s="31" t="s">
        <v>199</v>
      </c>
      <c r="W78" s="2">
        <v>6</v>
      </c>
      <c r="X78" s="2">
        <v>15</v>
      </c>
      <c r="Y78" s="37">
        <v>75</v>
      </c>
      <c r="Z78" s="38"/>
      <c r="AA78" s="31" t="s">
        <v>200</v>
      </c>
      <c r="AB78" s="2"/>
      <c r="AC78" s="3"/>
    </row>
    <row r="79" spans="1:29" x14ac:dyDescent="0.35">
      <c r="A79" s="36">
        <v>12</v>
      </c>
      <c r="B79" s="22" t="s">
        <v>122</v>
      </c>
      <c r="C79" s="2"/>
      <c r="D79" s="31" t="s">
        <v>201</v>
      </c>
      <c r="E79" s="2">
        <v>59</v>
      </c>
      <c r="F79" s="36">
        <v>44</v>
      </c>
      <c r="G79" s="22" t="s">
        <v>146</v>
      </c>
      <c r="H79" s="50" t="s">
        <v>202</v>
      </c>
      <c r="I79" s="2">
        <v>27</v>
      </c>
      <c r="J79" s="37">
        <v>76</v>
      </c>
      <c r="K79" s="38"/>
      <c r="L79" s="31" t="s">
        <v>203</v>
      </c>
      <c r="M79" s="2"/>
      <c r="N79" s="36">
        <v>12</v>
      </c>
      <c r="O79" s="142" t="s">
        <v>122</v>
      </c>
      <c r="P79" s="143"/>
      <c r="Q79" s="31" t="s">
        <v>201</v>
      </c>
      <c r="R79" s="2">
        <v>2</v>
      </c>
      <c r="S79" s="2">
        <v>16</v>
      </c>
      <c r="T79" s="37">
        <v>44</v>
      </c>
      <c r="U79" s="22" t="s">
        <v>146</v>
      </c>
      <c r="V79" s="31" t="s">
        <v>202</v>
      </c>
      <c r="W79" s="2">
        <v>6</v>
      </c>
      <c r="X79" s="2">
        <v>16</v>
      </c>
      <c r="Y79" s="37">
        <v>76</v>
      </c>
      <c r="Z79" s="38"/>
      <c r="AA79" s="31" t="s">
        <v>203</v>
      </c>
      <c r="AB79" s="2"/>
      <c r="AC79" s="3"/>
    </row>
    <row r="80" spans="1:29" x14ac:dyDescent="0.35">
      <c r="A80" s="36">
        <v>13</v>
      </c>
      <c r="B80" s="22" t="s">
        <v>123</v>
      </c>
      <c r="C80" s="2"/>
      <c r="D80" s="31" t="s">
        <v>204</v>
      </c>
      <c r="E80" s="2">
        <v>57</v>
      </c>
      <c r="F80" s="36">
        <v>45</v>
      </c>
      <c r="G80" s="22" t="s">
        <v>148</v>
      </c>
      <c r="H80" s="50" t="s">
        <v>205</v>
      </c>
      <c r="I80" s="2">
        <v>67</v>
      </c>
      <c r="J80" s="37">
        <v>77</v>
      </c>
      <c r="K80" s="38"/>
      <c r="L80" s="31" t="s">
        <v>206</v>
      </c>
      <c r="M80" s="2"/>
      <c r="N80" s="36">
        <v>13</v>
      </c>
      <c r="O80" s="142" t="s">
        <v>123</v>
      </c>
      <c r="P80" s="143"/>
      <c r="Q80" s="31" t="s">
        <v>204</v>
      </c>
      <c r="R80" s="2">
        <v>2</v>
      </c>
      <c r="S80" s="2">
        <v>17</v>
      </c>
      <c r="T80" s="37">
        <v>45</v>
      </c>
      <c r="U80" s="22" t="s">
        <v>148</v>
      </c>
      <c r="V80" s="31" t="s">
        <v>205</v>
      </c>
      <c r="W80" s="2">
        <v>6</v>
      </c>
      <c r="X80" s="2">
        <v>17</v>
      </c>
      <c r="Y80" s="37">
        <v>77</v>
      </c>
      <c r="Z80" s="38"/>
      <c r="AA80" s="31" t="s">
        <v>206</v>
      </c>
      <c r="AB80" s="2"/>
      <c r="AC80" s="3"/>
    </row>
    <row r="81" spans="1:29" x14ac:dyDescent="0.35">
      <c r="A81" s="36">
        <v>14</v>
      </c>
      <c r="B81" s="22" t="s">
        <v>124</v>
      </c>
      <c r="C81" s="2"/>
      <c r="D81" s="31" t="s">
        <v>207</v>
      </c>
      <c r="E81" s="2">
        <v>66</v>
      </c>
      <c r="F81" s="36">
        <v>46</v>
      </c>
      <c r="G81" s="22" t="s">
        <v>149</v>
      </c>
      <c r="H81" s="50" t="s">
        <v>208</v>
      </c>
      <c r="I81" s="2">
        <v>12</v>
      </c>
      <c r="J81" s="37">
        <v>78</v>
      </c>
      <c r="K81" s="38"/>
      <c r="L81" s="31" t="s">
        <v>209</v>
      </c>
      <c r="M81" s="2"/>
      <c r="N81" s="36">
        <v>14</v>
      </c>
      <c r="O81" s="142" t="s">
        <v>124</v>
      </c>
      <c r="P81" s="143"/>
      <c r="Q81" s="31" t="s">
        <v>207</v>
      </c>
      <c r="R81" s="2">
        <v>2</v>
      </c>
      <c r="S81" s="2">
        <v>18</v>
      </c>
      <c r="T81" s="37">
        <v>46</v>
      </c>
      <c r="U81" s="22" t="s">
        <v>149</v>
      </c>
      <c r="V81" s="31" t="s">
        <v>208</v>
      </c>
      <c r="W81" s="2">
        <v>6</v>
      </c>
      <c r="X81" s="2">
        <v>18</v>
      </c>
      <c r="Y81" s="37">
        <v>78</v>
      </c>
      <c r="Z81" s="38"/>
      <c r="AA81" s="31" t="s">
        <v>209</v>
      </c>
      <c r="AB81" s="2"/>
      <c r="AC81" s="3"/>
    </row>
    <row r="82" spans="1:29" x14ac:dyDescent="0.35">
      <c r="A82" s="36">
        <v>15</v>
      </c>
      <c r="B82" s="22" t="s">
        <v>125</v>
      </c>
      <c r="C82" s="2"/>
      <c r="D82" s="31" t="s">
        <v>210</v>
      </c>
      <c r="E82" s="2">
        <v>46</v>
      </c>
      <c r="F82" s="36">
        <v>47</v>
      </c>
      <c r="G82" s="22" t="s">
        <v>150</v>
      </c>
      <c r="H82" s="50" t="s">
        <v>211</v>
      </c>
      <c r="I82" s="2">
        <v>58</v>
      </c>
      <c r="J82" s="37">
        <v>79</v>
      </c>
      <c r="K82" s="38"/>
      <c r="L82" s="31" t="s">
        <v>212</v>
      </c>
      <c r="M82" s="2"/>
      <c r="N82" s="36">
        <v>15</v>
      </c>
      <c r="O82" s="142" t="s">
        <v>125</v>
      </c>
      <c r="P82" s="143"/>
      <c r="Q82" s="31" t="s">
        <v>210</v>
      </c>
      <c r="R82" s="2">
        <v>2</v>
      </c>
      <c r="S82" s="2">
        <v>19</v>
      </c>
      <c r="T82" s="37">
        <v>47</v>
      </c>
      <c r="U82" s="22" t="s">
        <v>150</v>
      </c>
      <c r="V82" s="31" t="s">
        <v>211</v>
      </c>
      <c r="W82" s="2">
        <v>6</v>
      </c>
      <c r="X82" s="2">
        <v>19</v>
      </c>
      <c r="Y82" s="37">
        <v>79</v>
      </c>
      <c r="Z82" s="38"/>
      <c r="AA82" s="31" t="s">
        <v>212</v>
      </c>
      <c r="AB82" s="2"/>
      <c r="AC82" s="3"/>
    </row>
    <row r="83" spans="1:29" ht="15" thickBot="1" x14ac:dyDescent="0.4">
      <c r="A83" s="39">
        <v>16</v>
      </c>
      <c r="B83" s="54" t="s">
        <v>126</v>
      </c>
      <c r="C83" s="29"/>
      <c r="D83" s="40" t="s">
        <v>213</v>
      </c>
      <c r="E83" s="29">
        <v>41</v>
      </c>
      <c r="F83" s="39">
        <v>48</v>
      </c>
      <c r="G83" s="54" t="s">
        <v>151</v>
      </c>
      <c r="H83" s="51" t="s">
        <v>214</v>
      </c>
      <c r="I83" s="29">
        <v>34</v>
      </c>
      <c r="J83" s="41">
        <v>80</v>
      </c>
      <c r="K83" s="42"/>
      <c r="L83" s="40" t="s">
        <v>215</v>
      </c>
      <c r="M83" s="29"/>
      <c r="N83" s="39">
        <v>16</v>
      </c>
      <c r="O83" s="144" t="s">
        <v>126</v>
      </c>
      <c r="P83" s="145"/>
      <c r="Q83" s="40" t="s">
        <v>213</v>
      </c>
      <c r="R83" s="29">
        <v>2</v>
      </c>
      <c r="S83" s="29">
        <v>20</v>
      </c>
      <c r="T83" s="41">
        <v>48</v>
      </c>
      <c r="U83" s="54" t="s">
        <v>151</v>
      </c>
      <c r="V83" s="40" t="s">
        <v>214</v>
      </c>
      <c r="W83" s="29">
        <v>6</v>
      </c>
      <c r="X83" s="29">
        <v>20</v>
      </c>
      <c r="Y83" s="41">
        <v>80</v>
      </c>
      <c r="Z83" s="42"/>
      <c r="AA83" s="40" t="s">
        <v>215</v>
      </c>
      <c r="AB83" s="29"/>
      <c r="AC83" s="112"/>
    </row>
    <row r="84" spans="1:29" ht="15" thickTop="1" x14ac:dyDescent="0.35">
      <c r="A84" s="43">
        <v>17</v>
      </c>
      <c r="B84" s="24" t="s">
        <v>127</v>
      </c>
      <c r="C84" s="26"/>
      <c r="D84" s="44" t="s">
        <v>216</v>
      </c>
      <c r="E84" s="26">
        <v>76</v>
      </c>
      <c r="F84" s="43">
        <v>49</v>
      </c>
      <c r="G84" s="24" t="s">
        <v>152</v>
      </c>
      <c r="H84" s="52" t="s">
        <v>217</v>
      </c>
      <c r="I84" s="26">
        <v>70</v>
      </c>
      <c r="J84" s="45">
        <v>81</v>
      </c>
      <c r="K84" s="34"/>
      <c r="L84" s="44" t="s">
        <v>218</v>
      </c>
      <c r="M84" s="26"/>
      <c r="N84" s="43">
        <v>17</v>
      </c>
      <c r="O84" s="146" t="s">
        <v>127</v>
      </c>
      <c r="P84" s="147"/>
      <c r="Q84" s="44" t="s">
        <v>216</v>
      </c>
      <c r="R84" s="26">
        <v>3</v>
      </c>
      <c r="S84" s="26">
        <v>13</v>
      </c>
      <c r="T84" s="45">
        <v>49</v>
      </c>
      <c r="U84" s="24" t="s">
        <v>152</v>
      </c>
      <c r="V84" s="44" t="s">
        <v>217</v>
      </c>
      <c r="W84" s="26">
        <v>6</v>
      </c>
      <c r="X84" s="26">
        <v>13</v>
      </c>
      <c r="Y84" s="45">
        <v>81</v>
      </c>
      <c r="Z84" s="34"/>
      <c r="AA84" s="44" t="s">
        <v>218</v>
      </c>
      <c r="AB84" s="26"/>
      <c r="AC84" s="111"/>
    </row>
    <row r="85" spans="1:29" x14ac:dyDescent="0.35">
      <c r="A85" s="36">
        <v>18</v>
      </c>
      <c r="B85" s="22" t="s">
        <v>128</v>
      </c>
      <c r="C85" s="2"/>
      <c r="D85" s="31" t="s">
        <v>219</v>
      </c>
      <c r="E85" s="2">
        <v>3</v>
      </c>
      <c r="F85" s="36">
        <v>50</v>
      </c>
      <c r="G85" s="22" t="s">
        <v>153</v>
      </c>
      <c r="H85" s="50" t="s">
        <v>220</v>
      </c>
      <c r="I85" s="2">
        <v>68</v>
      </c>
      <c r="J85" s="37">
        <v>82</v>
      </c>
      <c r="K85" s="38"/>
      <c r="L85" s="31" t="s">
        <v>221</v>
      </c>
      <c r="M85" s="2"/>
      <c r="N85" s="36">
        <v>18</v>
      </c>
      <c r="O85" s="142" t="s">
        <v>128</v>
      </c>
      <c r="P85" s="143"/>
      <c r="Q85" s="31" t="s">
        <v>219</v>
      </c>
      <c r="R85" s="2">
        <v>3</v>
      </c>
      <c r="S85" s="2">
        <v>14</v>
      </c>
      <c r="T85" s="37">
        <v>50</v>
      </c>
      <c r="U85" s="22" t="s">
        <v>153</v>
      </c>
      <c r="V85" s="31" t="s">
        <v>220</v>
      </c>
      <c r="W85" s="2">
        <v>6</v>
      </c>
      <c r="X85" s="2">
        <v>14</v>
      </c>
      <c r="Y85" s="37">
        <v>82</v>
      </c>
      <c r="Z85" s="38"/>
      <c r="AA85" s="31" t="s">
        <v>221</v>
      </c>
      <c r="AB85" s="2"/>
      <c r="AC85" s="3"/>
    </row>
    <row r="86" spans="1:29" x14ac:dyDescent="0.35">
      <c r="A86" s="36">
        <v>19</v>
      </c>
      <c r="B86" s="22" t="s">
        <v>129</v>
      </c>
      <c r="C86" s="2"/>
      <c r="D86" s="31" t="s">
        <v>222</v>
      </c>
      <c r="E86" s="2">
        <v>91</v>
      </c>
      <c r="F86" s="36">
        <v>51</v>
      </c>
      <c r="G86" s="30" t="s">
        <v>268</v>
      </c>
      <c r="H86" s="50" t="s">
        <v>223</v>
      </c>
      <c r="I86" s="2">
        <v>35</v>
      </c>
      <c r="J86" s="37">
        <v>83</v>
      </c>
      <c r="K86" s="38"/>
      <c r="L86" s="31" t="s">
        <v>224</v>
      </c>
      <c r="M86" s="2"/>
      <c r="N86" s="36">
        <v>19</v>
      </c>
      <c r="O86" s="142" t="s">
        <v>129</v>
      </c>
      <c r="P86" s="143"/>
      <c r="Q86" s="31" t="s">
        <v>222</v>
      </c>
      <c r="R86" s="2">
        <v>3</v>
      </c>
      <c r="S86" s="2">
        <v>15</v>
      </c>
      <c r="T86" s="37">
        <v>51</v>
      </c>
      <c r="U86" s="30" t="s">
        <v>268</v>
      </c>
      <c r="V86" s="31" t="s">
        <v>223</v>
      </c>
      <c r="W86" s="2">
        <v>6</v>
      </c>
      <c r="X86" s="2">
        <v>15</v>
      </c>
      <c r="Y86" s="37">
        <v>83</v>
      </c>
      <c r="Z86" s="38"/>
      <c r="AA86" s="31" t="s">
        <v>224</v>
      </c>
      <c r="AB86" s="2"/>
      <c r="AC86" s="3"/>
    </row>
    <row r="87" spans="1:29" x14ac:dyDescent="0.35">
      <c r="A87" s="36">
        <v>20</v>
      </c>
      <c r="B87" s="22" t="s">
        <v>130</v>
      </c>
      <c r="C87" s="2"/>
      <c r="D87" s="31" t="s">
        <v>225</v>
      </c>
      <c r="E87" s="2">
        <v>5</v>
      </c>
      <c r="F87" s="36">
        <v>52</v>
      </c>
      <c r="G87" s="30" t="s">
        <v>269</v>
      </c>
      <c r="H87" s="50" t="s">
        <v>226</v>
      </c>
      <c r="I87" s="2">
        <v>89</v>
      </c>
      <c r="J87" s="37">
        <v>84</v>
      </c>
      <c r="K87" s="38"/>
      <c r="L87" s="31" t="s">
        <v>227</v>
      </c>
      <c r="M87" s="2"/>
      <c r="N87" s="36">
        <v>20</v>
      </c>
      <c r="O87" s="142" t="s">
        <v>130</v>
      </c>
      <c r="P87" s="143"/>
      <c r="Q87" s="31" t="s">
        <v>225</v>
      </c>
      <c r="R87" s="2">
        <v>3</v>
      </c>
      <c r="S87" s="2">
        <v>16</v>
      </c>
      <c r="T87" s="37">
        <v>52</v>
      </c>
      <c r="U87" s="30" t="s">
        <v>269</v>
      </c>
      <c r="V87" s="31" t="s">
        <v>226</v>
      </c>
      <c r="W87" s="2">
        <v>6</v>
      </c>
      <c r="X87" s="2">
        <v>16</v>
      </c>
      <c r="Y87" s="37">
        <v>84</v>
      </c>
      <c r="Z87" s="38"/>
      <c r="AA87" s="31" t="s">
        <v>227</v>
      </c>
      <c r="AB87" s="2"/>
      <c r="AC87" s="3"/>
    </row>
    <row r="88" spans="1:29" x14ac:dyDescent="0.35">
      <c r="A88" s="36">
        <v>21</v>
      </c>
      <c r="B88" s="22" t="s">
        <v>131</v>
      </c>
      <c r="C88" s="2"/>
      <c r="D88" s="31" t="s">
        <v>228</v>
      </c>
      <c r="E88" s="2">
        <v>78</v>
      </c>
      <c r="F88" s="36">
        <v>53</v>
      </c>
      <c r="G88" s="2"/>
      <c r="H88" s="50" t="s">
        <v>229</v>
      </c>
      <c r="I88" s="2"/>
      <c r="J88" s="37">
        <v>85</v>
      </c>
      <c r="K88" s="38"/>
      <c r="L88" s="31" t="s">
        <v>230</v>
      </c>
      <c r="M88" s="2"/>
      <c r="N88" s="36">
        <v>21</v>
      </c>
      <c r="O88" s="142" t="s">
        <v>131</v>
      </c>
      <c r="P88" s="143"/>
      <c r="Q88" s="31" t="s">
        <v>228</v>
      </c>
      <c r="R88" s="2">
        <v>3</v>
      </c>
      <c r="S88" s="2">
        <v>17</v>
      </c>
      <c r="T88" s="37">
        <v>53</v>
      </c>
      <c r="U88" s="20"/>
      <c r="V88" s="31" t="s">
        <v>229</v>
      </c>
      <c r="W88" s="2"/>
      <c r="X88" s="2"/>
      <c r="Y88" s="37">
        <v>85</v>
      </c>
      <c r="Z88" s="38"/>
      <c r="AA88" s="31" t="s">
        <v>230</v>
      </c>
      <c r="AB88" s="2"/>
      <c r="AC88" s="3"/>
    </row>
    <row r="89" spans="1:29" x14ac:dyDescent="0.35">
      <c r="A89" s="36">
        <v>22</v>
      </c>
      <c r="B89" s="22" t="s">
        <v>132</v>
      </c>
      <c r="C89" s="2"/>
      <c r="D89" s="31" t="s">
        <v>231</v>
      </c>
      <c r="E89" s="2">
        <v>49</v>
      </c>
      <c r="F89" s="36">
        <v>54</v>
      </c>
      <c r="G89" s="2"/>
      <c r="H89" s="50" t="s">
        <v>232</v>
      </c>
      <c r="I89" s="2"/>
      <c r="J89" s="37">
        <v>86</v>
      </c>
      <c r="K89" s="38"/>
      <c r="L89" s="31" t="s">
        <v>233</v>
      </c>
      <c r="M89" s="2"/>
      <c r="N89" s="36">
        <v>22</v>
      </c>
      <c r="O89" s="142" t="s">
        <v>132</v>
      </c>
      <c r="P89" s="143"/>
      <c r="Q89" s="31" t="s">
        <v>231</v>
      </c>
      <c r="R89" s="2">
        <v>3</v>
      </c>
      <c r="S89" s="2">
        <v>18</v>
      </c>
      <c r="T89" s="37">
        <v>54</v>
      </c>
      <c r="U89" s="20"/>
      <c r="V89" s="31" t="s">
        <v>232</v>
      </c>
      <c r="W89" s="2"/>
      <c r="X89" s="2"/>
      <c r="Y89" s="37">
        <v>86</v>
      </c>
      <c r="Z89" s="38"/>
      <c r="AA89" s="31" t="s">
        <v>233</v>
      </c>
      <c r="AB89" s="2"/>
      <c r="AC89" s="3"/>
    </row>
    <row r="90" spans="1:29" x14ac:dyDescent="0.35">
      <c r="A90" s="36">
        <v>23</v>
      </c>
      <c r="B90" s="22" t="s">
        <v>133</v>
      </c>
      <c r="C90" s="2"/>
      <c r="D90" s="31" t="s">
        <v>234</v>
      </c>
      <c r="E90" s="2">
        <v>7</v>
      </c>
      <c r="F90" s="36">
        <v>55</v>
      </c>
      <c r="G90" s="2"/>
      <c r="H90" s="50" t="s">
        <v>235</v>
      </c>
      <c r="I90" s="2"/>
      <c r="J90" s="37">
        <v>87</v>
      </c>
      <c r="K90" s="38"/>
      <c r="L90" s="31" t="s">
        <v>236</v>
      </c>
      <c r="M90" s="2"/>
      <c r="N90" s="36">
        <v>23</v>
      </c>
      <c r="O90" s="142" t="s">
        <v>133</v>
      </c>
      <c r="P90" s="143"/>
      <c r="Q90" s="31" t="s">
        <v>234</v>
      </c>
      <c r="R90" s="2">
        <v>3</v>
      </c>
      <c r="S90" s="2">
        <v>19</v>
      </c>
      <c r="T90" s="37">
        <v>55</v>
      </c>
      <c r="U90" s="20"/>
      <c r="V90" s="31" t="s">
        <v>235</v>
      </c>
      <c r="W90" s="2"/>
      <c r="X90" s="2"/>
      <c r="Y90" s="37">
        <v>87</v>
      </c>
      <c r="Z90" s="38"/>
      <c r="AA90" s="31" t="s">
        <v>236</v>
      </c>
      <c r="AB90" s="2"/>
      <c r="AC90" s="3"/>
    </row>
    <row r="91" spans="1:29" ht="15" thickBot="1" x14ac:dyDescent="0.4">
      <c r="A91" s="39">
        <v>24</v>
      </c>
      <c r="B91" s="54" t="s">
        <v>134</v>
      </c>
      <c r="C91" s="29"/>
      <c r="D91" s="40" t="s">
        <v>237</v>
      </c>
      <c r="E91" s="29">
        <v>9</v>
      </c>
      <c r="F91" s="39">
        <v>56</v>
      </c>
      <c r="G91" s="29"/>
      <c r="H91" s="51" t="s">
        <v>238</v>
      </c>
      <c r="I91" s="29"/>
      <c r="J91" s="41">
        <v>88</v>
      </c>
      <c r="K91" s="42"/>
      <c r="L91" s="40" t="s">
        <v>239</v>
      </c>
      <c r="M91" s="29"/>
      <c r="N91" s="39">
        <v>24</v>
      </c>
      <c r="O91" s="144" t="s">
        <v>134</v>
      </c>
      <c r="P91" s="145"/>
      <c r="Q91" s="40" t="s">
        <v>237</v>
      </c>
      <c r="R91" s="29">
        <v>3</v>
      </c>
      <c r="S91" s="29">
        <v>20</v>
      </c>
      <c r="T91" s="41">
        <v>56</v>
      </c>
      <c r="U91" s="28"/>
      <c r="V91" s="40" t="s">
        <v>238</v>
      </c>
      <c r="W91" s="29"/>
      <c r="X91" s="29"/>
      <c r="Y91" s="41">
        <v>88</v>
      </c>
      <c r="Z91" s="42"/>
      <c r="AA91" s="40" t="s">
        <v>239</v>
      </c>
      <c r="AB91" s="29"/>
      <c r="AC91" s="112"/>
    </row>
    <row r="92" spans="1:29" ht="15" thickTop="1" x14ac:dyDescent="0.35">
      <c r="A92" s="43">
        <v>25</v>
      </c>
      <c r="B92" s="24" t="s">
        <v>135</v>
      </c>
      <c r="C92" s="26"/>
      <c r="D92" s="44" t="s">
        <v>240</v>
      </c>
      <c r="E92" s="26">
        <v>60</v>
      </c>
      <c r="F92" s="43">
        <v>57</v>
      </c>
      <c r="G92" s="26"/>
      <c r="H92" s="52" t="s">
        <v>241</v>
      </c>
      <c r="I92" s="26"/>
      <c r="J92" s="45">
        <v>89</v>
      </c>
      <c r="K92" s="34"/>
      <c r="L92" s="44" t="s">
        <v>218</v>
      </c>
      <c r="M92" s="26"/>
      <c r="N92" s="43">
        <v>25</v>
      </c>
      <c r="O92" s="146" t="s">
        <v>135</v>
      </c>
      <c r="P92" s="147"/>
      <c r="Q92" s="44" t="s">
        <v>240</v>
      </c>
      <c r="R92" s="26">
        <v>4</v>
      </c>
      <c r="S92" s="26">
        <v>13</v>
      </c>
      <c r="T92" s="45">
        <v>57</v>
      </c>
      <c r="U92" s="25"/>
      <c r="V92" s="44" t="s">
        <v>241</v>
      </c>
      <c r="W92" s="26"/>
      <c r="X92" s="26"/>
      <c r="Y92" s="45">
        <v>89</v>
      </c>
      <c r="Z92" s="34"/>
      <c r="AA92" s="44" t="s">
        <v>218</v>
      </c>
      <c r="AB92" s="26"/>
      <c r="AC92" s="111"/>
    </row>
    <row r="93" spans="1:29" x14ac:dyDescent="0.35">
      <c r="A93" s="36">
        <v>26</v>
      </c>
      <c r="B93" s="22" t="s">
        <v>136</v>
      </c>
      <c r="C93" s="2"/>
      <c r="D93" s="31" t="s">
        <v>243</v>
      </c>
      <c r="E93" s="2">
        <v>94</v>
      </c>
      <c r="F93" s="36">
        <v>58</v>
      </c>
      <c r="G93" s="2"/>
      <c r="H93" s="50" t="s">
        <v>244</v>
      </c>
      <c r="I93" s="2"/>
      <c r="J93" s="37">
        <v>90</v>
      </c>
      <c r="K93" s="38"/>
      <c r="L93" s="31" t="s">
        <v>245</v>
      </c>
      <c r="M93" s="2"/>
      <c r="N93" s="36">
        <v>26</v>
      </c>
      <c r="O93" s="142" t="s">
        <v>136</v>
      </c>
      <c r="P93" s="143"/>
      <c r="Q93" s="31" t="s">
        <v>243</v>
      </c>
      <c r="R93" s="2">
        <v>4</v>
      </c>
      <c r="S93" s="2">
        <v>14</v>
      </c>
      <c r="T93" s="37">
        <v>58</v>
      </c>
      <c r="U93" s="20"/>
      <c r="V93" s="31" t="s">
        <v>244</v>
      </c>
      <c r="W93" s="2"/>
      <c r="X93" s="2"/>
      <c r="Y93" s="37">
        <v>90</v>
      </c>
      <c r="Z93" s="38"/>
      <c r="AA93" s="31" t="s">
        <v>245</v>
      </c>
      <c r="AB93" s="2"/>
      <c r="AC93" s="3"/>
    </row>
    <row r="94" spans="1:29" x14ac:dyDescent="0.35">
      <c r="A94" s="36">
        <v>27</v>
      </c>
      <c r="B94" s="22" t="s">
        <v>147</v>
      </c>
      <c r="C94" s="2"/>
      <c r="D94" s="31" t="s">
        <v>246</v>
      </c>
      <c r="E94" s="2">
        <v>1</v>
      </c>
      <c r="F94" s="36">
        <v>59</v>
      </c>
      <c r="G94" s="2"/>
      <c r="H94" s="50" t="s">
        <v>247</v>
      </c>
      <c r="I94" s="2"/>
      <c r="J94" s="37">
        <v>91</v>
      </c>
      <c r="K94" s="38"/>
      <c r="L94" s="31" t="s">
        <v>248</v>
      </c>
      <c r="M94" s="2"/>
      <c r="N94" s="36">
        <v>27</v>
      </c>
      <c r="O94" s="142" t="s">
        <v>147</v>
      </c>
      <c r="P94" s="143"/>
      <c r="Q94" s="31" t="s">
        <v>246</v>
      </c>
      <c r="R94" s="2">
        <v>4</v>
      </c>
      <c r="S94" s="2">
        <v>15</v>
      </c>
      <c r="T94" s="37">
        <v>59</v>
      </c>
      <c r="U94" s="20"/>
      <c r="V94" s="31" t="s">
        <v>247</v>
      </c>
      <c r="W94" s="2"/>
      <c r="X94" s="2"/>
      <c r="Y94" s="37">
        <v>91</v>
      </c>
      <c r="Z94" s="38"/>
      <c r="AA94" s="31" t="s">
        <v>248</v>
      </c>
      <c r="AB94" s="2"/>
      <c r="AC94" s="3"/>
    </row>
    <row r="95" spans="1:29" x14ac:dyDescent="0.35">
      <c r="A95" s="36">
        <v>28</v>
      </c>
      <c r="B95" s="22" t="s">
        <v>154</v>
      </c>
      <c r="C95" s="2"/>
      <c r="D95" s="31" t="s">
        <v>249</v>
      </c>
      <c r="E95" s="2">
        <v>88</v>
      </c>
      <c r="F95" s="36">
        <v>60</v>
      </c>
      <c r="G95" s="2"/>
      <c r="H95" s="50" t="s">
        <v>250</v>
      </c>
      <c r="I95" s="2"/>
      <c r="J95" s="37">
        <v>92</v>
      </c>
      <c r="K95" s="38"/>
      <c r="L95" s="31" t="s">
        <v>251</v>
      </c>
      <c r="M95" s="2"/>
      <c r="N95" s="36">
        <v>28</v>
      </c>
      <c r="O95" s="142" t="s">
        <v>154</v>
      </c>
      <c r="P95" s="143"/>
      <c r="Q95" s="31" t="s">
        <v>249</v>
      </c>
      <c r="R95" s="2">
        <v>4</v>
      </c>
      <c r="S95" s="2">
        <v>16</v>
      </c>
      <c r="T95" s="37">
        <v>60</v>
      </c>
      <c r="U95" s="20"/>
      <c r="V95" s="31" t="s">
        <v>250</v>
      </c>
      <c r="W95" s="2"/>
      <c r="X95" s="2"/>
      <c r="Y95" s="37">
        <v>92</v>
      </c>
      <c r="Z95" s="38"/>
      <c r="AA95" s="31" t="s">
        <v>251</v>
      </c>
      <c r="AB95" s="2"/>
      <c r="AC95" s="3"/>
    </row>
    <row r="96" spans="1:29" x14ac:dyDescent="0.35">
      <c r="A96" s="36">
        <v>29</v>
      </c>
      <c r="B96" s="22" t="s">
        <v>155</v>
      </c>
      <c r="C96" s="2"/>
      <c r="D96" s="31" t="s">
        <v>252</v>
      </c>
      <c r="E96" s="2">
        <v>78</v>
      </c>
      <c r="F96" s="36">
        <v>61</v>
      </c>
      <c r="G96" s="2"/>
      <c r="H96" s="50" t="s">
        <v>253</v>
      </c>
      <c r="I96" s="2"/>
      <c r="J96" s="37">
        <v>93</v>
      </c>
      <c r="K96" s="38"/>
      <c r="L96" s="31" t="s">
        <v>254</v>
      </c>
      <c r="M96" s="2"/>
      <c r="N96" s="36">
        <v>29</v>
      </c>
      <c r="O96" s="142" t="s">
        <v>155</v>
      </c>
      <c r="P96" s="143"/>
      <c r="Q96" s="31" t="s">
        <v>252</v>
      </c>
      <c r="R96" s="2">
        <v>4</v>
      </c>
      <c r="S96" s="2">
        <v>17</v>
      </c>
      <c r="T96" s="37">
        <v>61</v>
      </c>
      <c r="U96" s="20"/>
      <c r="V96" s="31" t="s">
        <v>253</v>
      </c>
      <c r="W96" s="2"/>
      <c r="X96" s="2"/>
      <c r="Y96" s="37">
        <v>93</v>
      </c>
      <c r="Z96" s="38"/>
      <c r="AA96" s="31" t="s">
        <v>254</v>
      </c>
      <c r="AB96" s="2"/>
      <c r="AC96" s="3"/>
    </row>
    <row r="97" spans="1:29" x14ac:dyDescent="0.35">
      <c r="A97" s="36">
        <v>30</v>
      </c>
      <c r="B97" s="22" t="s">
        <v>156</v>
      </c>
      <c r="C97" s="2"/>
      <c r="D97" s="31" t="s">
        <v>255</v>
      </c>
      <c r="E97" s="2">
        <v>47</v>
      </c>
      <c r="F97" s="36">
        <v>62</v>
      </c>
      <c r="G97" s="2"/>
      <c r="H97" s="50" t="s">
        <v>256</v>
      </c>
      <c r="I97" s="2"/>
      <c r="J97" s="37">
        <v>94</v>
      </c>
      <c r="K97" s="38"/>
      <c r="L97" s="31" t="s">
        <v>257</v>
      </c>
      <c r="M97" s="2"/>
      <c r="N97" s="36">
        <v>30</v>
      </c>
      <c r="O97" s="142" t="s">
        <v>156</v>
      </c>
      <c r="P97" s="143"/>
      <c r="Q97" s="31" t="s">
        <v>255</v>
      </c>
      <c r="R97" s="2">
        <v>4</v>
      </c>
      <c r="S97" s="2">
        <v>18</v>
      </c>
      <c r="T97" s="37">
        <v>62</v>
      </c>
      <c r="U97" s="20"/>
      <c r="V97" s="31" t="s">
        <v>256</v>
      </c>
      <c r="W97" s="2"/>
      <c r="X97" s="2"/>
      <c r="Y97" s="37">
        <v>94</v>
      </c>
      <c r="Z97" s="38"/>
      <c r="AA97" s="31" t="s">
        <v>257</v>
      </c>
      <c r="AB97" s="2"/>
      <c r="AC97" s="3"/>
    </row>
    <row r="98" spans="1:29" x14ac:dyDescent="0.35">
      <c r="A98" s="36">
        <v>31</v>
      </c>
      <c r="B98" s="22" t="s">
        <v>157</v>
      </c>
      <c r="C98" s="2"/>
      <c r="D98" s="31" t="s">
        <v>258</v>
      </c>
      <c r="E98" s="2">
        <v>63</v>
      </c>
      <c r="F98" s="36">
        <v>63</v>
      </c>
      <c r="G98" s="2"/>
      <c r="H98" s="50" t="s">
        <v>259</v>
      </c>
      <c r="I98" s="2"/>
      <c r="J98" s="37">
        <v>95</v>
      </c>
      <c r="K98" s="38"/>
      <c r="L98" s="31" t="s">
        <v>260</v>
      </c>
      <c r="M98" s="2"/>
      <c r="N98" s="36">
        <v>31</v>
      </c>
      <c r="O98" s="142" t="s">
        <v>157</v>
      </c>
      <c r="P98" s="143"/>
      <c r="Q98" s="31" t="s">
        <v>258</v>
      </c>
      <c r="R98" s="2">
        <v>4</v>
      </c>
      <c r="S98" s="2">
        <v>19</v>
      </c>
      <c r="T98" s="37">
        <v>63</v>
      </c>
      <c r="U98" s="20"/>
      <c r="V98" s="31" t="s">
        <v>259</v>
      </c>
      <c r="W98" s="2"/>
      <c r="X98" s="2"/>
      <c r="Y98" s="37">
        <v>95</v>
      </c>
      <c r="Z98" s="38"/>
      <c r="AA98" s="31" t="s">
        <v>260</v>
      </c>
      <c r="AB98" s="2"/>
      <c r="AC98" s="3"/>
    </row>
    <row r="99" spans="1:29" ht="15" thickBot="1" x14ac:dyDescent="0.4">
      <c r="A99" s="39">
        <v>32</v>
      </c>
      <c r="B99" s="54" t="s">
        <v>158</v>
      </c>
      <c r="C99" s="29"/>
      <c r="D99" s="40" t="s">
        <v>261</v>
      </c>
      <c r="E99" s="29">
        <v>4</v>
      </c>
      <c r="F99" s="39">
        <v>64</v>
      </c>
      <c r="G99" s="29"/>
      <c r="H99" s="51" t="s">
        <v>262</v>
      </c>
      <c r="I99" s="29"/>
      <c r="J99" s="41">
        <v>96</v>
      </c>
      <c r="K99" s="42"/>
      <c r="L99" s="40" t="s">
        <v>263</v>
      </c>
      <c r="M99" s="29"/>
      <c r="N99" s="36">
        <v>32</v>
      </c>
      <c r="O99" s="144" t="s">
        <v>158</v>
      </c>
      <c r="P99" s="145"/>
      <c r="Q99" s="40" t="s">
        <v>261</v>
      </c>
      <c r="R99" s="29">
        <v>4</v>
      </c>
      <c r="S99" s="29">
        <v>20</v>
      </c>
      <c r="T99" s="41">
        <v>64</v>
      </c>
      <c r="U99" s="28"/>
      <c r="V99" s="40" t="s">
        <v>262</v>
      </c>
      <c r="W99" s="29"/>
      <c r="X99" s="29"/>
      <c r="Y99" s="41">
        <v>96</v>
      </c>
      <c r="Z99" s="42"/>
      <c r="AA99" s="40" t="s">
        <v>263</v>
      </c>
      <c r="AB99" s="29"/>
      <c r="AC99" s="112"/>
    </row>
    <row r="100" spans="1:29" ht="15" thickTop="1" x14ac:dyDescent="0.35">
      <c r="A100" s="15"/>
    </row>
  </sheetData>
  <mergeCells count="240">
    <mergeCell ref="O92:P92"/>
    <mergeCell ref="O93:P93"/>
    <mergeCell ref="O94:P94"/>
    <mergeCell ref="O95:P95"/>
    <mergeCell ref="O96:P96"/>
    <mergeCell ref="O97:P97"/>
    <mergeCell ref="O98:P98"/>
    <mergeCell ref="O99:P99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74:P74"/>
    <mergeCell ref="O75:P75"/>
    <mergeCell ref="O76:P76"/>
    <mergeCell ref="O77:P77"/>
    <mergeCell ref="O78:P78"/>
    <mergeCell ref="O79:P79"/>
    <mergeCell ref="O80:P80"/>
    <mergeCell ref="O81:P81"/>
    <mergeCell ref="O82:P82"/>
    <mergeCell ref="P64:Q64"/>
    <mergeCell ref="V64:W64"/>
    <mergeCell ref="O68:P68"/>
    <mergeCell ref="O69:P69"/>
    <mergeCell ref="O70:P70"/>
    <mergeCell ref="O71:P71"/>
    <mergeCell ref="O72:P72"/>
    <mergeCell ref="O73:P73"/>
    <mergeCell ref="R64:S64"/>
    <mergeCell ref="P61:Q61"/>
    <mergeCell ref="V61:W61"/>
    <mergeCell ref="P62:Q62"/>
    <mergeCell ref="V62:W62"/>
    <mergeCell ref="P63:Q63"/>
    <mergeCell ref="V63:W63"/>
    <mergeCell ref="R61:S61"/>
    <mergeCell ref="R62:S62"/>
    <mergeCell ref="R63:S63"/>
    <mergeCell ref="P58:Q58"/>
    <mergeCell ref="V58:W58"/>
    <mergeCell ref="P59:Q59"/>
    <mergeCell ref="V59:W59"/>
    <mergeCell ref="P60:Q60"/>
    <mergeCell ref="V60:W60"/>
    <mergeCell ref="R58:S58"/>
    <mergeCell ref="R59:S59"/>
    <mergeCell ref="R60:S60"/>
    <mergeCell ref="P55:Q55"/>
    <mergeCell ref="V55:W55"/>
    <mergeCell ref="P56:Q56"/>
    <mergeCell ref="V56:W56"/>
    <mergeCell ref="P57:Q57"/>
    <mergeCell ref="V57:W57"/>
    <mergeCell ref="R55:S55"/>
    <mergeCell ref="R56:S56"/>
    <mergeCell ref="R57:S57"/>
    <mergeCell ref="O45:P45"/>
    <mergeCell ref="O46:P46"/>
    <mergeCell ref="O47:P47"/>
    <mergeCell ref="O48:P48"/>
    <mergeCell ref="O49:P49"/>
    <mergeCell ref="P53:Q53"/>
    <mergeCell ref="R53:T53"/>
    <mergeCell ref="V53:W53"/>
    <mergeCell ref="P54:Q54"/>
    <mergeCell ref="R54:T54"/>
    <mergeCell ref="V54:W54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P12:Q12"/>
    <mergeCell ref="V12:W12"/>
    <mergeCell ref="P13:Q13"/>
    <mergeCell ref="V13:W13"/>
    <mergeCell ref="P14:Q14"/>
    <mergeCell ref="V14:W14"/>
    <mergeCell ref="R12:S12"/>
    <mergeCell ref="R13:S13"/>
    <mergeCell ref="R14:S14"/>
    <mergeCell ref="P9:Q9"/>
    <mergeCell ref="V9:W9"/>
    <mergeCell ref="P10:Q10"/>
    <mergeCell ref="V10:W10"/>
    <mergeCell ref="P11:Q11"/>
    <mergeCell ref="V11:W11"/>
    <mergeCell ref="R9:S9"/>
    <mergeCell ref="R10:S10"/>
    <mergeCell ref="R11:S11"/>
    <mergeCell ref="P6:Q6"/>
    <mergeCell ref="V6:W6"/>
    <mergeCell ref="P7:Q7"/>
    <mergeCell ref="V7:W7"/>
    <mergeCell ref="P8:Q8"/>
    <mergeCell ref="V8:W8"/>
    <mergeCell ref="R6:S6"/>
    <mergeCell ref="R7:S7"/>
    <mergeCell ref="R8:S8"/>
    <mergeCell ref="P3:Q3"/>
    <mergeCell ref="R3:T3"/>
    <mergeCell ref="V3:W3"/>
    <mergeCell ref="P4:Q4"/>
    <mergeCell ref="R4:T4"/>
    <mergeCell ref="V4:W4"/>
    <mergeCell ref="P5:Q5"/>
    <mergeCell ref="V5:W5"/>
    <mergeCell ref="R5:S5"/>
    <mergeCell ref="C59:D59"/>
    <mergeCell ref="E59:F59"/>
    <mergeCell ref="H59:I59"/>
    <mergeCell ref="C60:D60"/>
    <mergeCell ref="E60:F60"/>
    <mergeCell ref="H60:I60"/>
    <mergeCell ref="C57:D57"/>
    <mergeCell ref="E57:F57"/>
    <mergeCell ref="H57:I57"/>
    <mergeCell ref="C58:D58"/>
    <mergeCell ref="E58:F58"/>
    <mergeCell ref="H58:I58"/>
    <mergeCell ref="C63:D63"/>
    <mergeCell ref="E63:F63"/>
    <mergeCell ref="H63:I63"/>
    <mergeCell ref="C64:D64"/>
    <mergeCell ref="E64:F64"/>
    <mergeCell ref="H64:I64"/>
    <mergeCell ref="C61:D61"/>
    <mergeCell ref="E61:F61"/>
    <mergeCell ref="H61:I61"/>
    <mergeCell ref="C62:D62"/>
    <mergeCell ref="E62:F62"/>
    <mergeCell ref="H62:I62"/>
    <mergeCell ref="C55:D55"/>
    <mergeCell ref="E55:F55"/>
    <mergeCell ref="H55:I55"/>
    <mergeCell ref="C56:D56"/>
    <mergeCell ref="E56:F56"/>
    <mergeCell ref="H56:I56"/>
    <mergeCell ref="B48:C48"/>
    <mergeCell ref="B49:C49"/>
    <mergeCell ref="C53:D53"/>
    <mergeCell ref="E53:F53"/>
    <mergeCell ref="H53:I53"/>
    <mergeCell ref="C54:D54"/>
    <mergeCell ref="E54:F54"/>
    <mergeCell ref="H54:I54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C13:D13"/>
    <mergeCell ref="E13:F13"/>
    <mergeCell ref="H13:I13"/>
    <mergeCell ref="C14:D14"/>
    <mergeCell ref="E14:F14"/>
    <mergeCell ref="H14:I14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C8:D8"/>
    <mergeCell ref="E8:F8"/>
    <mergeCell ref="H8:I8"/>
    <mergeCell ref="C5:D5"/>
    <mergeCell ref="E6:F6"/>
    <mergeCell ref="H5:I5"/>
    <mergeCell ref="C6:D6"/>
    <mergeCell ref="H6:I6"/>
    <mergeCell ref="C11:D11"/>
    <mergeCell ref="E11:F11"/>
    <mergeCell ref="H11:I11"/>
    <mergeCell ref="E5:F5"/>
    <mergeCell ref="C3:D3"/>
    <mergeCell ref="E3:F3"/>
    <mergeCell ref="H3:I3"/>
    <mergeCell ref="C4:D4"/>
    <mergeCell ref="E4:F4"/>
    <mergeCell ref="H4:I4"/>
    <mergeCell ref="C7:D7"/>
    <mergeCell ref="E7:F7"/>
    <mergeCell ref="H7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7"/>
  <sheetViews>
    <sheetView topLeftCell="A2" workbookViewId="0">
      <selection activeCell="B11" sqref="B11"/>
    </sheetView>
  </sheetViews>
  <sheetFormatPr defaultRowHeight="14.5" x14ac:dyDescent="0.35"/>
  <cols>
    <col min="1" max="1" width="11.54296875" customWidth="1"/>
    <col min="4" max="4" width="9.81640625" customWidth="1"/>
    <col min="8" max="8" width="29.6328125" bestFit="1" customWidth="1"/>
  </cols>
  <sheetData>
    <row r="3" spans="1:11" x14ac:dyDescent="0.35">
      <c r="A3" s="55" t="s">
        <v>275</v>
      </c>
      <c r="F3" t="s">
        <v>161</v>
      </c>
    </row>
    <row r="5" spans="1:11" x14ac:dyDescent="0.35">
      <c r="A5" s="1" t="s">
        <v>0</v>
      </c>
      <c r="B5" s="2" t="s">
        <v>1</v>
      </c>
      <c r="C5" s="2" t="s">
        <v>2</v>
      </c>
      <c r="D5" s="3" t="s">
        <v>39</v>
      </c>
      <c r="F5" s="4" t="s">
        <v>3</v>
      </c>
      <c r="G5" s="4"/>
      <c r="H5" s="4"/>
      <c r="I5" s="4"/>
      <c r="J5" s="4"/>
      <c r="K5" s="4"/>
    </row>
    <row r="6" spans="1:11" x14ac:dyDescent="0.35">
      <c r="A6" s="1" t="s">
        <v>40</v>
      </c>
      <c r="B6" s="5"/>
      <c r="C6" s="5"/>
      <c r="D6" s="2"/>
      <c r="F6" s="6" t="s">
        <v>4</v>
      </c>
      <c r="G6" s="6"/>
      <c r="H6" s="6"/>
      <c r="I6" s="6"/>
      <c r="J6" s="6"/>
      <c r="K6" s="6"/>
    </row>
    <row r="7" spans="1:11" x14ac:dyDescent="0.35">
      <c r="A7" s="1" t="s">
        <v>5</v>
      </c>
      <c r="B7" s="2">
        <f>30-(B8+B9+B10+B11+B12+B13)</f>
        <v>11.25</v>
      </c>
      <c r="C7" s="2"/>
      <c r="D7" s="2">
        <f>100*B7</f>
        <v>1125</v>
      </c>
      <c r="F7" s="6" t="s">
        <v>6</v>
      </c>
      <c r="G7" s="6"/>
      <c r="H7" s="6"/>
      <c r="I7" s="6"/>
      <c r="J7" s="6"/>
      <c r="K7" s="6"/>
    </row>
    <row r="8" spans="1:11" x14ac:dyDescent="0.35">
      <c r="A8" s="1" t="s">
        <v>7</v>
      </c>
      <c r="B8" s="7">
        <v>6</v>
      </c>
      <c r="C8" s="7" t="s">
        <v>8</v>
      </c>
      <c r="D8" s="2">
        <f t="shared" ref="D8:D13" si="0">100*B8</f>
        <v>600</v>
      </c>
      <c r="F8" s="8" t="s">
        <v>9</v>
      </c>
      <c r="G8" s="8"/>
      <c r="H8" s="8"/>
      <c r="I8" s="8"/>
      <c r="J8" s="8"/>
      <c r="K8" s="6"/>
    </row>
    <row r="9" spans="1:11" x14ac:dyDescent="0.35">
      <c r="A9" s="1" t="s">
        <v>10</v>
      </c>
      <c r="B9" s="7">
        <v>1.2</v>
      </c>
      <c r="C9" s="7" t="s">
        <v>11</v>
      </c>
      <c r="D9" s="2">
        <f t="shared" si="0"/>
        <v>120</v>
      </c>
      <c r="F9" s="4" t="s">
        <v>12</v>
      </c>
      <c r="G9" s="4"/>
      <c r="H9" s="4"/>
      <c r="I9" s="4"/>
      <c r="J9" s="4"/>
      <c r="K9" s="6"/>
    </row>
    <row r="10" spans="1:11" x14ac:dyDescent="0.35">
      <c r="A10" s="1" t="s">
        <v>35</v>
      </c>
      <c r="B10" s="7">
        <v>5.55</v>
      </c>
      <c r="C10" s="7" t="s">
        <v>281</v>
      </c>
      <c r="D10" s="2">
        <f t="shared" si="0"/>
        <v>555</v>
      </c>
      <c r="F10" s="6" t="s">
        <v>13</v>
      </c>
      <c r="G10" s="6"/>
      <c r="H10" s="6"/>
      <c r="I10" s="6"/>
      <c r="J10" s="6"/>
      <c r="K10" s="6"/>
    </row>
    <row r="11" spans="1:11" x14ac:dyDescent="0.35">
      <c r="A11" t="s">
        <v>36</v>
      </c>
      <c r="B11" s="7">
        <v>0.9</v>
      </c>
      <c r="C11" s="7" t="s">
        <v>282</v>
      </c>
      <c r="D11" s="2">
        <f t="shared" si="0"/>
        <v>90</v>
      </c>
      <c r="F11" s="6" t="s">
        <v>14</v>
      </c>
      <c r="G11" s="6"/>
      <c r="H11" s="6"/>
      <c r="I11" s="6"/>
      <c r="J11" s="6"/>
      <c r="K11" s="6"/>
    </row>
    <row r="12" spans="1:11" x14ac:dyDescent="0.35">
      <c r="A12" s="1" t="s">
        <v>15</v>
      </c>
      <c r="B12" s="7">
        <v>4.8</v>
      </c>
      <c r="C12" s="7" t="s">
        <v>276</v>
      </c>
      <c r="D12" s="2">
        <f t="shared" si="0"/>
        <v>480</v>
      </c>
      <c r="F12" s="6" t="s">
        <v>16</v>
      </c>
      <c r="G12" s="6"/>
      <c r="H12" s="6"/>
      <c r="I12" s="6"/>
      <c r="J12" s="6"/>
      <c r="K12" s="6"/>
    </row>
    <row r="13" spans="1:11" x14ac:dyDescent="0.35">
      <c r="A13" s="9" t="s">
        <v>17</v>
      </c>
      <c r="B13" s="2">
        <v>0.3</v>
      </c>
      <c r="C13" s="7" t="s">
        <v>18</v>
      </c>
      <c r="D13" s="2">
        <f t="shared" si="0"/>
        <v>30</v>
      </c>
      <c r="F13" s="10" t="s">
        <v>19</v>
      </c>
      <c r="G13" s="10"/>
      <c r="H13" s="10"/>
      <c r="I13" s="6"/>
      <c r="J13" s="6"/>
      <c r="K13" s="6"/>
    </row>
    <row r="14" spans="1:11" x14ac:dyDescent="0.35">
      <c r="A14" s="1" t="s">
        <v>20</v>
      </c>
      <c r="B14" s="2">
        <f>SUM(B7:B13)</f>
        <v>30</v>
      </c>
      <c r="C14" s="2"/>
      <c r="D14" s="2">
        <f>SUM(D7:D13)</f>
        <v>3000</v>
      </c>
      <c r="F14" s="10" t="s">
        <v>21</v>
      </c>
      <c r="G14" s="10"/>
      <c r="H14" s="10"/>
      <c r="I14" s="6"/>
      <c r="J14" s="6"/>
      <c r="K14" s="6"/>
    </row>
    <row r="15" spans="1:11" x14ac:dyDescent="0.35">
      <c r="A15" s="11" t="s">
        <v>22</v>
      </c>
      <c r="B15" s="2"/>
      <c r="C15" s="2"/>
      <c r="D15" s="2">
        <v>10</v>
      </c>
      <c r="F15" s="12" t="s">
        <v>23</v>
      </c>
      <c r="G15" s="12"/>
      <c r="H15" s="12"/>
      <c r="I15" s="6"/>
      <c r="J15" s="6"/>
      <c r="K15" s="6"/>
    </row>
    <row r="16" spans="1:11" x14ac:dyDescent="0.35">
      <c r="A16" s="11" t="s">
        <v>24</v>
      </c>
      <c r="B16" s="2">
        <v>30</v>
      </c>
      <c r="C16" s="2" t="s">
        <v>274</v>
      </c>
      <c r="D16" s="2">
        <v>10</v>
      </c>
      <c r="F16" s="13" t="s">
        <v>25</v>
      </c>
      <c r="G16" s="13"/>
      <c r="H16" s="13"/>
      <c r="I16" s="4"/>
      <c r="J16" s="6"/>
      <c r="K16" s="6"/>
    </row>
    <row r="17" spans="1:12" x14ac:dyDescent="0.35">
      <c r="C17" s="14"/>
    </row>
    <row r="20" spans="1:12" x14ac:dyDescent="0.35">
      <c r="H20" t="s">
        <v>26</v>
      </c>
    </row>
    <row r="21" spans="1:12" x14ac:dyDescent="0.35">
      <c r="H21" s="15" t="s">
        <v>27</v>
      </c>
      <c r="I21" s="15" t="s">
        <v>28</v>
      </c>
      <c r="J21" s="15" t="s">
        <v>16</v>
      </c>
    </row>
    <row r="22" spans="1:12" x14ac:dyDescent="0.35">
      <c r="A22" t="s">
        <v>38</v>
      </c>
      <c r="H22" t="s">
        <v>29</v>
      </c>
      <c r="I22">
        <v>95</v>
      </c>
      <c r="J22">
        <v>10</v>
      </c>
      <c r="K22" t="s">
        <v>30</v>
      </c>
    </row>
    <row r="23" spans="1:12" x14ac:dyDescent="0.35">
      <c r="H23" s="16" t="s">
        <v>31</v>
      </c>
      <c r="I23" s="16">
        <v>95</v>
      </c>
      <c r="J23" s="16">
        <v>1</v>
      </c>
      <c r="K23" s="16" t="s">
        <v>30</v>
      </c>
    </row>
    <row r="24" spans="1:12" x14ac:dyDescent="0.35">
      <c r="A24" t="s">
        <v>37</v>
      </c>
      <c r="H24" s="17"/>
      <c r="I24" s="17">
        <v>56</v>
      </c>
      <c r="J24" s="17">
        <v>45</v>
      </c>
      <c r="K24" s="17" t="s">
        <v>32</v>
      </c>
    </row>
    <row r="25" spans="1:12" x14ac:dyDescent="0.35">
      <c r="H25" s="4"/>
      <c r="I25" s="4">
        <v>72</v>
      </c>
      <c r="J25" s="4">
        <v>50</v>
      </c>
      <c r="K25" s="4" t="s">
        <v>32</v>
      </c>
    </row>
    <row r="26" spans="1:12" x14ac:dyDescent="0.35">
      <c r="H26" t="s">
        <v>33</v>
      </c>
      <c r="I26">
        <v>72</v>
      </c>
      <c r="J26">
        <v>3</v>
      </c>
      <c r="K26" t="s">
        <v>30</v>
      </c>
    </row>
    <row r="27" spans="1:12" x14ac:dyDescent="0.35">
      <c r="H27" t="s">
        <v>34</v>
      </c>
      <c r="I27">
        <v>8</v>
      </c>
    </row>
    <row r="28" spans="1:12" x14ac:dyDescent="0.35">
      <c r="A28" s="17"/>
      <c r="B28" s="17"/>
      <c r="C28" s="17"/>
      <c r="D28" s="17"/>
      <c r="E28" s="17"/>
      <c r="F28" s="17"/>
      <c r="G28" s="17"/>
      <c r="H28" s="17"/>
    </row>
    <row r="29" spans="1:12" x14ac:dyDescent="0.35">
      <c r="A29" s="17"/>
      <c r="B29" s="17"/>
      <c r="C29" s="17"/>
      <c r="D29" s="17"/>
      <c r="E29" s="17"/>
      <c r="F29" s="17"/>
      <c r="G29" s="17"/>
      <c r="H29" s="17"/>
    </row>
    <row r="30" spans="1:12" x14ac:dyDescent="0.35">
      <c r="A30" s="17"/>
      <c r="B30" s="56"/>
      <c r="C30" s="17"/>
      <c r="D30" s="17"/>
      <c r="E30" s="59"/>
      <c r="F30" s="17"/>
      <c r="G30" s="17"/>
      <c r="H30" s="17" t="s">
        <v>286</v>
      </c>
    </row>
    <row r="31" spans="1:12" x14ac:dyDescent="0.35">
      <c r="A31" s="17"/>
      <c r="B31" s="56"/>
      <c r="C31" s="17"/>
      <c r="D31" s="17"/>
      <c r="E31" s="17"/>
      <c r="F31" s="17"/>
      <c r="G31" s="17"/>
      <c r="H31" s="17"/>
      <c r="K31" t="s">
        <v>287</v>
      </c>
    </row>
    <row r="32" spans="1:12" x14ac:dyDescent="0.35">
      <c r="A32" s="17"/>
      <c r="B32" s="56"/>
      <c r="C32" s="17"/>
      <c r="D32" s="17"/>
      <c r="E32" s="17"/>
      <c r="F32" s="17"/>
      <c r="G32" s="17"/>
      <c r="H32" s="2" t="s">
        <v>0</v>
      </c>
      <c r="I32" s="2" t="s">
        <v>1</v>
      </c>
      <c r="J32" s="2" t="s">
        <v>2</v>
      </c>
      <c r="K32" s="3">
        <v>10</v>
      </c>
      <c r="L32" s="62"/>
    </row>
    <row r="33" spans="1:11" x14ac:dyDescent="0.35">
      <c r="A33" s="17"/>
      <c r="B33" s="56"/>
      <c r="C33" s="17"/>
      <c r="D33" s="17"/>
      <c r="E33" s="17"/>
      <c r="F33" s="17"/>
      <c r="G33" s="17"/>
      <c r="H33" s="2" t="s">
        <v>40</v>
      </c>
      <c r="I33" s="5"/>
      <c r="J33" s="5"/>
      <c r="K33" s="2"/>
    </row>
    <row r="34" spans="1:11" x14ac:dyDescent="0.35">
      <c r="A34" s="17"/>
      <c r="B34" s="17"/>
      <c r="C34" s="17"/>
      <c r="D34" s="60"/>
      <c r="E34" s="17"/>
      <c r="F34" s="17"/>
      <c r="G34" s="17"/>
      <c r="H34" s="2" t="s">
        <v>5</v>
      </c>
      <c r="I34" s="2">
        <f>10-(I35+I36+I37+I38+I39+I40)</f>
        <v>3.75</v>
      </c>
      <c r="J34" s="2"/>
      <c r="K34" s="2">
        <f>I34*K32</f>
        <v>37.5</v>
      </c>
    </row>
    <row r="35" spans="1:11" x14ac:dyDescent="0.35">
      <c r="A35" s="17"/>
      <c r="B35" s="61"/>
      <c r="C35" s="61"/>
      <c r="D35" s="17"/>
      <c r="E35" s="17"/>
      <c r="F35" s="17"/>
      <c r="G35" s="17"/>
      <c r="H35" s="2" t="s">
        <v>7</v>
      </c>
      <c r="I35" s="7">
        <v>2</v>
      </c>
      <c r="J35" s="7" t="s">
        <v>8</v>
      </c>
      <c r="K35" s="2">
        <f>I35*K32</f>
        <v>20</v>
      </c>
    </row>
    <row r="36" spans="1:11" x14ac:dyDescent="0.35">
      <c r="A36" s="17"/>
      <c r="B36" s="17"/>
      <c r="C36" s="17"/>
      <c r="D36" s="17"/>
      <c r="E36" s="17"/>
      <c r="F36" s="17"/>
      <c r="G36" s="17"/>
      <c r="H36" s="2" t="s">
        <v>10</v>
      </c>
      <c r="I36" s="7">
        <v>0.4</v>
      </c>
      <c r="J36" s="7" t="s">
        <v>11</v>
      </c>
      <c r="K36" s="2">
        <f>I36*K32</f>
        <v>4</v>
      </c>
    </row>
    <row r="37" spans="1:11" x14ac:dyDescent="0.35">
      <c r="A37" s="17"/>
      <c r="B37" s="56"/>
      <c r="C37" s="56"/>
      <c r="D37" s="17"/>
      <c r="E37" s="17"/>
      <c r="F37" s="17"/>
      <c r="G37" s="17"/>
      <c r="H37" s="2" t="s">
        <v>35</v>
      </c>
      <c r="I37" s="7">
        <v>1.85</v>
      </c>
      <c r="J37" s="7" t="s">
        <v>281</v>
      </c>
      <c r="K37" s="2">
        <f>I37*K32</f>
        <v>18.5</v>
      </c>
    </row>
    <row r="38" spans="1:11" x14ac:dyDescent="0.35">
      <c r="A38" s="17"/>
      <c r="B38" s="56"/>
      <c r="C38" s="56"/>
      <c r="D38" s="17"/>
      <c r="E38" s="17"/>
      <c r="F38" s="17"/>
      <c r="G38" s="17"/>
      <c r="H38" s="2" t="s">
        <v>36</v>
      </c>
      <c r="I38" s="7">
        <v>0.3</v>
      </c>
      <c r="J38" s="7" t="s">
        <v>282</v>
      </c>
      <c r="K38" s="2">
        <f>I38*K32</f>
        <v>3</v>
      </c>
    </row>
    <row r="39" spans="1:11" x14ac:dyDescent="0.35">
      <c r="A39" s="17"/>
      <c r="B39" s="56"/>
      <c r="C39" s="56"/>
      <c r="D39" s="17"/>
      <c r="E39" s="17"/>
      <c r="F39" s="17"/>
      <c r="G39" s="17"/>
      <c r="H39" s="2" t="s">
        <v>15</v>
      </c>
      <c r="I39" s="7">
        <v>1.6</v>
      </c>
      <c r="J39" s="7" t="s">
        <v>276</v>
      </c>
      <c r="K39" s="2">
        <f>I39*K32</f>
        <v>16</v>
      </c>
    </row>
    <row r="40" spans="1:11" x14ac:dyDescent="0.35">
      <c r="A40" s="17"/>
      <c r="B40" s="56"/>
      <c r="C40" s="56"/>
      <c r="D40" s="17"/>
      <c r="E40" s="17"/>
      <c r="F40" s="17"/>
      <c r="G40" s="17"/>
      <c r="H40" s="31" t="s">
        <v>17</v>
      </c>
      <c r="I40" s="2">
        <v>0.1</v>
      </c>
      <c r="J40" s="7" t="s">
        <v>18</v>
      </c>
      <c r="K40" s="2">
        <f>I40*K32</f>
        <v>1</v>
      </c>
    </row>
    <row r="41" spans="1:11" x14ac:dyDescent="0.35">
      <c r="A41" s="17"/>
      <c r="B41" s="56"/>
      <c r="C41" s="56"/>
      <c r="D41" s="17"/>
      <c r="E41" s="17"/>
      <c r="F41" s="17"/>
      <c r="G41" s="17"/>
      <c r="H41" s="2" t="s">
        <v>20</v>
      </c>
      <c r="I41" s="2">
        <f>SUM(I34:I40)</f>
        <v>10</v>
      </c>
      <c r="J41" s="2"/>
      <c r="K41" s="2">
        <f>SUM(K34:K40)</f>
        <v>100</v>
      </c>
    </row>
    <row r="42" spans="1:11" x14ac:dyDescent="0.35">
      <c r="A42" s="53"/>
      <c r="B42" s="17"/>
      <c r="C42" s="56"/>
      <c r="D42" s="17"/>
      <c r="E42" s="17"/>
      <c r="F42" s="17"/>
      <c r="G42" s="17"/>
      <c r="H42" s="32" t="s">
        <v>22</v>
      </c>
      <c r="I42" s="2"/>
      <c r="J42" s="2"/>
      <c r="K42" s="2">
        <v>10</v>
      </c>
    </row>
    <row r="43" spans="1:11" x14ac:dyDescent="0.35">
      <c r="A43" s="17"/>
      <c r="B43" s="17"/>
      <c r="C43" s="17"/>
      <c r="D43" s="17"/>
      <c r="E43" s="17"/>
      <c r="F43" s="17"/>
      <c r="G43" s="17"/>
      <c r="H43" s="32" t="s">
        <v>24</v>
      </c>
      <c r="I43" s="2">
        <v>10</v>
      </c>
      <c r="J43" s="2" t="s">
        <v>274</v>
      </c>
      <c r="K43" s="2">
        <v>10</v>
      </c>
    </row>
    <row r="44" spans="1:11" x14ac:dyDescent="0.35">
      <c r="A44" s="57"/>
      <c r="B44" s="17"/>
      <c r="C44" s="17"/>
      <c r="D44" s="17"/>
      <c r="E44" s="17"/>
      <c r="F44" s="17"/>
      <c r="G44" s="17"/>
      <c r="H44" s="17"/>
    </row>
    <row r="45" spans="1:11" x14ac:dyDescent="0.35">
      <c r="A45" s="57"/>
      <c r="B45" s="17"/>
      <c r="C45" s="17"/>
      <c r="D45" s="17"/>
      <c r="E45" s="17"/>
      <c r="F45" s="17"/>
      <c r="G45" s="17"/>
      <c r="H45" s="17"/>
    </row>
    <row r="46" spans="1:11" x14ac:dyDescent="0.35">
      <c r="A46" s="17"/>
      <c r="B46" s="17"/>
      <c r="C46" s="17"/>
      <c r="D46" s="17"/>
      <c r="E46" s="17"/>
      <c r="F46" s="17"/>
      <c r="G46" s="17"/>
      <c r="H46" s="17"/>
    </row>
    <row r="47" spans="1:11" x14ac:dyDescent="0.35">
      <c r="A47" s="17"/>
      <c r="B47" s="17"/>
      <c r="C47" s="17"/>
      <c r="D47" s="17"/>
      <c r="E47" s="17"/>
      <c r="F47" s="17"/>
      <c r="G47" s="17"/>
      <c r="H47" s="17"/>
    </row>
    <row r="48" spans="1:11" x14ac:dyDescent="0.35">
      <c r="A48" s="17"/>
      <c r="B48" s="17"/>
      <c r="C48" s="17"/>
      <c r="D48" s="17"/>
      <c r="E48" s="17"/>
      <c r="F48" s="17"/>
      <c r="G48" s="17"/>
      <c r="H48" s="17"/>
    </row>
    <row r="49" spans="1:8" x14ac:dyDescent="0.35">
      <c r="A49" s="17"/>
      <c r="B49" s="17"/>
      <c r="C49" s="17"/>
      <c r="D49" s="17"/>
      <c r="E49" s="17"/>
      <c r="F49" s="17"/>
      <c r="G49" s="17"/>
      <c r="H49" s="17"/>
    </row>
    <row r="50" spans="1:8" x14ac:dyDescent="0.35">
      <c r="A50" s="17"/>
      <c r="B50" s="17"/>
      <c r="C50" s="17"/>
      <c r="D50" s="17"/>
      <c r="E50" s="17"/>
      <c r="F50" s="17"/>
      <c r="G50" s="17"/>
      <c r="H50" s="17"/>
    </row>
    <row r="51" spans="1:8" x14ac:dyDescent="0.35">
      <c r="A51" s="17"/>
      <c r="B51" s="17"/>
      <c r="C51" s="17"/>
      <c r="D51" s="17"/>
      <c r="E51" s="17"/>
      <c r="F51" s="17"/>
      <c r="G51" s="17"/>
      <c r="H51" s="17"/>
    </row>
    <row r="52" spans="1:8" x14ac:dyDescent="0.35">
      <c r="A52" s="17"/>
      <c r="B52" s="17"/>
      <c r="C52" s="17"/>
      <c r="D52" s="17"/>
      <c r="E52" s="17"/>
      <c r="F52" s="17"/>
      <c r="G52" s="17"/>
      <c r="H52" s="17"/>
    </row>
    <row r="53" spans="1:8" x14ac:dyDescent="0.35">
      <c r="A53" s="17"/>
      <c r="B53" s="17"/>
      <c r="C53" s="17"/>
      <c r="D53" s="17"/>
      <c r="E53" s="17"/>
      <c r="F53" s="17"/>
      <c r="G53" s="17"/>
      <c r="H53" s="17"/>
    </row>
    <row r="54" spans="1:8" x14ac:dyDescent="0.35">
      <c r="A54" s="17"/>
      <c r="B54" s="17"/>
      <c r="C54" s="17"/>
      <c r="D54" s="17"/>
      <c r="E54" s="17"/>
      <c r="F54" s="17"/>
      <c r="G54" s="17"/>
      <c r="H54" s="17"/>
    </row>
    <row r="55" spans="1:8" x14ac:dyDescent="0.35">
      <c r="A55" s="17"/>
      <c r="B55" s="17"/>
      <c r="C55" s="17"/>
      <c r="D55" s="17"/>
      <c r="E55" s="17"/>
      <c r="F55" s="17"/>
      <c r="G55" s="17"/>
      <c r="H55" s="17"/>
    </row>
    <row r="56" spans="1:8" x14ac:dyDescent="0.35">
      <c r="A56" s="17"/>
      <c r="B56" s="17"/>
      <c r="C56" s="17"/>
      <c r="D56" s="17"/>
      <c r="E56" s="17"/>
      <c r="F56" s="17"/>
      <c r="G56" s="17"/>
      <c r="H56" s="17"/>
    </row>
    <row r="57" spans="1:8" x14ac:dyDescent="0.35">
      <c r="A57" s="17"/>
      <c r="B57" s="17"/>
      <c r="C57" s="17"/>
      <c r="D57" s="17"/>
      <c r="E57" s="17"/>
      <c r="F57" s="17"/>
      <c r="G57" s="17"/>
      <c r="H57" s="1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topLeftCell="D1" workbookViewId="0">
      <selection activeCell="T8" sqref="T8"/>
    </sheetView>
  </sheetViews>
  <sheetFormatPr defaultRowHeight="14.5" x14ac:dyDescent="0.35"/>
  <cols>
    <col min="1" max="1" width="12.7265625" customWidth="1"/>
    <col min="2" max="2" width="3.7265625" bestFit="1" customWidth="1"/>
    <col min="3" max="3" width="9.26953125" bestFit="1" customWidth="1"/>
    <col min="5" max="5" width="12.36328125" bestFit="1" customWidth="1"/>
    <col min="6" max="6" width="3.7265625" bestFit="1" customWidth="1"/>
    <col min="7" max="7" width="9.26953125" bestFit="1" customWidth="1"/>
    <col min="9" max="9" width="12.36328125" bestFit="1" customWidth="1"/>
    <col min="10" max="10" width="3.7265625" bestFit="1" customWidth="1"/>
    <col min="11" max="11" width="9.26953125" bestFit="1" customWidth="1"/>
    <col min="14" max="14" width="12.453125" bestFit="1" customWidth="1"/>
  </cols>
  <sheetData>
    <row r="1" spans="1:15" x14ac:dyDescent="0.35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N1" s="2" t="s">
        <v>445</v>
      </c>
      <c r="O1" s="2" t="s">
        <v>446</v>
      </c>
    </row>
    <row r="2" spans="1:15" x14ac:dyDescent="0.35">
      <c r="A2" s="2" t="s">
        <v>165</v>
      </c>
      <c r="B2" s="2" t="s">
        <v>166</v>
      </c>
      <c r="C2" s="2" t="s">
        <v>167</v>
      </c>
      <c r="D2" s="2"/>
      <c r="E2" s="2" t="s">
        <v>165</v>
      </c>
      <c r="F2" s="2" t="s">
        <v>166</v>
      </c>
      <c r="G2" s="2" t="s">
        <v>167</v>
      </c>
      <c r="H2" s="2"/>
      <c r="I2" s="2" t="s">
        <v>165</v>
      </c>
      <c r="J2" s="2" t="s">
        <v>166</v>
      </c>
      <c r="K2" s="2" t="s">
        <v>167</v>
      </c>
      <c r="N2" s="2" t="s">
        <v>447</v>
      </c>
      <c r="O2" s="2" t="s">
        <v>448</v>
      </c>
    </row>
    <row r="3" spans="1:15" x14ac:dyDescent="0.35">
      <c r="A3" s="2" t="s">
        <v>168</v>
      </c>
      <c r="B3" s="2">
        <v>1</v>
      </c>
      <c r="C3" s="2">
        <v>23</v>
      </c>
      <c r="D3" s="2"/>
      <c r="E3" s="2" t="s">
        <v>169</v>
      </c>
      <c r="F3" s="2">
        <v>33</v>
      </c>
      <c r="G3" s="2">
        <v>18</v>
      </c>
      <c r="H3" s="2"/>
      <c r="I3" s="2" t="s">
        <v>170</v>
      </c>
      <c r="J3" s="2">
        <v>65</v>
      </c>
      <c r="K3" s="2">
        <v>62</v>
      </c>
      <c r="N3" s="2" t="s">
        <v>449</v>
      </c>
      <c r="O3" s="2" t="s">
        <v>450</v>
      </c>
    </row>
    <row r="4" spans="1:15" x14ac:dyDescent="0.35">
      <c r="A4" s="2" t="s">
        <v>171</v>
      </c>
      <c r="B4" s="2">
        <v>2</v>
      </c>
      <c r="C4" s="2">
        <v>31</v>
      </c>
      <c r="D4" s="2"/>
      <c r="E4" s="2" t="s">
        <v>172</v>
      </c>
      <c r="F4" s="2">
        <v>34</v>
      </c>
      <c r="G4" s="2">
        <v>26</v>
      </c>
      <c r="H4" s="2"/>
      <c r="I4" s="2" t="s">
        <v>173</v>
      </c>
      <c r="J4" s="2">
        <v>66</v>
      </c>
      <c r="K4" s="2">
        <v>86</v>
      </c>
      <c r="N4" s="2" t="s">
        <v>451</v>
      </c>
      <c r="O4" s="2" t="s">
        <v>452</v>
      </c>
    </row>
    <row r="5" spans="1:15" x14ac:dyDescent="0.35">
      <c r="A5" s="2" t="s">
        <v>174</v>
      </c>
      <c r="B5" s="2">
        <v>3</v>
      </c>
      <c r="C5" s="2">
        <v>73</v>
      </c>
      <c r="D5" s="2"/>
      <c r="E5" s="2" t="s">
        <v>175</v>
      </c>
      <c r="F5" s="2">
        <v>35</v>
      </c>
      <c r="G5" s="2">
        <v>29</v>
      </c>
      <c r="H5" s="2"/>
      <c r="I5" s="2" t="s">
        <v>176</v>
      </c>
      <c r="J5" s="2">
        <v>67</v>
      </c>
      <c r="K5" s="2">
        <v>92</v>
      </c>
      <c r="N5" s="2" t="s">
        <v>453</v>
      </c>
      <c r="O5" s="2" t="s">
        <v>454</v>
      </c>
    </row>
    <row r="6" spans="1:15" x14ac:dyDescent="0.35">
      <c r="A6" s="2" t="s">
        <v>177</v>
      </c>
      <c r="B6" s="2">
        <v>4</v>
      </c>
      <c r="C6" s="2">
        <v>42</v>
      </c>
      <c r="D6" s="2"/>
      <c r="E6" s="2" t="s">
        <v>178</v>
      </c>
      <c r="F6" s="2">
        <v>36</v>
      </c>
      <c r="G6" s="2">
        <v>90</v>
      </c>
      <c r="H6" s="2"/>
      <c r="I6" s="2" t="s">
        <v>179</v>
      </c>
      <c r="J6" s="2">
        <v>68</v>
      </c>
      <c r="K6" s="2">
        <v>43</v>
      </c>
      <c r="N6" s="2" t="s">
        <v>455</v>
      </c>
      <c r="O6" s="2" t="s">
        <v>456</v>
      </c>
    </row>
    <row r="7" spans="1:15" x14ac:dyDescent="0.35">
      <c r="A7" s="2" t="s">
        <v>180</v>
      </c>
      <c r="B7" s="2">
        <v>5</v>
      </c>
      <c r="C7" s="2">
        <v>50</v>
      </c>
      <c r="D7" s="2"/>
      <c r="E7" s="2" t="s">
        <v>181</v>
      </c>
      <c r="F7" s="2">
        <v>37</v>
      </c>
      <c r="G7" s="2">
        <v>51</v>
      </c>
      <c r="H7" s="2"/>
      <c r="I7" s="2" t="s">
        <v>182</v>
      </c>
      <c r="J7" s="2">
        <v>69</v>
      </c>
      <c r="K7" s="2">
        <v>48</v>
      </c>
      <c r="N7" s="2" t="s">
        <v>457</v>
      </c>
      <c r="O7" s="2" t="s">
        <v>458</v>
      </c>
    </row>
    <row r="8" spans="1:15" x14ac:dyDescent="0.35">
      <c r="A8" s="2" t="s">
        <v>183</v>
      </c>
      <c r="B8" s="2">
        <v>6</v>
      </c>
      <c r="C8" s="2">
        <v>25</v>
      </c>
      <c r="D8" s="2"/>
      <c r="E8" s="2" t="s">
        <v>184</v>
      </c>
      <c r="F8" s="2">
        <v>38</v>
      </c>
      <c r="G8" s="2">
        <v>84</v>
      </c>
      <c r="H8" s="2"/>
      <c r="I8" s="2" t="s">
        <v>185</v>
      </c>
      <c r="J8" s="2">
        <v>70</v>
      </c>
      <c r="K8" s="2">
        <v>69</v>
      </c>
      <c r="N8" s="2" t="s">
        <v>459</v>
      </c>
      <c r="O8" s="2" t="s">
        <v>460</v>
      </c>
    </row>
    <row r="9" spans="1:15" x14ac:dyDescent="0.35">
      <c r="A9" s="2" t="s">
        <v>186</v>
      </c>
      <c r="B9" s="2">
        <v>7</v>
      </c>
      <c r="C9" s="2">
        <v>22</v>
      </c>
      <c r="D9" s="2"/>
      <c r="E9" s="2" t="s">
        <v>187</v>
      </c>
      <c r="F9" s="2">
        <v>39</v>
      </c>
      <c r="G9" s="2">
        <v>8</v>
      </c>
      <c r="H9" s="2"/>
      <c r="I9" s="2" t="s">
        <v>188</v>
      </c>
      <c r="J9" s="2">
        <v>71</v>
      </c>
      <c r="K9" s="2">
        <v>24</v>
      </c>
      <c r="N9" s="2" t="s">
        <v>461</v>
      </c>
      <c r="O9" s="2" t="s">
        <v>462</v>
      </c>
    </row>
    <row r="10" spans="1:15" x14ac:dyDescent="0.35">
      <c r="A10" s="2" t="s">
        <v>189</v>
      </c>
      <c r="B10" s="2">
        <v>8</v>
      </c>
      <c r="C10" s="2">
        <v>64</v>
      </c>
      <c r="D10" s="2"/>
      <c r="E10" s="2" t="s">
        <v>190</v>
      </c>
      <c r="F10" s="2">
        <v>40</v>
      </c>
      <c r="G10" s="2">
        <v>39</v>
      </c>
      <c r="H10" s="2"/>
      <c r="I10" s="2" t="s">
        <v>191</v>
      </c>
      <c r="J10" s="2">
        <v>72</v>
      </c>
      <c r="K10" s="2">
        <v>71</v>
      </c>
      <c r="N10" s="2" t="s">
        <v>463</v>
      </c>
      <c r="O10" s="2" t="s">
        <v>464</v>
      </c>
    </row>
    <row r="11" spans="1:15" x14ac:dyDescent="0.35">
      <c r="A11" s="2" t="s">
        <v>192</v>
      </c>
      <c r="B11" s="2">
        <v>9</v>
      </c>
      <c r="C11" s="2">
        <v>36</v>
      </c>
      <c r="D11" s="2"/>
      <c r="E11" s="2" t="s">
        <v>193</v>
      </c>
      <c r="F11" s="2">
        <v>41</v>
      </c>
      <c r="G11" s="2">
        <v>44</v>
      </c>
      <c r="H11" s="2"/>
      <c r="I11" s="2" t="s">
        <v>194</v>
      </c>
      <c r="J11" s="2">
        <v>73</v>
      </c>
      <c r="K11" s="2">
        <v>83</v>
      </c>
      <c r="N11" s="2" t="s">
        <v>465</v>
      </c>
      <c r="O11" s="2" t="s">
        <v>466</v>
      </c>
    </row>
    <row r="12" spans="1:15" x14ac:dyDescent="0.35">
      <c r="A12" s="2" t="s">
        <v>195</v>
      </c>
      <c r="B12" s="2">
        <v>10</v>
      </c>
      <c r="C12" s="2">
        <v>52</v>
      </c>
      <c r="D12" s="2"/>
      <c r="E12" s="2" t="s">
        <v>196</v>
      </c>
      <c r="F12" s="2">
        <v>42</v>
      </c>
      <c r="G12" s="2">
        <v>54</v>
      </c>
      <c r="H12" s="2"/>
      <c r="I12" s="2" t="s">
        <v>197</v>
      </c>
      <c r="J12" s="2">
        <v>74</v>
      </c>
      <c r="K12" s="2">
        <v>28</v>
      </c>
      <c r="N12" s="2" t="s">
        <v>467</v>
      </c>
      <c r="O12" s="2" t="s">
        <v>468</v>
      </c>
    </row>
    <row r="13" spans="1:15" x14ac:dyDescent="0.35">
      <c r="A13" s="2" t="s">
        <v>198</v>
      </c>
      <c r="B13" s="2">
        <v>11</v>
      </c>
      <c r="C13" s="2">
        <v>17</v>
      </c>
      <c r="D13" s="2"/>
      <c r="E13" s="2" t="s">
        <v>199</v>
      </c>
      <c r="F13" s="2">
        <v>43</v>
      </c>
      <c r="G13" s="2">
        <v>79</v>
      </c>
      <c r="H13" s="2"/>
      <c r="I13" s="2" t="s">
        <v>200</v>
      </c>
      <c r="J13" s="2">
        <v>75</v>
      </c>
      <c r="K13" s="2">
        <v>40</v>
      </c>
      <c r="N13" t="s">
        <v>469</v>
      </c>
      <c r="O13" t="s">
        <v>470</v>
      </c>
    </row>
    <row r="14" spans="1:15" x14ac:dyDescent="0.35">
      <c r="A14" s="2" t="s">
        <v>201</v>
      </c>
      <c r="B14" s="2">
        <v>12</v>
      </c>
      <c r="C14" s="2">
        <v>59</v>
      </c>
      <c r="D14" s="2"/>
      <c r="E14" s="2" t="s">
        <v>202</v>
      </c>
      <c r="F14" s="2">
        <v>44</v>
      </c>
      <c r="G14" s="2">
        <v>27</v>
      </c>
      <c r="H14" s="2"/>
      <c r="I14" s="2" t="s">
        <v>203</v>
      </c>
      <c r="J14" s="2">
        <v>76</v>
      </c>
      <c r="K14" s="2">
        <v>75</v>
      </c>
      <c r="N14" t="s">
        <v>471</v>
      </c>
      <c r="O14" t="s">
        <v>472</v>
      </c>
    </row>
    <row r="15" spans="1:15" x14ac:dyDescent="0.35">
      <c r="A15" s="2" t="s">
        <v>204</v>
      </c>
      <c r="B15" s="2">
        <v>13</v>
      </c>
      <c r="C15" s="2">
        <v>57</v>
      </c>
      <c r="D15" s="2"/>
      <c r="E15" s="2" t="s">
        <v>205</v>
      </c>
      <c r="F15" s="2">
        <v>45</v>
      </c>
      <c r="G15" s="2">
        <v>67</v>
      </c>
      <c r="H15" s="2"/>
      <c r="I15" s="2" t="s">
        <v>206</v>
      </c>
      <c r="J15" s="2">
        <v>77</v>
      </c>
      <c r="K15" s="2">
        <v>82</v>
      </c>
      <c r="N15" t="s">
        <v>473</v>
      </c>
      <c r="O15" t="s">
        <v>474</v>
      </c>
    </row>
    <row r="16" spans="1:15" x14ac:dyDescent="0.35">
      <c r="A16" s="2" t="s">
        <v>207</v>
      </c>
      <c r="B16" s="2">
        <v>14</v>
      </c>
      <c r="C16" s="2">
        <v>66</v>
      </c>
      <c r="D16" s="2"/>
      <c r="E16" s="2" t="s">
        <v>208</v>
      </c>
      <c r="F16" s="2">
        <v>46</v>
      </c>
      <c r="G16" s="2">
        <v>12</v>
      </c>
      <c r="H16" s="2"/>
      <c r="I16" s="2" t="s">
        <v>209</v>
      </c>
      <c r="J16" s="2">
        <v>78</v>
      </c>
      <c r="K16" s="2">
        <v>2</v>
      </c>
      <c r="N16" t="s">
        <v>475</v>
      </c>
      <c r="O16" t="s">
        <v>476</v>
      </c>
    </row>
    <row r="17" spans="1:15" x14ac:dyDescent="0.35">
      <c r="A17" s="2" t="s">
        <v>210</v>
      </c>
      <c r="B17" s="2">
        <v>15</v>
      </c>
      <c r="C17" s="2">
        <v>46</v>
      </c>
      <c r="D17" s="2"/>
      <c r="E17" s="2" t="s">
        <v>211</v>
      </c>
      <c r="F17" s="2">
        <v>47</v>
      </c>
      <c r="G17" s="2">
        <v>58</v>
      </c>
      <c r="H17" s="2"/>
      <c r="I17" s="2" t="s">
        <v>212</v>
      </c>
      <c r="J17" s="2">
        <v>79</v>
      </c>
      <c r="K17" s="2">
        <v>16</v>
      </c>
      <c r="N17" t="s">
        <v>477</v>
      </c>
      <c r="O17" t="s">
        <v>478</v>
      </c>
    </row>
    <row r="18" spans="1:15" x14ac:dyDescent="0.35">
      <c r="A18" s="2" t="s">
        <v>213</v>
      </c>
      <c r="B18" s="2">
        <v>16</v>
      </c>
      <c r="C18" s="2">
        <v>41</v>
      </c>
      <c r="D18" s="2"/>
      <c r="E18" s="2" t="s">
        <v>214</v>
      </c>
      <c r="F18" s="2">
        <v>48</v>
      </c>
      <c r="G18" s="2">
        <v>34</v>
      </c>
      <c r="H18" s="2"/>
      <c r="I18" s="2" t="s">
        <v>215</v>
      </c>
      <c r="J18" s="2">
        <v>80</v>
      </c>
      <c r="K18" s="2">
        <v>6</v>
      </c>
      <c r="N18" t="s">
        <v>479</v>
      </c>
      <c r="O18" t="s">
        <v>480</v>
      </c>
    </row>
    <row r="19" spans="1:15" x14ac:dyDescent="0.35">
      <c r="A19" s="2" t="s">
        <v>216</v>
      </c>
      <c r="B19" s="2">
        <v>17</v>
      </c>
      <c r="C19" s="2">
        <v>76</v>
      </c>
      <c r="D19" s="2"/>
      <c r="E19" s="2" t="s">
        <v>217</v>
      </c>
      <c r="F19" s="2">
        <v>49</v>
      </c>
      <c r="G19" s="2">
        <v>70</v>
      </c>
      <c r="H19" s="2"/>
      <c r="I19" s="2" t="s">
        <v>218</v>
      </c>
      <c r="J19" s="2">
        <v>81</v>
      </c>
      <c r="K19" s="2">
        <v>10</v>
      </c>
      <c r="N19" t="s">
        <v>481</v>
      </c>
      <c r="O19" t="s">
        <v>482</v>
      </c>
    </row>
    <row r="20" spans="1:15" x14ac:dyDescent="0.35">
      <c r="A20" s="2" t="s">
        <v>219</v>
      </c>
      <c r="B20" s="2">
        <v>18</v>
      </c>
      <c r="C20" s="2">
        <v>3</v>
      </c>
      <c r="D20" s="2"/>
      <c r="E20" s="2" t="s">
        <v>220</v>
      </c>
      <c r="F20" s="2">
        <v>50</v>
      </c>
      <c r="G20" s="2">
        <v>68</v>
      </c>
      <c r="H20" s="2"/>
      <c r="I20" s="2" t="s">
        <v>221</v>
      </c>
      <c r="J20" s="2">
        <v>82</v>
      </c>
      <c r="K20" s="2">
        <v>53</v>
      </c>
      <c r="N20" t="s">
        <v>483</v>
      </c>
      <c r="O20" t="s">
        <v>484</v>
      </c>
    </row>
    <row r="21" spans="1:15" x14ac:dyDescent="0.35">
      <c r="A21" s="2" t="s">
        <v>222</v>
      </c>
      <c r="B21" s="2">
        <v>19</v>
      </c>
      <c r="C21" s="2">
        <v>91</v>
      </c>
      <c r="D21" s="2"/>
      <c r="E21" s="2" t="s">
        <v>223</v>
      </c>
      <c r="F21" s="2">
        <v>51</v>
      </c>
      <c r="G21" s="2">
        <v>35</v>
      </c>
      <c r="H21" s="2"/>
      <c r="I21" s="2" t="s">
        <v>224</v>
      </c>
      <c r="J21" s="2">
        <v>83</v>
      </c>
      <c r="K21" s="2">
        <v>72</v>
      </c>
      <c r="N21" t="s">
        <v>485</v>
      </c>
      <c r="O21" t="s">
        <v>486</v>
      </c>
    </row>
    <row r="22" spans="1:15" x14ac:dyDescent="0.35">
      <c r="A22" s="2" t="s">
        <v>225</v>
      </c>
      <c r="B22" s="2">
        <v>20</v>
      </c>
      <c r="C22" s="2">
        <v>5</v>
      </c>
      <c r="D22" s="2"/>
      <c r="E22" s="2" t="s">
        <v>226</v>
      </c>
      <c r="F22" s="2">
        <v>52</v>
      </c>
      <c r="G22" s="2">
        <v>89</v>
      </c>
      <c r="H22" s="2"/>
      <c r="I22" s="2" t="s">
        <v>227</v>
      </c>
      <c r="J22" s="2">
        <v>84</v>
      </c>
      <c r="K22" s="2">
        <v>38</v>
      </c>
      <c r="N22" t="s">
        <v>487</v>
      </c>
      <c r="O22" t="s">
        <v>488</v>
      </c>
    </row>
    <row r="23" spans="1:15" x14ac:dyDescent="0.35">
      <c r="A23" s="2" t="s">
        <v>228</v>
      </c>
      <c r="B23" s="2">
        <v>21</v>
      </c>
      <c r="C23" s="2">
        <v>78</v>
      </c>
      <c r="D23" s="2"/>
      <c r="E23" s="2" t="s">
        <v>229</v>
      </c>
      <c r="F23" s="2">
        <v>53</v>
      </c>
      <c r="G23" s="2">
        <v>37</v>
      </c>
      <c r="H23" s="2"/>
      <c r="I23" s="2" t="s">
        <v>230</v>
      </c>
      <c r="J23" s="2">
        <v>85</v>
      </c>
      <c r="K23" s="2">
        <v>85</v>
      </c>
      <c r="N23" t="s">
        <v>489</v>
      </c>
      <c r="O23" t="s">
        <v>490</v>
      </c>
    </row>
    <row r="24" spans="1:15" x14ac:dyDescent="0.35">
      <c r="A24" s="2" t="s">
        <v>231</v>
      </c>
      <c r="B24" s="2">
        <v>22</v>
      </c>
      <c r="C24" s="2">
        <v>49</v>
      </c>
      <c r="D24" s="2"/>
      <c r="E24" s="2" t="s">
        <v>232</v>
      </c>
      <c r="F24" s="2">
        <v>54</v>
      </c>
      <c r="G24" s="2">
        <v>32</v>
      </c>
      <c r="H24" s="2"/>
      <c r="I24" s="2" t="s">
        <v>233</v>
      </c>
      <c r="J24" s="2">
        <v>86</v>
      </c>
      <c r="K24" s="2">
        <v>74</v>
      </c>
      <c r="N24" t="s">
        <v>491</v>
      </c>
      <c r="O24" t="s">
        <v>492</v>
      </c>
    </row>
    <row r="25" spans="1:15" x14ac:dyDescent="0.35">
      <c r="A25" s="2" t="s">
        <v>234</v>
      </c>
      <c r="B25" s="2">
        <v>23</v>
      </c>
      <c r="C25" s="2">
        <v>7</v>
      </c>
      <c r="D25" s="2"/>
      <c r="E25" s="2" t="s">
        <v>235</v>
      </c>
      <c r="F25" s="2">
        <v>55</v>
      </c>
      <c r="G25" s="2">
        <v>55</v>
      </c>
      <c r="H25" s="2"/>
      <c r="I25" s="2" t="s">
        <v>236</v>
      </c>
      <c r="J25" s="2">
        <v>87</v>
      </c>
      <c r="K25" s="2">
        <v>61</v>
      </c>
      <c r="N25" t="s">
        <v>493</v>
      </c>
      <c r="O25" t="s">
        <v>494</v>
      </c>
    </row>
    <row r="26" spans="1:15" x14ac:dyDescent="0.35">
      <c r="A26" s="2" t="s">
        <v>237</v>
      </c>
      <c r="B26" s="2">
        <v>24</v>
      </c>
      <c r="C26" s="2">
        <v>9</v>
      </c>
      <c r="D26" s="2"/>
      <c r="E26" s="2" t="s">
        <v>238</v>
      </c>
      <c r="F26" s="2">
        <v>56</v>
      </c>
      <c r="G26" s="2">
        <v>51</v>
      </c>
      <c r="H26" s="2"/>
      <c r="I26" s="2" t="s">
        <v>239</v>
      </c>
      <c r="J26" s="2">
        <v>88</v>
      </c>
      <c r="K26" s="2">
        <v>56</v>
      </c>
      <c r="N26" t="s">
        <v>495</v>
      </c>
      <c r="O26" t="s">
        <v>496</v>
      </c>
    </row>
    <row r="27" spans="1:15" x14ac:dyDescent="0.35">
      <c r="A27" s="2" t="s">
        <v>240</v>
      </c>
      <c r="B27" s="2">
        <v>25</v>
      </c>
      <c r="C27" s="2">
        <v>60</v>
      </c>
      <c r="D27" s="2"/>
      <c r="E27" s="2" t="s">
        <v>241</v>
      </c>
      <c r="F27" s="2">
        <v>57</v>
      </c>
      <c r="G27" s="2">
        <v>77</v>
      </c>
      <c r="H27" s="2"/>
      <c r="I27" s="2" t="s">
        <v>242</v>
      </c>
      <c r="J27" s="2">
        <v>89</v>
      </c>
      <c r="K27" s="2">
        <v>93</v>
      </c>
      <c r="N27" t="s">
        <v>497</v>
      </c>
      <c r="O27" t="s">
        <v>498</v>
      </c>
    </row>
    <row r="28" spans="1:15" x14ac:dyDescent="0.35">
      <c r="A28" s="2" t="s">
        <v>243</v>
      </c>
      <c r="B28" s="2">
        <v>26</v>
      </c>
      <c r="C28" s="2">
        <v>94</v>
      </c>
      <c r="D28" s="2"/>
      <c r="E28" s="2" t="s">
        <v>244</v>
      </c>
      <c r="F28" s="2">
        <v>58</v>
      </c>
      <c r="G28" s="2">
        <v>19</v>
      </c>
      <c r="H28" s="2"/>
      <c r="I28" s="2" t="s">
        <v>245</v>
      </c>
      <c r="J28" s="2">
        <v>90</v>
      </c>
      <c r="K28" s="2">
        <v>33</v>
      </c>
      <c r="N28" t="s">
        <v>499</v>
      </c>
      <c r="O28" t="s">
        <v>500</v>
      </c>
    </row>
    <row r="29" spans="1:15" x14ac:dyDescent="0.35">
      <c r="A29" s="2" t="s">
        <v>246</v>
      </c>
      <c r="B29" s="2">
        <v>27</v>
      </c>
      <c r="C29" s="2">
        <v>1</v>
      </c>
      <c r="D29" s="2"/>
      <c r="E29" s="2" t="s">
        <v>247</v>
      </c>
      <c r="F29" s="2">
        <v>59</v>
      </c>
      <c r="G29" s="2">
        <v>81</v>
      </c>
      <c r="H29" s="2"/>
      <c r="I29" s="2" t="s">
        <v>248</v>
      </c>
      <c r="J29" s="2">
        <v>91</v>
      </c>
      <c r="K29" s="2">
        <v>14</v>
      </c>
      <c r="N29" t="s">
        <v>501</v>
      </c>
      <c r="O29" t="s">
        <v>502</v>
      </c>
    </row>
    <row r="30" spans="1:15" x14ac:dyDescent="0.35">
      <c r="A30" s="2" t="s">
        <v>249</v>
      </c>
      <c r="B30" s="2">
        <v>28</v>
      </c>
      <c r="C30" s="2">
        <v>88</v>
      </c>
      <c r="D30" s="2"/>
      <c r="E30" s="2" t="s">
        <v>250</v>
      </c>
      <c r="F30" s="2">
        <v>60</v>
      </c>
      <c r="G30" s="2">
        <v>20</v>
      </c>
      <c r="H30" s="2"/>
      <c r="I30" s="2" t="s">
        <v>251</v>
      </c>
      <c r="J30" s="2">
        <v>92</v>
      </c>
      <c r="K30" s="2">
        <v>13</v>
      </c>
      <c r="N30" t="s">
        <v>503</v>
      </c>
      <c r="O30" t="s">
        <v>504</v>
      </c>
    </row>
    <row r="31" spans="1:15" x14ac:dyDescent="0.35">
      <c r="A31" s="2" t="s">
        <v>252</v>
      </c>
      <c r="B31" s="2">
        <v>29</v>
      </c>
      <c r="C31" s="2">
        <v>78</v>
      </c>
      <c r="D31" s="2"/>
      <c r="E31" s="2" t="s">
        <v>253</v>
      </c>
      <c r="F31" s="2">
        <v>61</v>
      </c>
      <c r="G31" s="2">
        <v>65</v>
      </c>
      <c r="H31" s="2"/>
      <c r="I31" s="2" t="s">
        <v>254</v>
      </c>
      <c r="J31" s="2">
        <v>93</v>
      </c>
      <c r="K31" s="2">
        <v>11</v>
      </c>
      <c r="N31" t="s">
        <v>505</v>
      </c>
      <c r="O31" t="s">
        <v>506</v>
      </c>
    </row>
    <row r="32" spans="1:15" x14ac:dyDescent="0.35">
      <c r="A32" s="2" t="s">
        <v>255</v>
      </c>
      <c r="B32" s="2">
        <v>30</v>
      </c>
      <c r="C32" s="2">
        <v>47</v>
      </c>
      <c r="D32" s="2"/>
      <c r="E32" s="2" t="s">
        <v>256</v>
      </c>
      <c r="F32" s="2">
        <v>62</v>
      </c>
      <c r="G32" s="2">
        <v>30</v>
      </c>
      <c r="H32" s="2"/>
      <c r="I32" s="2" t="s">
        <v>257</v>
      </c>
      <c r="J32" s="2">
        <v>94</v>
      </c>
      <c r="K32" s="2">
        <v>21</v>
      </c>
      <c r="N32" t="s">
        <v>507</v>
      </c>
      <c r="O32" t="s">
        <v>508</v>
      </c>
    </row>
    <row r="33" spans="1:15" x14ac:dyDescent="0.35">
      <c r="A33" s="2" t="s">
        <v>258</v>
      </c>
      <c r="B33" s="2">
        <v>31</v>
      </c>
      <c r="C33" s="2">
        <v>63</v>
      </c>
      <c r="D33" s="2"/>
      <c r="E33" s="2" t="s">
        <v>259</v>
      </c>
      <c r="F33" s="2">
        <v>63</v>
      </c>
      <c r="G33" s="2">
        <v>80</v>
      </c>
      <c r="H33" s="2"/>
      <c r="I33" s="2" t="s">
        <v>260</v>
      </c>
      <c r="J33" s="2">
        <v>95</v>
      </c>
      <c r="K33" s="2">
        <v>45</v>
      </c>
      <c r="N33" t="s">
        <v>509</v>
      </c>
      <c r="O33" t="s">
        <v>510</v>
      </c>
    </row>
    <row r="34" spans="1:15" x14ac:dyDescent="0.35">
      <c r="A34" s="2" t="s">
        <v>261</v>
      </c>
      <c r="B34" s="2">
        <v>32</v>
      </c>
      <c r="C34" s="2">
        <v>4</v>
      </c>
      <c r="D34" s="2"/>
      <c r="E34" s="2" t="s">
        <v>262</v>
      </c>
      <c r="F34" s="2">
        <v>64</v>
      </c>
      <c r="G34" s="2">
        <v>96</v>
      </c>
      <c r="H34" s="2"/>
      <c r="I34" s="2" t="s">
        <v>263</v>
      </c>
      <c r="J34" s="2">
        <v>96</v>
      </c>
      <c r="K34" s="2">
        <v>95</v>
      </c>
      <c r="N34" t="s">
        <v>511</v>
      </c>
      <c r="O34" t="s">
        <v>512</v>
      </c>
    </row>
    <row r="35" spans="1:15" x14ac:dyDescent="0.35">
      <c r="N35" t="s">
        <v>513</v>
      </c>
      <c r="O35" t="s">
        <v>514</v>
      </c>
    </row>
    <row r="36" spans="1:15" x14ac:dyDescent="0.35">
      <c r="N36" t="s">
        <v>515</v>
      </c>
      <c r="O36" t="s">
        <v>516</v>
      </c>
    </row>
    <row r="37" spans="1:15" x14ac:dyDescent="0.35">
      <c r="N37" t="s">
        <v>517</v>
      </c>
      <c r="O37" t="s">
        <v>518</v>
      </c>
    </row>
    <row r="38" spans="1:15" x14ac:dyDescent="0.35">
      <c r="N38" t="s">
        <v>519</v>
      </c>
      <c r="O38" t="s">
        <v>520</v>
      </c>
    </row>
    <row r="39" spans="1:15" x14ac:dyDescent="0.35">
      <c r="N39" t="s">
        <v>521</v>
      </c>
      <c r="O39" t="s">
        <v>522</v>
      </c>
    </row>
    <row r="40" spans="1:15" x14ac:dyDescent="0.35">
      <c r="N40" t="s">
        <v>523</v>
      </c>
      <c r="O40" t="s">
        <v>524</v>
      </c>
    </row>
    <row r="41" spans="1:15" x14ac:dyDescent="0.35">
      <c r="N41" t="s">
        <v>525</v>
      </c>
      <c r="O41" t="s">
        <v>526</v>
      </c>
    </row>
    <row r="42" spans="1:15" x14ac:dyDescent="0.35">
      <c r="N42" t="s">
        <v>527</v>
      </c>
      <c r="O42" t="s">
        <v>528</v>
      </c>
    </row>
    <row r="43" spans="1:15" x14ac:dyDescent="0.35">
      <c r="N43" t="s">
        <v>529</v>
      </c>
      <c r="O43" t="s">
        <v>530</v>
      </c>
    </row>
    <row r="44" spans="1:15" x14ac:dyDescent="0.35">
      <c r="N44" t="s">
        <v>531</v>
      </c>
      <c r="O44" t="s">
        <v>532</v>
      </c>
    </row>
    <row r="45" spans="1:15" x14ac:dyDescent="0.35">
      <c r="N45" t="s">
        <v>533</v>
      </c>
      <c r="O45" t="s">
        <v>534</v>
      </c>
    </row>
    <row r="46" spans="1:15" x14ac:dyDescent="0.35">
      <c r="N46" t="s">
        <v>535</v>
      </c>
      <c r="O46" t="s">
        <v>536</v>
      </c>
    </row>
    <row r="47" spans="1:15" x14ac:dyDescent="0.35">
      <c r="N47" t="s">
        <v>537</v>
      </c>
      <c r="O47" t="s">
        <v>538</v>
      </c>
    </row>
    <row r="48" spans="1:15" x14ac:dyDescent="0.35">
      <c r="N48" t="s">
        <v>539</v>
      </c>
      <c r="O48" t="s">
        <v>540</v>
      </c>
    </row>
    <row r="49" spans="14:15" x14ac:dyDescent="0.35">
      <c r="N49" t="s">
        <v>541</v>
      </c>
      <c r="O49" t="s">
        <v>542</v>
      </c>
    </row>
    <row r="50" spans="14:15" x14ac:dyDescent="0.35">
      <c r="N50" t="s">
        <v>543</v>
      </c>
      <c r="O50" t="s">
        <v>544</v>
      </c>
    </row>
    <row r="51" spans="14:15" x14ac:dyDescent="0.35">
      <c r="N51" t="s">
        <v>545</v>
      </c>
      <c r="O51" t="s">
        <v>546</v>
      </c>
    </row>
    <row r="52" spans="14:15" x14ac:dyDescent="0.35">
      <c r="N52" t="s">
        <v>547</v>
      </c>
      <c r="O52" t="s">
        <v>548</v>
      </c>
    </row>
    <row r="53" spans="14:15" x14ac:dyDescent="0.35">
      <c r="N53" t="s">
        <v>549</v>
      </c>
      <c r="O53" t="s">
        <v>550</v>
      </c>
    </row>
    <row r="54" spans="14:15" x14ac:dyDescent="0.35">
      <c r="N54" t="s">
        <v>551</v>
      </c>
      <c r="O54" t="s">
        <v>552</v>
      </c>
    </row>
    <row r="55" spans="14:15" x14ac:dyDescent="0.35">
      <c r="N55" t="s">
        <v>553</v>
      </c>
      <c r="O55" t="s">
        <v>554</v>
      </c>
    </row>
    <row r="56" spans="14:15" x14ac:dyDescent="0.35">
      <c r="N56" t="s">
        <v>555</v>
      </c>
      <c r="O56" t="s">
        <v>556</v>
      </c>
    </row>
    <row r="57" spans="14:15" x14ac:dyDescent="0.35">
      <c r="N57" t="s">
        <v>557</v>
      </c>
      <c r="O57" t="s">
        <v>558</v>
      </c>
    </row>
    <row r="58" spans="14:15" x14ac:dyDescent="0.35">
      <c r="N58" t="s">
        <v>559</v>
      </c>
      <c r="O58" t="s">
        <v>560</v>
      </c>
    </row>
    <row r="59" spans="14:15" x14ac:dyDescent="0.35">
      <c r="N59" t="s">
        <v>561</v>
      </c>
      <c r="O59" t="s">
        <v>562</v>
      </c>
    </row>
    <row r="60" spans="14:15" x14ac:dyDescent="0.35">
      <c r="N60" t="s">
        <v>563</v>
      </c>
      <c r="O60" t="s">
        <v>564</v>
      </c>
    </row>
    <row r="61" spans="14:15" x14ac:dyDescent="0.35">
      <c r="N61" t="s">
        <v>565</v>
      </c>
      <c r="O61" t="s">
        <v>566</v>
      </c>
    </row>
    <row r="62" spans="14:15" x14ac:dyDescent="0.35">
      <c r="N62" t="s">
        <v>567</v>
      </c>
      <c r="O62" t="s">
        <v>568</v>
      </c>
    </row>
    <row r="63" spans="14:15" x14ac:dyDescent="0.35">
      <c r="N63" t="s">
        <v>569</v>
      </c>
      <c r="O63" t="s">
        <v>570</v>
      </c>
    </row>
    <row r="64" spans="14:15" x14ac:dyDescent="0.35">
      <c r="N64" t="s">
        <v>571</v>
      </c>
      <c r="O64" t="s">
        <v>572</v>
      </c>
    </row>
    <row r="65" spans="14:15" x14ac:dyDescent="0.35">
      <c r="N65" t="s">
        <v>573</v>
      </c>
      <c r="O65" t="s">
        <v>574</v>
      </c>
    </row>
    <row r="66" spans="14:15" x14ac:dyDescent="0.35">
      <c r="N66" t="s">
        <v>575</v>
      </c>
      <c r="O66" t="s">
        <v>576</v>
      </c>
    </row>
    <row r="67" spans="14:15" x14ac:dyDescent="0.35">
      <c r="N67" t="s">
        <v>577</v>
      </c>
      <c r="O67" t="s">
        <v>578</v>
      </c>
    </row>
    <row r="68" spans="14:15" x14ac:dyDescent="0.35">
      <c r="N68" t="s">
        <v>579</v>
      </c>
      <c r="O68" t="s">
        <v>580</v>
      </c>
    </row>
    <row r="69" spans="14:15" x14ac:dyDescent="0.35">
      <c r="N69" t="s">
        <v>581</v>
      </c>
      <c r="O69" t="s">
        <v>582</v>
      </c>
    </row>
    <row r="70" spans="14:15" x14ac:dyDescent="0.35">
      <c r="N70" t="s">
        <v>583</v>
      </c>
      <c r="O70" t="s">
        <v>584</v>
      </c>
    </row>
    <row r="71" spans="14:15" x14ac:dyDescent="0.35">
      <c r="N71" t="s">
        <v>585</v>
      </c>
      <c r="O71" t="s">
        <v>586</v>
      </c>
    </row>
    <row r="72" spans="14:15" x14ac:dyDescent="0.35">
      <c r="N72" t="s">
        <v>587</v>
      </c>
      <c r="O72" t="s">
        <v>588</v>
      </c>
    </row>
    <row r="73" spans="14:15" x14ac:dyDescent="0.35">
      <c r="N73" t="s">
        <v>589</v>
      </c>
      <c r="O73" t="s">
        <v>590</v>
      </c>
    </row>
    <row r="74" spans="14:15" x14ac:dyDescent="0.35">
      <c r="N74" t="s">
        <v>591</v>
      </c>
      <c r="O74" t="s">
        <v>592</v>
      </c>
    </row>
    <row r="75" spans="14:15" x14ac:dyDescent="0.35">
      <c r="N75" t="s">
        <v>593</v>
      </c>
      <c r="O75" t="s">
        <v>594</v>
      </c>
    </row>
    <row r="76" spans="14:15" x14ac:dyDescent="0.35">
      <c r="N76" t="s">
        <v>595</v>
      </c>
      <c r="O76" t="s">
        <v>596</v>
      </c>
    </row>
    <row r="77" spans="14:15" x14ac:dyDescent="0.35">
      <c r="N77" t="s">
        <v>597</v>
      </c>
      <c r="O77" t="s">
        <v>598</v>
      </c>
    </row>
    <row r="78" spans="14:15" x14ac:dyDescent="0.35">
      <c r="N78" t="s">
        <v>599</v>
      </c>
      <c r="O78" t="s">
        <v>600</v>
      </c>
    </row>
    <row r="79" spans="14:15" x14ac:dyDescent="0.35">
      <c r="N79" t="s">
        <v>601</v>
      </c>
      <c r="O79" t="s">
        <v>602</v>
      </c>
    </row>
    <row r="80" spans="14:15" x14ac:dyDescent="0.35">
      <c r="N80" t="s">
        <v>603</v>
      </c>
      <c r="O80" t="s">
        <v>604</v>
      </c>
    </row>
    <row r="81" spans="14:15" x14ac:dyDescent="0.35">
      <c r="N81" t="s">
        <v>605</v>
      </c>
      <c r="O81" t="s">
        <v>606</v>
      </c>
    </row>
    <row r="82" spans="14:15" x14ac:dyDescent="0.35">
      <c r="N82" t="s">
        <v>607</v>
      </c>
      <c r="O82" t="s">
        <v>608</v>
      </c>
    </row>
    <row r="83" spans="14:15" x14ac:dyDescent="0.35">
      <c r="N83" t="s">
        <v>609</v>
      </c>
      <c r="O83" t="s">
        <v>610</v>
      </c>
    </row>
    <row r="84" spans="14:15" x14ac:dyDescent="0.35">
      <c r="N84" t="s">
        <v>611</v>
      </c>
      <c r="O84" t="s">
        <v>612</v>
      </c>
    </row>
    <row r="85" spans="14:15" x14ac:dyDescent="0.35">
      <c r="N85" t="s">
        <v>613</v>
      </c>
      <c r="O85" t="s">
        <v>614</v>
      </c>
    </row>
    <row r="86" spans="14:15" x14ac:dyDescent="0.35">
      <c r="N86" t="s">
        <v>615</v>
      </c>
      <c r="O86" t="s">
        <v>616</v>
      </c>
    </row>
    <row r="87" spans="14:15" x14ac:dyDescent="0.35">
      <c r="N87" t="s">
        <v>617</v>
      </c>
      <c r="O87" t="s">
        <v>618</v>
      </c>
    </row>
    <row r="88" spans="14:15" x14ac:dyDescent="0.35">
      <c r="N88" t="s">
        <v>619</v>
      </c>
      <c r="O88" t="s">
        <v>620</v>
      </c>
    </row>
    <row r="89" spans="14:15" x14ac:dyDescent="0.35">
      <c r="N89" t="s">
        <v>621</v>
      </c>
      <c r="O89" t="s">
        <v>622</v>
      </c>
    </row>
    <row r="90" spans="14:15" x14ac:dyDescent="0.35">
      <c r="N90" t="s">
        <v>623</v>
      </c>
      <c r="O90" t="s">
        <v>624</v>
      </c>
    </row>
    <row r="91" spans="14:15" x14ac:dyDescent="0.35">
      <c r="N91" t="s">
        <v>625</v>
      </c>
      <c r="O91" t="s">
        <v>626</v>
      </c>
    </row>
    <row r="92" spans="14:15" x14ac:dyDescent="0.35">
      <c r="N92" t="s">
        <v>627</v>
      </c>
      <c r="O92" t="s">
        <v>628</v>
      </c>
    </row>
    <row r="93" spans="14:15" x14ac:dyDescent="0.35">
      <c r="N93" t="s">
        <v>629</v>
      </c>
      <c r="O93" t="s">
        <v>630</v>
      </c>
    </row>
    <row r="94" spans="14:15" x14ac:dyDescent="0.35">
      <c r="N94" t="s">
        <v>631</v>
      </c>
      <c r="O94" t="s">
        <v>632</v>
      </c>
    </row>
    <row r="95" spans="14:15" x14ac:dyDescent="0.35">
      <c r="N95" t="s">
        <v>633</v>
      </c>
      <c r="O95" t="s">
        <v>634</v>
      </c>
    </row>
    <row r="96" spans="14:15" x14ac:dyDescent="0.35">
      <c r="N96" t="s">
        <v>635</v>
      </c>
      <c r="O96" t="s">
        <v>636</v>
      </c>
    </row>
    <row r="97" spans="14:15" x14ac:dyDescent="0.35">
      <c r="N97" t="s">
        <v>637</v>
      </c>
      <c r="O97" t="s">
        <v>638</v>
      </c>
    </row>
    <row r="98" spans="14:15" x14ac:dyDescent="0.35">
      <c r="N98" t="s">
        <v>639</v>
      </c>
      <c r="O98" t="s">
        <v>640</v>
      </c>
    </row>
    <row r="99" spans="14:15" x14ac:dyDescent="0.35">
      <c r="N99" t="s">
        <v>641</v>
      </c>
      <c r="O99" t="s">
        <v>642</v>
      </c>
    </row>
    <row r="100" spans="14:15" x14ac:dyDescent="0.35">
      <c r="N100" t="s">
        <v>643</v>
      </c>
      <c r="O100" t="s">
        <v>644</v>
      </c>
    </row>
    <row r="101" spans="14:15" x14ac:dyDescent="0.35">
      <c r="N101" t="s">
        <v>645</v>
      </c>
      <c r="O101" t="s">
        <v>646</v>
      </c>
    </row>
    <row r="102" spans="14:15" x14ac:dyDescent="0.35">
      <c r="N102" t="s">
        <v>647</v>
      </c>
      <c r="O102" t="s">
        <v>648</v>
      </c>
    </row>
    <row r="103" spans="14:15" x14ac:dyDescent="0.35">
      <c r="N103" t="s">
        <v>649</v>
      </c>
      <c r="O103" t="s">
        <v>650</v>
      </c>
    </row>
    <row r="104" spans="14:15" x14ac:dyDescent="0.35">
      <c r="N104" t="s">
        <v>651</v>
      </c>
      <c r="O104" t="s">
        <v>652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Information to SciLife</vt:lpstr>
      <vt:lpstr>Concentration samples</vt:lpstr>
      <vt:lpstr>BSoil 1 Pico green</vt:lpstr>
      <vt:lpstr>BSoil 2 pico green</vt:lpstr>
      <vt:lpstr>BSoil 1 Picco Green ITS 1 LR5</vt:lpstr>
      <vt:lpstr>BSoil 2 Picco Green its1 LR5</vt:lpstr>
      <vt:lpstr>PCR-Setup</vt:lpstr>
      <vt:lpstr>PCR-Mix</vt:lpstr>
      <vt:lpstr>Taggar fITS7</vt:lpstr>
      <vt:lpstr>Taggar ITS1 and LR5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Ylva Strid</dc:creator>
  <cp:lastModifiedBy>Ylva Strid</cp:lastModifiedBy>
  <cp:lastPrinted>2018-03-06T14:02:21Z</cp:lastPrinted>
  <dcterms:created xsi:type="dcterms:W3CDTF">2017-10-17T09:22:13Z</dcterms:created>
  <dcterms:modified xsi:type="dcterms:W3CDTF">2018-04-06T09:31:26Z</dcterms:modified>
</cp:coreProperties>
</file>