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0" yWindow="-460" windowWidth="28800" windowHeight="18000" activeTab="2"/>
  </bookViews>
  <sheets>
    <sheet name="Totaal overzicht" sheetId="2" r:id="rId1"/>
    <sheet name="Boekingen 2014" sheetId="1" r:id="rId2"/>
    <sheet name="Blad1" sheetId="4" r:id="rId3"/>
  </sheets>
  <definedNames>
    <definedName name="_xlnm._FilterDatabase" localSheetId="1" hidden="1">'Boekingen 2014'!$A$1:$I$59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4" l="1"/>
  <c r="K6" i="4"/>
  <c r="O16" i="4"/>
  <c r="K16" i="4"/>
  <c r="B31" i="4"/>
  <c r="B19" i="4"/>
  <c r="S6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3" i="1"/>
  <c r="B25" i="4"/>
  <c r="R6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3" i="1"/>
  <c r="B22" i="4"/>
  <c r="Q6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3" i="1"/>
  <c r="E22" i="4"/>
  <c r="C22" i="4"/>
  <c r="B15" i="4"/>
  <c r="P6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3" i="1"/>
  <c r="B14" i="4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3" i="1"/>
  <c r="O64" i="1"/>
  <c r="J14" i="1"/>
  <c r="J64" i="1"/>
  <c r="B4" i="4"/>
  <c r="K14" i="1"/>
  <c r="K64" i="1"/>
  <c r="B5" i="4"/>
  <c r="L14" i="1"/>
  <c r="L64" i="1"/>
  <c r="B6" i="4"/>
  <c r="M14" i="1"/>
  <c r="M64" i="1"/>
  <c r="B7" i="4"/>
  <c r="N14" i="1"/>
  <c r="N64" i="1"/>
  <c r="B8" i="4"/>
  <c r="B10" i="4"/>
  <c r="B11" i="4"/>
  <c r="G20" i="1"/>
  <c r="N20" i="1"/>
  <c r="N4" i="1"/>
  <c r="N5" i="1"/>
  <c r="N6" i="1"/>
  <c r="N7" i="1"/>
  <c r="N8" i="1"/>
  <c r="N9" i="1"/>
  <c r="N10" i="1"/>
  <c r="N11" i="1"/>
  <c r="N12" i="1"/>
  <c r="N13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3" i="1"/>
  <c r="M20" i="1"/>
  <c r="M4" i="1"/>
  <c r="M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3" i="1"/>
  <c r="L20" i="1"/>
  <c r="K4" i="1"/>
  <c r="K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" i="1"/>
  <c r="L4" i="1"/>
  <c r="L5" i="1"/>
  <c r="L6" i="1"/>
  <c r="L7" i="1"/>
  <c r="L8" i="1"/>
  <c r="L9" i="1"/>
  <c r="L10" i="1"/>
  <c r="L11" i="1"/>
  <c r="L12" i="1"/>
  <c r="L13" i="1"/>
  <c r="L15" i="1"/>
  <c r="L16" i="1"/>
  <c r="L17" i="1"/>
  <c r="L18" i="1"/>
  <c r="L19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3" i="1"/>
  <c r="J20" i="1"/>
  <c r="J4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3" i="1"/>
  <c r="E10" i="4"/>
  <c r="E30" i="4"/>
  <c r="E41" i="4"/>
  <c r="L5" i="4"/>
  <c r="D2" i="1"/>
  <c r="D64" i="1"/>
  <c r="K5" i="4"/>
  <c r="B43" i="4"/>
  <c r="E64" i="1"/>
  <c r="G64" i="1"/>
  <c r="B30" i="4"/>
  <c r="B33" i="4"/>
  <c r="K9" i="4"/>
  <c r="L9" i="4"/>
  <c r="B37" i="4"/>
  <c r="H2" i="1"/>
  <c r="H64" i="1"/>
  <c r="O12" i="4"/>
  <c r="B38" i="4"/>
  <c r="B41" i="4"/>
  <c r="C10" i="4"/>
  <c r="C30" i="4"/>
  <c r="C41" i="4"/>
  <c r="E33" i="4"/>
  <c r="D10" i="4"/>
  <c r="D30" i="4"/>
  <c r="D33" i="4"/>
  <c r="C33" i="4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5" i="1"/>
  <c r="E6" i="1"/>
  <c r="E5" i="1"/>
  <c r="E8" i="1"/>
  <c r="E10" i="1"/>
  <c r="E11" i="1"/>
  <c r="E12" i="1"/>
  <c r="E13" i="1"/>
  <c r="E14" i="1"/>
  <c r="E15" i="1"/>
  <c r="E16" i="1"/>
  <c r="E17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7" i="1"/>
  <c r="F2" i="1"/>
  <c r="L6" i="4"/>
  <c r="L9" i="2"/>
  <c r="L16" i="4"/>
  <c r="L5" i="2"/>
  <c r="P16" i="4"/>
  <c r="O14" i="2"/>
  <c r="O13" i="2"/>
  <c r="D6" i="2"/>
  <c r="D5" i="2"/>
  <c r="C3" i="2"/>
  <c r="C2" i="2"/>
  <c r="Q14" i="2"/>
  <c r="Q16" i="2"/>
  <c r="C8" i="2"/>
  <c r="D8" i="2"/>
</calcChain>
</file>

<file path=xl/sharedStrings.xml><?xml version="1.0" encoding="utf-8"?>
<sst xmlns="http://schemas.openxmlformats.org/spreadsheetml/2006/main" count="188" uniqueCount="116">
  <si>
    <t>Datum</t>
  </si>
  <si>
    <t>Omschrijving</t>
  </si>
  <si>
    <t>Bijgeboekt</t>
  </si>
  <si>
    <t>Openstaande verplichting</t>
  </si>
  <si>
    <t>Uitgave</t>
  </si>
  <si>
    <t>Inkomsten</t>
  </si>
  <si>
    <t>Openstaand</t>
  </si>
  <si>
    <t>Totaal</t>
  </si>
  <si>
    <t>Uitgegeven</t>
  </si>
  <si>
    <t>Opmerkingen bij nog openstaande posten of acties</t>
  </si>
  <si>
    <t>Categorie</t>
  </si>
  <si>
    <t>Stand 1-1-2012</t>
  </si>
  <si>
    <t>Stand 31-12-2012</t>
  </si>
  <si>
    <t>contributie leden VvGM</t>
  </si>
  <si>
    <t>Giften donateurs</t>
  </si>
  <si>
    <t>giften bezoekers (fooienpot)</t>
  </si>
  <si>
    <t>Kosten raborekening</t>
  </si>
  <si>
    <t>giften groepsrondleiding</t>
  </si>
  <si>
    <t>Fooienpot</t>
  </si>
  <si>
    <t>Resultaat</t>
  </si>
  <si>
    <t>INKOMSTEN</t>
  </si>
  <si>
    <t>begroting 2013</t>
  </si>
  <si>
    <t>giften donateurs</t>
  </si>
  <si>
    <t>giften groepsrondleidingen</t>
  </si>
  <si>
    <t>Totaal inkomsten</t>
  </si>
  <si>
    <t>UITGAVEN</t>
  </si>
  <si>
    <t>kosten Raborekening</t>
  </si>
  <si>
    <t>kosten website</t>
  </si>
  <si>
    <t>kosten kamer van koophandel</t>
  </si>
  <si>
    <t>overige kosten / onvoorzien</t>
  </si>
  <si>
    <t>Totaal uitgaven</t>
  </si>
  <si>
    <t>Exploitatieresultaat</t>
  </si>
  <si>
    <t>+</t>
  </si>
  <si>
    <t>Balans</t>
  </si>
  <si>
    <t>Activa</t>
  </si>
  <si>
    <t>Liquide middelen</t>
  </si>
  <si>
    <t>Vorderingen</t>
  </si>
  <si>
    <t>Contributie</t>
  </si>
  <si>
    <t>Passiva</t>
  </si>
  <si>
    <t>koffie/thee etc.</t>
  </si>
  <si>
    <t>huishoudelijke artikelen</t>
  </si>
  <si>
    <t>kantoorartikelen</t>
  </si>
  <si>
    <t>moleninventaris</t>
  </si>
  <si>
    <t>(tuin)gereedschap</t>
  </si>
  <si>
    <t>promotionele kosten (overig)</t>
  </si>
  <si>
    <t>molenleskist</t>
  </si>
  <si>
    <t>voldane vorderingen</t>
  </si>
  <si>
    <t>openstaande vorderingen</t>
  </si>
  <si>
    <t>Onderhoud</t>
  </si>
  <si>
    <t>Saldo bank 1/1/ 2013</t>
  </si>
  <si>
    <t>Saldo 31/12/2013</t>
  </si>
  <si>
    <t>Fooienpot 1/1/2013</t>
  </si>
  <si>
    <t>Fooienpot 31/12/2013</t>
  </si>
  <si>
    <t>Vordering 1/1/2013</t>
  </si>
  <si>
    <t>Vordering 31/12/2013</t>
  </si>
  <si>
    <t>Schuld 1/1/2013</t>
  </si>
  <si>
    <t>Schuld 31/12/2013</t>
  </si>
  <si>
    <t>begroting 2014</t>
  </si>
  <si>
    <t>Bankrekening per 31/12/2013</t>
  </si>
  <si>
    <t>Aanvulling molenleskist Brede School</t>
  </si>
  <si>
    <t>Expositie materiaal</t>
  </si>
  <si>
    <t>donateursborrel/nieuwjaarsborrel</t>
  </si>
  <si>
    <t>Aanpassen statuten</t>
  </si>
  <si>
    <t>Voorzieningen</t>
  </si>
  <si>
    <t>Expositiemateriaal</t>
  </si>
  <si>
    <t>Bescherming molenbiotoop</t>
  </si>
  <si>
    <t>factuur Kalkhoven 28-12-2013 (slot Bistro)</t>
  </si>
  <si>
    <t>bankkosten 4e kwartaal 2013</t>
  </si>
  <si>
    <t>contributie Jan 2014</t>
  </si>
  <si>
    <t>contributie Wouter 2014</t>
  </si>
  <si>
    <t>contributie Jan 2013</t>
  </si>
  <si>
    <t>contributie Jos 2014</t>
  </si>
  <si>
    <t>contributie Rian 2014</t>
  </si>
  <si>
    <t>contributie Jaap 2014</t>
  </si>
  <si>
    <t>contributie 2014 Karel en Peter</t>
  </si>
  <si>
    <t>contributie Dick 2014</t>
  </si>
  <si>
    <t>AH</t>
  </si>
  <si>
    <t>Marskramer</t>
  </si>
  <si>
    <t>Hans de Gier</t>
  </si>
  <si>
    <t>donateursborrel</t>
  </si>
  <si>
    <t>Praxis</t>
  </si>
  <si>
    <t>Openstaande vorderingen</t>
  </si>
  <si>
    <t>Bankmutatie</t>
  </si>
  <si>
    <t>donatie Ijsselstijn</t>
  </si>
  <si>
    <t>gemeente Gouda (terugbetaling slot bistro)</t>
  </si>
  <si>
    <t>contributie Kees 2014</t>
  </si>
  <si>
    <t>afromen fooienpot</t>
  </si>
  <si>
    <t>subsidie NLDoet</t>
  </si>
  <si>
    <t>overige inkomsten</t>
  </si>
  <si>
    <t>Contributie VvGM</t>
  </si>
  <si>
    <t>Lezing Rian</t>
  </si>
  <si>
    <t>Haveka bouwproducten (carbid)</t>
  </si>
  <si>
    <t>movenext /media design</t>
  </si>
  <si>
    <t>Hoogvliet (NLDoet)</t>
  </si>
  <si>
    <t>bankkosten 1e kwartaal 2014</t>
  </si>
  <si>
    <t>Van Drie Gouda BV (NLDoet)</t>
  </si>
  <si>
    <t>De Baanderij (benzine)</t>
  </si>
  <si>
    <t>H.Biever</t>
  </si>
  <si>
    <t>gereedschap</t>
  </si>
  <si>
    <t>Louwerenburg</t>
  </si>
  <si>
    <t>Bijdrage Emmauscollege</t>
  </si>
  <si>
    <t xml:space="preserve">Kees vd Spek Stolwijk (grasmaaier) </t>
  </si>
  <si>
    <t>praxis</t>
  </si>
  <si>
    <t>contributie Peter   2015, 2016</t>
  </si>
  <si>
    <t>Begistand</t>
  </si>
  <si>
    <t>Bank</t>
  </si>
  <si>
    <t>Eindstand</t>
  </si>
  <si>
    <t>Kasstroom</t>
  </si>
  <si>
    <t>Verplichtingen</t>
  </si>
  <si>
    <t>Eigen vermogen (na correctie verplichtingen)</t>
  </si>
  <si>
    <t>Verplichtingen (vooruitbetaalde contributie)</t>
  </si>
  <si>
    <t>Giften Donateurs</t>
  </si>
  <si>
    <t>Overige Inkomsten</t>
  </si>
  <si>
    <t>Mutatie fooienpot</t>
  </si>
  <si>
    <t>koffie/thee etc</t>
  </si>
  <si>
    <t>benzine tbv grasmaaier (vervallen)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</si>
</sst>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€&quot;* #,##0.00_-;_-&quot;€&quot;* #,##0.00\-;_-&quot;€&quot;* &quot;-&quot;??_-;_-@_-"/>
    <numFmt numFmtId="43" formatCode="_-* #,##0.00_-;_-* #,##0.00\-;_-* &quot;-&quot;??_-;_-@_-"/>
    <numFmt numFmtId="164" formatCode="_ &quot;€&quot;\ * #,##0.00_ ;_ &quot;€&quot;\ * \-#,##0.00_ ;_ &quot;€&quot;\ * &quot;-&quot;??_ ;_ @_ "/>
    <numFmt numFmtId="165" formatCode="_ [$€-2]\ * #,##0.00_ ;_ [$€-2]\ * \-#,##0.00_ ;_ [$€-2]\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0">
    <xf numFmtId="0" fontId="0" fillId="0" borderId="0"/>
    <xf numFmtId="164" fontId="2" fillId="0" borderId="0" applyFon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0" xfId="0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0" xfId="0" applyNumberFormat="1"/>
    <xf numFmtId="0" fontId="0" fillId="0" borderId="3" xfId="0" applyBorder="1"/>
    <xf numFmtId="0" fontId="0" fillId="0" borderId="4" xfId="0" applyBorder="1"/>
    <xf numFmtId="165" fontId="0" fillId="0" borderId="5" xfId="0" applyNumberFormat="1" applyBorder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3" xfId="0" applyNumberFormat="1" applyBorder="1"/>
    <xf numFmtId="165" fontId="0" fillId="0" borderId="6" xfId="0" applyNumberFormat="1" applyBorder="1"/>
    <xf numFmtId="0" fontId="1" fillId="0" borderId="0" xfId="0" applyFont="1" applyAlignment="1">
      <alignment vertical="top" wrapText="1"/>
    </xf>
    <xf numFmtId="165" fontId="1" fillId="0" borderId="1" xfId="0" applyNumberFormat="1" applyFont="1" applyBorder="1" applyAlignment="1">
      <alignment vertical="top" wrapText="1"/>
    </xf>
    <xf numFmtId="165" fontId="1" fillId="0" borderId="2" xfId="0" applyNumberFormat="1" applyFont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165" fontId="0" fillId="0" borderId="1" xfId="0" applyNumberFormat="1" applyBorder="1" applyAlignment="1">
      <alignment vertical="top" wrapText="1"/>
    </xf>
    <xf numFmtId="165" fontId="0" fillId="0" borderId="2" xfId="0" applyNumberFormat="1" applyBorder="1" applyAlignment="1">
      <alignment vertical="top" wrapText="1"/>
    </xf>
    <xf numFmtId="14" fontId="0" fillId="0" borderId="0" xfId="0" applyNumberFormat="1"/>
    <xf numFmtId="0" fontId="0" fillId="2" borderId="0" xfId="0" applyFill="1"/>
    <xf numFmtId="0" fontId="1" fillId="0" borderId="0" xfId="0" applyFont="1"/>
    <xf numFmtId="0" fontId="3" fillId="0" borderId="0" xfId="0" applyFont="1"/>
    <xf numFmtId="0" fontId="4" fillId="0" borderId="0" xfId="0" applyFont="1"/>
    <xf numFmtId="164" fontId="0" fillId="0" borderId="0" xfId="1" applyFont="1"/>
    <xf numFmtId="165" fontId="0" fillId="0" borderId="1" xfId="0" applyNumberFormat="1" applyFill="1" applyBorder="1" applyAlignment="1">
      <alignment vertical="top" wrapText="1"/>
    </xf>
    <xf numFmtId="165" fontId="1" fillId="0" borderId="1" xfId="0" applyNumberFormat="1" applyFont="1" applyFill="1" applyBorder="1" applyAlignment="1">
      <alignment vertical="top" wrapText="1"/>
    </xf>
    <xf numFmtId="164" fontId="4" fillId="0" borderId="4" xfId="1" applyFont="1" applyBorder="1"/>
    <xf numFmtId="164" fontId="0" fillId="0" borderId="0" xfId="0" applyNumberFormat="1"/>
    <xf numFmtId="0" fontId="5" fillId="0" borderId="0" xfId="0" applyFont="1"/>
    <xf numFmtId="164" fontId="0" fillId="0" borderId="7" xfId="1" applyFont="1" applyBorder="1" applyAlignment="1">
      <alignment horizontal="right"/>
    </xf>
    <xf numFmtId="14" fontId="0" fillId="0" borderId="0" xfId="0" applyNumberFormat="1" applyAlignment="1">
      <alignment vertical="top" wrapText="1"/>
    </xf>
    <xf numFmtId="0" fontId="0" fillId="0" borderId="0" xfId="0" applyFont="1"/>
    <xf numFmtId="0" fontId="0" fillId="0" borderId="0" xfId="0" applyFont="1" applyAlignment="1">
      <alignment vertical="top" wrapText="1"/>
    </xf>
    <xf numFmtId="165" fontId="0" fillId="0" borderId="1" xfId="0" applyNumberFormat="1" applyFont="1" applyFill="1" applyBorder="1" applyAlignment="1">
      <alignment vertical="top" wrapText="1"/>
    </xf>
    <xf numFmtId="165" fontId="0" fillId="0" borderId="2" xfId="0" applyNumberFormat="1" applyFont="1" applyBorder="1" applyAlignment="1">
      <alignment vertical="top" wrapText="1"/>
    </xf>
    <xf numFmtId="164" fontId="2" fillId="0" borderId="0" xfId="1" applyFont="1"/>
    <xf numFmtId="164" fontId="2" fillId="0" borderId="4" xfId="1" applyFont="1" applyBorder="1"/>
    <xf numFmtId="164" fontId="0" fillId="0" borderId="0" xfId="0" applyNumberFormat="1" applyFont="1"/>
    <xf numFmtId="14" fontId="0" fillId="0" borderId="11" xfId="0" applyNumberForma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165" fontId="1" fillId="0" borderId="12" xfId="0" applyNumberFormat="1" applyFont="1" applyFill="1" applyBorder="1" applyAlignment="1">
      <alignment vertical="top" wrapText="1"/>
    </xf>
    <xf numFmtId="165" fontId="1" fillId="0" borderId="13" xfId="0" applyNumberFormat="1" applyFont="1" applyBorder="1" applyAlignment="1">
      <alignment vertical="top" wrapText="1"/>
    </xf>
    <xf numFmtId="165" fontId="1" fillId="0" borderId="12" xfId="0" applyNumberFormat="1" applyFont="1" applyBorder="1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14" fontId="0" fillId="0" borderId="14" xfId="0" applyNumberForma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165" fontId="1" fillId="0" borderId="15" xfId="0" applyNumberFormat="1" applyFont="1" applyFill="1" applyBorder="1" applyAlignment="1">
      <alignment vertical="top" wrapText="1"/>
    </xf>
    <xf numFmtId="165" fontId="1" fillId="0" borderId="16" xfId="0" applyNumberFormat="1" applyFont="1" applyBorder="1" applyAlignment="1">
      <alignment vertical="top" wrapText="1"/>
    </xf>
    <xf numFmtId="0" fontId="1" fillId="0" borderId="14" xfId="0" applyFont="1" applyFill="1" applyBorder="1" applyAlignment="1">
      <alignment vertical="top" wrapText="1"/>
    </xf>
    <xf numFmtId="44" fontId="0" fillId="0" borderId="0" xfId="0" applyNumberFormat="1"/>
    <xf numFmtId="164" fontId="0" fillId="0" borderId="9" xfId="0" applyNumberFormat="1" applyBorder="1"/>
    <xf numFmtId="164" fontId="0" fillId="0" borderId="17" xfId="0" applyNumberFormat="1" applyBorder="1"/>
    <xf numFmtId="164" fontId="0" fillId="0" borderId="10" xfId="0" applyNumberFormat="1" applyBorder="1"/>
    <xf numFmtId="43" fontId="0" fillId="0" borderId="0" xfId="0" applyNumberFormat="1"/>
    <xf numFmtId="0" fontId="6" fillId="3" borderId="0" xfId="2" applyAlignment="1">
      <alignment vertical="top" wrapText="1"/>
    </xf>
    <xf numFmtId="0" fontId="7" fillId="4" borderId="0" xfId="3" applyAlignment="1">
      <alignment vertical="top" wrapText="1"/>
    </xf>
  </cellXfs>
  <cellStyles count="100">
    <cellStyle name="Bad" xfId="3" builtinId="27"/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Good" xfId="2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workbookViewId="0">
      <selection activeCell="J16" sqref="J16"/>
    </sheetView>
  </sheetViews>
  <sheetFormatPr baseColWidth="10" defaultColWidth="8.83203125" defaultRowHeight="14" x14ac:dyDescent="0"/>
  <cols>
    <col min="1" max="1" width="10.5" bestFit="1" customWidth="1"/>
    <col min="2" max="2" width="15.6640625" bestFit="1" customWidth="1"/>
    <col min="3" max="4" width="10.5" style="5" bestFit="1" customWidth="1"/>
    <col min="9" max="9" width="27.5" bestFit="1" customWidth="1"/>
    <col min="14" max="14" width="16" bestFit="1" customWidth="1"/>
  </cols>
  <sheetData>
    <row r="2" spans="1:17">
      <c r="A2" s="6" t="s">
        <v>5</v>
      </c>
      <c r="B2" s="7" t="s">
        <v>2</v>
      </c>
      <c r="C2" s="14">
        <f>SUM('Boekingen 2014'!E:E)</f>
        <v>-1640</v>
      </c>
      <c r="D2" s="8"/>
    </row>
    <row r="3" spans="1:17">
      <c r="A3" s="9"/>
      <c r="B3" s="10" t="s">
        <v>6</v>
      </c>
      <c r="C3" s="15">
        <f>SUM('Boekingen 2014'!F:F)</f>
        <v>0</v>
      </c>
      <c r="D3" s="11"/>
    </row>
    <row r="4" spans="1:17">
      <c r="A4" s="1"/>
      <c r="B4" s="2"/>
      <c r="C4" s="3"/>
      <c r="D4" s="4"/>
      <c r="I4" t="s">
        <v>49</v>
      </c>
      <c r="J4">
        <v>820.52</v>
      </c>
    </row>
    <row r="5" spans="1:17">
      <c r="A5" s="6" t="s">
        <v>4</v>
      </c>
      <c r="B5" s="7" t="s">
        <v>8</v>
      </c>
      <c r="C5" s="14"/>
      <c r="D5" s="8">
        <f>SUM('Boekingen 2014'!G:G)</f>
        <v>2049.0800000000004</v>
      </c>
      <c r="I5" t="s">
        <v>50</v>
      </c>
      <c r="J5">
        <v>1067.77</v>
      </c>
      <c r="L5">
        <f>J5-J4</f>
        <v>247.25</v>
      </c>
    </row>
    <row r="6" spans="1:17">
      <c r="A6" s="9"/>
      <c r="B6" s="10" t="s">
        <v>6</v>
      </c>
      <c r="C6" s="15"/>
      <c r="D6" s="11">
        <f>SUM('Boekingen 2014'!H:H)</f>
        <v>-40</v>
      </c>
    </row>
    <row r="7" spans="1:17">
      <c r="A7" s="1"/>
      <c r="B7" s="2"/>
      <c r="C7" s="3"/>
      <c r="D7" s="4"/>
    </row>
    <row r="8" spans="1:17">
      <c r="A8" s="9" t="s">
        <v>7</v>
      </c>
      <c r="B8" s="10"/>
      <c r="C8" s="15">
        <f>SUM(C2:C7)</f>
        <v>-1640</v>
      </c>
      <c r="D8" s="11">
        <f>SUM(D2:D7)</f>
        <v>2009.0800000000004</v>
      </c>
      <c r="I8" t="s">
        <v>51</v>
      </c>
      <c r="J8">
        <v>45.15</v>
      </c>
    </row>
    <row r="9" spans="1:17">
      <c r="I9" t="s">
        <v>52</v>
      </c>
      <c r="J9" s="24">
        <v>23.18</v>
      </c>
      <c r="L9">
        <f>J8-J9</f>
        <v>21.97</v>
      </c>
    </row>
    <row r="10" spans="1:17">
      <c r="A10" s="6"/>
      <c r="B10" s="7"/>
      <c r="C10" s="12"/>
    </row>
    <row r="11" spans="1:17">
      <c r="A11" s="9"/>
      <c r="B11" s="10"/>
      <c r="C11" s="13"/>
    </row>
    <row r="13" spans="1:17">
      <c r="I13" t="s">
        <v>53</v>
      </c>
      <c r="N13" s="23" t="s">
        <v>11</v>
      </c>
      <c r="O13">
        <f>J4+J8+J13-J16</f>
        <v>865.67</v>
      </c>
    </row>
    <row r="14" spans="1:17">
      <c r="I14" t="s">
        <v>54</v>
      </c>
      <c r="N14" s="23" t="s">
        <v>12</v>
      </c>
      <c r="O14">
        <f>J5+J9+J14-J17</f>
        <v>1090.95</v>
      </c>
      <c r="Q14">
        <f>O14-O13</f>
        <v>225.28000000000009</v>
      </c>
    </row>
    <row r="16" spans="1:17">
      <c r="I16" t="s">
        <v>55</v>
      </c>
      <c r="Q16" t="e">
        <f>Q14-#REF!</f>
        <v>#REF!</v>
      </c>
    </row>
    <row r="17" spans="9:9">
      <c r="I17" t="s">
        <v>56</v>
      </c>
    </row>
  </sheetData>
  <conditionalFormatting sqref="C10:C1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65"/>
  <sheetViews>
    <sheetView topLeftCell="G1" zoomScale="90" zoomScaleNormal="90" zoomScalePageLayoutView="90" workbookViewId="0">
      <pane ySplit="1" topLeftCell="A23" activePane="bottomLeft" state="frozen"/>
      <selection pane="bottomLeft" activeCell="S64" sqref="S64"/>
    </sheetView>
  </sheetViews>
  <sheetFormatPr baseColWidth="10" defaultColWidth="9.1640625" defaultRowHeight="14" x14ac:dyDescent="0"/>
  <cols>
    <col min="1" max="1" width="10.5" style="35" bestFit="1" customWidth="1"/>
    <col min="2" max="2" width="40" style="20" bestFit="1" customWidth="1"/>
    <col min="3" max="3" width="26.5" style="20" customWidth="1"/>
    <col min="4" max="4" width="29.1640625" style="20" customWidth="1"/>
    <col min="5" max="5" width="11.33203125" style="29" bestFit="1" customWidth="1"/>
    <col min="6" max="6" width="25.1640625" style="22" bestFit="1" customWidth="1"/>
    <col min="7" max="7" width="10.5" style="21" bestFit="1" customWidth="1"/>
    <col min="8" max="8" width="23.6640625" style="22" customWidth="1"/>
    <col min="9" max="9" width="22.83203125" style="20" customWidth="1"/>
    <col min="10" max="11" width="18.33203125" style="20" customWidth="1"/>
    <col min="12" max="12" width="18" style="20" customWidth="1"/>
    <col min="13" max="15" width="18.5" style="20" customWidth="1"/>
    <col min="16" max="16" width="18.1640625" style="20" customWidth="1"/>
    <col min="17" max="17" width="18.6640625" style="20" customWidth="1"/>
    <col min="18" max="18" width="18.5" style="20" customWidth="1"/>
    <col min="19" max="19" width="18.6640625" style="20" customWidth="1"/>
    <col min="20" max="16384" width="9.1640625" style="20"/>
  </cols>
  <sheetData>
    <row r="1" spans="1:19" s="16" customFormat="1" ht="42">
      <c r="A1" s="35" t="s">
        <v>0</v>
      </c>
      <c r="B1" s="16" t="s">
        <v>1</v>
      </c>
      <c r="C1" s="16" t="s">
        <v>10</v>
      </c>
      <c r="D1" s="16" t="s">
        <v>105</v>
      </c>
      <c r="E1" s="30" t="s">
        <v>5</v>
      </c>
      <c r="F1" s="18" t="s">
        <v>81</v>
      </c>
      <c r="G1" s="17" t="s">
        <v>4</v>
      </c>
      <c r="H1" s="18" t="s">
        <v>3</v>
      </c>
      <c r="I1" s="19" t="s">
        <v>9</v>
      </c>
      <c r="J1" s="59" t="s">
        <v>89</v>
      </c>
      <c r="K1" s="59" t="s">
        <v>111</v>
      </c>
      <c r="L1" s="59" t="s">
        <v>15</v>
      </c>
      <c r="M1" s="59" t="s">
        <v>17</v>
      </c>
      <c r="N1" s="59" t="s">
        <v>88</v>
      </c>
      <c r="O1" s="60" t="s">
        <v>114</v>
      </c>
      <c r="P1" s="60" t="s">
        <v>79</v>
      </c>
      <c r="Q1" s="60" t="s">
        <v>48</v>
      </c>
      <c r="R1" s="60" t="s">
        <v>16</v>
      </c>
      <c r="S1" s="60" t="s">
        <v>98</v>
      </c>
    </row>
    <row r="2" spans="1:19" s="44" customFormat="1" ht="15" thickBot="1">
      <c r="A2" s="43">
        <v>41640</v>
      </c>
      <c r="B2" s="44" t="s">
        <v>104</v>
      </c>
      <c r="D2" s="44">
        <f>Blad1!L5</f>
        <v>1067.77</v>
      </c>
      <c r="E2" s="45"/>
      <c r="F2" s="46">
        <f>Blad1!L9</f>
        <v>10</v>
      </c>
      <c r="G2" s="47"/>
      <c r="H2" s="46">
        <f>-Blad1!P12</f>
        <v>-20</v>
      </c>
      <c r="I2" s="48"/>
    </row>
    <row r="3" spans="1:19" s="16" customFormat="1" ht="15" thickTop="1">
      <c r="A3" s="35">
        <v>41640</v>
      </c>
      <c r="B3" s="37" t="s">
        <v>74</v>
      </c>
      <c r="C3" s="37" t="s">
        <v>13</v>
      </c>
      <c r="D3" s="37"/>
      <c r="E3" s="38">
        <v>-20</v>
      </c>
      <c r="F3" s="39"/>
      <c r="G3" s="17"/>
      <c r="H3" s="18">
        <v>20</v>
      </c>
      <c r="I3" s="19"/>
      <c r="J3" s="16">
        <f>IF($C3="contributie leden VvGM",-$E3,0)</f>
        <v>20</v>
      </c>
      <c r="K3" s="16" t="str">
        <f>IF($C3="Giften donateurs",-$E3,"")</f>
        <v/>
      </c>
      <c r="L3" s="16" t="str">
        <f>IF($C3="giften bezoekers (fooienpot)",-$E3,"")</f>
        <v/>
      </c>
      <c r="M3" s="16" t="str">
        <f>IF($C3="giften groepsrondleiding",-$E3,"")</f>
        <v/>
      </c>
      <c r="N3" s="16" t="str">
        <f>IF($C3="overige inkomsten",-$E3,"")</f>
        <v/>
      </c>
      <c r="O3" s="16" t="str">
        <f>IF($C3="koffie/thee etc.",$G3,"")</f>
        <v/>
      </c>
      <c r="P3" s="16" t="str">
        <f>IF($C3="donateursborrel",$G3,"")</f>
        <v/>
      </c>
      <c r="Q3" s="16" t="str">
        <f>IF($C3="Onderhoud",$G3,"")</f>
        <v/>
      </c>
      <c r="R3" s="16" t="str">
        <f>IF($C3="Kosten raborekening",$G3,"")</f>
        <v/>
      </c>
      <c r="S3" s="16" t="str">
        <f>IF($C3="gereedschap",$G3,"")</f>
        <v/>
      </c>
    </row>
    <row r="4" spans="1:19" s="16" customFormat="1">
      <c r="A4" s="35"/>
      <c r="E4" s="30"/>
      <c r="F4" s="18"/>
      <c r="G4" s="17"/>
      <c r="H4" s="18"/>
      <c r="I4" s="19"/>
      <c r="J4" s="16">
        <f t="shared" ref="J4:J63" si="0">IF($C4="contributie leden VvGM",-$E4,0)</f>
        <v>0</v>
      </c>
      <c r="K4" s="16" t="str">
        <f t="shared" ref="K4:K63" si="1">IF($C4="Giften donateurs",-$E4,"")</f>
        <v/>
      </c>
      <c r="L4" s="16" t="str">
        <f t="shared" ref="L4:L63" si="2">IF($C4="giften bezoekers (fooienpot)",-$E4,"")</f>
        <v/>
      </c>
      <c r="M4" s="16" t="str">
        <f t="shared" ref="M4:M63" si="3">IF($C4="giften groepsrondleiding",-$E4,"")</f>
        <v/>
      </c>
      <c r="N4" s="16" t="str">
        <f t="shared" ref="N4:N63" si="4">IF($C4="overige inkomsten",-$E4,"")</f>
        <v/>
      </c>
      <c r="O4" s="16" t="str">
        <f t="shared" ref="O4:O63" si="5">IF($C4="koffie/thee etc.",$G4,"")</f>
        <v/>
      </c>
      <c r="P4" s="16" t="str">
        <f t="shared" ref="P4:P63" si="6">IF($C4="donateursborrel",$G4,"")</f>
        <v/>
      </c>
      <c r="Q4" s="16" t="str">
        <f t="shared" ref="Q4:Q63" si="7">IF($C4="Onderhoud",$G4,"")</f>
        <v/>
      </c>
      <c r="R4" s="16" t="str">
        <f t="shared" ref="R4:R63" si="8">IF($C4="Kosten raborekening",$G4,"")</f>
        <v/>
      </c>
      <c r="S4" s="16" t="str">
        <f t="shared" ref="S4:S63" si="9">IF($C4="gereedschap",$G4,"")</f>
        <v/>
      </c>
    </row>
    <row r="5" spans="1:19">
      <c r="A5" s="35">
        <v>41642</v>
      </c>
      <c r="B5" s="20" t="s">
        <v>66</v>
      </c>
      <c r="C5" s="20" t="s">
        <v>29</v>
      </c>
      <c r="D5" s="20">
        <v>-293.5</v>
      </c>
      <c r="E5" s="29">
        <f>IF(D5&gt;0,-D5,0)</f>
        <v>0</v>
      </c>
      <c r="G5" s="21">
        <f>IF(D5&lt;0,-D5,0)</f>
        <v>293.5</v>
      </c>
      <c r="J5" s="16">
        <f t="shared" si="0"/>
        <v>0</v>
      </c>
      <c r="K5" s="16" t="str">
        <f t="shared" si="1"/>
        <v/>
      </c>
      <c r="L5" s="16" t="str">
        <f t="shared" si="2"/>
        <v/>
      </c>
      <c r="M5" s="16" t="str">
        <f t="shared" si="3"/>
        <v/>
      </c>
      <c r="N5" s="16" t="str">
        <f t="shared" si="4"/>
        <v/>
      </c>
      <c r="O5" s="16" t="str">
        <f t="shared" si="5"/>
        <v/>
      </c>
      <c r="P5" s="16" t="str">
        <f t="shared" si="6"/>
        <v/>
      </c>
      <c r="Q5" s="16" t="str">
        <f t="shared" si="7"/>
        <v/>
      </c>
      <c r="R5" s="16" t="str">
        <f t="shared" si="8"/>
        <v/>
      </c>
      <c r="S5" s="16" t="str">
        <f t="shared" si="9"/>
        <v/>
      </c>
    </row>
    <row r="6" spans="1:19">
      <c r="A6" s="35">
        <v>41640</v>
      </c>
      <c r="B6" s="20" t="s">
        <v>67</v>
      </c>
      <c r="C6" s="20" t="s">
        <v>16</v>
      </c>
      <c r="D6" s="20">
        <v>-3.57</v>
      </c>
      <c r="E6" s="29">
        <f>IF(D6&gt;0,-D6,0)</f>
        <v>0</v>
      </c>
      <c r="G6" s="21">
        <f t="shared" ref="G6:G63" si="10">IF(D6&lt;0,-D6,0)</f>
        <v>3.57</v>
      </c>
      <c r="J6" s="16">
        <f t="shared" si="0"/>
        <v>0</v>
      </c>
      <c r="K6" s="16" t="str">
        <f t="shared" si="1"/>
        <v/>
      </c>
      <c r="L6" s="16" t="str">
        <f t="shared" si="2"/>
        <v/>
      </c>
      <c r="M6" s="16" t="str">
        <f t="shared" si="3"/>
        <v/>
      </c>
      <c r="N6" s="16" t="str">
        <f t="shared" si="4"/>
        <v/>
      </c>
      <c r="O6" s="16" t="str">
        <f t="shared" si="5"/>
        <v/>
      </c>
      <c r="P6" s="16" t="str">
        <f t="shared" si="6"/>
        <v/>
      </c>
      <c r="Q6" s="16" t="str">
        <f t="shared" si="7"/>
        <v/>
      </c>
      <c r="R6" s="16">
        <f t="shared" si="8"/>
        <v>3.57</v>
      </c>
      <c r="S6" s="16" t="str">
        <f t="shared" si="9"/>
        <v/>
      </c>
    </row>
    <row r="7" spans="1:19">
      <c r="A7" s="35">
        <v>41643</v>
      </c>
      <c r="B7" s="20" t="s">
        <v>68</v>
      </c>
      <c r="C7" t="s">
        <v>13</v>
      </c>
      <c r="D7">
        <v>10</v>
      </c>
      <c r="E7" s="29">
        <f>IF(D7&gt;0,-D7,0)</f>
        <v>-10</v>
      </c>
      <c r="G7" s="21">
        <f t="shared" si="10"/>
        <v>0</v>
      </c>
      <c r="J7" s="16">
        <f t="shared" si="0"/>
        <v>10</v>
      </c>
      <c r="K7" s="16" t="str">
        <f t="shared" si="1"/>
        <v/>
      </c>
      <c r="L7" s="16" t="str">
        <f t="shared" si="2"/>
        <v/>
      </c>
      <c r="M7" s="16" t="str">
        <f t="shared" si="3"/>
        <v/>
      </c>
      <c r="N7" s="16" t="str">
        <f t="shared" si="4"/>
        <v/>
      </c>
      <c r="O7" s="16" t="str">
        <f t="shared" si="5"/>
        <v/>
      </c>
      <c r="P7" s="16" t="str">
        <f t="shared" si="6"/>
        <v/>
      </c>
      <c r="Q7" s="16" t="str">
        <f t="shared" si="7"/>
        <v/>
      </c>
      <c r="R7" s="16" t="str">
        <f t="shared" si="8"/>
        <v/>
      </c>
      <c r="S7" s="16" t="str">
        <f t="shared" si="9"/>
        <v/>
      </c>
    </row>
    <row r="8" spans="1:19">
      <c r="A8" s="35">
        <v>41647</v>
      </c>
      <c r="B8" s="20" t="s">
        <v>69</v>
      </c>
      <c r="C8" s="20" t="s">
        <v>13</v>
      </c>
      <c r="D8" s="20">
        <v>10</v>
      </c>
      <c r="E8" s="29">
        <f t="shared" ref="E8:E63" si="11">IF(D8&gt;0,-D8,0)</f>
        <v>-10</v>
      </c>
      <c r="G8" s="21">
        <f t="shared" si="10"/>
        <v>0</v>
      </c>
      <c r="J8" s="16">
        <f t="shared" si="0"/>
        <v>10</v>
      </c>
      <c r="K8" s="16" t="str">
        <f t="shared" si="1"/>
        <v/>
      </c>
      <c r="L8" s="16" t="str">
        <f t="shared" si="2"/>
        <v/>
      </c>
      <c r="M8" s="16" t="str">
        <f t="shared" si="3"/>
        <v/>
      </c>
      <c r="N8" s="16" t="str">
        <f t="shared" si="4"/>
        <v/>
      </c>
      <c r="O8" s="16" t="str">
        <f t="shared" si="5"/>
        <v/>
      </c>
      <c r="P8" s="16" t="str">
        <f t="shared" si="6"/>
        <v/>
      </c>
      <c r="Q8" s="16" t="str">
        <f t="shared" si="7"/>
        <v/>
      </c>
      <c r="R8" s="16" t="str">
        <f t="shared" si="8"/>
        <v/>
      </c>
      <c r="S8" s="16" t="str">
        <f t="shared" si="9"/>
        <v/>
      </c>
    </row>
    <row r="9" spans="1:19">
      <c r="A9" s="35">
        <v>41647</v>
      </c>
      <c r="B9" s="20" t="s">
        <v>70</v>
      </c>
      <c r="C9" s="20" t="s">
        <v>13</v>
      </c>
      <c r="D9" s="20">
        <v>10</v>
      </c>
      <c r="F9" s="22">
        <v>-10</v>
      </c>
      <c r="G9" s="21">
        <f t="shared" si="10"/>
        <v>0</v>
      </c>
      <c r="J9" s="16">
        <f t="shared" si="0"/>
        <v>0</v>
      </c>
      <c r="K9" s="16" t="str">
        <f t="shared" si="1"/>
        <v/>
      </c>
      <c r="L9" s="16" t="str">
        <f t="shared" si="2"/>
        <v/>
      </c>
      <c r="M9" s="16" t="str">
        <f t="shared" si="3"/>
        <v/>
      </c>
      <c r="N9" s="16" t="str">
        <f t="shared" si="4"/>
        <v/>
      </c>
      <c r="O9" s="16" t="str">
        <f t="shared" si="5"/>
        <v/>
      </c>
      <c r="P9" s="16" t="str">
        <f t="shared" si="6"/>
        <v/>
      </c>
      <c r="Q9" s="16" t="str">
        <f t="shared" si="7"/>
        <v/>
      </c>
      <c r="R9" s="16" t="str">
        <f t="shared" si="8"/>
        <v/>
      </c>
      <c r="S9" s="16" t="str">
        <f t="shared" si="9"/>
        <v/>
      </c>
    </row>
    <row r="10" spans="1:19">
      <c r="A10" s="35">
        <v>41648</v>
      </c>
      <c r="B10" s="20" t="s">
        <v>71</v>
      </c>
      <c r="C10" t="s">
        <v>13</v>
      </c>
      <c r="D10" s="20">
        <v>10</v>
      </c>
      <c r="E10" s="29">
        <f t="shared" si="11"/>
        <v>-10</v>
      </c>
      <c r="G10" s="21">
        <f t="shared" si="10"/>
        <v>0</v>
      </c>
      <c r="J10" s="16">
        <f t="shared" si="0"/>
        <v>10</v>
      </c>
      <c r="K10" s="16" t="str">
        <f t="shared" si="1"/>
        <v/>
      </c>
      <c r="L10" s="16" t="str">
        <f t="shared" si="2"/>
        <v/>
      </c>
      <c r="M10" s="16" t="str">
        <f t="shared" si="3"/>
        <v/>
      </c>
      <c r="N10" s="16" t="str">
        <f t="shared" si="4"/>
        <v/>
      </c>
      <c r="O10" s="16" t="str">
        <f t="shared" si="5"/>
        <v/>
      </c>
      <c r="P10" s="16" t="str">
        <f t="shared" si="6"/>
        <v/>
      </c>
      <c r="Q10" s="16" t="str">
        <f t="shared" si="7"/>
        <v/>
      </c>
      <c r="R10" s="16" t="str">
        <f t="shared" si="8"/>
        <v/>
      </c>
      <c r="S10" s="16" t="str">
        <f t="shared" si="9"/>
        <v/>
      </c>
    </row>
    <row r="11" spans="1:19">
      <c r="A11" s="35">
        <v>41650</v>
      </c>
      <c r="B11" s="20" t="s">
        <v>72</v>
      </c>
      <c r="C11" s="20" t="s">
        <v>13</v>
      </c>
      <c r="D11" s="20">
        <v>10</v>
      </c>
      <c r="E11" s="29">
        <f t="shared" si="11"/>
        <v>-10</v>
      </c>
      <c r="G11" s="21">
        <f t="shared" si="10"/>
        <v>0</v>
      </c>
      <c r="J11" s="16">
        <f t="shared" si="0"/>
        <v>10</v>
      </c>
      <c r="K11" s="16" t="str">
        <f t="shared" si="1"/>
        <v/>
      </c>
      <c r="L11" s="16" t="str">
        <f t="shared" si="2"/>
        <v/>
      </c>
      <c r="M11" s="16" t="str">
        <f t="shared" si="3"/>
        <v/>
      </c>
      <c r="N11" s="16" t="str">
        <f t="shared" si="4"/>
        <v/>
      </c>
      <c r="O11" s="16" t="str">
        <f t="shared" si="5"/>
        <v/>
      </c>
      <c r="P11" s="16" t="str">
        <f t="shared" si="6"/>
        <v/>
      </c>
      <c r="Q11" s="16" t="str">
        <f t="shared" si="7"/>
        <v/>
      </c>
      <c r="R11" s="16" t="str">
        <f t="shared" si="8"/>
        <v/>
      </c>
      <c r="S11" s="16" t="str">
        <f t="shared" si="9"/>
        <v/>
      </c>
    </row>
    <row r="12" spans="1:19">
      <c r="A12" s="35">
        <v>41653</v>
      </c>
      <c r="B12" s="20" t="s">
        <v>73</v>
      </c>
      <c r="C12" s="20" t="s">
        <v>13</v>
      </c>
      <c r="D12" s="20">
        <v>10</v>
      </c>
      <c r="E12" s="29">
        <f t="shared" si="11"/>
        <v>-10</v>
      </c>
      <c r="G12" s="21">
        <f t="shared" si="10"/>
        <v>0</v>
      </c>
      <c r="J12" s="16">
        <f t="shared" si="0"/>
        <v>10</v>
      </c>
      <c r="K12" s="16" t="str">
        <f t="shared" si="1"/>
        <v/>
      </c>
      <c r="L12" s="16" t="str">
        <f t="shared" si="2"/>
        <v/>
      </c>
      <c r="M12" s="16" t="str">
        <f t="shared" si="3"/>
        <v/>
      </c>
      <c r="N12" s="16" t="str">
        <f t="shared" si="4"/>
        <v/>
      </c>
      <c r="O12" s="16" t="str">
        <f t="shared" si="5"/>
        <v/>
      </c>
      <c r="P12" s="16" t="str">
        <f t="shared" si="6"/>
        <v/>
      </c>
      <c r="Q12" s="16" t="str">
        <f t="shared" si="7"/>
        <v/>
      </c>
      <c r="R12" s="16" t="str">
        <f t="shared" si="8"/>
        <v/>
      </c>
      <c r="S12" s="16" t="str">
        <f t="shared" si="9"/>
        <v/>
      </c>
    </row>
    <row r="13" spans="1:19">
      <c r="A13" s="35">
        <v>41657</v>
      </c>
      <c r="B13" s="20" t="s">
        <v>75</v>
      </c>
      <c r="C13" t="s">
        <v>13</v>
      </c>
      <c r="D13" s="20">
        <v>10</v>
      </c>
      <c r="E13" s="29">
        <f t="shared" si="11"/>
        <v>-10</v>
      </c>
      <c r="G13" s="21">
        <f t="shared" si="10"/>
        <v>0</v>
      </c>
      <c r="J13" s="16">
        <f t="shared" si="0"/>
        <v>10</v>
      </c>
      <c r="K13" s="16" t="str">
        <f t="shared" si="1"/>
        <v/>
      </c>
      <c r="L13" s="16" t="str">
        <f t="shared" si="2"/>
        <v/>
      </c>
      <c r="M13" s="16" t="str">
        <f t="shared" si="3"/>
        <v/>
      </c>
      <c r="N13" s="16" t="str">
        <f t="shared" si="4"/>
        <v/>
      </c>
      <c r="O13" s="16" t="str">
        <f t="shared" si="5"/>
        <v/>
      </c>
      <c r="P13" s="16" t="str">
        <f t="shared" si="6"/>
        <v/>
      </c>
      <c r="Q13" s="16" t="str">
        <f t="shared" si="7"/>
        <v/>
      </c>
      <c r="R13" s="16" t="str">
        <f t="shared" si="8"/>
        <v/>
      </c>
      <c r="S13" s="16" t="str">
        <f t="shared" si="9"/>
        <v/>
      </c>
    </row>
    <row r="14" spans="1:19">
      <c r="A14" s="35">
        <v>41660</v>
      </c>
      <c r="B14" s="20" t="s">
        <v>76</v>
      </c>
      <c r="C14" t="s">
        <v>39</v>
      </c>
      <c r="D14" s="20">
        <v>-9.31</v>
      </c>
      <c r="E14" s="29">
        <f t="shared" si="11"/>
        <v>0</v>
      </c>
      <c r="G14" s="21">
        <f t="shared" si="10"/>
        <v>9.31</v>
      </c>
      <c r="J14" s="16">
        <f t="shared" si="0"/>
        <v>0</v>
      </c>
      <c r="K14" s="16" t="str">
        <f t="shared" si="1"/>
        <v/>
      </c>
      <c r="L14" s="16" t="str">
        <f t="shared" si="2"/>
        <v/>
      </c>
      <c r="M14" s="16" t="str">
        <f t="shared" si="3"/>
        <v/>
      </c>
      <c r="N14" s="16" t="str">
        <f t="shared" si="4"/>
        <v/>
      </c>
      <c r="O14" s="16">
        <f t="shared" si="5"/>
        <v>9.31</v>
      </c>
      <c r="P14" s="16" t="str">
        <f t="shared" si="6"/>
        <v/>
      </c>
      <c r="Q14" s="16" t="str">
        <f t="shared" si="7"/>
        <v/>
      </c>
      <c r="R14" s="16" t="str">
        <f t="shared" si="8"/>
        <v/>
      </c>
      <c r="S14" s="16" t="str">
        <f t="shared" si="9"/>
        <v/>
      </c>
    </row>
    <row r="15" spans="1:19">
      <c r="A15" s="35">
        <v>41660</v>
      </c>
      <c r="B15" s="20" t="s">
        <v>77</v>
      </c>
      <c r="C15" t="s">
        <v>39</v>
      </c>
      <c r="D15" s="20">
        <v>-6.54</v>
      </c>
      <c r="E15" s="29">
        <f t="shared" si="11"/>
        <v>0</v>
      </c>
      <c r="G15" s="21">
        <f t="shared" si="10"/>
        <v>6.54</v>
      </c>
      <c r="J15" s="16">
        <f t="shared" si="0"/>
        <v>0</v>
      </c>
      <c r="K15" s="16" t="str">
        <f t="shared" si="1"/>
        <v/>
      </c>
      <c r="L15" s="16" t="str">
        <f t="shared" si="2"/>
        <v/>
      </c>
      <c r="M15" s="16" t="str">
        <f t="shared" si="3"/>
        <v/>
      </c>
      <c r="N15" s="16" t="str">
        <f t="shared" si="4"/>
        <v/>
      </c>
      <c r="O15" s="16">
        <f t="shared" si="5"/>
        <v>6.54</v>
      </c>
      <c r="P15" s="16" t="str">
        <f t="shared" si="6"/>
        <v/>
      </c>
      <c r="Q15" s="16" t="str">
        <f t="shared" si="7"/>
        <v/>
      </c>
      <c r="R15" s="16" t="str">
        <f t="shared" si="8"/>
        <v/>
      </c>
      <c r="S15" s="16" t="str">
        <f t="shared" si="9"/>
        <v/>
      </c>
    </row>
    <row r="16" spans="1:19">
      <c r="A16" s="35">
        <v>41660</v>
      </c>
      <c r="B16" s="20" t="s">
        <v>78</v>
      </c>
      <c r="C16" t="s">
        <v>79</v>
      </c>
      <c r="D16" s="20">
        <v>-250</v>
      </c>
      <c r="E16" s="29">
        <f t="shared" si="11"/>
        <v>0</v>
      </c>
      <c r="G16" s="21">
        <f t="shared" si="10"/>
        <v>250</v>
      </c>
      <c r="J16" s="16">
        <f t="shared" si="0"/>
        <v>0</v>
      </c>
      <c r="K16" s="16" t="str">
        <f t="shared" si="1"/>
        <v/>
      </c>
      <c r="L16" s="16" t="str">
        <f t="shared" si="2"/>
        <v/>
      </c>
      <c r="M16" s="16" t="str">
        <f t="shared" si="3"/>
        <v/>
      </c>
      <c r="N16" s="16" t="str">
        <f t="shared" si="4"/>
        <v/>
      </c>
      <c r="O16" s="16" t="str">
        <f t="shared" si="5"/>
        <v/>
      </c>
      <c r="P16" s="16">
        <f t="shared" si="6"/>
        <v>250</v>
      </c>
      <c r="Q16" s="16" t="str">
        <f t="shared" si="7"/>
        <v/>
      </c>
      <c r="R16" s="16" t="str">
        <f t="shared" si="8"/>
        <v/>
      </c>
      <c r="S16" s="16" t="str">
        <f t="shared" si="9"/>
        <v/>
      </c>
    </row>
    <row r="17" spans="1:19">
      <c r="A17" s="35">
        <v>41661</v>
      </c>
      <c r="B17" s="20" t="s">
        <v>80</v>
      </c>
      <c r="C17" t="s">
        <v>48</v>
      </c>
      <c r="D17" s="20">
        <v>-17.7</v>
      </c>
      <c r="E17" s="29">
        <f t="shared" si="11"/>
        <v>0</v>
      </c>
      <c r="G17" s="21">
        <f t="shared" si="10"/>
        <v>17.7</v>
      </c>
      <c r="J17" s="16">
        <f t="shared" si="0"/>
        <v>0</v>
      </c>
      <c r="K17" s="16" t="str">
        <f t="shared" si="1"/>
        <v/>
      </c>
      <c r="L17" s="16" t="str">
        <f t="shared" si="2"/>
        <v/>
      </c>
      <c r="M17" s="16" t="str">
        <f t="shared" si="3"/>
        <v/>
      </c>
      <c r="N17" s="16" t="str">
        <f t="shared" si="4"/>
        <v/>
      </c>
      <c r="O17" s="16" t="str">
        <f t="shared" si="5"/>
        <v/>
      </c>
      <c r="P17" s="16" t="str">
        <f t="shared" si="6"/>
        <v/>
      </c>
      <c r="Q17" s="16">
        <f t="shared" si="7"/>
        <v>17.7</v>
      </c>
      <c r="R17" s="16" t="str">
        <f t="shared" si="8"/>
        <v/>
      </c>
      <c r="S17" s="16" t="str">
        <f t="shared" si="9"/>
        <v/>
      </c>
    </row>
    <row r="18" spans="1:19">
      <c r="A18" s="35">
        <v>41661</v>
      </c>
      <c r="B18" s="20" t="s">
        <v>103</v>
      </c>
      <c r="C18" s="20" t="s">
        <v>13</v>
      </c>
      <c r="D18" s="20">
        <v>20</v>
      </c>
      <c r="G18" s="21">
        <f t="shared" si="10"/>
        <v>0</v>
      </c>
      <c r="H18" s="22">
        <v>-20</v>
      </c>
      <c r="J18" s="16">
        <f t="shared" si="0"/>
        <v>0</v>
      </c>
      <c r="K18" s="16" t="str">
        <f t="shared" si="1"/>
        <v/>
      </c>
      <c r="L18" s="16" t="str">
        <f t="shared" si="2"/>
        <v/>
      </c>
      <c r="M18" s="16" t="str">
        <f t="shared" si="3"/>
        <v/>
      </c>
      <c r="N18" s="16" t="str">
        <f t="shared" si="4"/>
        <v/>
      </c>
      <c r="O18" s="16" t="str">
        <f t="shared" si="5"/>
        <v/>
      </c>
      <c r="P18" s="16" t="str">
        <f t="shared" si="6"/>
        <v/>
      </c>
      <c r="Q18" s="16" t="str">
        <f t="shared" si="7"/>
        <v/>
      </c>
      <c r="R18" s="16" t="str">
        <f t="shared" si="8"/>
        <v/>
      </c>
      <c r="S18" s="16" t="str">
        <f t="shared" si="9"/>
        <v/>
      </c>
    </row>
    <row r="19" spans="1:19">
      <c r="A19" s="35">
        <v>41665</v>
      </c>
      <c r="B19" s="20" t="s">
        <v>83</v>
      </c>
      <c r="C19" t="s">
        <v>14</v>
      </c>
      <c r="D19" s="20">
        <v>10</v>
      </c>
      <c r="E19" s="29">
        <f t="shared" si="11"/>
        <v>-10</v>
      </c>
      <c r="G19" s="21">
        <f t="shared" si="10"/>
        <v>0</v>
      </c>
      <c r="J19" s="16">
        <f t="shared" si="0"/>
        <v>0</v>
      </c>
      <c r="K19" s="16">
        <f t="shared" si="1"/>
        <v>10</v>
      </c>
      <c r="L19" s="16" t="str">
        <f t="shared" si="2"/>
        <v/>
      </c>
      <c r="M19" s="16" t="str">
        <f t="shared" si="3"/>
        <v/>
      </c>
      <c r="N19" s="16" t="str">
        <f t="shared" si="4"/>
        <v/>
      </c>
      <c r="O19" s="16" t="str">
        <f t="shared" si="5"/>
        <v/>
      </c>
      <c r="P19" s="16" t="str">
        <f t="shared" si="6"/>
        <v/>
      </c>
      <c r="Q19" s="16" t="str">
        <f t="shared" si="7"/>
        <v/>
      </c>
      <c r="R19" s="16" t="str">
        <f t="shared" si="8"/>
        <v/>
      </c>
      <c r="S19" s="16" t="str">
        <f t="shared" si="9"/>
        <v/>
      </c>
    </row>
    <row r="20" spans="1:19">
      <c r="A20" s="35">
        <v>41668</v>
      </c>
      <c r="B20" s="20" t="s">
        <v>84</v>
      </c>
      <c r="C20" t="s">
        <v>29</v>
      </c>
      <c r="D20" s="20">
        <v>293.5</v>
      </c>
      <c r="G20" s="21">
        <f>-D20</f>
        <v>-293.5</v>
      </c>
      <c r="J20" s="16">
        <f t="shared" si="0"/>
        <v>0</v>
      </c>
      <c r="K20" s="16" t="str">
        <f t="shared" si="1"/>
        <v/>
      </c>
      <c r="L20" s="16" t="str">
        <f t="shared" si="2"/>
        <v/>
      </c>
      <c r="M20" s="16" t="str">
        <f t="shared" si="3"/>
        <v/>
      </c>
      <c r="N20" s="16" t="str">
        <f t="shared" si="4"/>
        <v/>
      </c>
      <c r="O20" s="16" t="str">
        <f t="shared" si="5"/>
        <v/>
      </c>
      <c r="P20" s="16" t="str">
        <f t="shared" si="6"/>
        <v/>
      </c>
      <c r="Q20" s="16" t="str">
        <f t="shared" si="7"/>
        <v/>
      </c>
      <c r="R20" s="16" t="str">
        <f t="shared" si="8"/>
        <v/>
      </c>
      <c r="S20" s="16" t="str">
        <f t="shared" si="9"/>
        <v/>
      </c>
    </row>
    <row r="21" spans="1:19">
      <c r="A21" s="35">
        <v>41673</v>
      </c>
      <c r="B21" s="20" t="s">
        <v>85</v>
      </c>
      <c r="C21" s="20" t="s">
        <v>13</v>
      </c>
      <c r="D21" s="20">
        <v>10</v>
      </c>
      <c r="E21" s="29">
        <f t="shared" si="11"/>
        <v>-10</v>
      </c>
      <c r="G21" s="21">
        <f t="shared" si="10"/>
        <v>0</v>
      </c>
      <c r="J21" s="16">
        <f t="shared" si="0"/>
        <v>10</v>
      </c>
      <c r="K21" s="16" t="str">
        <f t="shared" si="1"/>
        <v/>
      </c>
      <c r="L21" s="16" t="str">
        <f t="shared" si="2"/>
        <v/>
      </c>
      <c r="M21" s="16" t="str">
        <f t="shared" si="3"/>
        <v/>
      </c>
      <c r="N21" s="16" t="str">
        <f t="shared" si="4"/>
        <v/>
      </c>
      <c r="O21" s="16" t="str">
        <f t="shared" si="5"/>
        <v/>
      </c>
      <c r="P21" s="16" t="str">
        <f t="shared" si="6"/>
        <v/>
      </c>
      <c r="Q21" s="16" t="str">
        <f t="shared" si="7"/>
        <v/>
      </c>
      <c r="R21" s="16" t="str">
        <f t="shared" si="8"/>
        <v/>
      </c>
      <c r="S21" s="16" t="str">
        <f t="shared" si="9"/>
        <v/>
      </c>
    </row>
    <row r="22" spans="1:19">
      <c r="A22" s="35">
        <v>41688</v>
      </c>
      <c r="B22" s="20" t="s">
        <v>86</v>
      </c>
      <c r="C22" s="20" t="s">
        <v>15</v>
      </c>
      <c r="D22" s="20">
        <v>30</v>
      </c>
      <c r="E22" s="29">
        <f t="shared" si="11"/>
        <v>-30</v>
      </c>
      <c r="G22" s="21">
        <f t="shared" si="10"/>
        <v>0</v>
      </c>
      <c r="J22" s="16">
        <f t="shared" si="0"/>
        <v>0</v>
      </c>
      <c r="K22" s="16" t="str">
        <f t="shared" si="1"/>
        <v/>
      </c>
      <c r="L22" s="16">
        <f t="shared" si="2"/>
        <v>30</v>
      </c>
      <c r="M22" s="16" t="str">
        <f t="shared" si="3"/>
        <v/>
      </c>
      <c r="N22" s="16" t="str">
        <f t="shared" si="4"/>
        <v/>
      </c>
      <c r="O22" s="16" t="str">
        <f t="shared" si="5"/>
        <v/>
      </c>
      <c r="P22" s="16" t="str">
        <f t="shared" si="6"/>
        <v/>
      </c>
      <c r="Q22" s="16" t="str">
        <f t="shared" si="7"/>
        <v/>
      </c>
      <c r="R22" s="16" t="str">
        <f t="shared" si="8"/>
        <v/>
      </c>
      <c r="S22" s="16" t="str">
        <f t="shared" si="9"/>
        <v/>
      </c>
    </row>
    <row r="23" spans="1:19">
      <c r="A23" s="35">
        <v>41697</v>
      </c>
      <c r="B23" s="20" t="s">
        <v>87</v>
      </c>
      <c r="C23" t="s">
        <v>88</v>
      </c>
      <c r="D23" s="20">
        <v>450</v>
      </c>
      <c r="E23" s="29">
        <f t="shared" si="11"/>
        <v>-450</v>
      </c>
      <c r="G23" s="21">
        <f t="shared" si="10"/>
        <v>0</v>
      </c>
      <c r="J23" s="16">
        <f t="shared" si="0"/>
        <v>0</v>
      </c>
      <c r="K23" s="16" t="str">
        <f t="shared" si="1"/>
        <v/>
      </c>
      <c r="L23" s="16" t="str">
        <f t="shared" si="2"/>
        <v/>
      </c>
      <c r="M23" s="16" t="str">
        <f t="shared" si="3"/>
        <v/>
      </c>
      <c r="N23" s="16">
        <f t="shared" si="4"/>
        <v>450</v>
      </c>
      <c r="O23" s="16" t="str">
        <f t="shared" si="5"/>
        <v/>
      </c>
      <c r="P23" s="16" t="str">
        <f t="shared" si="6"/>
        <v/>
      </c>
      <c r="Q23" s="16" t="str">
        <f t="shared" si="7"/>
        <v/>
      </c>
      <c r="R23" s="16" t="str">
        <f t="shared" si="8"/>
        <v/>
      </c>
      <c r="S23" s="16" t="str">
        <f t="shared" si="9"/>
        <v/>
      </c>
    </row>
    <row r="24" spans="1:19">
      <c r="A24" s="35">
        <v>41706</v>
      </c>
      <c r="B24" s="20" t="s">
        <v>90</v>
      </c>
      <c r="C24" t="s">
        <v>88</v>
      </c>
      <c r="D24" s="20">
        <v>30</v>
      </c>
      <c r="E24" s="29">
        <f t="shared" si="11"/>
        <v>-30</v>
      </c>
      <c r="G24" s="21">
        <f t="shared" si="10"/>
        <v>0</v>
      </c>
      <c r="J24" s="16">
        <f t="shared" si="0"/>
        <v>0</v>
      </c>
      <c r="K24" s="16" t="str">
        <f t="shared" si="1"/>
        <v/>
      </c>
      <c r="L24" s="16" t="str">
        <f t="shared" si="2"/>
        <v/>
      </c>
      <c r="M24" s="16" t="str">
        <f t="shared" si="3"/>
        <v/>
      </c>
      <c r="N24" s="16">
        <f t="shared" si="4"/>
        <v>30</v>
      </c>
      <c r="O24" s="16" t="str">
        <f t="shared" si="5"/>
        <v/>
      </c>
      <c r="P24" s="16" t="str">
        <f t="shared" si="6"/>
        <v/>
      </c>
      <c r="Q24" s="16" t="str">
        <f t="shared" si="7"/>
        <v/>
      </c>
      <c r="R24" s="16" t="str">
        <f t="shared" si="8"/>
        <v/>
      </c>
      <c r="S24" s="16" t="str">
        <f t="shared" si="9"/>
        <v/>
      </c>
    </row>
    <row r="25" spans="1:19">
      <c r="A25" s="35">
        <v>41709</v>
      </c>
      <c r="B25" s="20" t="s">
        <v>86</v>
      </c>
      <c r="C25" s="20" t="s">
        <v>15</v>
      </c>
      <c r="D25" s="20">
        <v>25</v>
      </c>
      <c r="E25" s="29">
        <f t="shared" si="11"/>
        <v>-25</v>
      </c>
      <c r="G25" s="21">
        <f t="shared" si="10"/>
        <v>0</v>
      </c>
      <c r="J25" s="16">
        <f t="shared" si="0"/>
        <v>0</v>
      </c>
      <c r="K25" s="16" t="str">
        <f t="shared" si="1"/>
        <v/>
      </c>
      <c r="L25" s="16">
        <f t="shared" si="2"/>
        <v>25</v>
      </c>
      <c r="M25" s="16" t="str">
        <f t="shared" si="3"/>
        <v/>
      </c>
      <c r="N25" s="16" t="str">
        <f t="shared" si="4"/>
        <v/>
      </c>
      <c r="O25" s="16" t="str">
        <f t="shared" si="5"/>
        <v/>
      </c>
      <c r="P25" s="16" t="str">
        <f t="shared" si="6"/>
        <v/>
      </c>
      <c r="Q25" s="16" t="str">
        <f t="shared" si="7"/>
        <v/>
      </c>
      <c r="R25" s="16" t="str">
        <f t="shared" si="8"/>
        <v/>
      </c>
      <c r="S25" s="16" t="str">
        <f t="shared" si="9"/>
        <v/>
      </c>
    </row>
    <row r="26" spans="1:19">
      <c r="A26" s="35">
        <v>41709</v>
      </c>
      <c r="B26" s="20" t="s">
        <v>91</v>
      </c>
      <c r="C26" t="s">
        <v>48</v>
      </c>
      <c r="D26" s="20">
        <v>-35.700000000000003</v>
      </c>
      <c r="E26" s="29">
        <f t="shared" si="11"/>
        <v>0</v>
      </c>
      <c r="G26" s="21">
        <f t="shared" si="10"/>
        <v>35.700000000000003</v>
      </c>
      <c r="J26" s="16">
        <f t="shared" si="0"/>
        <v>0</v>
      </c>
      <c r="K26" s="16" t="str">
        <f t="shared" si="1"/>
        <v/>
      </c>
      <c r="L26" s="16" t="str">
        <f t="shared" si="2"/>
        <v/>
      </c>
      <c r="M26" s="16" t="str">
        <f t="shared" si="3"/>
        <v/>
      </c>
      <c r="N26" s="16" t="str">
        <f t="shared" si="4"/>
        <v/>
      </c>
      <c r="O26" s="16" t="str">
        <f t="shared" si="5"/>
        <v/>
      </c>
      <c r="P26" s="16" t="str">
        <f t="shared" si="6"/>
        <v/>
      </c>
      <c r="Q26" s="16">
        <f t="shared" si="7"/>
        <v>35.700000000000003</v>
      </c>
      <c r="R26" s="16" t="str">
        <f t="shared" si="8"/>
        <v/>
      </c>
      <c r="S26" s="16" t="str">
        <f t="shared" si="9"/>
        <v/>
      </c>
    </row>
    <row r="27" spans="1:19">
      <c r="A27" s="35">
        <v>41710</v>
      </c>
      <c r="B27" s="20" t="s">
        <v>92</v>
      </c>
      <c r="C27" t="s">
        <v>48</v>
      </c>
      <c r="D27" s="20">
        <v>-48.34</v>
      </c>
      <c r="E27" s="29">
        <f t="shared" si="11"/>
        <v>0</v>
      </c>
      <c r="G27" s="21">
        <f t="shared" si="10"/>
        <v>48.34</v>
      </c>
      <c r="J27" s="16">
        <f t="shared" si="0"/>
        <v>0</v>
      </c>
      <c r="K27" s="16" t="str">
        <f t="shared" si="1"/>
        <v/>
      </c>
      <c r="L27" s="16" t="str">
        <f t="shared" si="2"/>
        <v/>
      </c>
      <c r="M27" s="16" t="str">
        <f t="shared" si="3"/>
        <v/>
      </c>
      <c r="N27" s="16" t="str">
        <f t="shared" si="4"/>
        <v/>
      </c>
      <c r="O27" s="16" t="str">
        <f t="shared" si="5"/>
        <v/>
      </c>
      <c r="P27" s="16" t="str">
        <f t="shared" si="6"/>
        <v/>
      </c>
      <c r="Q27" s="16">
        <f t="shared" si="7"/>
        <v>48.34</v>
      </c>
      <c r="R27" s="16" t="str">
        <f t="shared" si="8"/>
        <v/>
      </c>
      <c r="S27" s="16" t="str">
        <f t="shared" si="9"/>
        <v/>
      </c>
    </row>
    <row r="28" spans="1:19">
      <c r="A28" s="35">
        <v>41718</v>
      </c>
      <c r="B28" s="20" t="s">
        <v>93</v>
      </c>
      <c r="C28" t="s">
        <v>48</v>
      </c>
      <c r="D28" s="20">
        <v>-9.94</v>
      </c>
      <c r="E28" s="29">
        <f t="shared" si="11"/>
        <v>0</v>
      </c>
      <c r="G28" s="21">
        <f t="shared" si="10"/>
        <v>9.94</v>
      </c>
      <c r="J28" s="16">
        <f t="shared" si="0"/>
        <v>0</v>
      </c>
      <c r="K28" s="16" t="str">
        <f t="shared" si="1"/>
        <v/>
      </c>
      <c r="L28" s="16" t="str">
        <f t="shared" si="2"/>
        <v/>
      </c>
      <c r="M28" s="16" t="str">
        <f t="shared" si="3"/>
        <v/>
      </c>
      <c r="N28" s="16" t="str">
        <f t="shared" si="4"/>
        <v/>
      </c>
      <c r="O28" s="16" t="str">
        <f t="shared" si="5"/>
        <v/>
      </c>
      <c r="P28" s="16" t="str">
        <f t="shared" si="6"/>
        <v/>
      </c>
      <c r="Q28" s="16">
        <f t="shared" si="7"/>
        <v>9.94</v>
      </c>
      <c r="R28" s="16" t="str">
        <f t="shared" si="8"/>
        <v/>
      </c>
      <c r="S28" s="16" t="str">
        <f t="shared" si="9"/>
        <v/>
      </c>
    </row>
    <row r="29" spans="1:19">
      <c r="A29" s="35">
        <v>41720</v>
      </c>
      <c r="B29" s="20" t="s">
        <v>93</v>
      </c>
      <c r="C29" t="s">
        <v>48</v>
      </c>
      <c r="D29" s="20">
        <v>-13.17</v>
      </c>
      <c r="E29" s="29">
        <f t="shared" si="11"/>
        <v>0</v>
      </c>
      <c r="G29" s="21">
        <f t="shared" si="10"/>
        <v>13.17</v>
      </c>
      <c r="J29" s="16">
        <f t="shared" si="0"/>
        <v>0</v>
      </c>
      <c r="K29" s="16" t="str">
        <f t="shared" si="1"/>
        <v/>
      </c>
      <c r="L29" s="16" t="str">
        <f t="shared" si="2"/>
        <v/>
      </c>
      <c r="M29" s="16" t="str">
        <f t="shared" si="3"/>
        <v/>
      </c>
      <c r="N29" s="16" t="str">
        <f t="shared" si="4"/>
        <v/>
      </c>
      <c r="O29" s="16" t="str">
        <f t="shared" si="5"/>
        <v/>
      </c>
      <c r="P29" s="16" t="str">
        <f t="shared" si="6"/>
        <v/>
      </c>
      <c r="Q29" s="16">
        <f t="shared" si="7"/>
        <v>13.17</v>
      </c>
      <c r="R29" s="16" t="str">
        <f t="shared" si="8"/>
        <v/>
      </c>
      <c r="S29" s="16" t="str">
        <f t="shared" si="9"/>
        <v/>
      </c>
    </row>
    <row r="30" spans="1:19">
      <c r="A30" s="35">
        <v>41729</v>
      </c>
      <c r="B30" s="20" t="s">
        <v>86</v>
      </c>
      <c r="C30" s="20" t="s">
        <v>15</v>
      </c>
      <c r="D30" s="20">
        <v>20</v>
      </c>
      <c r="E30" s="29">
        <f t="shared" si="11"/>
        <v>-20</v>
      </c>
      <c r="G30" s="21">
        <f t="shared" si="10"/>
        <v>0</v>
      </c>
      <c r="J30" s="16">
        <f t="shared" si="0"/>
        <v>0</v>
      </c>
      <c r="K30" s="16" t="str">
        <f t="shared" si="1"/>
        <v/>
      </c>
      <c r="L30" s="16">
        <f t="shared" si="2"/>
        <v>20</v>
      </c>
      <c r="M30" s="16" t="str">
        <f t="shared" si="3"/>
        <v/>
      </c>
      <c r="N30" s="16" t="str">
        <f t="shared" si="4"/>
        <v/>
      </c>
      <c r="O30" s="16" t="str">
        <f t="shared" si="5"/>
        <v/>
      </c>
      <c r="P30" s="16" t="str">
        <f t="shared" si="6"/>
        <v/>
      </c>
      <c r="Q30" s="16" t="str">
        <f t="shared" si="7"/>
        <v/>
      </c>
      <c r="R30" s="16" t="str">
        <f t="shared" si="8"/>
        <v/>
      </c>
      <c r="S30" s="16" t="str">
        <f t="shared" si="9"/>
        <v/>
      </c>
    </row>
    <row r="31" spans="1:19">
      <c r="A31" s="35">
        <v>41730</v>
      </c>
      <c r="B31" s="20" t="s">
        <v>94</v>
      </c>
      <c r="C31" s="20" t="s">
        <v>16</v>
      </c>
      <c r="D31" s="20">
        <v>-4.22</v>
      </c>
      <c r="E31" s="29">
        <f t="shared" si="11"/>
        <v>0</v>
      </c>
      <c r="G31" s="21">
        <f t="shared" si="10"/>
        <v>4.22</v>
      </c>
      <c r="J31" s="16">
        <f t="shared" si="0"/>
        <v>0</v>
      </c>
      <c r="K31" s="16" t="str">
        <f t="shared" si="1"/>
        <v/>
      </c>
      <c r="L31" s="16" t="str">
        <f t="shared" si="2"/>
        <v/>
      </c>
      <c r="M31" s="16" t="str">
        <f t="shared" si="3"/>
        <v/>
      </c>
      <c r="N31" s="16" t="str">
        <f t="shared" si="4"/>
        <v/>
      </c>
      <c r="O31" s="16" t="str">
        <f t="shared" si="5"/>
        <v/>
      </c>
      <c r="P31" s="16" t="str">
        <f t="shared" si="6"/>
        <v/>
      </c>
      <c r="Q31" s="16" t="str">
        <f t="shared" si="7"/>
        <v/>
      </c>
      <c r="R31" s="16">
        <f t="shared" si="8"/>
        <v>4.22</v>
      </c>
      <c r="S31" s="16" t="str">
        <f t="shared" si="9"/>
        <v/>
      </c>
    </row>
    <row r="32" spans="1:19">
      <c r="A32" s="35">
        <v>41745</v>
      </c>
      <c r="B32" s="20" t="s">
        <v>95</v>
      </c>
      <c r="C32" s="20" t="s">
        <v>48</v>
      </c>
      <c r="D32" s="20">
        <v>-544.5</v>
      </c>
      <c r="E32" s="29">
        <f t="shared" si="11"/>
        <v>0</v>
      </c>
      <c r="G32" s="21">
        <f t="shared" si="10"/>
        <v>544.5</v>
      </c>
      <c r="J32" s="16">
        <f t="shared" si="0"/>
        <v>0</v>
      </c>
      <c r="K32" s="16" t="str">
        <f t="shared" si="1"/>
        <v/>
      </c>
      <c r="L32" s="16" t="str">
        <f t="shared" si="2"/>
        <v/>
      </c>
      <c r="M32" s="16" t="str">
        <f t="shared" si="3"/>
        <v/>
      </c>
      <c r="N32" s="16" t="str">
        <f t="shared" si="4"/>
        <v/>
      </c>
      <c r="O32" s="16" t="str">
        <f t="shared" si="5"/>
        <v/>
      </c>
      <c r="P32" s="16" t="str">
        <f t="shared" si="6"/>
        <v/>
      </c>
      <c r="Q32" s="16">
        <f t="shared" si="7"/>
        <v>544.5</v>
      </c>
      <c r="R32" s="16" t="str">
        <f t="shared" si="8"/>
        <v/>
      </c>
      <c r="S32" s="16" t="str">
        <f t="shared" si="9"/>
        <v/>
      </c>
    </row>
    <row r="33" spans="1:19">
      <c r="A33" s="35">
        <v>41754</v>
      </c>
      <c r="B33" s="20" t="s">
        <v>96</v>
      </c>
      <c r="C33" s="20" t="s">
        <v>48</v>
      </c>
      <c r="D33" s="20">
        <v>-7.5</v>
      </c>
      <c r="E33" s="29">
        <f t="shared" si="11"/>
        <v>0</v>
      </c>
      <c r="G33" s="21">
        <f t="shared" si="10"/>
        <v>7.5</v>
      </c>
      <c r="J33" s="16">
        <f t="shared" si="0"/>
        <v>0</v>
      </c>
      <c r="K33" s="16" t="str">
        <f t="shared" si="1"/>
        <v/>
      </c>
      <c r="L33" s="16" t="str">
        <f t="shared" si="2"/>
        <v/>
      </c>
      <c r="M33" s="16" t="str">
        <f t="shared" si="3"/>
        <v/>
      </c>
      <c r="N33" s="16" t="str">
        <f t="shared" si="4"/>
        <v/>
      </c>
      <c r="O33" s="16" t="str">
        <f t="shared" si="5"/>
        <v/>
      </c>
      <c r="P33" s="16" t="str">
        <f t="shared" si="6"/>
        <v/>
      </c>
      <c r="Q33" s="16">
        <f t="shared" si="7"/>
        <v>7.5</v>
      </c>
      <c r="R33" s="16" t="str">
        <f t="shared" si="8"/>
        <v/>
      </c>
      <c r="S33" s="16" t="str">
        <f t="shared" si="9"/>
        <v/>
      </c>
    </row>
    <row r="34" spans="1:19">
      <c r="A34" s="35">
        <v>41771</v>
      </c>
      <c r="B34" s="20" t="s">
        <v>86</v>
      </c>
      <c r="C34" s="20" t="s">
        <v>17</v>
      </c>
      <c r="D34" s="20">
        <v>80</v>
      </c>
      <c r="E34" s="29">
        <f t="shared" si="11"/>
        <v>-80</v>
      </c>
      <c r="G34" s="21">
        <f t="shared" si="10"/>
        <v>0</v>
      </c>
      <c r="J34" s="16">
        <f t="shared" si="0"/>
        <v>0</v>
      </c>
      <c r="K34" s="16" t="str">
        <f t="shared" si="1"/>
        <v/>
      </c>
      <c r="L34" s="16" t="str">
        <f t="shared" si="2"/>
        <v/>
      </c>
      <c r="M34" s="16">
        <f t="shared" si="3"/>
        <v>80</v>
      </c>
      <c r="N34" s="16" t="str">
        <f t="shared" si="4"/>
        <v/>
      </c>
      <c r="O34" s="16" t="str">
        <f t="shared" si="5"/>
        <v/>
      </c>
      <c r="P34" s="16" t="str">
        <f t="shared" si="6"/>
        <v/>
      </c>
      <c r="Q34" s="16" t="str">
        <f t="shared" si="7"/>
        <v/>
      </c>
      <c r="R34" s="16" t="str">
        <f t="shared" si="8"/>
        <v/>
      </c>
      <c r="S34" s="16" t="str">
        <f t="shared" si="9"/>
        <v/>
      </c>
    </row>
    <row r="35" spans="1:19">
      <c r="A35" s="35">
        <v>41781</v>
      </c>
      <c r="B35" s="20" t="s">
        <v>97</v>
      </c>
      <c r="C35" s="20" t="s">
        <v>14</v>
      </c>
      <c r="D35" s="20">
        <v>15</v>
      </c>
      <c r="E35" s="29">
        <f t="shared" si="11"/>
        <v>-15</v>
      </c>
      <c r="G35" s="21">
        <f t="shared" si="10"/>
        <v>0</v>
      </c>
      <c r="J35" s="16">
        <f t="shared" si="0"/>
        <v>0</v>
      </c>
      <c r="K35" s="16">
        <f t="shared" si="1"/>
        <v>15</v>
      </c>
      <c r="L35" s="16" t="str">
        <f t="shared" si="2"/>
        <v/>
      </c>
      <c r="M35" s="16" t="str">
        <f t="shared" si="3"/>
        <v/>
      </c>
      <c r="N35" s="16" t="str">
        <f t="shared" si="4"/>
        <v/>
      </c>
      <c r="O35" s="16" t="str">
        <f t="shared" si="5"/>
        <v/>
      </c>
      <c r="P35" s="16" t="str">
        <f t="shared" si="6"/>
        <v/>
      </c>
      <c r="Q35" s="16" t="str">
        <f t="shared" si="7"/>
        <v/>
      </c>
      <c r="R35" s="16" t="str">
        <f t="shared" si="8"/>
        <v/>
      </c>
      <c r="S35" s="16" t="str">
        <f t="shared" si="9"/>
        <v/>
      </c>
    </row>
    <row r="36" spans="1:19">
      <c r="A36" s="35">
        <v>41803</v>
      </c>
      <c r="B36" s="20" t="s">
        <v>91</v>
      </c>
      <c r="C36" s="20" t="s">
        <v>48</v>
      </c>
      <c r="D36" s="20">
        <v>-35.700000000000003</v>
      </c>
      <c r="E36" s="29">
        <f t="shared" si="11"/>
        <v>0</v>
      </c>
      <c r="G36" s="21">
        <f t="shared" si="10"/>
        <v>35.700000000000003</v>
      </c>
      <c r="J36" s="16">
        <f t="shared" si="0"/>
        <v>0</v>
      </c>
      <c r="K36" s="16" t="str">
        <f t="shared" si="1"/>
        <v/>
      </c>
      <c r="L36" s="16" t="str">
        <f t="shared" si="2"/>
        <v/>
      </c>
      <c r="M36" s="16" t="str">
        <f t="shared" si="3"/>
        <v/>
      </c>
      <c r="N36" s="16" t="str">
        <f t="shared" si="4"/>
        <v/>
      </c>
      <c r="O36" s="16" t="str">
        <f t="shared" si="5"/>
        <v/>
      </c>
      <c r="P36" s="16" t="str">
        <f t="shared" si="6"/>
        <v/>
      </c>
      <c r="Q36" s="16">
        <f t="shared" si="7"/>
        <v>35.700000000000003</v>
      </c>
      <c r="R36" s="16" t="str">
        <f t="shared" si="8"/>
        <v/>
      </c>
      <c r="S36" s="16" t="str">
        <f t="shared" si="9"/>
        <v/>
      </c>
    </row>
    <row r="37" spans="1:19">
      <c r="A37" s="35">
        <v>41804</v>
      </c>
      <c r="B37" s="20" t="s">
        <v>80</v>
      </c>
      <c r="C37" s="20" t="s">
        <v>98</v>
      </c>
      <c r="D37" s="20">
        <v>-14.65</v>
      </c>
      <c r="E37" s="29">
        <f t="shared" si="11"/>
        <v>0</v>
      </c>
      <c r="G37" s="21">
        <f t="shared" si="10"/>
        <v>14.65</v>
      </c>
      <c r="J37" s="16">
        <f t="shared" si="0"/>
        <v>0</v>
      </c>
      <c r="K37" s="16" t="str">
        <f t="shared" si="1"/>
        <v/>
      </c>
      <c r="L37" s="16" t="str">
        <f t="shared" si="2"/>
        <v/>
      </c>
      <c r="M37" s="16" t="str">
        <f t="shared" si="3"/>
        <v/>
      </c>
      <c r="N37" s="16" t="str">
        <f t="shared" si="4"/>
        <v/>
      </c>
      <c r="O37" s="16" t="str">
        <f t="shared" si="5"/>
        <v/>
      </c>
      <c r="P37" s="16" t="str">
        <f t="shared" si="6"/>
        <v/>
      </c>
      <c r="Q37" s="16" t="str">
        <f t="shared" si="7"/>
        <v/>
      </c>
      <c r="R37" s="16" t="str">
        <f t="shared" si="8"/>
        <v/>
      </c>
      <c r="S37" s="16">
        <f t="shared" si="9"/>
        <v>14.65</v>
      </c>
    </row>
    <row r="38" spans="1:19">
      <c r="A38" s="35">
        <v>41804</v>
      </c>
      <c r="B38" s="20" t="s">
        <v>99</v>
      </c>
      <c r="C38" s="20" t="s">
        <v>48</v>
      </c>
      <c r="D38" s="20">
        <v>-5.95</v>
      </c>
      <c r="E38" s="29">
        <f t="shared" si="11"/>
        <v>0</v>
      </c>
      <c r="G38" s="21">
        <f t="shared" si="10"/>
        <v>5.95</v>
      </c>
      <c r="J38" s="16">
        <f t="shared" si="0"/>
        <v>0</v>
      </c>
      <c r="K38" s="16" t="str">
        <f t="shared" si="1"/>
        <v/>
      </c>
      <c r="L38" s="16" t="str">
        <f t="shared" si="2"/>
        <v/>
      </c>
      <c r="M38" s="16" t="str">
        <f t="shared" si="3"/>
        <v/>
      </c>
      <c r="N38" s="16" t="str">
        <f t="shared" si="4"/>
        <v/>
      </c>
      <c r="O38" s="16" t="str">
        <f t="shared" si="5"/>
        <v/>
      </c>
      <c r="P38" s="16" t="str">
        <f t="shared" si="6"/>
        <v/>
      </c>
      <c r="Q38" s="16">
        <f t="shared" si="7"/>
        <v>5.95</v>
      </c>
      <c r="R38" s="16" t="str">
        <f t="shared" si="8"/>
        <v/>
      </c>
      <c r="S38" s="16" t="str">
        <f t="shared" si="9"/>
        <v/>
      </c>
    </row>
    <row r="39" spans="1:19">
      <c r="A39" s="35">
        <v>41815</v>
      </c>
      <c r="B39" s="20" t="s">
        <v>100</v>
      </c>
      <c r="C39" s="20" t="s">
        <v>17</v>
      </c>
      <c r="D39" s="20">
        <v>20</v>
      </c>
      <c r="E39" s="29">
        <f t="shared" si="11"/>
        <v>-20</v>
      </c>
      <c r="G39" s="21">
        <f t="shared" si="10"/>
        <v>0</v>
      </c>
      <c r="J39" s="16">
        <f t="shared" si="0"/>
        <v>0</v>
      </c>
      <c r="K39" s="16" t="str">
        <f t="shared" si="1"/>
        <v/>
      </c>
      <c r="L39" s="16" t="str">
        <f t="shared" si="2"/>
        <v/>
      </c>
      <c r="M39" s="16">
        <f t="shared" si="3"/>
        <v>20</v>
      </c>
      <c r="N39" s="16" t="str">
        <f t="shared" si="4"/>
        <v/>
      </c>
      <c r="O39" s="16" t="str">
        <f t="shared" si="5"/>
        <v/>
      </c>
      <c r="P39" s="16" t="str">
        <f t="shared" si="6"/>
        <v/>
      </c>
      <c r="Q39" s="16" t="str">
        <f t="shared" si="7"/>
        <v/>
      </c>
      <c r="R39" s="16" t="str">
        <f t="shared" si="8"/>
        <v/>
      </c>
      <c r="S39" s="16" t="str">
        <f t="shared" si="9"/>
        <v/>
      </c>
    </row>
    <row r="40" spans="1:19">
      <c r="A40" s="35">
        <v>41817</v>
      </c>
      <c r="B40" s="20" t="s">
        <v>101</v>
      </c>
      <c r="C40" s="20" t="s">
        <v>48</v>
      </c>
      <c r="D40" s="20">
        <v>-5.87</v>
      </c>
      <c r="E40" s="29">
        <f t="shared" si="11"/>
        <v>0</v>
      </c>
      <c r="G40" s="21">
        <f t="shared" si="10"/>
        <v>5.87</v>
      </c>
      <c r="J40" s="16">
        <f t="shared" si="0"/>
        <v>0</v>
      </c>
      <c r="K40" s="16" t="str">
        <f t="shared" si="1"/>
        <v/>
      </c>
      <c r="L40" s="16" t="str">
        <f t="shared" si="2"/>
        <v/>
      </c>
      <c r="M40" s="16" t="str">
        <f t="shared" si="3"/>
        <v/>
      </c>
      <c r="N40" s="16" t="str">
        <f t="shared" si="4"/>
        <v/>
      </c>
      <c r="O40" s="16" t="str">
        <f t="shared" si="5"/>
        <v/>
      </c>
      <c r="P40" s="16" t="str">
        <f t="shared" si="6"/>
        <v/>
      </c>
      <c r="Q40" s="16">
        <f t="shared" si="7"/>
        <v>5.87</v>
      </c>
      <c r="R40" s="16" t="str">
        <f t="shared" si="8"/>
        <v/>
      </c>
      <c r="S40" s="16" t="str">
        <f t="shared" si="9"/>
        <v/>
      </c>
    </row>
    <row r="41" spans="1:19">
      <c r="A41" s="35">
        <v>41817</v>
      </c>
      <c r="B41" s="20" t="s">
        <v>86</v>
      </c>
      <c r="C41" s="20" t="s">
        <v>15</v>
      </c>
      <c r="D41" s="20">
        <v>20</v>
      </c>
      <c r="E41" s="29">
        <f t="shared" si="11"/>
        <v>-20</v>
      </c>
      <c r="G41" s="21">
        <f t="shared" si="10"/>
        <v>0</v>
      </c>
      <c r="J41" s="16">
        <f t="shared" si="0"/>
        <v>0</v>
      </c>
      <c r="K41" s="16" t="str">
        <f t="shared" si="1"/>
        <v/>
      </c>
      <c r="L41" s="16">
        <f t="shared" si="2"/>
        <v>20</v>
      </c>
      <c r="M41" s="16" t="str">
        <f t="shared" si="3"/>
        <v/>
      </c>
      <c r="N41" s="16" t="str">
        <f t="shared" si="4"/>
        <v/>
      </c>
      <c r="O41" s="16" t="str">
        <f t="shared" si="5"/>
        <v/>
      </c>
      <c r="P41" s="16" t="str">
        <f t="shared" si="6"/>
        <v/>
      </c>
      <c r="Q41" s="16" t="str">
        <f t="shared" si="7"/>
        <v/>
      </c>
      <c r="R41" s="16" t="str">
        <f t="shared" si="8"/>
        <v/>
      </c>
      <c r="S41" s="16" t="str">
        <f t="shared" si="9"/>
        <v/>
      </c>
    </row>
    <row r="42" spans="1:19">
      <c r="A42" s="35">
        <v>41818</v>
      </c>
      <c r="B42" s="20" t="s">
        <v>102</v>
      </c>
      <c r="C42" s="20" t="s">
        <v>48</v>
      </c>
      <c r="D42" s="20">
        <v>-11.88</v>
      </c>
      <c r="E42" s="29">
        <f t="shared" si="11"/>
        <v>0</v>
      </c>
      <c r="G42" s="21">
        <f t="shared" si="10"/>
        <v>11.88</v>
      </c>
      <c r="J42" s="16">
        <f t="shared" si="0"/>
        <v>0</v>
      </c>
      <c r="K42" s="16" t="str">
        <f t="shared" si="1"/>
        <v/>
      </c>
      <c r="L42" s="16" t="str">
        <f t="shared" si="2"/>
        <v/>
      </c>
      <c r="M42" s="16" t="str">
        <f t="shared" si="3"/>
        <v/>
      </c>
      <c r="N42" s="16" t="str">
        <f t="shared" si="4"/>
        <v/>
      </c>
      <c r="O42" s="16" t="str">
        <f t="shared" si="5"/>
        <v/>
      </c>
      <c r="P42" s="16" t="str">
        <f t="shared" si="6"/>
        <v/>
      </c>
      <c r="Q42" s="16">
        <f t="shared" si="7"/>
        <v>11.88</v>
      </c>
      <c r="R42" s="16" t="str">
        <f t="shared" si="8"/>
        <v/>
      </c>
      <c r="S42" s="16" t="str">
        <f t="shared" si="9"/>
        <v/>
      </c>
    </row>
    <row r="43" spans="1:19">
      <c r="A43" s="35">
        <v>41820</v>
      </c>
      <c r="B43" s="20" t="s">
        <v>86</v>
      </c>
      <c r="C43" s="20" t="s">
        <v>17</v>
      </c>
      <c r="D43" s="20">
        <v>30</v>
      </c>
      <c r="E43" s="29">
        <f t="shared" si="11"/>
        <v>-30</v>
      </c>
      <c r="G43" s="21">
        <f t="shared" si="10"/>
        <v>0</v>
      </c>
      <c r="J43" s="16">
        <f t="shared" si="0"/>
        <v>0</v>
      </c>
      <c r="K43" s="16" t="str">
        <f t="shared" si="1"/>
        <v/>
      </c>
      <c r="L43" s="16" t="str">
        <f t="shared" si="2"/>
        <v/>
      </c>
      <c r="M43" s="16">
        <f t="shared" si="3"/>
        <v>30</v>
      </c>
      <c r="N43" s="16" t="str">
        <f t="shared" si="4"/>
        <v/>
      </c>
      <c r="O43" s="16" t="str">
        <f t="shared" si="5"/>
        <v/>
      </c>
      <c r="P43" s="16" t="str">
        <f t="shared" si="6"/>
        <v/>
      </c>
      <c r="Q43" s="16" t="str">
        <f t="shared" si="7"/>
        <v/>
      </c>
      <c r="R43" s="16" t="str">
        <f t="shared" si="8"/>
        <v/>
      </c>
      <c r="S43" s="16" t="str">
        <f t="shared" si="9"/>
        <v/>
      </c>
    </row>
    <row r="44" spans="1:19">
      <c r="C44" s="20" t="s">
        <v>15</v>
      </c>
      <c r="E44" s="29">
        <f t="shared" si="11"/>
        <v>0</v>
      </c>
      <c r="G44" s="21">
        <f t="shared" si="10"/>
        <v>0</v>
      </c>
      <c r="J44" s="16">
        <f t="shared" si="0"/>
        <v>0</v>
      </c>
      <c r="K44" s="16" t="str">
        <f t="shared" si="1"/>
        <v/>
      </c>
      <c r="L44" s="16">
        <f t="shared" si="2"/>
        <v>0</v>
      </c>
      <c r="M44" s="16" t="str">
        <f t="shared" si="3"/>
        <v/>
      </c>
      <c r="N44" s="16" t="str">
        <f t="shared" si="4"/>
        <v/>
      </c>
      <c r="O44" s="16" t="str">
        <f t="shared" si="5"/>
        <v/>
      </c>
      <c r="P44" s="16" t="str">
        <f t="shared" si="6"/>
        <v/>
      </c>
      <c r="Q44" s="16" t="str">
        <f t="shared" si="7"/>
        <v/>
      </c>
      <c r="R44" s="16" t="str">
        <f t="shared" si="8"/>
        <v/>
      </c>
      <c r="S44" s="16" t="str">
        <f t="shared" si="9"/>
        <v/>
      </c>
    </row>
    <row r="45" spans="1:19">
      <c r="C45" s="20" t="s">
        <v>17</v>
      </c>
      <c r="E45" s="29">
        <f t="shared" si="11"/>
        <v>0</v>
      </c>
      <c r="G45" s="21">
        <f t="shared" si="10"/>
        <v>0</v>
      </c>
      <c r="J45" s="16">
        <f t="shared" si="0"/>
        <v>0</v>
      </c>
      <c r="K45" s="16" t="str">
        <f t="shared" si="1"/>
        <v/>
      </c>
      <c r="L45" s="16" t="str">
        <f t="shared" si="2"/>
        <v/>
      </c>
      <c r="M45" s="16">
        <f t="shared" si="3"/>
        <v>0</v>
      </c>
      <c r="N45" s="16" t="str">
        <f t="shared" si="4"/>
        <v/>
      </c>
      <c r="O45" s="16" t="str">
        <f t="shared" si="5"/>
        <v/>
      </c>
      <c r="P45" s="16" t="str">
        <f t="shared" si="6"/>
        <v/>
      </c>
      <c r="Q45" s="16" t="str">
        <f t="shared" si="7"/>
        <v/>
      </c>
      <c r="R45" s="16" t="str">
        <f t="shared" si="8"/>
        <v/>
      </c>
      <c r="S45" s="16" t="str">
        <f t="shared" si="9"/>
        <v/>
      </c>
    </row>
    <row r="46" spans="1:19">
      <c r="C46" s="20" t="s">
        <v>15</v>
      </c>
      <c r="E46" s="29">
        <f t="shared" si="11"/>
        <v>0</v>
      </c>
      <c r="G46" s="21">
        <f t="shared" si="10"/>
        <v>0</v>
      </c>
      <c r="J46" s="16">
        <f t="shared" si="0"/>
        <v>0</v>
      </c>
      <c r="K46" s="16" t="str">
        <f t="shared" si="1"/>
        <v/>
      </c>
      <c r="L46" s="16">
        <f t="shared" si="2"/>
        <v>0</v>
      </c>
      <c r="M46" s="16" t="str">
        <f t="shared" si="3"/>
        <v/>
      </c>
      <c r="N46" s="16" t="str">
        <f t="shared" si="4"/>
        <v/>
      </c>
      <c r="O46" s="16" t="str">
        <f t="shared" si="5"/>
        <v/>
      </c>
      <c r="P46" s="16" t="str">
        <f t="shared" si="6"/>
        <v/>
      </c>
      <c r="Q46" s="16" t="str">
        <f t="shared" si="7"/>
        <v/>
      </c>
      <c r="R46" s="16" t="str">
        <f t="shared" si="8"/>
        <v/>
      </c>
      <c r="S46" s="16" t="str">
        <f t="shared" si="9"/>
        <v/>
      </c>
    </row>
    <row r="47" spans="1:19">
      <c r="C47" s="20" t="s">
        <v>13</v>
      </c>
      <c r="E47" s="29">
        <f t="shared" si="11"/>
        <v>0</v>
      </c>
      <c r="G47" s="21">
        <f t="shared" si="10"/>
        <v>0</v>
      </c>
      <c r="J47" s="16">
        <f t="shared" si="0"/>
        <v>0</v>
      </c>
      <c r="K47" s="16" t="str">
        <f t="shared" si="1"/>
        <v/>
      </c>
      <c r="L47" s="16" t="str">
        <f t="shared" si="2"/>
        <v/>
      </c>
      <c r="M47" s="16" t="str">
        <f t="shared" si="3"/>
        <v/>
      </c>
      <c r="N47" s="16" t="str">
        <f t="shared" si="4"/>
        <v/>
      </c>
      <c r="O47" s="16" t="str">
        <f t="shared" si="5"/>
        <v/>
      </c>
      <c r="P47" s="16" t="str">
        <f t="shared" si="6"/>
        <v/>
      </c>
      <c r="Q47" s="16" t="str">
        <f t="shared" si="7"/>
        <v/>
      </c>
      <c r="R47" s="16" t="str">
        <f t="shared" si="8"/>
        <v/>
      </c>
      <c r="S47" s="16" t="str">
        <f t="shared" si="9"/>
        <v/>
      </c>
    </row>
    <row r="48" spans="1:19">
      <c r="C48" s="20" t="s">
        <v>13</v>
      </c>
      <c r="E48" s="29">
        <f t="shared" si="11"/>
        <v>0</v>
      </c>
      <c r="G48" s="21">
        <f t="shared" si="10"/>
        <v>0</v>
      </c>
      <c r="J48" s="16">
        <f t="shared" si="0"/>
        <v>0</v>
      </c>
      <c r="K48" s="16" t="str">
        <f t="shared" si="1"/>
        <v/>
      </c>
      <c r="L48" s="16" t="str">
        <f t="shared" si="2"/>
        <v/>
      </c>
      <c r="M48" s="16" t="str">
        <f t="shared" si="3"/>
        <v/>
      </c>
      <c r="N48" s="16" t="str">
        <f t="shared" si="4"/>
        <v/>
      </c>
      <c r="O48" s="16" t="str">
        <f t="shared" si="5"/>
        <v/>
      </c>
      <c r="P48" s="16" t="str">
        <f t="shared" si="6"/>
        <v/>
      </c>
      <c r="Q48" s="16" t="str">
        <f t="shared" si="7"/>
        <v/>
      </c>
      <c r="R48" s="16" t="str">
        <f t="shared" si="8"/>
        <v/>
      </c>
      <c r="S48" s="16" t="str">
        <f t="shared" si="9"/>
        <v/>
      </c>
    </row>
    <row r="49" spans="1:19">
      <c r="C49" s="20" t="s">
        <v>13</v>
      </c>
      <c r="E49" s="29">
        <f t="shared" si="11"/>
        <v>0</v>
      </c>
      <c r="G49" s="21">
        <f t="shared" si="10"/>
        <v>0</v>
      </c>
      <c r="J49" s="16">
        <f t="shared" si="0"/>
        <v>0</v>
      </c>
      <c r="K49" s="16" t="str">
        <f t="shared" si="1"/>
        <v/>
      </c>
      <c r="L49" s="16" t="str">
        <f t="shared" si="2"/>
        <v/>
      </c>
      <c r="M49" s="16" t="str">
        <f t="shared" si="3"/>
        <v/>
      </c>
      <c r="N49" s="16" t="str">
        <f t="shared" si="4"/>
        <v/>
      </c>
      <c r="O49" s="16" t="str">
        <f t="shared" si="5"/>
        <v/>
      </c>
      <c r="P49" s="16" t="str">
        <f t="shared" si="6"/>
        <v/>
      </c>
      <c r="Q49" s="16" t="str">
        <f t="shared" si="7"/>
        <v/>
      </c>
      <c r="R49" s="16" t="str">
        <f t="shared" si="8"/>
        <v/>
      </c>
      <c r="S49" s="16" t="str">
        <f t="shared" si="9"/>
        <v/>
      </c>
    </row>
    <row r="50" spans="1:19">
      <c r="C50" s="20" t="s">
        <v>13</v>
      </c>
      <c r="E50" s="29">
        <f t="shared" si="11"/>
        <v>0</v>
      </c>
      <c r="G50" s="21">
        <f t="shared" si="10"/>
        <v>0</v>
      </c>
      <c r="J50" s="16">
        <f t="shared" si="0"/>
        <v>0</v>
      </c>
      <c r="K50" s="16" t="str">
        <f t="shared" si="1"/>
        <v/>
      </c>
      <c r="L50" s="16" t="str">
        <f t="shared" si="2"/>
        <v/>
      </c>
      <c r="M50" s="16" t="str">
        <f t="shared" si="3"/>
        <v/>
      </c>
      <c r="N50" s="16" t="str">
        <f t="shared" si="4"/>
        <v/>
      </c>
      <c r="O50" s="16" t="str">
        <f t="shared" si="5"/>
        <v/>
      </c>
      <c r="P50" s="16" t="str">
        <f t="shared" si="6"/>
        <v/>
      </c>
      <c r="Q50" s="16" t="str">
        <f t="shared" si="7"/>
        <v/>
      </c>
      <c r="R50" s="16" t="str">
        <f t="shared" si="8"/>
        <v/>
      </c>
      <c r="S50" s="16" t="str">
        <f t="shared" si="9"/>
        <v/>
      </c>
    </row>
    <row r="51" spans="1:19">
      <c r="C51" s="20" t="s">
        <v>13</v>
      </c>
      <c r="E51" s="29">
        <f t="shared" si="11"/>
        <v>0</v>
      </c>
      <c r="G51" s="21">
        <f t="shared" si="10"/>
        <v>0</v>
      </c>
      <c r="J51" s="16">
        <f t="shared" si="0"/>
        <v>0</v>
      </c>
      <c r="K51" s="16" t="str">
        <f t="shared" si="1"/>
        <v/>
      </c>
      <c r="L51" s="16" t="str">
        <f t="shared" si="2"/>
        <v/>
      </c>
      <c r="M51" s="16" t="str">
        <f t="shared" si="3"/>
        <v/>
      </c>
      <c r="N51" s="16" t="str">
        <f t="shared" si="4"/>
        <v/>
      </c>
      <c r="O51" s="16" t="str">
        <f t="shared" si="5"/>
        <v/>
      </c>
      <c r="P51" s="16" t="str">
        <f t="shared" si="6"/>
        <v/>
      </c>
      <c r="Q51" s="16" t="str">
        <f t="shared" si="7"/>
        <v/>
      </c>
      <c r="R51" s="16" t="str">
        <f t="shared" si="8"/>
        <v/>
      </c>
      <c r="S51" s="16" t="str">
        <f t="shared" si="9"/>
        <v/>
      </c>
    </row>
    <row r="52" spans="1:19">
      <c r="C52" s="20" t="s">
        <v>13</v>
      </c>
      <c r="E52" s="29">
        <f t="shared" si="11"/>
        <v>0</v>
      </c>
      <c r="G52" s="21">
        <f t="shared" si="10"/>
        <v>0</v>
      </c>
      <c r="J52" s="16">
        <f t="shared" si="0"/>
        <v>0</v>
      </c>
      <c r="K52" s="16" t="str">
        <f t="shared" si="1"/>
        <v/>
      </c>
      <c r="L52" s="16" t="str">
        <f t="shared" si="2"/>
        <v/>
      </c>
      <c r="M52" s="16" t="str">
        <f t="shared" si="3"/>
        <v/>
      </c>
      <c r="N52" s="16" t="str">
        <f t="shared" si="4"/>
        <v/>
      </c>
      <c r="O52" s="16" t="str">
        <f t="shared" si="5"/>
        <v/>
      </c>
      <c r="P52" s="16" t="str">
        <f t="shared" si="6"/>
        <v/>
      </c>
      <c r="Q52" s="16" t="str">
        <f t="shared" si="7"/>
        <v/>
      </c>
      <c r="R52" s="16" t="str">
        <f t="shared" si="8"/>
        <v/>
      </c>
      <c r="S52" s="16" t="str">
        <f t="shared" si="9"/>
        <v/>
      </c>
    </row>
    <row r="53" spans="1:19">
      <c r="C53" s="20" t="s">
        <v>13</v>
      </c>
      <c r="E53" s="29">
        <f t="shared" si="11"/>
        <v>0</v>
      </c>
      <c r="G53" s="21">
        <f t="shared" si="10"/>
        <v>0</v>
      </c>
      <c r="J53" s="16">
        <f t="shared" si="0"/>
        <v>0</v>
      </c>
      <c r="K53" s="16" t="str">
        <f t="shared" si="1"/>
        <v/>
      </c>
      <c r="L53" s="16" t="str">
        <f t="shared" si="2"/>
        <v/>
      </c>
      <c r="M53" s="16" t="str">
        <f t="shared" si="3"/>
        <v/>
      </c>
      <c r="N53" s="16" t="str">
        <f t="shared" si="4"/>
        <v/>
      </c>
      <c r="O53" s="16" t="str">
        <f t="shared" si="5"/>
        <v/>
      </c>
      <c r="P53" s="16" t="str">
        <f t="shared" si="6"/>
        <v/>
      </c>
      <c r="Q53" s="16" t="str">
        <f t="shared" si="7"/>
        <v/>
      </c>
      <c r="R53" s="16" t="str">
        <f t="shared" si="8"/>
        <v/>
      </c>
      <c r="S53" s="16" t="str">
        <f t="shared" si="9"/>
        <v/>
      </c>
    </row>
    <row r="54" spans="1:19">
      <c r="C54" s="20" t="s">
        <v>13</v>
      </c>
      <c r="E54" s="29">
        <f t="shared" si="11"/>
        <v>0</v>
      </c>
      <c r="G54" s="21">
        <f t="shared" si="10"/>
        <v>0</v>
      </c>
      <c r="J54" s="16">
        <f t="shared" si="0"/>
        <v>0</v>
      </c>
      <c r="K54" s="16" t="str">
        <f t="shared" si="1"/>
        <v/>
      </c>
      <c r="L54" s="16" t="str">
        <f t="shared" si="2"/>
        <v/>
      </c>
      <c r="M54" s="16" t="str">
        <f t="shared" si="3"/>
        <v/>
      </c>
      <c r="N54" s="16" t="str">
        <f t="shared" si="4"/>
        <v/>
      </c>
      <c r="O54" s="16" t="str">
        <f t="shared" si="5"/>
        <v/>
      </c>
      <c r="P54" s="16" t="str">
        <f t="shared" si="6"/>
        <v/>
      </c>
      <c r="Q54" s="16" t="str">
        <f t="shared" si="7"/>
        <v/>
      </c>
      <c r="R54" s="16" t="str">
        <f t="shared" si="8"/>
        <v/>
      </c>
      <c r="S54" s="16" t="str">
        <f t="shared" si="9"/>
        <v/>
      </c>
    </row>
    <row r="55" spans="1:19">
      <c r="C55" s="20" t="s">
        <v>13</v>
      </c>
      <c r="E55" s="29">
        <f t="shared" si="11"/>
        <v>0</v>
      </c>
      <c r="G55" s="21">
        <f t="shared" si="10"/>
        <v>0</v>
      </c>
      <c r="J55" s="16">
        <f t="shared" si="0"/>
        <v>0</v>
      </c>
      <c r="K55" s="16" t="str">
        <f t="shared" si="1"/>
        <v/>
      </c>
      <c r="L55" s="16" t="str">
        <f t="shared" si="2"/>
        <v/>
      </c>
      <c r="M55" s="16" t="str">
        <f t="shared" si="3"/>
        <v/>
      </c>
      <c r="N55" s="16" t="str">
        <f t="shared" si="4"/>
        <v/>
      </c>
      <c r="O55" s="16" t="str">
        <f t="shared" si="5"/>
        <v/>
      </c>
      <c r="P55" s="16" t="str">
        <f t="shared" si="6"/>
        <v/>
      </c>
      <c r="Q55" s="16" t="str">
        <f t="shared" si="7"/>
        <v/>
      </c>
      <c r="R55" s="16" t="str">
        <f t="shared" si="8"/>
        <v/>
      </c>
      <c r="S55" s="16" t="str">
        <f t="shared" si="9"/>
        <v/>
      </c>
    </row>
    <row r="56" spans="1:19">
      <c r="C56" s="20" t="s">
        <v>13</v>
      </c>
      <c r="E56" s="29">
        <f t="shared" si="11"/>
        <v>0</v>
      </c>
      <c r="G56" s="21">
        <f t="shared" si="10"/>
        <v>0</v>
      </c>
      <c r="J56" s="16">
        <f t="shared" si="0"/>
        <v>0</v>
      </c>
      <c r="K56" s="16" t="str">
        <f t="shared" si="1"/>
        <v/>
      </c>
      <c r="L56" s="16" t="str">
        <f t="shared" si="2"/>
        <v/>
      </c>
      <c r="M56" s="16" t="str">
        <f t="shared" si="3"/>
        <v/>
      </c>
      <c r="N56" s="16" t="str">
        <f t="shared" si="4"/>
        <v/>
      </c>
      <c r="O56" s="16" t="str">
        <f t="shared" si="5"/>
        <v/>
      </c>
      <c r="P56" s="16" t="str">
        <f t="shared" si="6"/>
        <v/>
      </c>
      <c r="Q56" s="16" t="str">
        <f t="shared" si="7"/>
        <v/>
      </c>
      <c r="R56" s="16" t="str">
        <f t="shared" si="8"/>
        <v/>
      </c>
      <c r="S56" s="16" t="str">
        <f t="shared" si="9"/>
        <v/>
      </c>
    </row>
    <row r="57" spans="1:19">
      <c r="C57" s="20" t="s">
        <v>13</v>
      </c>
      <c r="E57" s="29">
        <f t="shared" si="11"/>
        <v>0</v>
      </c>
      <c r="G57" s="21">
        <f t="shared" si="10"/>
        <v>0</v>
      </c>
      <c r="J57" s="16">
        <f t="shared" si="0"/>
        <v>0</v>
      </c>
      <c r="K57" s="16" t="str">
        <f t="shared" si="1"/>
        <v/>
      </c>
      <c r="L57" s="16" t="str">
        <f t="shared" si="2"/>
        <v/>
      </c>
      <c r="M57" s="16" t="str">
        <f t="shared" si="3"/>
        <v/>
      </c>
      <c r="N57" s="16" t="str">
        <f t="shared" si="4"/>
        <v/>
      </c>
      <c r="O57" s="16" t="str">
        <f t="shared" si="5"/>
        <v/>
      </c>
      <c r="P57" s="16" t="str">
        <f t="shared" si="6"/>
        <v/>
      </c>
      <c r="Q57" s="16" t="str">
        <f t="shared" si="7"/>
        <v/>
      </c>
      <c r="R57" s="16" t="str">
        <f t="shared" si="8"/>
        <v/>
      </c>
      <c r="S57" s="16" t="str">
        <f t="shared" si="9"/>
        <v/>
      </c>
    </row>
    <row r="58" spans="1:19">
      <c r="C58" s="20" t="s">
        <v>13</v>
      </c>
      <c r="E58" s="29">
        <f t="shared" si="11"/>
        <v>0</v>
      </c>
      <c r="G58" s="21">
        <f t="shared" si="10"/>
        <v>0</v>
      </c>
      <c r="J58" s="16">
        <f t="shared" si="0"/>
        <v>0</v>
      </c>
      <c r="K58" s="16" t="str">
        <f t="shared" si="1"/>
        <v/>
      </c>
      <c r="L58" s="16" t="str">
        <f t="shared" si="2"/>
        <v/>
      </c>
      <c r="M58" s="16" t="str">
        <f t="shared" si="3"/>
        <v/>
      </c>
      <c r="N58" s="16" t="str">
        <f t="shared" si="4"/>
        <v/>
      </c>
      <c r="O58" s="16" t="str">
        <f t="shared" si="5"/>
        <v/>
      </c>
      <c r="P58" s="16" t="str">
        <f t="shared" si="6"/>
        <v/>
      </c>
      <c r="Q58" s="16" t="str">
        <f t="shared" si="7"/>
        <v/>
      </c>
      <c r="R58" s="16" t="str">
        <f t="shared" si="8"/>
        <v/>
      </c>
      <c r="S58" s="16" t="str">
        <f t="shared" si="9"/>
        <v/>
      </c>
    </row>
    <row r="59" spans="1:19">
      <c r="C59" s="20" t="s">
        <v>13</v>
      </c>
      <c r="E59" s="29">
        <f t="shared" si="11"/>
        <v>0</v>
      </c>
      <c r="G59" s="21">
        <f t="shared" si="10"/>
        <v>0</v>
      </c>
      <c r="J59" s="16">
        <f t="shared" si="0"/>
        <v>0</v>
      </c>
      <c r="K59" s="16" t="str">
        <f t="shared" si="1"/>
        <v/>
      </c>
      <c r="L59" s="16" t="str">
        <f t="shared" si="2"/>
        <v/>
      </c>
      <c r="M59" s="16" t="str">
        <f t="shared" si="3"/>
        <v/>
      </c>
      <c r="N59" s="16" t="str">
        <f t="shared" si="4"/>
        <v/>
      </c>
      <c r="O59" s="16" t="str">
        <f t="shared" si="5"/>
        <v/>
      </c>
      <c r="P59" s="16" t="str">
        <f t="shared" si="6"/>
        <v/>
      </c>
      <c r="Q59" s="16" t="str">
        <f t="shared" si="7"/>
        <v/>
      </c>
      <c r="R59" s="16" t="str">
        <f t="shared" si="8"/>
        <v/>
      </c>
      <c r="S59" s="16" t="str">
        <f t="shared" si="9"/>
        <v/>
      </c>
    </row>
    <row r="60" spans="1:19">
      <c r="E60" s="29">
        <f t="shared" si="11"/>
        <v>0</v>
      </c>
      <c r="G60" s="21">
        <f t="shared" si="10"/>
        <v>0</v>
      </c>
      <c r="J60" s="16">
        <f t="shared" si="0"/>
        <v>0</v>
      </c>
      <c r="K60" s="16" t="str">
        <f t="shared" si="1"/>
        <v/>
      </c>
      <c r="L60" s="16" t="str">
        <f t="shared" si="2"/>
        <v/>
      </c>
      <c r="M60" s="16" t="str">
        <f t="shared" si="3"/>
        <v/>
      </c>
      <c r="N60" s="16" t="str">
        <f t="shared" si="4"/>
        <v/>
      </c>
      <c r="O60" s="16" t="str">
        <f t="shared" si="5"/>
        <v/>
      </c>
      <c r="P60" s="16" t="str">
        <f t="shared" si="6"/>
        <v/>
      </c>
      <c r="Q60" s="16" t="str">
        <f t="shared" si="7"/>
        <v/>
      </c>
      <c r="R60" s="16" t="str">
        <f t="shared" si="8"/>
        <v/>
      </c>
      <c r="S60" s="16" t="str">
        <f t="shared" si="9"/>
        <v/>
      </c>
    </row>
    <row r="61" spans="1:19">
      <c r="E61" s="29">
        <f t="shared" si="11"/>
        <v>0</v>
      </c>
      <c r="G61" s="21">
        <f t="shared" si="10"/>
        <v>0</v>
      </c>
      <c r="J61" s="16">
        <f t="shared" si="0"/>
        <v>0</v>
      </c>
      <c r="K61" s="16" t="str">
        <f t="shared" si="1"/>
        <v/>
      </c>
      <c r="L61" s="16" t="str">
        <f t="shared" si="2"/>
        <v/>
      </c>
      <c r="M61" s="16" t="str">
        <f t="shared" si="3"/>
        <v/>
      </c>
      <c r="N61" s="16" t="str">
        <f t="shared" si="4"/>
        <v/>
      </c>
      <c r="O61" s="16" t="str">
        <f t="shared" si="5"/>
        <v/>
      </c>
      <c r="P61" s="16" t="str">
        <f t="shared" si="6"/>
        <v/>
      </c>
      <c r="Q61" s="16" t="str">
        <f t="shared" si="7"/>
        <v/>
      </c>
      <c r="R61" s="16" t="str">
        <f t="shared" si="8"/>
        <v/>
      </c>
      <c r="S61" s="16" t="str">
        <f t="shared" si="9"/>
        <v/>
      </c>
    </row>
    <row r="62" spans="1:19">
      <c r="E62" s="29">
        <f t="shared" si="11"/>
        <v>0</v>
      </c>
      <c r="G62" s="21">
        <f t="shared" si="10"/>
        <v>0</v>
      </c>
      <c r="J62" s="16">
        <f t="shared" si="0"/>
        <v>0</v>
      </c>
      <c r="K62" s="16" t="str">
        <f t="shared" si="1"/>
        <v/>
      </c>
      <c r="L62" s="16" t="str">
        <f t="shared" si="2"/>
        <v/>
      </c>
      <c r="M62" s="16" t="str">
        <f t="shared" si="3"/>
        <v/>
      </c>
      <c r="N62" s="16" t="str">
        <f t="shared" si="4"/>
        <v/>
      </c>
      <c r="O62" s="16" t="str">
        <f t="shared" si="5"/>
        <v/>
      </c>
      <c r="P62" s="16" t="str">
        <f t="shared" si="6"/>
        <v/>
      </c>
      <c r="Q62" s="16" t="str">
        <f t="shared" si="7"/>
        <v/>
      </c>
      <c r="R62" s="16" t="str">
        <f t="shared" si="8"/>
        <v/>
      </c>
      <c r="S62" s="16" t="str">
        <f t="shared" si="9"/>
        <v/>
      </c>
    </row>
    <row r="63" spans="1:19">
      <c r="E63" s="29">
        <f t="shared" si="11"/>
        <v>0</v>
      </c>
      <c r="G63" s="21">
        <f t="shared" si="10"/>
        <v>0</v>
      </c>
      <c r="J63" s="16">
        <f t="shared" si="0"/>
        <v>0</v>
      </c>
      <c r="K63" s="16" t="str">
        <f t="shared" si="1"/>
        <v/>
      </c>
      <c r="L63" s="16" t="str">
        <f t="shared" si="2"/>
        <v/>
      </c>
      <c r="M63" s="16" t="str">
        <f t="shared" si="3"/>
        <v/>
      </c>
      <c r="N63" s="16" t="str">
        <f t="shared" si="4"/>
        <v/>
      </c>
      <c r="O63" s="16" t="str">
        <f t="shared" si="5"/>
        <v/>
      </c>
      <c r="P63" s="16" t="str">
        <f t="shared" si="6"/>
        <v/>
      </c>
      <c r="Q63" s="16" t="str">
        <f t="shared" si="7"/>
        <v/>
      </c>
      <c r="R63" s="16" t="str">
        <f t="shared" si="8"/>
        <v/>
      </c>
      <c r="S63" s="16" t="str">
        <f t="shared" si="9"/>
        <v/>
      </c>
    </row>
    <row r="64" spans="1:19" s="50" customFormat="1" ht="15" thickBot="1">
      <c r="A64" s="49">
        <v>41640</v>
      </c>
      <c r="B64" s="50" t="s">
        <v>106</v>
      </c>
      <c r="D64" s="50">
        <f>SUM(D2:D63)</f>
        <v>873.2299999999999</v>
      </c>
      <c r="E64" s="51">
        <f>SUM(E3:E63)</f>
        <v>-820</v>
      </c>
      <c r="F64" s="52"/>
      <c r="G64" s="51">
        <f>SUM(G3:G63)</f>
        <v>1024.5400000000002</v>
      </c>
      <c r="H64" s="50">
        <f>SUM(H2:H63)</f>
        <v>-20</v>
      </c>
      <c r="I64" s="53"/>
      <c r="J64" s="50">
        <f>SUM(J3:J63)</f>
        <v>90</v>
      </c>
      <c r="K64" s="50">
        <f>SUM(K3:K63)</f>
        <v>25</v>
      </c>
      <c r="L64" s="50">
        <f>SUM(L3:L63)</f>
        <v>95</v>
      </c>
      <c r="M64" s="50">
        <f>SUM(M3:M63)</f>
        <v>130</v>
      </c>
      <c r="N64" s="50">
        <f>SUM(N3:N63)</f>
        <v>480</v>
      </c>
      <c r="O64" s="50">
        <f>SUM(O3:O63)</f>
        <v>15.850000000000001</v>
      </c>
      <c r="P64" s="50">
        <f>SUM(P3:P63)</f>
        <v>250</v>
      </c>
      <c r="Q64" s="50">
        <f>SUM(Q3:Q63)</f>
        <v>736.25000000000011</v>
      </c>
      <c r="R64" s="50">
        <f>SUM(R3:R63)</f>
        <v>7.7899999999999991</v>
      </c>
      <c r="S64" s="50">
        <f>SUM(S3:S63)</f>
        <v>14.65</v>
      </c>
    </row>
    <row r="65" ht="15" thickTop="1"/>
  </sheetData>
  <autoFilter ref="A1:I59"/>
  <sortState ref="A64:H88">
    <sortCondition ref="A64:A88"/>
  </sortState>
  <pageMargins left="0.70866141732283472" right="0.70866141732283472" top="0.74803149606299213" bottom="0.74803149606299213" header="0.31496062992125984" footer="0.31496062992125984"/>
  <pageSetup paperSize="9" scale="4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pane ySplit="2" topLeftCell="A3" activePane="bottomLeft" state="frozen"/>
      <selection pane="bottomLeft" activeCell="M18" sqref="M18"/>
    </sheetView>
  </sheetViews>
  <sheetFormatPr baseColWidth="10" defaultColWidth="8.83203125" defaultRowHeight="14" x14ac:dyDescent="0"/>
  <cols>
    <col min="1" max="1" width="35.5" bestFit="1" customWidth="1"/>
    <col min="2" max="2" width="11" customWidth="1"/>
    <col min="3" max="3" width="11" style="36" customWidth="1"/>
    <col min="4" max="5" width="14.33203125" bestFit="1" customWidth="1"/>
    <col min="7" max="7" width="11.5" bestFit="1" customWidth="1"/>
    <col min="10" max="10" width="27.33203125" bestFit="1" customWidth="1"/>
    <col min="11" max="11" width="11" customWidth="1"/>
    <col min="12" max="12" width="10.33203125" bestFit="1" customWidth="1"/>
    <col min="14" max="14" width="35.1640625" bestFit="1" customWidth="1"/>
    <col min="15" max="15" width="11" customWidth="1"/>
    <col min="16" max="16" width="10.33203125" bestFit="1" customWidth="1"/>
  </cols>
  <sheetData>
    <row r="1" spans="1:16">
      <c r="A1" s="25" t="s">
        <v>19</v>
      </c>
      <c r="B1" s="25"/>
      <c r="I1" s="25" t="s">
        <v>33</v>
      </c>
      <c r="J1" s="25"/>
      <c r="K1" s="25"/>
    </row>
    <row r="2" spans="1:16">
      <c r="B2" s="25">
        <v>2014</v>
      </c>
      <c r="C2" s="25">
        <v>2013</v>
      </c>
      <c r="D2" s="25" t="s">
        <v>21</v>
      </c>
      <c r="E2" s="25" t="s">
        <v>57</v>
      </c>
      <c r="K2">
        <v>2014</v>
      </c>
      <c r="L2">
        <v>2013</v>
      </c>
      <c r="O2">
        <v>2014</v>
      </c>
      <c r="P2">
        <v>2013</v>
      </c>
    </row>
    <row r="3" spans="1:16">
      <c r="A3" s="26" t="s">
        <v>20</v>
      </c>
      <c r="B3" s="26"/>
      <c r="I3" s="33" t="s">
        <v>34</v>
      </c>
      <c r="J3" s="33"/>
      <c r="K3" s="33"/>
      <c r="N3" s="33" t="s">
        <v>38</v>
      </c>
      <c r="O3" s="33"/>
    </row>
    <row r="4" spans="1:16">
      <c r="A4" t="s">
        <v>13</v>
      </c>
      <c r="B4" s="40">
        <f>'Boekingen 2014'!J64</f>
        <v>90</v>
      </c>
      <c r="C4" s="40">
        <v>160</v>
      </c>
      <c r="D4" s="28">
        <v>130</v>
      </c>
      <c r="E4" s="28">
        <v>150</v>
      </c>
      <c r="I4" s="27" t="s">
        <v>35</v>
      </c>
      <c r="N4" t="s">
        <v>109</v>
      </c>
      <c r="O4" s="54">
        <f>P4+B33</f>
        <v>122.74999999999983</v>
      </c>
      <c r="P4" s="32">
        <v>327.29000000000002</v>
      </c>
    </row>
    <row r="5" spans="1:16">
      <c r="A5" t="s">
        <v>22</v>
      </c>
      <c r="B5" s="40">
        <f>'Boekingen 2014'!K64</f>
        <v>25</v>
      </c>
      <c r="C5" s="40">
        <v>40</v>
      </c>
      <c r="D5" s="28">
        <v>125</v>
      </c>
      <c r="E5" s="28">
        <v>150</v>
      </c>
      <c r="J5" t="s">
        <v>58</v>
      </c>
      <c r="K5">
        <f>'Boekingen 2014'!D64</f>
        <v>873.2299999999999</v>
      </c>
      <c r="L5" s="28">
        <f>'Totaal overzicht'!J5</f>
        <v>1067.77</v>
      </c>
    </row>
    <row r="6" spans="1:16">
      <c r="A6" t="s">
        <v>15</v>
      </c>
      <c r="B6" s="40">
        <f>'Boekingen 2014'!L64</f>
        <v>95</v>
      </c>
      <c r="C6" s="40">
        <v>372.8</v>
      </c>
      <c r="D6" s="28">
        <v>125</v>
      </c>
      <c r="E6" s="28">
        <v>250</v>
      </c>
      <c r="J6" t="s">
        <v>18</v>
      </c>
      <c r="K6" s="32">
        <f>L6</f>
        <v>23.18</v>
      </c>
      <c r="L6" s="28">
        <f>'Totaal overzicht'!J9</f>
        <v>23.18</v>
      </c>
      <c r="N6" s="27" t="s">
        <v>63</v>
      </c>
      <c r="O6" s="27"/>
    </row>
    <row r="7" spans="1:16">
      <c r="A7" t="s">
        <v>23</v>
      </c>
      <c r="B7" s="40">
        <f>'Boekingen 2014'!M64</f>
        <v>130</v>
      </c>
      <c r="C7" s="40">
        <v>140</v>
      </c>
      <c r="D7" s="28">
        <v>200</v>
      </c>
      <c r="E7" s="28">
        <v>200</v>
      </c>
      <c r="L7" s="28"/>
      <c r="N7" s="36" t="s">
        <v>65</v>
      </c>
      <c r="O7" s="32">
        <v>300</v>
      </c>
      <c r="P7" s="32">
        <v>300</v>
      </c>
    </row>
    <row r="8" spans="1:16">
      <c r="A8" t="s">
        <v>112</v>
      </c>
      <c r="B8" s="40">
        <f>'Boekingen 2014'!N64</f>
        <v>480</v>
      </c>
      <c r="C8" s="40"/>
      <c r="D8" s="28"/>
      <c r="E8" s="28"/>
      <c r="I8" s="27" t="s">
        <v>36</v>
      </c>
      <c r="L8" s="28"/>
      <c r="N8" s="36" t="s">
        <v>64</v>
      </c>
      <c r="O8" s="32">
        <v>300</v>
      </c>
      <c r="P8" s="32">
        <v>300</v>
      </c>
    </row>
    <row r="9" spans="1:16">
      <c r="C9" s="40"/>
      <c r="D9" s="28"/>
      <c r="E9" s="28"/>
      <c r="J9" t="s">
        <v>37</v>
      </c>
      <c r="K9" s="28">
        <f>'Boekingen 2014'!F64</f>
        <v>0</v>
      </c>
      <c r="L9" s="28">
        <f>C39</f>
        <v>10</v>
      </c>
      <c r="N9" s="36" t="s">
        <v>62</v>
      </c>
      <c r="O9" s="32">
        <v>100</v>
      </c>
      <c r="P9" s="32">
        <v>100</v>
      </c>
    </row>
    <row r="10" spans="1:16">
      <c r="A10" s="27" t="s">
        <v>24</v>
      </c>
      <c r="B10" s="41">
        <f>-'Boekingen 2014'!E64</f>
        <v>820</v>
      </c>
      <c r="C10" s="41">
        <f>SUM(C4:C9)</f>
        <v>712.8</v>
      </c>
      <c r="D10" s="31">
        <f>SUM(D4:D9)</f>
        <v>580</v>
      </c>
      <c r="E10" s="31">
        <f>SUM(E4:E9)</f>
        <v>750</v>
      </c>
      <c r="L10" s="28"/>
      <c r="N10" t="s">
        <v>59</v>
      </c>
      <c r="O10" s="32">
        <v>53.66</v>
      </c>
      <c r="P10" s="32">
        <v>53.66</v>
      </c>
    </row>
    <row r="11" spans="1:16">
      <c r="B11" s="58">
        <f>SUM(B4:B8)-B10</f>
        <v>0</v>
      </c>
      <c r="L11" s="28"/>
      <c r="N11" s="27"/>
      <c r="O11" s="27"/>
      <c r="P11" s="32"/>
    </row>
    <row r="12" spans="1:16">
      <c r="L12" s="28"/>
      <c r="N12" t="s">
        <v>110</v>
      </c>
      <c r="O12" s="32">
        <f>-'Boekingen 2014'!H64</f>
        <v>20</v>
      </c>
      <c r="P12" s="32">
        <v>20</v>
      </c>
    </row>
    <row r="13" spans="1:16">
      <c r="A13" s="26" t="s">
        <v>25</v>
      </c>
      <c r="B13" s="26"/>
      <c r="L13" s="28"/>
    </row>
    <row r="14" spans="1:16">
      <c r="A14" t="s">
        <v>39</v>
      </c>
      <c r="B14" s="40">
        <f>'Boekingen 2014'!O64</f>
        <v>15.850000000000001</v>
      </c>
      <c r="C14" s="40">
        <v>32.43</v>
      </c>
      <c r="D14" s="28">
        <v>40</v>
      </c>
      <c r="E14" s="28">
        <v>35</v>
      </c>
      <c r="L14" s="28"/>
    </row>
    <row r="15" spans="1:16">
      <c r="A15" t="s">
        <v>61</v>
      </c>
      <c r="B15" s="40">
        <f>'Boekingen 2014'!P64</f>
        <v>250</v>
      </c>
      <c r="C15" s="40"/>
      <c r="D15" s="28">
        <v>100</v>
      </c>
      <c r="E15" s="28">
        <v>250</v>
      </c>
      <c r="K15" s="10"/>
      <c r="L15" s="34" t="s">
        <v>32</v>
      </c>
      <c r="O15" s="10"/>
      <c r="P15" s="34" t="s">
        <v>32</v>
      </c>
    </row>
    <row r="16" spans="1:16">
      <c r="A16" t="s">
        <v>40</v>
      </c>
      <c r="B16" s="40"/>
      <c r="C16" s="40">
        <v>9.3699999999999992</v>
      </c>
      <c r="D16" s="28">
        <v>50</v>
      </c>
      <c r="E16" s="28">
        <v>20</v>
      </c>
      <c r="K16" s="32">
        <f>SUM(K5:K14)</f>
        <v>896.40999999999985</v>
      </c>
      <c r="L16" s="32">
        <f>SUM(L5:L14)</f>
        <v>1100.95</v>
      </c>
      <c r="O16" s="32">
        <f>SUM(O4:O14)</f>
        <v>896.40999999999974</v>
      </c>
      <c r="P16" s="32">
        <f>SUM(P4:P14)</f>
        <v>1100.95</v>
      </c>
    </row>
    <row r="17" spans="1:12">
      <c r="A17" t="s">
        <v>41</v>
      </c>
      <c r="B17" s="40"/>
      <c r="C17" s="40">
        <v>52.5</v>
      </c>
      <c r="D17" s="28"/>
      <c r="E17" s="28">
        <v>55</v>
      </c>
    </row>
    <row r="18" spans="1:12">
      <c r="A18" t="s">
        <v>42</v>
      </c>
      <c r="B18" s="40"/>
      <c r="C18" s="40">
        <v>115.42</v>
      </c>
      <c r="D18" s="28">
        <v>75</v>
      </c>
      <c r="E18" s="28">
        <v>75</v>
      </c>
    </row>
    <row r="19" spans="1:12">
      <c r="A19" t="s">
        <v>43</v>
      </c>
      <c r="B19" s="40">
        <f>'Boekingen 2014'!S64</f>
        <v>14.65</v>
      </c>
      <c r="C19" s="40">
        <v>92.73</v>
      </c>
      <c r="D19" s="28">
        <v>25</v>
      </c>
      <c r="E19" s="28">
        <v>25</v>
      </c>
    </row>
    <row r="20" spans="1:12">
      <c r="A20" t="s">
        <v>60</v>
      </c>
      <c r="B20" s="40"/>
      <c r="C20" s="40"/>
      <c r="D20" s="28"/>
      <c r="E20" s="28">
        <v>300</v>
      </c>
    </row>
    <row r="21" spans="1:12">
      <c r="A21" t="s">
        <v>115</v>
      </c>
      <c r="B21" s="40"/>
      <c r="C21" s="40"/>
      <c r="D21" s="28"/>
      <c r="E21" s="28"/>
    </row>
    <row r="22" spans="1:12">
      <c r="A22" t="s">
        <v>48</v>
      </c>
      <c r="B22" s="40">
        <f>'Boekingen 2014'!Q64</f>
        <v>736.25000000000011</v>
      </c>
      <c r="C22" s="40">
        <f>68.85+21.34</f>
        <v>90.19</v>
      </c>
      <c r="D22" s="28">
        <v>25</v>
      </c>
      <c r="E22" s="28">
        <f>50+25</f>
        <v>75</v>
      </c>
    </row>
    <row r="23" spans="1:12">
      <c r="A23" t="s">
        <v>44</v>
      </c>
      <c r="B23" s="40"/>
      <c r="C23" s="40"/>
      <c r="D23" s="28">
        <v>50</v>
      </c>
      <c r="E23" s="28"/>
    </row>
    <row r="24" spans="1:12">
      <c r="A24" t="s">
        <v>45</v>
      </c>
      <c r="B24" s="40"/>
      <c r="C24" s="40"/>
      <c r="D24" s="28">
        <v>60</v>
      </c>
      <c r="E24" s="28">
        <v>60</v>
      </c>
      <c r="L24" s="32"/>
    </row>
    <row r="25" spans="1:12">
      <c r="A25" t="s">
        <v>26</v>
      </c>
      <c r="B25" s="40">
        <f>'Boekingen 2014'!R64</f>
        <v>7.7899999999999991</v>
      </c>
      <c r="C25" s="40">
        <v>45.06</v>
      </c>
      <c r="D25" s="28">
        <v>25</v>
      </c>
      <c r="E25" s="28">
        <v>25</v>
      </c>
    </row>
    <row r="26" spans="1:12">
      <c r="A26" t="s">
        <v>27</v>
      </c>
      <c r="B26" s="40"/>
      <c r="C26" s="40">
        <v>48.34</v>
      </c>
      <c r="D26" s="28">
        <v>50</v>
      </c>
      <c r="E26" s="28">
        <v>50</v>
      </c>
    </row>
    <row r="27" spans="1:12">
      <c r="A27" t="s">
        <v>28</v>
      </c>
      <c r="B27" s="40"/>
      <c r="C27" s="40"/>
      <c r="D27" s="28">
        <v>30</v>
      </c>
      <c r="E27" s="28">
        <v>30</v>
      </c>
    </row>
    <row r="28" spans="1:12">
      <c r="A28" t="s">
        <v>29</v>
      </c>
      <c r="B28" s="40"/>
      <c r="C28" s="40">
        <v>34.49</v>
      </c>
      <c r="D28" s="28">
        <v>50</v>
      </c>
      <c r="E28" s="28">
        <v>50</v>
      </c>
    </row>
    <row r="29" spans="1:12">
      <c r="C29" s="40"/>
      <c r="D29" s="28"/>
      <c r="E29" s="28"/>
    </row>
    <row r="30" spans="1:12">
      <c r="A30" s="27" t="s">
        <v>30</v>
      </c>
      <c r="B30" s="41">
        <f>'Boekingen 2014'!G64</f>
        <v>1024.5400000000002</v>
      </c>
      <c r="C30" s="41">
        <f>SUM(C14:C29)</f>
        <v>520.53</v>
      </c>
      <c r="D30" s="31">
        <f>SUM(D14:D29)</f>
        <v>580</v>
      </c>
      <c r="E30" s="31">
        <f>SUM(E14:E29)</f>
        <v>1050</v>
      </c>
    </row>
    <row r="31" spans="1:12">
      <c r="B31" s="54">
        <f>SUM(B14:B29)-B30</f>
        <v>0</v>
      </c>
    </row>
    <row r="33" spans="1:7">
      <c r="A33" s="27" t="s">
        <v>31</v>
      </c>
      <c r="B33" s="32">
        <f>B10-B30</f>
        <v>-204.54000000000019</v>
      </c>
      <c r="C33" s="32">
        <f>C10-C30</f>
        <v>192.26999999999998</v>
      </c>
      <c r="D33" s="32">
        <f>D10-D30</f>
        <v>0</v>
      </c>
      <c r="E33" s="32">
        <f>E10-E30</f>
        <v>-300</v>
      </c>
    </row>
    <row r="35" spans="1:7">
      <c r="A35" s="25" t="s">
        <v>107</v>
      </c>
    </row>
    <row r="36" spans="1:7">
      <c r="B36" s="25">
        <v>2014</v>
      </c>
      <c r="C36" s="25">
        <v>2013</v>
      </c>
      <c r="D36" s="25" t="s">
        <v>21</v>
      </c>
      <c r="E36" s="25" t="s">
        <v>57</v>
      </c>
    </row>
    <row r="37" spans="1:7">
      <c r="A37" t="s">
        <v>46</v>
      </c>
      <c r="B37" s="54">
        <f>L9-K9</f>
        <v>10</v>
      </c>
      <c r="C37" s="40">
        <v>20</v>
      </c>
    </row>
    <row r="38" spans="1:7">
      <c r="A38" t="s">
        <v>108</v>
      </c>
      <c r="B38" s="54">
        <f>O12-P12</f>
        <v>0</v>
      </c>
      <c r="C38" s="40">
        <v>20</v>
      </c>
    </row>
    <row r="39" spans="1:7">
      <c r="A39" t="s">
        <v>47</v>
      </c>
      <c r="C39" s="40">
        <v>10</v>
      </c>
    </row>
    <row r="41" spans="1:7">
      <c r="A41" s="27" t="s">
        <v>107</v>
      </c>
      <c r="B41" s="55">
        <f>B33+B37+B38</f>
        <v>-194.54000000000019</v>
      </c>
      <c r="C41" s="42">
        <f>C10-C30-C37+C38+C39</f>
        <v>202.26999999999998</v>
      </c>
      <c r="E41" s="32">
        <f>E10-E30-E37+E38+E39</f>
        <v>-300</v>
      </c>
      <c r="G41" s="28"/>
    </row>
    <row r="42" spans="1:7">
      <c r="A42" t="s">
        <v>113</v>
      </c>
      <c r="B42" s="56"/>
      <c r="G42" s="28"/>
    </row>
    <row r="43" spans="1:7">
      <c r="A43" t="s">
        <v>82</v>
      </c>
      <c r="B43" s="57">
        <f>K5-L5</f>
        <v>-194.54000000000008</v>
      </c>
      <c r="G43" s="28"/>
    </row>
    <row r="44" spans="1:7">
      <c r="G44" s="28"/>
    </row>
    <row r="46" spans="1:7">
      <c r="G46" s="32"/>
    </row>
    <row r="48" spans="1:7">
      <c r="G48" s="32"/>
    </row>
  </sheetData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Totaal overzicht</vt:lpstr>
      <vt:lpstr>Boekingen 2014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Windows-gebruiker</dc:creator>
  <cp:lastModifiedBy>Penninmeester Gilde van vrijwillige molenaars</cp:lastModifiedBy>
  <cp:lastPrinted>2010-10-26T17:10:24Z</cp:lastPrinted>
  <dcterms:created xsi:type="dcterms:W3CDTF">2010-10-10T14:55:47Z</dcterms:created>
  <dcterms:modified xsi:type="dcterms:W3CDTF">2015-01-14T09:54:34Z</dcterms:modified>
</cp:coreProperties>
</file>