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weberliu/Documents/R Projects/SOMS4101/"/>
    </mc:Choice>
  </mc:AlternateContent>
  <xr:revisionPtr revIDLastSave="0" documentId="13_ncr:1_{76CFF66A-8C0B-1948-9450-346915B00944}" xr6:coauthVersionLast="46" xr6:coauthVersionMax="46" xr10:uidLastSave="{00000000-0000-0000-0000-000000000000}"/>
  <bookViews>
    <workbookView xWindow="12220" yWindow="28800" windowWidth="28800" windowHeight="18000" tabRatio="266" activeTab="3" xr2:uid="{00000000-000D-0000-FFFF-FFFF00000000}"/>
  </bookViews>
  <sheets>
    <sheet name="Sheet1" sheetId="2" state="hidden" r:id="rId1"/>
    <sheet name="Original data + calcs" sheetId="3" r:id="rId2"/>
    <sheet name="K-M by hand" sheetId="4" r:id="rId3"/>
    <sheet name="LogRank by hand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4" i="4" s="1"/>
  <c r="G4" i="4" s="1"/>
  <c r="AJ110" i="3"/>
  <c r="AN110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3" i="3"/>
  <c r="AK4" i="3"/>
  <c r="AL4" i="3"/>
  <c r="AK5" i="3"/>
  <c r="AL5" i="3"/>
  <c r="AK6" i="3"/>
  <c r="AL6" i="3"/>
  <c r="AK7" i="3"/>
  <c r="AL7" i="3"/>
  <c r="AK8" i="3"/>
  <c r="AL8" i="3"/>
  <c r="AK9" i="3"/>
  <c r="AL9" i="3"/>
  <c r="AK10" i="3"/>
  <c r="AL10" i="3"/>
  <c r="AK11" i="3"/>
  <c r="AL11" i="3"/>
  <c r="AK12" i="3"/>
  <c r="AL12" i="3"/>
  <c r="AK13" i="3"/>
  <c r="AL13" i="3"/>
  <c r="AK14" i="3"/>
  <c r="AL14" i="3"/>
  <c r="AK15" i="3"/>
  <c r="AL15" i="3"/>
  <c r="AK16" i="3"/>
  <c r="AL16" i="3"/>
  <c r="AK17" i="3"/>
  <c r="AL17" i="3"/>
  <c r="AK18" i="3"/>
  <c r="AL18" i="3"/>
  <c r="AK19" i="3"/>
  <c r="AL19" i="3"/>
  <c r="AK20" i="3"/>
  <c r="AL20" i="3"/>
  <c r="AK21" i="3"/>
  <c r="AL21" i="3"/>
  <c r="AK22" i="3"/>
  <c r="AL22" i="3"/>
  <c r="AK23" i="3"/>
  <c r="AL23" i="3"/>
  <c r="AK24" i="3"/>
  <c r="AL24" i="3"/>
  <c r="AK25" i="3"/>
  <c r="AL25" i="3"/>
  <c r="AK26" i="3"/>
  <c r="AL26" i="3"/>
  <c r="AK27" i="3"/>
  <c r="AL27" i="3"/>
  <c r="AK28" i="3"/>
  <c r="AL28" i="3"/>
  <c r="AK29" i="3"/>
  <c r="AL29" i="3"/>
  <c r="AK30" i="3"/>
  <c r="AL30" i="3"/>
  <c r="AK31" i="3"/>
  <c r="AL31" i="3"/>
  <c r="AK32" i="3"/>
  <c r="AL32" i="3"/>
  <c r="AK33" i="3"/>
  <c r="AL33" i="3"/>
  <c r="AK34" i="3"/>
  <c r="AL34" i="3"/>
  <c r="AK35" i="3"/>
  <c r="AL35" i="3"/>
  <c r="AK36" i="3"/>
  <c r="AL36" i="3"/>
  <c r="AK37" i="3"/>
  <c r="AL37" i="3"/>
  <c r="AK38" i="3"/>
  <c r="AL38" i="3"/>
  <c r="AK39" i="3"/>
  <c r="AL39" i="3"/>
  <c r="AK40" i="3"/>
  <c r="AL40" i="3"/>
  <c r="AK41" i="3"/>
  <c r="AL41" i="3"/>
  <c r="AK42" i="3"/>
  <c r="AL42" i="3"/>
  <c r="AK43" i="3"/>
  <c r="AL43" i="3"/>
  <c r="AK44" i="3"/>
  <c r="AL44" i="3"/>
  <c r="AK45" i="3"/>
  <c r="AL45" i="3"/>
  <c r="AK46" i="3"/>
  <c r="AL46" i="3"/>
  <c r="AK47" i="3"/>
  <c r="AL47" i="3"/>
  <c r="AK48" i="3"/>
  <c r="AL48" i="3"/>
  <c r="AK49" i="3"/>
  <c r="AL49" i="3"/>
  <c r="AK50" i="3"/>
  <c r="AL50" i="3"/>
  <c r="AK51" i="3"/>
  <c r="AL51" i="3"/>
  <c r="AK52" i="3"/>
  <c r="AL52" i="3"/>
  <c r="AK53" i="3"/>
  <c r="AL53" i="3"/>
  <c r="AK54" i="3"/>
  <c r="AL54" i="3"/>
  <c r="AK55" i="3"/>
  <c r="AL55" i="3"/>
  <c r="AK56" i="3"/>
  <c r="AL56" i="3"/>
  <c r="AK57" i="3"/>
  <c r="AL57" i="3"/>
  <c r="AK58" i="3"/>
  <c r="AL58" i="3"/>
  <c r="AK59" i="3"/>
  <c r="AL59" i="3"/>
  <c r="AK60" i="3"/>
  <c r="AL60" i="3"/>
  <c r="AK61" i="3"/>
  <c r="AL61" i="3"/>
  <c r="AK62" i="3"/>
  <c r="AL62" i="3"/>
  <c r="AK63" i="3"/>
  <c r="AL63" i="3"/>
  <c r="AK64" i="3"/>
  <c r="AL64" i="3"/>
  <c r="AK65" i="3"/>
  <c r="AL65" i="3"/>
  <c r="AK66" i="3"/>
  <c r="AL66" i="3"/>
  <c r="AK67" i="3"/>
  <c r="AL67" i="3"/>
  <c r="AK68" i="3"/>
  <c r="AL68" i="3"/>
  <c r="AK69" i="3"/>
  <c r="AL69" i="3"/>
  <c r="AK70" i="3"/>
  <c r="AL70" i="3"/>
  <c r="AK71" i="3"/>
  <c r="AL71" i="3"/>
  <c r="AK72" i="3"/>
  <c r="AL72" i="3"/>
  <c r="AK73" i="3"/>
  <c r="AL73" i="3"/>
  <c r="AK74" i="3"/>
  <c r="AL74" i="3"/>
  <c r="AK75" i="3"/>
  <c r="AL75" i="3"/>
  <c r="AK76" i="3"/>
  <c r="AL76" i="3"/>
  <c r="AK77" i="3"/>
  <c r="AL77" i="3"/>
  <c r="AK78" i="3"/>
  <c r="AL78" i="3"/>
  <c r="AK79" i="3"/>
  <c r="AL79" i="3"/>
  <c r="AK80" i="3"/>
  <c r="AL80" i="3"/>
  <c r="AK81" i="3"/>
  <c r="AL81" i="3"/>
  <c r="AK82" i="3"/>
  <c r="AL82" i="3"/>
  <c r="AK83" i="3"/>
  <c r="AL83" i="3"/>
  <c r="AK84" i="3"/>
  <c r="AL84" i="3"/>
  <c r="AK85" i="3"/>
  <c r="AL85" i="3"/>
  <c r="AK86" i="3"/>
  <c r="AL86" i="3"/>
  <c r="AK87" i="3"/>
  <c r="AL87" i="3"/>
  <c r="AK88" i="3"/>
  <c r="AL88" i="3"/>
  <c r="AK89" i="3"/>
  <c r="AL89" i="3"/>
  <c r="AK90" i="3"/>
  <c r="AL90" i="3"/>
  <c r="AK91" i="3"/>
  <c r="AL91" i="3"/>
  <c r="AK92" i="3"/>
  <c r="AL92" i="3"/>
  <c r="AK93" i="3"/>
  <c r="AL93" i="3"/>
  <c r="AK94" i="3"/>
  <c r="AL94" i="3"/>
  <c r="AK95" i="3"/>
  <c r="AL95" i="3"/>
  <c r="AK96" i="3"/>
  <c r="AL96" i="3"/>
  <c r="AK97" i="3"/>
  <c r="AL97" i="3"/>
  <c r="AK98" i="3"/>
  <c r="AL98" i="3"/>
  <c r="AK99" i="3"/>
  <c r="AL99" i="3"/>
  <c r="AK100" i="3"/>
  <c r="AL100" i="3"/>
  <c r="AK101" i="3"/>
  <c r="AL101" i="3"/>
  <c r="AK102" i="3"/>
  <c r="AL102" i="3"/>
  <c r="AK103" i="3"/>
  <c r="AL103" i="3"/>
  <c r="AK104" i="3"/>
  <c r="AL104" i="3"/>
  <c r="AK105" i="3"/>
  <c r="AL105" i="3"/>
  <c r="AK106" i="3"/>
  <c r="AL106" i="3"/>
  <c r="AK107" i="3"/>
  <c r="AL107" i="3"/>
  <c r="AK108" i="3"/>
  <c r="AL108" i="3"/>
  <c r="AK109" i="3"/>
  <c r="AL109" i="3"/>
  <c r="AL3" i="3"/>
  <c r="AK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H30" i="3" s="1"/>
  <c r="AE31" i="3"/>
  <c r="AE32" i="3"/>
  <c r="AE33" i="3"/>
  <c r="AE34" i="3"/>
  <c r="AH34" i="3" s="1"/>
  <c r="AE35" i="3"/>
  <c r="AE36" i="3"/>
  <c r="AE37" i="3"/>
  <c r="AE38" i="3"/>
  <c r="AH38" i="3" s="1"/>
  <c r="AE39" i="3"/>
  <c r="AE40" i="3"/>
  <c r="AE41" i="3"/>
  <c r="AE42" i="3"/>
  <c r="AH42" i="3" s="1"/>
  <c r="AE43" i="3"/>
  <c r="AE44" i="3"/>
  <c r="AE45" i="3"/>
  <c r="AE46" i="3"/>
  <c r="AH46" i="3" s="1"/>
  <c r="AE47" i="3"/>
  <c r="AE48" i="3"/>
  <c r="AE49" i="3"/>
  <c r="AE50" i="3"/>
  <c r="AH50" i="3" s="1"/>
  <c r="AE51" i="3"/>
  <c r="AE52" i="3"/>
  <c r="AE53" i="3"/>
  <c r="AE54" i="3"/>
  <c r="AH54" i="3" s="1"/>
  <c r="AE55" i="3"/>
  <c r="AE56" i="3"/>
  <c r="AE57" i="3"/>
  <c r="AE58" i="3"/>
  <c r="AH58" i="3" s="1"/>
  <c r="AE59" i="3"/>
  <c r="AE60" i="3"/>
  <c r="AE61" i="3"/>
  <c r="AE62" i="3"/>
  <c r="AH62" i="3" s="1"/>
  <c r="AE63" i="3"/>
  <c r="AE64" i="3"/>
  <c r="AE65" i="3"/>
  <c r="AE66" i="3"/>
  <c r="AH66" i="3" s="1"/>
  <c r="AE67" i="3"/>
  <c r="AE68" i="3"/>
  <c r="AE69" i="3"/>
  <c r="AE70" i="3"/>
  <c r="AH70" i="3" s="1"/>
  <c r="AE71" i="3"/>
  <c r="AE72" i="3"/>
  <c r="AE73" i="3"/>
  <c r="AE74" i="3"/>
  <c r="AH74" i="3" s="1"/>
  <c r="AE75" i="3"/>
  <c r="AE76" i="3"/>
  <c r="AE77" i="3"/>
  <c r="AE78" i="3"/>
  <c r="AH78" i="3" s="1"/>
  <c r="AE79" i="3"/>
  <c r="AE80" i="3"/>
  <c r="AE81" i="3"/>
  <c r="AE82" i="3"/>
  <c r="AH82" i="3" s="1"/>
  <c r="AE83" i="3"/>
  <c r="AE84" i="3"/>
  <c r="AE85" i="3"/>
  <c r="AE86" i="3"/>
  <c r="AH86" i="3" s="1"/>
  <c r="AE87" i="3"/>
  <c r="AE88" i="3"/>
  <c r="AE89" i="3"/>
  <c r="AE90" i="3"/>
  <c r="AH90" i="3" s="1"/>
  <c r="AE91" i="3"/>
  <c r="AE92" i="3"/>
  <c r="AE93" i="3"/>
  <c r="AE94" i="3"/>
  <c r="AH94" i="3" s="1"/>
  <c r="AE95" i="3"/>
  <c r="AE96" i="3"/>
  <c r="AE97" i="3"/>
  <c r="AE98" i="3"/>
  <c r="AH98" i="3" s="1"/>
  <c r="AE99" i="3"/>
  <c r="AE100" i="3"/>
  <c r="AE101" i="3"/>
  <c r="AE102" i="3"/>
  <c r="AH102" i="3" s="1"/>
  <c r="AE103" i="3"/>
  <c r="AE104" i="3"/>
  <c r="AE105" i="3"/>
  <c r="AE106" i="3"/>
  <c r="AH106" i="3" s="1"/>
  <c r="AE107" i="3"/>
  <c r="AE108" i="3"/>
  <c r="AE109" i="3"/>
  <c r="AE3" i="3"/>
  <c r="AH3" i="3" s="1"/>
  <c r="AC110" i="3"/>
  <c r="AF110" i="3"/>
  <c r="AG110" i="3"/>
  <c r="AD110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1" i="3"/>
  <c r="AI31" i="3"/>
  <c r="AH32" i="3"/>
  <c r="AI32" i="3"/>
  <c r="AH33" i="3"/>
  <c r="AI33" i="3"/>
  <c r="AH35" i="3"/>
  <c r="AI35" i="3"/>
  <c r="AH36" i="3"/>
  <c r="AI36" i="3"/>
  <c r="AH37" i="3"/>
  <c r="AI37" i="3"/>
  <c r="AH39" i="3"/>
  <c r="AI39" i="3"/>
  <c r="AH40" i="3"/>
  <c r="AI40" i="3"/>
  <c r="AH41" i="3"/>
  <c r="AI41" i="3"/>
  <c r="AH43" i="3"/>
  <c r="AI43" i="3"/>
  <c r="AH44" i="3"/>
  <c r="AI44" i="3"/>
  <c r="AH45" i="3"/>
  <c r="AI45" i="3"/>
  <c r="AH47" i="3"/>
  <c r="AI47" i="3"/>
  <c r="AH48" i="3"/>
  <c r="AI48" i="3"/>
  <c r="AH49" i="3"/>
  <c r="AI49" i="3"/>
  <c r="AH51" i="3"/>
  <c r="AI51" i="3"/>
  <c r="AH52" i="3"/>
  <c r="AI52" i="3"/>
  <c r="AH53" i="3"/>
  <c r="AI53" i="3"/>
  <c r="AH55" i="3"/>
  <c r="AI55" i="3"/>
  <c r="AH56" i="3"/>
  <c r="AI56" i="3"/>
  <c r="AH57" i="3"/>
  <c r="AI57" i="3"/>
  <c r="AH59" i="3"/>
  <c r="AI59" i="3"/>
  <c r="AH60" i="3"/>
  <c r="AI60" i="3"/>
  <c r="AH61" i="3"/>
  <c r="AI61" i="3"/>
  <c r="AH63" i="3"/>
  <c r="AI63" i="3"/>
  <c r="AH64" i="3"/>
  <c r="AI64" i="3"/>
  <c r="AH65" i="3"/>
  <c r="AI65" i="3"/>
  <c r="AH67" i="3"/>
  <c r="AI67" i="3"/>
  <c r="AH68" i="3"/>
  <c r="AI68" i="3"/>
  <c r="AH69" i="3"/>
  <c r="AI69" i="3"/>
  <c r="AH71" i="3"/>
  <c r="AI71" i="3"/>
  <c r="AH72" i="3"/>
  <c r="AI72" i="3"/>
  <c r="AH73" i="3"/>
  <c r="AI73" i="3"/>
  <c r="AH75" i="3"/>
  <c r="AI75" i="3"/>
  <c r="AH76" i="3"/>
  <c r="AI76" i="3"/>
  <c r="AH77" i="3"/>
  <c r="AI77" i="3"/>
  <c r="AH79" i="3"/>
  <c r="AI79" i="3"/>
  <c r="AH80" i="3"/>
  <c r="AI80" i="3"/>
  <c r="AH81" i="3"/>
  <c r="AI81" i="3"/>
  <c r="AH83" i="3"/>
  <c r="AI83" i="3"/>
  <c r="AH84" i="3"/>
  <c r="AI84" i="3"/>
  <c r="AH85" i="3"/>
  <c r="AI85" i="3"/>
  <c r="AH87" i="3"/>
  <c r="AI87" i="3"/>
  <c r="AH88" i="3"/>
  <c r="AI88" i="3"/>
  <c r="AH89" i="3"/>
  <c r="AI89" i="3"/>
  <c r="AH91" i="3"/>
  <c r="AI91" i="3"/>
  <c r="AH92" i="3"/>
  <c r="AI92" i="3"/>
  <c r="AH93" i="3"/>
  <c r="AI93" i="3"/>
  <c r="AH95" i="3"/>
  <c r="AI95" i="3"/>
  <c r="AH96" i="3"/>
  <c r="AI96" i="3"/>
  <c r="AH97" i="3"/>
  <c r="AI97" i="3"/>
  <c r="AH99" i="3"/>
  <c r="AI99" i="3"/>
  <c r="AH100" i="3"/>
  <c r="AI100" i="3"/>
  <c r="AH101" i="3"/>
  <c r="AI101" i="3"/>
  <c r="AH103" i="3"/>
  <c r="AI103" i="3"/>
  <c r="AH104" i="3"/>
  <c r="AI104" i="3"/>
  <c r="AH105" i="3"/>
  <c r="AI105" i="3"/>
  <c r="AH107" i="3"/>
  <c r="AI107" i="3"/>
  <c r="AH108" i="3"/>
  <c r="AI108" i="3"/>
  <c r="AH109" i="3"/>
  <c r="AI109" i="3"/>
  <c r="AI3" i="3"/>
  <c r="AC4" i="3"/>
  <c r="AD4" i="3"/>
  <c r="AF4" i="3"/>
  <c r="AG4" i="3"/>
  <c r="AC5" i="3"/>
  <c r="AD5" i="3"/>
  <c r="AF5" i="3"/>
  <c r="AG5" i="3"/>
  <c r="AC6" i="3"/>
  <c r="AD6" i="3"/>
  <c r="AF6" i="3"/>
  <c r="AG6" i="3"/>
  <c r="AC7" i="3"/>
  <c r="AD7" i="3"/>
  <c r="AF7" i="3"/>
  <c r="AG7" i="3"/>
  <c r="AC8" i="3"/>
  <c r="AD8" i="3"/>
  <c r="AF8" i="3"/>
  <c r="AG8" i="3"/>
  <c r="AC9" i="3"/>
  <c r="AD9" i="3"/>
  <c r="AF9" i="3"/>
  <c r="AG9" i="3"/>
  <c r="AC10" i="3"/>
  <c r="AD10" i="3"/>
  <c r="AF10" i="3"/>
  <c r="AG10" i="3"/>
  <c r="AC11" i="3"/>
  <c r="AD11" i="3"/>
  <c r="AF11" i="3"/>
  <c r="AG11" i="3"/>
  <c r="AC12" i="3"/>
  <c r="AD12" i="3"/>
  <c r="AF12" i="3"/>
  <c r="AG12" i="3"/>
  <c r="AC13" i="3"/>
  <c r="AD13" i="3"/>
  <c r="AF13" i="3"/>
  <c r="AG13" i="3"/>
  <c r="AC14" i="3"/>
  <c r="AD14" i="3"/>
  <c r="AF14" i="3"/>
  <c r="AG14" i="3"/>
  <c r="AC15" i="3"/>
  <c r="AD15" i="3"/>
  <c r="AF15" i="3"/>
  <c r="AG15" i="3"/>
  <c r="AC16" i="3"/>
  <c r="AD16" i="3"/>
  <c r="AF16" i="3"/>
  <c r="AG16" i="3"/>
  <c r="AC17" i="3"/>
  <c r="AD17" i="3"/>
  <c r="AF17" i="3"/>
  <c r="AG17" i="3"/>
  <c r="AC18" i="3"/>
  <c r="AD18" i="3"/>
  <c r="AF18" i="3"/>
  <c r="AG18" i="3"/>
  <c r="AC19" i="3"/>
  <c r="AD19" i="3"/>
  <c r="AF19" i="3"/>
  <c r="AG19" i="3"/>
  <c r="AC20" i="3"/>
  <c r="AD20" i="3"/>
  <c r="AF20" i="3"/>
  <c r="AG20" i="3"/>
  <c r="AC21" i="3"/>
  <c r="AD21" i="3"/>
  <c r="AF21" i="3"/>
  <c r="AG21" i="3"/>
  <c r="AC22" i="3"/>
  <c r="AD22" i="3"/>
  <c r="AF22" i="3"/>
  <c r="AG22" i="3"/>
  <c r="AC23" i="3"/>
  <c r="AD23" i="3"/>
  <c r="AF23" i="3"/>
  <c r="AG23" i="3"/>
  <c r="AC24" i="3"/>
  <c r="AD24" i="3"/>
  <c r="AF24" i="3"/>
  <c r="AG24" i="3"/>
  <c r="AC25" i="3"/>
  <c r="AD25" i="3"/>
  <c r="AF25" i="3"/>
  <c r="AG25" i="3"/>
  <c r="AC26" i="3"/>
  <c r="AD26" i="3"/>
  <c r="AF26" i="3"/>
  <c r="AG26" i="3"/>
  <c r="AC27" i="3"/>
  <c r="AD27" i="3"/>
  <c r="AF27" i="3"/>
  <c r="AG27" i="3"/>
  <c r="AC28" i="3"/>
  <c r="AD28" i="3"/>
  <c r="AF28" i="3"/>
  <c r="AG28" i="3"/>
  <c r="AC29" i="3"/>
  <c r="AD29" i="3"/>
  <c r="AF29" i="3"/>
  <c r="AG29" i="3"/>
  <c r="AC30" i="3"/>
  <c r="AD30" i="3"/>
  <c r="AF30" i="3"/>
  <c r="AG30" i="3"/>
  <c r="AC31" i="3"/>
  <c r="AD31" i="3"/>
  <c r="AF31" i="3"/>
  <c r="AG31" i="3"/>
  <c r="AC32" i="3"/>
  <c r="AD32" i="3"/>
  <c r="AF32" i="3"/>
  <c r="AG32" i="3"/>
  <c r="AC33" i="3"/>
  <c r="AD33" i="3"/>
  <c r="AF33" i="3"/>
  <c r="AG33" i="3"/>
  <c r="AC34" i="3"/>
  <c r="AD34" i="3"/>
  <c r="AF34" i="3"/>
  <c r="AG34" i="3"/>
  <c r="AC35" i="3"/>
  <c r="AD35" i="3"/>
  <c r="AF35" i="3"/>
  <c r="AG35" i="3"/>
  <c r="AC36" i="3"/>
  <c r="AD36" i="3"/>
  <c r="AF36" i="3"/>
  <c r="AG36" i="3"/>
  <c r="AC37" i="3"/>
  <c r="AD37" i="3"/>
  <c r="AF37" i="3"/>
  <c r="AG37" i="3"/>
  <c r="AC38" i="3"/>
  <c r="AD38" i="3"/>
  <c r="AF38" i="3"/>
  <c r="AG38" i="3"/>
  <c r="AC39" i="3"/>
  <c r="AD39" i="3"/>
  <c r="AF39" i="3"/>
  <c r="AG39" i="3"/>
  <c r="AC40" i="3"/>
  <c r="AD40" i="3"/>
  <c r="AF40" i="3"/>
  <c r="AG40" i="3"/>
  <c r="AC41" i="3"/>
  <c r="AD41" i="3"/>
  <c r="AF41" i="3"/>
  <c r="AG41" i="3"/>
  <c r="AC42" i="3"/>
  <c r="AD42" i="3"/>
  <c r="AF42" i="3"/>
  <c r="AG42" i="3"/>
  <c r="AC43" i="3"/>
  <c r="AD43" i="3"/>
  <c r="AF43" i="3"/>
  <c r="AG43" i="3"/>
  <c r="AC44" i="3"/>
  <c r="AD44" i="3"/>
  <c r="AF44" i="3"/>
  <c r="AG44" i="3"/>
  <c r="AC45" i="3"/>
  <c r="AD45" i="3"/>
  <c r="AF45" i="3"/>
  <c r="AG45" i="3"/>
  <c r="AC46" i="3"/>
  <c r="AD46" i="3"/>
  <c r="AF46" i="3"/>
  <c r="AG46" i="3"/>
  <c r="AC47" i="3"/>
  <c r="AD47" i="3"/>
  <c r="AF47" i="3"/>
  <c r="AG47" i="3"/>
  <c r="AC48" i="3"/>
  <c r="AD48" i="3"/>
  <c r="AF48" i="3"/>
  <c r="AG48" i="3"/>
  <c r="AC49" i="3"/>
  <c r="AD49" i="3"/>
  <c r="AF49" i="3"/>
  <c r="AG49" i="3"/>
  <c r="AC50" i="3"/>
  <c r="AD50" i="3"/>
  <c r="AF50" i="3"/>
  <c r="AG50" i="3"/>
  <c r="AC51" i="3"/>
  <c r="AD51" i="3"/>
  <c r="AF51" i="3"/>
  <c r="AG51" i="3"/>
  <c r="AC52" i="3"/>
  <c r="AD52" i="3"/>
  <c r="AF52" i="3"/>
  <c r="AG52" i="3"/>
  <c r="AC53" i="3"/>
  <c r="AD53" i="3"/>
  <c r="AF53" i="3"/>
  <c r="AG53" i="3"/>
  <c r="AC54" i="3"/>
  <c r="AD54" i="3"/>
  <c r="AF54" i="3"/>
  <c r="AG54" i="3"/>
  <c r="AC55" i="3"/>
  <c r="AD55" i="3"/>
  <c r="AF55" i="3"/>
  <c r="AG55" i="3"/>
  <c r="AC56" i="3"/>
  <c r="AD56" i="3"/>
  <c r="AF56" i="3"/>
  <c r="AG56" i="3"/>
  <c r="AC57" i="3"/>
  <c r="AD57" i="3"/>
  <c r="AF57" i="3"/>
  <c r="AG57" i="3"/>
  <c r="AC58" i="3"/>
  <c r="AD58" i="3"/>
  <c r="AF58" i="3"/>
  <c r="AG58" i="3"/>
  <c r="AC59" i="3"/>
  <c r="AD59" i="3"/>
  <c r="AF59" i="3"/>
  <c r="AG59" i="3"/>
  <c r="AC60" i="3"/>
  <c r="AD60" i="3"/>
  <c r="AF60" i="3"/>
  <c r="AG60" i="3"/>
  <c r="AC61" i="3"/>
  <c r="AD61" i="3"/>
  <c r="AF61" i="3"/>
  <c r="AG61" i="3"/>
  <c r="AC62" i="3"/>
  <c r="AD62" i="3"/>
  <c r="AF62" i="3"/>
  <c r="AG62" i="3"/>
  <c r="AC63" i="3"/>
  <c r="AD63" i="3"/>
  <c r="AF63" i="3"/>
  <c r="AG63" i="3"/>
  <c r="AC64" i="3"/>
  <c r="AD64" i="3"/>
  <c r="AF64" i="3"/>
  <c r="AG64" i="3"/>
  <c r="AC65" i="3"/>
  <c r="AD65" i="3"/>
  <c r="AF65" i="3"/>
  <c r="AG65" i="3"/>
  <c r="AC66" i="3"/>
  <c r="AD66" i="3"/>
  <c r="AF66" i="3"/>
  <c r="AG66" i="3"/>
  <c r="AC67" i="3"/>
  <c r="AD67" i="3"/>
  <c r="AF67" i="3"/>
  <c r="AG67" i="3"/>
  <c r="AC68" i="3"/>
  <c r="AD68" i="3"/>
  <c r="AF68" i="3"/>
  <c r="AG68" i="3"/>
  <c r="AC69" i="3"/>
  <c r="AD69" i="3"/>
  <c r="AF69" i="3"/>
  <c r="AG69" i="3"/>
  <c r="AC70" i="3"/>
  <c r="AD70" i="3"/>
  <c r="AF70" i="3"/>
  <c r="AG70" i="3"/>
  <c r="AC71" i="3"/>
  <c r="AD71" i="3"/>
  <c r="AF71" i="3"/>
  <c r="AG71" i="3"/>
  <c r="AC72" i="3"/>
  <c r="AD72" i="3"/>
  <c r="AF72" i="3"/>
  <c r="AG72" i="3"/>
  <c r="AC73" i="3"/>
  <c r="AD73" i="3"/>
  <c r="AF73" i="3"/>
  <c r="AG73" i="3"/>
  <c r="AC74" i="3"/>
  <c r="AD74" i="3"/>
  <c r="AF74" i="3"/>
  <c r="AG74" i="3"/>
  <c r="AC75" i="3"/>
  <c r="AD75" i="3"/>
  <c r="AF75" i="3"/>
  <c r="AG75" i="3"/>
  <c r="AC76" i="3"/>
  <c r="AD76" i="3"/>
  <c r="AF76" i="3"/>
  <c r="AG76" i="3"/>
  <c r="AC77" i="3"/>
  <c r="AD77" i="3"/>
  <c r="AF77" i="3"/>
  <c r="AG77" i="3"/>
  <c r="AC78" i="3"/>
  <c r="AD78" i="3"/>
  <c r="AF78" i="3"/>
  <c r="AG78" i="3"/>
  <c r="AC79" i="3"/>
  <c r="AD79" i="3"/>
  <c r="AF79" i="3"/>
  <c r="AG79" i="3"/>
  <c r="AC80" i="3"/>
  <c r="AD80" i="3"/>
  <c r="AF80" i="3"/>
  <c r="AG80" i="3"/>
  <c r="AC81" i="3"/>
  <c r="AD81" i="3"/>
  <c r="AF81" i="3"/>
  <c r="AG81" i="3"/>
  <c r="AC82" i="3"/>
  <c r="AD82" i="3"/>
  <c r="AF82" i="3"/>
  <c r="AG82" i="3"/>
  <c r="AC83" i="3"/>
  <c r="AD83" i="3"/>
  <c r="AF83" i="3"/>
  <c r="AG83" i="3"/>
  <c r="AC84" i="3"/>
  <c r="AD84" i="3"/>
  <c r="AF84" i="3"/>
  <c r="AG84" i="3"/>
  <c r="AC85" i="3"/>
  <c r="AD85" i="3"/>
  <c r="AF85" i="3"/>
  <c r="AG85" i="3"/>
  <c r="AC86" i="3"/>
  <c r="AD86" i="3"/>
  <c r="AF86" i="3"/>
  <c r="AG86" i="3"/>
  <c r="AC87" i="3"/>
  <c r="AD87" i="3"/>
  <c r="AF87" i="3"/>
  <c r="AG87" i="3"/>
  <c r="AC88" i="3"/>
  <c r="AD88" i="3"/>
  <c r="AF88" i="3"/>
  <c r="AG88" i="3"/>
  <c r="AC89" i="3"/>
  <c r="AD89" i="3"/>
  <c r="AF89" i="3"/>
  <c r="AG89" i="3"/>
  <c r="AC90" i="3"/>
  <c r="AD90" i="3"/>
  <c r="AF90" i="3"/>
  <c r="AG90" i="3"/>
  <c r="AC91" i="3"/>
  <c r="AD91" i="3"/>
  <c r="AF91" i="3"/>
  <c r="AG91" i="3"/>
  <c r="AC92" i="3"/>
  <c r="AD92" i="3"/>
  <c r="AF92" i="3"/>
  <c r="AG92" i="3"/>
  <c r="AC93" i="3"/>
  <c r="AD93" i="3"/>
  <c r="AF93" i="3"/>
  <c r="AG93" i="3"/>
  <c r="AC94" i="3"/>
  <c r="AD94" i="3"/>
  <c r="AF94" i="3"/>
  <c r="AG94" i="3"/>
  <c r="AC95" i="3"/>
  <c r="AD95" i="3"/>
  <c r="AF95" i="3"/>
  <c r="AG95" i="3"/>
  <c r="AC96" i="3"/>
  <c r="AD96" i="3"/>
  <c r="AF96" i="3"/>
  <c r="AG96" i="3"/>
  <c r="AC97" i="3"/>
  <c r="AD97" i="3"/>
  <c r="AF97" i="3"/>
  <c r="AG97" i="3"/>
  <c r="AC98" i="3"/>
  <c r="AD98" i="3"/>
  <c r="AF98" i="3"/>
  <c r="AG98" i="3"/>
  <c r="AC99" i="3"/>
  <c r="AD99" i="3"/>
  <c r="AF99" i="3"/>
  <c r="AG99" i="3"/>
  <c r="AC100" i="3"/>
  <c r="AD100" i="3"/>
  <c r="AF100" i="3"/>
  <c r="AG100" i="3"/>
  <c r="AC101" i="3"/>
  <c r="AD101" i="3"/>
  <c r="AF101" i="3"/>
  <c r="AG101" i="3"/>
  <c r="AC102" i="3"/>
  <c r="AD102" i="3"/>
  <c r="AF102" i="3"/>
  <c r="AG102" i="3"/>
  <c r="AC103" i="3"/>
  <c r="AD103" i="3"/>
  <c r="AF103" i="3"/>
  <c r="AG103" i="3"/>
  <c r="AC104" i="3"/>
  <c r="AD104" i="3"/>
  <c r="AF104" i="3"/>
  <c r="AG104" i="3"/>
  <c r="AC105" i="3"/>
  <c r="AD105" i="3"/>
  <c r="AF105" i="3"/>
  <c r="AG105" i="3"/>
  <c r="AC106" i="3"/>
  <c r="AD106" i="3"/>
  <c r="AF106" i="3"/>
  <c r="AG106" i="3"/>
  <c r="AC107" i="3"/>
  <c r="AD107" i="3"/>
  <c r="AF107" i="3"/>
  <c r="AG107" i="3"/>
  <c r="AC108" i="3"/>
  <c r="AD108" i="3"/>
  <c r="AF108" i="3"/>
  <c r="AG108" i="3"/>
  <c r="AC109" i="3"/>
  <c r="AD109" i="3"/>
  <c r="AF109" i="3"/>
  <c r="AG109" i="3"/>
  <c r="AG3" i="3"/>
  <c r="AF3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" i="3"/>
  <c r="AD3" i="3"/>
  <c r="AC3" i="3"/>
  <c r="U10" i="3"/>
  <c r="V10" i="3"/>
  <c r="W10" i="3"/>
  <c r="X10" i="3"/>
  <c r="Y10" i="3"/>
  <c r="Z10" i="3"/>
  <c r="AA10" i="3"/>
  <c r="AB10" i="3" s="1"/>
  <c r="U11" i="3"/>
  <c r="V11" i="3"/>
  <c r="W11" i="3"/>
  <c r="X11" i="3"/>
  <c r="Y11" i="3"/>
  <c r="Z11" i="3"/>
  <c r="AA11" i="3"/>
  <c r="AB11" i="3" s="1"/>
  <c r="U12" i="3"/>
  <c r="V12" i="3"/>
  <c r="W12" i="3"/>
  <c r="X12" i="3"/>
  <c r="Y12" i="3"/>
  <c r="Z12" i="3"/>
  <c r="AA12" i="3"/>
  <c r="AB12" i="3" s="1"/>
  <c r="U13" i="3"/>
  <c r="V13" i="3"/>
  <c r="W13" i="3"/>
  <c r="X13" i="3"/>
  <c r="Y13" i="3"/>
  <c r="Z13" i="3"/>
  <c r="AA13" i="3"/>
  <c r="AB13" i="3" s="1"/>
  <c r="U14" i="3"/>
  <c r="V14" i="3"/>
  <c r="W14" i="3"/>
  <c r="X14" i="3"/>
  <c r="Y14" i="3"/>
  <c r="Z14" i="3"/>
  <c r="AA14" i="3"/>
  <c r="AB14" i="3" s="1"/>
  <c r="U15" i="3"/>
  <c r="V15" i="3"/>
  <c r="W15" i="3"/>
  <c r="X15" i="3"/>
  <c r="Y15" i="3"/>
  <c r="Z15" i="3"/>
  <c r="AA15" i="3"/>
  <c r="AB15" i="3" s="1"/>
  <c r="U16" i="3"/>
  <c r="V16" i="3"/>
  <c r="W16" i="3"/>
  <c r="X16" i="3"/>
  <c r="Y16" i="3"/>
  <c r="Z16" i="3"/>
  <c r="AA16" i="3"/>
  <c r="AB16" i="3" s="1"/>
  <c r="U17" i="3"/>
  <c r="V17" i="3"/>
  <c r="W17" i="3"/>
  <c r="X17" i="3"/>
  <c r="Y17" i="3"/>
  <c r="Z17" i="3"/>
  <c r="AA17" i="3"/>
  <c r="AB17" i="3" s="1"/>
  <c r="U18" i="3"/>
  <c r="V18" i="3"/>
  <c r="W18" i="3"/>
  <c r="X18" i="3"/>
  <c r="Y18" i="3"/>
  <c r="Z18" i="3"/>
  <c r="AA18" i="3"/>
  <c r="AB18" i="3" s="1"/>
  <c r="U19" i="3"/>
  <c r="V19" i="3"/>
  <c r="W19" i="3"/>
  <c r="X19" i="3"/>
  <c r="Y19" i="3"/>
  <c r="Z19" i="3"/>
  <c r="AA19" i="3"/>
  <c r="AB19" i="3" s="1"/>
  <c r="U20" i="3"/>
  <c r="V20" i="3"/>
  <c r="W20" i="3"/>
  <c r="X20" i="3"/>
  <c r="Y20" i="3"/>
  <c r="Z20" i="3"/>
  <c r="AA20" i="3"/>
  <c r="AB20" i="3" s="1"/>
  <c r="U21" i="3"/>
  <c r="V21" i="3"/>
  <c r="W21" i="3"/>
  <c r="X21" i="3"/>
  <c r="Y21" i="3"/>
  <c r="Z21" i="3"/>
  <c r="AA21" i="3"/>
  <c r="AB21" i="3" s="1"/>
  <c r="U22" i="3"/>
  <c r="V22" i="3"/>
  <c r="W22" i="3"/>
  <c r="X22" i="3"/>
  <c r="Y22" i="3"/>
  <c r="Z22" i="3"/>
  <c r="AA22" i="3"/>
  <c r="AB22" i="3" s="1"/>
  <c r="U23" i="3"/>
  <c r="V23" i="3"/>
  <c r="W23" i="3"/>
  <c r="X23" i="3"/>
  <c r="Y23" i="3"/>
  <c r="Z23" i="3"/>
  <c r="AA23" i="3"/>
  <c r="AB23" i="3" s="1"/>
  <c r="U24" i="3"/>
  <c r="V24" i="3"/>
  <c r="W24" i="3"/>
  <c r="X24" i="3"/>
  <c r="Y24" i="3"/>
  <c r="Z24" i="3"/>
  <c r="AA24" i="3"/>
  <c r="AB24" i="3" s="1"/>
  <c r="U25" i="3"/>
  <c r="V25" i="3"/>
  <c r="W25" i="3"/>
  <c r="X25" i="3"/>
  <c r="Y25" i="3"/>
  <c r="Z25" i="3"/>
  <c r="AA25" i="3"/>
  <c r="AB25" i="3" s="1"/>
  <c r="U26" i="3"/>
  <c r="V26" i="3"/>
  <c r="W26" i="3"/>
  <c r="X26" i="3"/>
  <c r="Y26" i="3"/>
  <c r="Z26" i="3"/>
  <c r="AA26" i="3"/>
  <c r="AB26" i="3" s="1"/>
  <c r="U27" i="3"/>
  <c r="V27" i="3"/>
  <c r="W27" i="3"/>
  <c r="X27" i="3"/>
  <c r="Y27" i="3"/>
  <c r="Z27" i="3"/>
  <c r="AA27" i="3"/>
  <c r="AB27" i="3" s="1"/>
  <c r="U28" i="3"/>
  <c r="V28" i="3"/>
  <c r="W28" i="3"/>
  <c r="X28" i="3"/>
  <c r="Y28" i="3"/>
  <c r="Z28" i="3"/>
  <c r="AA28" i="3"/>
  <c r="AB28" i="3" s="1"/>
  <c r="U29" i="3"/>
  <c r="V29" i="3"/>
  <c r="W29" i="3"/>
  <c r="X29" i="3"/>
  <c r="Y29" i="3"/>
  <c r="Z29" i="3"/>
  <c r="AA29" i="3"/>
  <c r="AB29" i="3" s="1"/>
  <c r="U30" i="3"/>
  <c r="V30" i="3"/>
  <c r="W30" i="3"/>
  <c r="X30" i="3"/>
  <c r="Y30" i="3"/>
  <c r="Z30" i="3"/>
  <c r="AA30" i="3"/>
  <c r="AB30" i="3" s="1"/>
  <c r="U31" i="3"/>
  <c r="V31" i="3"/>
  <c r="W31" i="3"/>
  <c r="X31" i="3"/>
  <c r="Y31" i="3"/>
  <c r="Z31" i="3"/>
  <c r="AA31" i="3"/>
  <c r="AB31" i="3" s="1"/>
  <c r="U32" i="3"/>
  <c r="V32" i="3"/>
  <c r="W32" i="3"/>
  <c r="X32" i="3"/>
  <c r="Y32" i="3"/>
  <c r="Z32" i="3"/>
  <c r="AA32" i="3"/>
  <c r="AB32" i="3" s="1"/>
  <c r="U33" i="3"/>
  <c r="V33" i="3"/>
  <c r="W33" i="3"/>
  <c r="X33" i="3"/>
  <c r="Y33" i="3"/>
  <c r="Z33" i="3"/>
  <c r="AA33" i="3"/>
  <c r="AB33" i="3" s="1"/>
  <c r="U34" i="3"/>
  <c r="V34" i="3"/>
  <c r="W34" i="3"/>
  <c r="X34" i="3"/>
  <c r="Y34" i="3"/>
  <c r="Z34" i="3"/>
  <c r="AA34" i="3"/>
  <c r="AB34" i="3" s="1"/>
  <c r="U35" i="3"/>
  <c r="V35" i="3"/>
  <c r="W35" i="3"/>
  <c r="X35" i="3"/>
  <c r="Y35" i="3"/>
  <c r="Z35" i="3"/>
  <c r="AA35" i="3"/>
  <c r="AB35" i="3" s="1"/>
  <c r="U36" i="3"/>
  <c r="V36" i="3"/>
  <c r="W36" i="3"/>
  <c r="X36" i="3"/>
  <c r="Y36" i="3"/>
  <c r="Z36" i="3"/>
  <c r="AA36" i="3"/>
  <c r="AB36" i="3" s="1"/>
  <c r="U37" i="3"/>
  <c r="V37" i="3"/>
  <c r="W37" i="3"/>
  <c r="X37" i="3"/>
  <c r="Y37" i="3"/>
  <c r="Z37" i="3"/>
  <c r="AA37" i="3"/>
  <c r="AB37" i="3" s="1"/>
  <c r="U38" i="3"/>
  <c r="V38" i="3"/>
  <c r="W38" i="3"/>
  <c r="X38" i="3"/>
  <c r="Y38" i="3"/>
  <c r="Z38" i="3"/>
  <c r="AA38" i="3"/>
  <c r="AB38" i="3" s="1"/>
  <c r="U39" i="3"/>
  <c r="V39" i="3"/>
  <c r="W39" i="3"/>
  <c r="X39" i="3"/>
  <c r="Y39" i="3"/>
  <c r="Z39" i="3"/>
  <c r="AA39" i="3"/>
  <c r="AB39" i="3" s="1"/>
  <c r="U40" i="3"/>
  <c r="V40" i="3"/>
  <c r="W40" i="3"/>
  <c r="X40" i="3"/>
  <c r="Y40" i="3"/>
  <c r="Z40" i="3"/>
  <c r="AA40" i="3"/>
  <c r="AB40" i="3" s="1"/>
  <c r="U41" i="3"/>
  <c r="V41" i="3"/>
  <c r="W41" i="3"/>
  <c r="X41" i="3"/>
  <c r="Y41" i="3"/>
  <c r="Z41" i="3"/>
  <c r="AA41" i="3"/>
  <c r="AB41" i="3" s="1"/>
  <c r="U42" i="3"/>
  <c r="V42" i="3"/>
  <c r="W42" i="3"/>
  <c r="X42" i="3"/>
  <c r="Y42" i="3"/>
  <c r="Z42" i="3"/>
  <c r="AA42" i="3"/>
  <c r="AB42" i="3" s="1"/>
  <c r="U43" i="3"/>
  <c r="V43" i="3"/>
  <c r="W43" i="3"/>
  <c r="X43" i="3"/>
  <c r="Y43" i="3"/>
  <c r="Z43" i="3"/>
  <c r="AA43" i="3"/>
  <c r="AB43" i="3" s="1"/>
  <c r="U44" i="3"/>
  <c r="V44" i="3"/>
  <c r="W44" i="3"/>
  <c r="X44" i="3"/>
  <c r="Y44" i="3"/>
  <c r="Z44" i="3"/>
  <c r="AA44" i="3"/>
  <c r="AB44" i="3" s="1"/>
  <c r="U45" i="3"/>
  <c r="V45" i="3"/>
  <c r="W45" i="3"/>
  <c r="X45" i="3"/>
  <c r="Y45" i="3"/>
  <c r="Z45" i="3"/>
  <c r="AA45" i="3"/>
  <c r="AB45" i="3" s="1"/>
  <c r="U46" i="3"/>
  <c r="V46" i="3"/>
  <c r="W46" i="3"/>
  <c r="X46" i="3"/>
  <c r="Y46" i="3"/>
  <c r="Z46" i="3"/>
  <c r="AA46" i="3"/>
  <c r="AB46" i="3" s="1"/>
  <c r="U47" i="3"/>
  <c r="V47" i="3"/>
  <c r="W47" i="3"/>
  <c r="X47" i="3"/>
  <c r="Y47" i="3"/>
  <c r="Z47" i="3"/>
  <c r="AA47" i="3"/>
  <c r="AB47" i="3" s="1"/>
  <c r="U48" i="3"/>
  <c r="V48" i="3"/>
  <c r="W48" i="3"/>
  <c r="X48" i="3"/>
  <c r="Y48" i="3"/>
  <c r="Z48" i="3"/>
  <c r="AA48" i="3"/>
  <c r="AB48" i="3" s="1"/>
  <c r="U49" i="3"/>
  <c r="V49" i="3"/>
  <c r="W49" i="3"/>
  <c r="X49" i="3"/>
  <c r="Y49" i="3"/>
  <c r="Z49" i="3"/>
  <c r="AA49" i="3"/>
  <c r="AB49" i="3" s="1"/>
  <c r="U50" i="3"/>
  <c r="V50" i="3"/>
  <c r="W50" i="3"/>
  <c r="X50" i="3"/>
  <c r="Y50" i="3"/>
  <c r="Z50" i="3"/>
  <c r="AA50" i="3"/>
  <c r="AB50" i="3" s="1"/>
  <c r="U51" i="3"/>
  <c r="V51" i="3"/>
  <c r="W51" i="3"/>
  <c r="X51" i="3"/>
  <c r="Y51" i="3"/>
  <c r="Z51" i="3"/>
  <c r="AA51" i="3"/>
  <c r="AB51" i="3" s="1"/>
  <c r="U52" i="3"/>
  <c r="V52" i="3"/>
  <c r="W52" i="3"/>
  <c r="X52" i="3"/>
  <c r="Y52" i="3"/>
  <c r="Z52" i="3"/>
  <c r="AA52" i="3"/>
  <c r="AB52" i="3" s="1"/>
  <c r="U53" i="3"/>
  <c r="V53" i="3"/>
  <c r="W53" i="3"/>
  <c r="X53" i="3"/>
  <c r="Y53" i="3"/>
  <c r="Z53" i="3"/>
  <c r="AA53" i="3"/>
  <c r="AB53" i="3" s="1"/>
  <c r="U54" i="3"/>
  <c r="V54" i="3"/>
  <c r="W54" i="3"/>
  <c r="X54" i="3"/>
  <c r="Y54" i="3"/>
  <c r="Z54" i="3"/>
  <c r="AA54" i="3"/>
  <c r="AB54" i="3" s="1"/>
  <c r="U55" i="3"/>
  <c r="V55" i="3"/>
  <c r="W55" i="3"/>
  <c r="X55" i="3"/>
  <c r="Y55" i="3"/>
  <c r="Z55" i="3"/>
  <c r="AA55" i="3"/>
  <c r="AB55" i="3" s="1"/>
  <c r="U56" i="3"/>
  <c r="V56" i="3"/>
  <c r="W56" i="3"/>
  <c r="X56" i="3"/>
  <c r="Y56" i="3"/>
  <c r="Z56" i="3"/>
  <c r="AA56" i="3"/>
  <c r="AB56" i="3" s="1"/>
  <c r="U57" i="3"/>
  <c r="V57" i="3"/>
  <c r="W57" i="3"/>
  <c r="X57" i="3"/>
  <c r="Y57" i="3"/>
  <c r="Z57" i="3"/>
  <c r="AA57" i="3"/>
  <c r="AB57" i="3" s="1"/>
  <c r="U58" i="3"/>
  <c r="V58" i="3"/>
  <c r="W58" i="3"/>
  <c r="X58" i="3"/>
  <c r="Y58" i="3"/>
  <c r="Z58" i="3"/>
  <c r="AA58" i="3"/>
  <c r="AB58" i="3" s="1"/>
  <c r="U59" i="3"/>
  <c r="V59" i="3"/>
  <c r="W59" i="3"/>
  <c r="X59" i="3"/>
  <c r="Y59" i="3"/>
  <c r="Z59" i="3"/>
  <c r="AA59" i="3"/>
  <c r="AB59" i="3" s="1"/>
  <c r="U60" i="3"/>
  <c r="V60" i="3"/>
  <c r="W60" i="3"/>
  <c r="X60" i="3"/>
  <c r="Y60" i="3"/>
  <c r="Z60" i="3"/>
  <c r="AA60" i="3"/>
  <c r="AB60" i="3" s="1"/>
  <c r="U61" i="3"/>
  <c r="V61" i="3"/>
  <c r="W61" i="3"/>
  <c r="X61" i="3"/>
  <c r="Y61" i="3"/>
  <c r="Z61" i="3"/>
  <c r="AA61" i="3"/>
  <c r="AB61" i="3" s="1"/>
  <c r="U62" i="3"/>
  <c r="V62" i="3"/>
  <c r="W62" i="3"/>
  <c r="X62" i="3"/>
  <c r="Y62" i="3"/>
  <c r="Z62" i="3"/>
  <c r="AA62" i="3"/>
  <c r="AB62" i="3" s="1"/>
  <c r="U63" i="3"/>
  <c r="V63" i="3"/>
  <c r="W63" i="3"/>
  <c r="X63" i="3"/>
  <c r="Y63" i="3"/>
  <c r="Z63" i="3"/>
  <c r="AA63" i="3"/>
  <c r="AB63" i="3" s="1"/>
  <c r="U64" i="3"/>
  <c r="V64" i="3"/>
  <c r="W64" i="3"/>
  <c r="X64" i="3"/>
  <c r="Y64" i="3"/>
  <c r="Z64" i="3"/>
  <c r="AA64" i="3"/>
  <c r="AB64" i="3" s="1"/>
  <c r="U65" i="3"/>
  <c r="V65" i="3"/>
  <c r="W65" i="3"/>
  <c r="X65" i="3"/>
  <c r="Y65" i="3"/>
  <c r="Z65" i="3"/>
  <c r="AA65" i="3"/>
  <c r="AB65" i="3" s="1"/>
  <c r="U66" i="3"/>
  <c r="V66" i="3"/>
  <c r="W66" i="3"/>
  <c r="X66" i="3"/>
  <c r="Y66" i="3"/>
  <c r="Z66" i="3"/>
  <c r="AA66" i="3"/>
  <c r="AB66" i="3" s="1"/>
  <c r="U67" i="3"/>
  <c r="V67" i="3"/>
  <c r="W67" i="3"/>
  <c r="X67" i="3"/>
  <c r="Y67" i="3"/>
  <c r="Z67" i="3"/>
  <c r="AA67" i="3"/>
  <c r="AB67" i="3" s="1"/>
  <c r="U68" i="3"/>
  <c r="V68" i="3"/>
  <c r="W68" i="3"/>
  <c r="X68" i="3"/>
  <c r="Y68" i="3"/>
  <c r="Z68" i="3"/>
  <c r="AA68" i="3"/>
  <c r="AB68" i="3" s="1"/>
  <c r="U69" i="3"/>
  <c r="V69" i="3"/>
  <c r="W69" i="3"/>
  <c r="X69" i="3"/>
  <c r="Y69" i="3"/>
  <c r="Z69" i="3"/>
  <c r="AA69" i="3"/>
  <c r="AB69" i="3" s="1"/>
  <c r="U70" i="3"/>
  <c r="V70" i="3"/>
  <c r="W70" i="3"/>
  <c r="X70" i="3"/>
  <c r="Y70" i="3"/>
  <c r="Z70" i="3"/>
  <c r="AA70" i="3"/>
  <c r="AB70" i="3" s="1"/>
  <c r="U71" i="3"/>
  <c r="V71" i="3"/>
  <c r="W71" i="3"/>
  <c r="X71" i="3"/>
  <c r="Y71" i="3"/>
  <c r="Z71" i="3"/>
  <c r="AA71" i="3"/>
  <c r="AB71" i="3" s="1"/>
  <c r="U72" i="3"/>
  <c r="V72" i="3"/>
  <c r="W72" i="3"/>
  <c r="X72" i="3"/>
  <c r="Y72" i="3"/>
  <c r="Z72" i="3"/>
  <c r="AA72" i="3"/>
  <c r="AB72" i="3" s="1"/>
  <c r="U73" i="3"/>
  <c r="V73" i="3"/>
  <c r="W73" i="3"/>
  <c r="X73" i="3"/>
  <c r="Y73" i="3"/>
  <c r="Z73" i="3"/>
  <c r="AA73" i="3"/>
  <c r="AB73" i="3" s="1"/>
  <c r="U74" i="3"/>
  <c r="V74" i="3"/>
  <c r="W74" i="3"/>
  <c r="X74" i="3"/>
  <c r="Y74" i="3"/>
  <c r="Z74" i="3"/>
  <c r="AA74" i="3"/>
  <c r="AB74" i="3" s="1"/>
  <c r="U75" i="3"/>
  <c r="V75" i="3"/>
  <c r="W75" i="3"/>
  <c r="X75" i="3"/>
  <c r="Y75" i="3"/>
  <c r="Z75" i="3"/>
  <c r="AA75" i="3"/>
  <c r="AB75" i="3" s="1"/>
  <c r="U76" i="3"/>
  <c r="V76" i="3"/>
  <c r="W76" i="3"/>
  <c r="X76" i="3"/>
  <c r="Y76" i="3"/>
  <c r="Z76" i="3"/>
  <c r="AA76" i="3"/>
  <c r="AB76" i="3" s="1"/>
  <c r="U77" i="3"/>
  <c r="V77" i="3"/>
  <c r="W77" i="3"/>
  <c r="X77" i="3"/>
  <c r="Y77" i="3"/>
  <c r="Z77" i="3"/>
  <c r="AA77" i="3"/>
  <c r="AB77" i="3" s="1"/>
  <c r="U78" i="3"/>
  <c r="V78" i="3"/>
  <c r="W78" i="3"/>
  <c r="X78" i="3"/>
  <c r="Y78" i="3"/>
  <c r="Z78" i="3"/>
  <c r="AA78" i="3"/>
  <c r="AB78" i="3" s="1"/>
  <c r="U79" i="3"/>
  <c r="V79" i="3"/>
  <c r="W79" i="3"/>
  <c r="X79" i="3"/>
  <c r="Y79" i="3"/>
  <c r="Z79" i="3"/>
  <c r="AA79" i="3"/>
  <c r="AB79" i="3" s="1"/>
  <c r="U80" i="3"/>
  <c r="V80" i="3"/>
  <c r="W80" i="3"/>
  <c r="X80" i="3"/>
  <c r="Y80" i="3"/>
  <c r="Z80" i="3"/>
  <c r="AA80" i="3"/>
  <c r="AB80" i="3" s="1"/>
  <c r="U81" i="3"/>
  <c r="V81" i="3"/>
  <c r="W81" i="3"/>
  <c r="X81" i="3"/>
  <c r="Y81" i="3"/>
  <c r="Z81" i="3"/>
  <c r="AA81" i="3"/>
  <c r="AB81" i="3" s="1"/>
  <c r="U82" i="3"/>
  <c r="V82" i="3"/>
  <c r="W82" i="3"/>
  <c r="X82" i="3"/>
  <c r="Y82" i="3"/>
  <c r="Z82" i="3"/>
  <c r="AA82" i="3"/>
  <c r="AB82" i="3" s="1"/>
  <c r="U83" i="3"/>
  <c r="V83" i="3"/>
  <c r="W83" i="3"/>
  <c r="X83" i="3"/>
  <c r="Y83" i="3"/>
  <c r="Z83" i="3"/>
  <c r="AA83" i="3"/>
  <c r="AB83" i="3" s="1"/>
  <c r="U84" i="3"/>
  <c r="V84" i="3"/>
  <c r="W84" i="3"/>
  <c r="X84" i="3"/>
  <c r="Y84" i="3"/>
  <c r="Z84" i="3"/>
  <c r="AA84" i="3"/>
  <c r="AB84" i="3" s="1"/>
  <c r="U85" i="3"/>
  <c r="V85" i="3"/>
  <c r="W85" i="3"/>
  <c r="X85" i="3"/>
  <c r="Y85" i="3"/>
  <c r="Z85" i="3"/>
  <c r="AA85" i="3"/>
  <c r="AB85" i="3" s="1"/>
  <c r="U86" i="3"/>
  <c r="V86" i="3"/>
  <c r="W86" i="3"/>
  <c r="X86" i="3"/>
  <c r="Y86" i="3"/>
  <c r="Z86" i="3"/>
  <c r="AA86" i="3"/>
  <c r="AB86" i="3" s="1"/>
  <c r="U87" i="3"/>
  <c r="V87" i="3"/>
  <c r="W87" i="3"/>
  <c r="X87" i="3"/>
  <c r="Y87" i="3"/>
  <c r="Z87" i="3"/>
  <c r="AA87" i="3"/>
  <c r="AB87" i="3" s="1"/>
  <c r="U88" i="3"/>
  <c r="V88" i="3"/>
  <c r="W88" i="3"/>
  <c r="X88" i="3"/>
  <c r="Y88" i="3"/>
  <c r="Z88" i="3"/>
  <c r="AA88" i="3"/>
  <c r="AB88" i="3" s="1"/>
  <c r="U89" i="3"/>
  <c r="V89" i="3"/>
  <c r="W89" i="3"/>
  <c r="X89" i="3"/>
  <c r="Y89" i="3"/>
  <c r="Z89" i="3"/>
  <c r="AA89" i="3"/>
  <c r="AB89" i="3" s="1"/>
  <c r="U90" i="3"/>
  <c r="V90" i="3"/>
  <c r="W90" i="3"/>
  <c r="X90" i="3"/>
  <c r="Y90" i="3"/>
  <c r="Z90" i="3"/>
  <c r="AA90" i="3"/>
  <c r="AB90" i="3" s="1"/>
  <c r="U91" i="3"/>
  <c r="V91" i="3"/>
  <c r="W91" i="3"/>
  <c r="X91" i="3"/>
  <c r="Y91" i="3"/>
  <c r="Z91" i="3"/>
  <c r="AA91" i="3"/>
  <c r="AB91" i="3" s="1"/>
  <c r="U92" i="3"/>
  <c r="V92" i="3"/>
  <c r="W92" i="3"/>
  <c r="X92" i="3"/>
  <c r="Y92" i="3"/>
  <c r="Z92" i="3"/>
  <c r="AA92" i="3"/>
  <c r="AB92" i="3" s="1"/>
  <c r="U93" i="3"/>
  <c r="V93" i="3"/>
  <c r="W93" i="3"/>
  <c r="X93" i="3"/>
  <c r="Y93" i="3"/>
  <c r="Z93" i="3"/>
  <c r="AA93" i="3"/>
  <c r="AB93" i="3" s="1"/>
  <c r="U94" i="3"/>
  <c r="V94" i="3"/>
  <c r="W94" i="3"/>
  <c r="X94" i="3"/>
  <c r="Y94" i="3"/>
  <c r="Z94" i="3"/>
  <c r="AA94" i="3"/>
  <c r="AB94" i="3" s="1"/>
  <c r="U95" i="3"/>
  <c r="V95" i="3"/>
  <c r="W95" i="3"/>
  <c r="X95" i="3"/>
  <c r="Y95" i="3"/>
  <c r="Z95" i="3"/>
  <c r="AA95" i="3"/>
  <c r="AB95" i="3" s="1"/>
  <c r="U96" i="3"/>
  <c r="V96" i="3"/>
  <c r="W96" i="3"/>
  <c r="X96" i="3"/>
  <c r="Y96" i="3"/>
  <c r="Z96" i="3"/>
  <c r="AA96" i="3"/>
  <c r="AB96" i="3" s="1"/>
  <c r="U97" i="3"/>
  <c r="V97" i="3"/>
  <c r="W97" i="3"/>
  <c r="X97" i="3"/>
  <c r="Y97" i="3"/>
  <c r="Z97" i="3"/>
  <c r="AA97" i="3"/>
  <c r="AB97" i="3" s="1"/>
  <c r="U98" i="3"/>
  <c r="V98" i="3"/>
  <c r="W98" i="3"/>
  <c r="X98" i="3"/>
  <c r="Y98" i="3"/>
  <c r="Z98" i="3"/>
  <c r="AA98" i="3"/>
  <c r="AB98" i="3" s="1"/>
  <c r="U99" i="3"/>
  <c r="V99" i="3"/>
  <c r="W99" i="3"/>
  <c r="X99" i="3"/>
  <c r="Y99" i="3"/>
  <c r="Z99" i="3"/>
  <c r="AA99" i="3"/>
  <c r="AB99" i="3" s="1"/>
  <c r="U100" i="3"/>
  <c r="V100" i="3"/>
  <c r="W100" i="3"/>
  <c r="X100" i="3"/>
  <c r="Y100" i="3"/>
  <c r="Z100" i="3"/>
  <c r="AA100" i="3"/>
  <c r="AB100" i="3" s="1"/>
  <c r="U101" i="3"/>
  <c r="V101" i="3"/>
  <c r="W101" i="3"/>
  <c r="X101" i="3"/>
  <c r="Y101" i="3"/>
  <c r="Z101" i="3"/>
  <c r="AA101" i="3"/>
  <c r="AB101" i="3" s="1"/>
  <c r="U102" i="3"/>
  <c r="V102" i="3"/>
  <c r="W102" i="3"/>
  <c r="X102" i="3"/>
  <c r="Y102" i="3"/>
  <c r="Z102" i="3"/>
  <c r="AA102" i="3"/>
  <c r="AB102" i="3" s="1"/>
  <c r="U103" i="3"/>
  <c r="V103" i="3"/>
  <c r="W103" i="3"/>
  <c r="X103" i="3"/>
  <c r="Y103" i="3"/>
  <c r="Z103" i="3"/>
  <c r="AA103" i="3"/>
  <c r="AB103" i="3" s="1"/>
  <c r="U104" i="3"/>
  <c r="V104" i="3"/>
  <c r="W104" i="3"/>
  <c r="X104" i="3"/>
  <c r="Y104" i="3"/>
  <c r="Z104" i="3"/>
  <c r="AA104" i="3"/>
  <c r="AB104" i="3" s="1"/>
  <c r="U105" i="3"/>
  <c r="V105" i="3"/>
  <c r="W105" i="3"/>
  <c r="X105" i="3"/>
  <c r="Y105" i="3"/>
  <c r="Z105" i="3"/>
  <c r="AA105" i="3"/>
  <c r="AB105" i="3" s="1"/>
  <c r="U106" i="3"/>
  <c r="V106" i="3"/>
  <c r="W106" i="3"/>
  <c r="X106" i="3"/>
  <c r="Y106" i="3"/>
  <c r="Z106" i="3"/>
  <c r="AA106" i="3"/>
  <c r="AB106" i="3" s="1"/>
  <c r="U107" i="3"/>
  <c r="V107" i="3"/>
  <c r="W107" i="3"/>
  <c r="X107" i="3"/>
  <c r="Y107" i="3"/>
  <c r="Z107" i="3"/>
  <c r="AA107" i="3"/>
  <c r="AB107" i="3" s="1"/>
  <c r="U108" i="3"/>
  <c r="V108" i="3"/>
  <c r="W108" i="3"/>
  <c r="X108" i="3"/>
  <c r="Y108" i="3"/>
  <c r="Z108" i="3"/>
  <c r="AA108" i="3"/>
  <c r="AB108" i="3" s="1"/>
  <c r="U109" i="3"/>
  <c r="V109" i="3"/>
  <c r="W109" i="3"/>
  <c r="X109" i="3"/>
  <c r="Y109" i="3"/>
  <c r="Z109" i="3"/>
  <c r="AA109" i="3"/>
  <c r="AB109" i="3" s="1"/>
  <c r="AA4" i="3"/>
  <c r="AB4" i="3" s="1"/>
  <c r="AA5" i="3"/>
  <c r="AB5" i="3" s="1"/>
  <c r="AA6" i="3"/>
  <c r="AB6" i="3" s="1"/>
  <c r="AA7" i="3"/>
  <c r="AB7" i="3" s="1"/>
  <c r="AA8" i="3"/>
  <c r="AB8" i="3" s="1"/>
  <c r="AA9" i="3"/>
  <c r="AB9" i="3" s="1"/>
  <c r="AA3" i="3"/>
  <c r="AB3" i="3" s="1"/>
  <c r="Z9" i="3"/>
  <c r="Z4" i="3"/>
  <c r="Z5" i="3"/>
  <c r="Z6" i="3"/>
  <c r="Z7" i="3"/>
  <c r="Z8" i="3"/>
  <c r="Z3" i="3"/>
  <c r="Y4" i="3"/>
  <c r="Y5" i="3"/>
  <c r="Y6" i="3"/>
  <c r="Y7" i="3"/>
  <c r="Y8" i="3"/>
  <c r="Y9" i="3"/>
  <c r="Y3" i="3"/>
  <c r="X4" i="3"/>
  <c r="X5" i="3"/>
  <c r="X6" i="3"/>
  <c r="X7" i="3"/>
  <c r="X8" i="3"/>
  <c r="X9" i="3"/>
  <c r="X3" i="3"/>
  <c r="W4" i="3"/>
  <c r="W5" i="3"/>
  <c r="W6" i="3"/>
  <c r="W7" i="3"/>
  <c r="W8" i="3"/>
  <c r="W9" i="3"/>
  <c r="W3" i="3"/>
  <c r="V4" i="3"/>
  <c r="V5" i="3"/>
  <c r="V6" i="3"/>
  <c r="V7" i="3"/>
  <c r="V8" i="3"/>
  <c r="V9" i="3"/>
  <c r="V3" i="3"/>
  <c r="U4" i="3"/>
  <c r="U5" i="3"/>
  <c r="U6" i="3"/>
  <c r="U7" i="3"/>
  <c r="U8" i="3"/>
  <c r="U9" i="3"/>
  <c r="U3" i="3"/>
  <c r="E7" i="4" l="1"/>
  <c r="F7" i="4" s="1"/>
  <c r="AH117" i="3"/>
  <c r="AI78" i="3"/>
  <c r="AI74" i="3"/>
  <c r="AI70" i="3"/>
  <c r="AI66" i="3"/>
  <c r="AI62" i="3"/>
  <c r="AI54" i="3"/>
  <c r="AI50" i="3"/>
  <c r="AI46" i="3"/>
  <c r="AI42" i="3"/>
  <c r="AI38" i="3"/>
  <c r="AI34" i="3"/>
  <c r="AI30" i="3"/>
  <c r="AI112" i="3" s="1"/>
  <c r="AI106" i="3"/>
  <c r="AI102" i="3"/>
  <c r="AI98" i="3"/>
  <c r="AI94" i="3"/>
  <c r="AI90" i="3"/>
  <c r="AI86" i="3"/>
  <c r="AI82" i="3"/>
  <c r="AI58" i="3"/>
  <c r="AE110" i="3"/>
  <c r="AH115" i="3"/>
  <c r="AH112" i="3"/>
  <c r="AH116" i="3"/>
  <c r="AH114" i="3"/>
  <c r="AH113" i="3"/>
  <c r="V110" i="3"/>
  <c r="U110" i="3"/>
  <c r="Y110" i="3"/>
  <c r="X110" i="3"/>
  <c r="AB110" i="3"/>
  <c r="W110" i="3"/>
  <c r="AA110" i="3"/>
  <c r="Z110" i="3"/>
  <c r="E5" i="4" l="1"/>
  <c r="F5" i="4" s="1"/>
  <c r="G5" i="4" s="1"/>
  <c r="E6" i="4"/>
  <c r="F6" i="4" s="1"/>
  <c r="AI117" i="3"/>
  <c r="AI116" i="3"/>
  <c r="AI114" i="3"/>
  <c r="AI113" i="3"/>
  <c r="AI115" i="3"/>
  <c r="E8" i="4" l="1"/>
  <c r="F8" i="4" s="1"/>
  <c r="G6" i="4"/>
  <c r="G7" i="4" s="1"/>
  <c r="E9" i="4" l="1"/>
  <c r="F9" i="4" s="1"/>
  <c r="G8" i="4"/>
  <c r="G9" i="4" l="1"/>
  <c r="E10" i="4"/>
  <c r="F10" i="4" s="1"/>
  <c r="G10" i="4" l="1"/>
  <c r="E11" i="4"/>
  <c r="F11" i="4" s="1"/>
  <c r="G11" i="4" s="1"/>
  <c r="E12" i="4" l="1"/>
  <c r="F12" i="4" s="1"/>
  <c r="G12" i="4" s="1"/>
  <c r="E13" i="4" l="1"/>
  <c r="F13" i="4" s="1"/>
  <c r="G13" i="4" s="1"/>
  <c r="E14" i="4" l="1"/>
  <c r="F14" i="4" s="1"/>
  <c r="G14" i="4" s="1"/>
  <c r="E15" i="4" l="1"/>
  <c r="F15" i="4" s="1"/>
  <c r="G15" i="4" s="1"/>
  <c r="E16" i="4" l="1"/>
  <c r="F16" i="4" s="1"/>
  <c r="G16" i="4" s="1"/>
  <c r="E17" i="4" l="1"/>
  <c r="F17" i="4" s="1"/>
  <c r="G17" i="4" s="1"/>
  <c r="E18" i="4" l="1"/>
  <c r="F18" i="4" s="1"/>
  <c r="G18" i="4" s="1"/>
  <c r="E19" i="4" l="1"/>
  <c r="F19" i="4" s="1"/>
  <c r="G19" i="4" s="1"/>
  <c r="E20" i="4" l="1"/>
  <c r="F20" i="4" s="1"/>
  <c r="G20" i="4" s="1"/>
  <c r="E21" i="4" l="1"/>
  <c r="F21" i="4" s="1"/>
  <c r="G21" i="4" s="1"/>
  <c r="E22" i="4" l="1"/>
  <c r="F22" i="4" s="1"/>
  <c r="G22" i="4" s="1"/>
  <c r="E23" i="4" l="1"/>
  <c r="F23" i="4" s="1"/>
  <c r="G23" i="4" s="1"/>
  <c r="E24" i="4" l="1"/>
  <c r="F24" i="4" s="1"/>
  <c r="G24" i="4" s="1"/>
  <c r="E25" i="4" l="1"/>
  <c r="F25" i="4" s="1"/>
  <c r="G25" i="4" s="1"/>
  <c r="E26" i="4" l="1"/>
  <c r="F26" i="4" s="1"/>
  <c r="G26" i="4" s="1"/>
  <c r="E27" i="4" l="1"/>
  <c r="F27" i="4" s="1"/>
  <c r="G27" i="4" s="1"/>
  <c r="E28" i="4" l="1"/>
  <c r="F28" i="4" s="1"/>
  <c r="G28" i="4" s="1"/>
  <c r="E29" i="4" l="1"/>
  <c r="F29" i="4" s="1"/>
  <c r="G29" i="4" s="1"/>
  <c r="E30" i="4" l="1"/>
  <c r="F30" i="4" s="1"/>
  <c r="G30" i="4" s="1"/>
  <c r="E31" i="4" l="1"/>
  <c r="F31" i="4" s="1"/>
  <c r="G31" i="4" s="1"/>
  <c r="E32" i="4" l="1"/>
  <c r="F32" i="4" s="1"/>
  <c r="G32" i="4" s="1"/>
  <c r="E33" i="4" l="1"/>
  <c r="F33" i="4" s="1"/>
  <c r="G33" i="4" s="1"/>
  <c r="E34" i="4" l="1"/>
  <c r="F34" i="4" s="1"/>
  <c r="G34" i="4" s="1"/>
  <c r="E35" i="4" l="1"/>
  <c r="F35" i="4" s="1"/>
  <c r="G35" i="4" s="1"/>
  <c r="E36" i="4" l="1"/>
  <c r="F36" i="4" s="1"/>
  <c r="G36" i="4" s="1"/>
  <c r="E37" i="4" l="1"/>
  <c r="F37" i="4" s="1"/>
  <c r="G37" i="4" s="1"/>
  <c r="E38" i="4" l="1"/>
  <c r="F38" i="4" s="1"/>
  <c r="G38" i="4" s="1"/>
  <c r="E39" i="4" l="1"/>
  <c r="F39" i="4" s="1"/>
  <c r="G39" i="4" s="1"/>
  <c r="E40" i="4" l="1"/>
  <c r="F40" i="4" s="1"/>
  <c r="G40" i="4" s="1"/>
  <c r="E41" i="4" l="1"/>
  <c r="F41" i="4" s="1"/>
  <c r="G41" i="4" s="1"/>
  <c r="E42" i="4" l="1"/>
  <c r="F42" i="4" s="1"/>
  <c r="G42" i="4" s="1"/>
  <c r="E43" i="4" l="1"/>
  <c r="F43" i="4" s="1"/>
  <c r="G43" i="4" s="1"/>
  <c r="E44" i="4" l="1"/>
  <c r="F44" i="4" s="1"/>
  <c r="G44" i="4" s="1"/>
  <c r="E45" i="4" l="1"/>
  <c r="F45" i="4" s="1"/>
  <c r="G45" i="4" s="1"/>
  <c r="E46" i="4" l="1"/>
  <c r="F46" i="4" s="1"/>
  <c r="G46" i="4" s="1"/>
  <c r="E47" i="4" l="1"/>
  <c r="F47" i="4" s="1"/>
  <c r="G47" i="4" s="1"/>
  <c r="E48" i="4" l="1"/>
  <c r="F48" i="4" s="1"/>
  <c r="G48" i="4" s="1"/>
  <c r="E49" i="4" l="1"/>
  <c r="F49" i="4" s="1"/>
  <c r="G49" i="4" s="1"/>
  <c r="E50" i="4" l="1"/>
  <c r="F50" i="4" s="1"/>
  <c r="G50" i="4" s="1"/>
  <c r="E51" i="4" l="1"/>
  <c r="F51" i="4" s="1"/>
  <c r="G51" i="4" s="1"/>
  <c r="E52" i="4" l="1"/>
  <c r="F52" i="4" s="1"/>
  <c r="G52" i="4" s="1"/>
  <c r="E53" i="4" l="1"/>
  <c r="F53" i="4" s="1"/>
  <c r="G53" i="4" s="1"/>
  <c r="E54" i="4" l="1"/>
  <c r="F54" i="4" s="1"/>
  <c r="G54" i="4" s="1"/>
  <c r="E55" i="4" l="1"/>
  <c r="F55" i="4" s="1"/>
  <c r="G55" i="4" s="1"/>
  <c r="E56" i="4" l="1"/>
  <c r="F56" i="4" s="1"/>
  <c r="G56" i="4" s="1"/>
  <c r="E57" i="4" l="1"/>
  <c r="F57" i="4" s="1"/>
  <c r="G57" i="4" s="1"/>
  <c r="E58" i="4" l="1"/>
  <c r="F58" i="4" s="1"/>
  <c r="G58" i="4" s="1"/>
  <c r="E59" i="4" l="1"/>
  <c r="F59" i="4" s="1"/>
  <c r="G59" i="4" s="1"/>
  <c r="E60" i="4" l="1"/>
  <c r="F60" i="4" s="1"/>
  <c r="G60" i="4" s="1"/>
  <c r="E61" i="4" l="1"/>
  <c r="F61" i="4" s="1"/>
  <c r="G61" i="4" s="1"/>
  <c r="E62" i="4" l="1"/>
  <c r="F62" i="4" s="1"/>
  <c r="G62" i="4" s="1"/>
  <c r="E63" i="4" l="1"/>
  <c r="F63" i="4" s="1"/>
  <c r="G63" i="4" s="1"/>
  <c r="E64" i="4" l="1"/>
  <c r="F64" i="4" s="1"/>
  <c r="G64" i="4" s="1"/>
  <c r="E65" i="4" l="1"/>
  <c r="F65" i="4" s="1"/>
  <c r="G65" i="4" s="1"/>
  <c r="E66" i="4" l="1"/>
  <c r="F66" i="4" s="1"/>
  <c r="G66" i="4" s="1"/>
  <c r="E67" i="4" l="1"/>
  <c r="F67" i="4" s="1"/>
  <c r="G67" i="4" s="1"/>
  <c r="E68" i="4" l="1"/>
  <c r="F68" i="4" s="1"/>
  <c r="G68" i="4" s="1"/>
  <c r="E69" i="4" l="1"/>
  <c r="F69" i="4" s="1"/>
  <c r="G69" i="4" s="1"/>
  <c r="E70" i="4" l="1"/>
  <c r="F70" i="4" s="1"/>
  <c r="G70" i="4" s="1"/>
  <c r="E71" i="4" l="1"/>
  <c r="F71" i="4" s="1"/>
  <c r="G71" i="4" s="1"/>
  <c r="E72" i="4" l="1"/>
  <c r="F72" i="4" s="1"/>
  <c r="G72" i="4" s="1"/>
  <c r="E73" i="4" l="1"/>
  <c r="F73" i="4" s="1"/>
  <c r="G73" i="4" s="1"/>
  <c r="E74" i="4" l="1"/>
  <c r="F74" i="4" s="1"/>
  <c r="G74" i="4" s="1"/>
  <c r="E75" i="4" l="1"/>
  <c r="F75" i="4" s="1"/>
  <c r="G75" i="4" s="1"/>
  <c r="E76" i="4" l="1"/>
  <c r="F76" i="4" s="1"/>
  <c r="G76" i="4" s="1"/>
  <c r="E77" i="4" l="1"/>
  <c r="F77" i="4" s="1"/>
  <c r="G77" i="4" s="1"/>
  <c r="E78" i="4" l="1"/>
  <c r="F78" i="4" s="1"/>
  <c r="G78" i="4" s="1"/>
  <c r="E79" i="4" l="1"/>
  <c r="F79" i="4" s="1"/>
  <c r="G79" i="4" s="1"/>
  <c r="E80" i="4" l="1"/>
  <c r="F80" i="4" s="1"/>
  <c r="G80" i="4" s="1"/>
  <c r="E81" i="4" l="1"/>
  <c r="F81" i="4" s="1"/>
  <c r="G81" i="4" s="1"/>
  <c r="E82" i="4" l="1"/>
  <c r="F82" i="4" s="1"/>
  <c r="G82" i="4" s="1"/>
  <c r="E83" i="4" l="1"/>
  <c r="F83" i="4" s="1"/>
  <c r="G83" i="4" s="1"/>
  <c r="E84" i="4" l="1"/>
  <c r="F84" i="4" s="1"/>
  <c r="G84" i="4" s="1"/>
  <c r="E85" i="4" l="1"/>
  <c r="F85" i="4" s="1"/>
  <c r="G85" i="4" s="1"/>
  <c r="E86" i="4" l="1"/>
  <c r="F86" i="4" s="1"/>
  <c r="G86" i="4" s="1"/>
  <c r="E87" i="4" l="1"/>
  <c r="F87" i="4" s="1"/>
  <c r="G87" i="4" s="1"/>
  <c r="E88" i="4" l="1"/>
  <c r="F88" i="4" s="1"/>
  <c r="G88" i="4" s="1"/>
  <c r="E89" i="4" l="1"/>
  <c r="F89" i="4" s="1"/>
  <c r="G89" i="4" s="1"/>
  <c r="E90" i="4" l="1"/>
  <c r="F90" i="4" s="1"/>
  <c r="G90" i="4" s="1"/>
  <c r="E91" i="4" l="1"/>
  <c r="F91" i="4" s="1"/>
  <c r="G91" i="4" s="1"/>
  <c r="E92" i="4" l="1"/>
  <c r="F92" i="4" s="1"/>
  <c r="G92" i="4" s="1"/>
  <c r="E93" i="4" l="1"/>
  <c r="F93" i="4" s="1"/>
  <c r="G93" i="4" s="1"/>
  <c r="E94" i="4" l="1"/>
  <c r="F94" i="4" s="1"/>
  <c r="G94" i="4" s="1"/>
  <c r="E95" i="4" l="1"/>
  <c r="F95" i="4" s="1"/>
  <c r="G95" i="4" s="1"/>
  <c r="E96" i="4" l="1"/>
  <c r="F96" i="4" s="1"/>
  <c r="G96" i="4" s="1"/>
  <c r="E97" i="4" l="1"/>
  <c r="F97" i="4" s="1"/>
  <c r="G97" i="4" s="1"/>
  <c r="E98" i="4" l="1"/>
  <c r="F98" i="4" s="1"/>
  <c r="G98" i="4" s="1"/>
  <c r="E99" i="4" l="1"/>
  <c r="F99" i="4" s="1"/>
  <c r="G99" i="4" s="1"/>
  <c r="E100" i="4" l="1"/>
  <c r="F100" i="4" s="1"/>
  <c r="G100" i="4" s="1"/>
  <c r="E101" i="4" l="1"/>
  <c r="F101" i="4" s="1"/>
  <c r="G101" i="4" s="1"/>
  <c r="E102" i="4" l="1"/>
  <c r="F102" i="4" s="1"/>
  <c r="G102" i="4" s="1"/>
  <c r="E103" i="4" l="1"/>
  <c r="F103" i="4" s="1"/>
  <c r="G103" i="4" s="1"/>
  <c r="E104" i="4" l="1"/>
  <c r="F104" i="4" s="1"/>
  <c r="G104" i="4" s="1"/>
  <c r="E105" i="4" l="1"/>
  <c r="F105" i="4" s="1"/>
  <c r="G105" i="4" s="1"/>
  <c r="E106" i="4" l="1"/>
  <c r="F106" i="4" s="1"/>
  <c r="G106" i="4" s="1"/>
  <c r="E107" i="4" l="1"/>
  <c r="F107" i="4" s="1"/>
  <c r="G107" i="4" s="1"/>
  <c r="E108" i="4" l="1"/>
  <c r="F108" i="4" s="1"/>
  <c r="G108" i="4" s="1"/>
  <c r="E109" i="4" l="1"/>
  <c r="F109" i="4" s="1"/>
  <c r="G109" i="4" s="1"/>
  <c r="E110" i="4"/>
  <c r="F110" i="4" s="1"/>
  <c r="G110" i="4" l="1"/>
</calcChain>
</file>

<file path=xl/sharedStrings.xml><?xml version="1.0" encoding="utf-8"?>
<sst xmlns="http://schemas.openxmlformats.org/spreadsheetml/2006/main" count="1168" uniqueCount="117">
  <si>
    <t>205.2</t>
  </si>
  <si>
    <t>166.2</t>
  </si>
  <si>
    <t>166.1</t>
  </si>
  <si>
    <t>1A</t>
  </si>
  <si>
    <t>M</t>
  </si>
  <si>
    <t>2A</t>
  </si>
  <si>
    <t>2B</t>
  </si>
  <si>
    <t>1B</t>
  </si>
  <si>
    <t>Stage</t>
  </si>
  <si>
    <t>3A</t>
  </si>
  <si>
    <t>F</t>
  </si>
  <si>
    <t>Smoking</t>
  </si>
  <si>
    <t xml:space="preserve">CNS (4 st cerebrala metastaser), 090709, radiologiskt sannolikt malignt melanom-metastas. Avlider i pneumonibild och på en lungrtg kan man inte utesluta malignitet men stor sannolikhet pleuraplac, på nästa rtg inget säkert patologiskt. </t>
  </si>
  <si>
    <t xml:space="preserve">CT 121008: lever (ngt oklar valör), misstänkta met i vä njure och lungor.  130313 hjärnmetastaser (CT, görs senare MR)+  130325 sk-met (CT, senare även MR rygg). </t>
  </si>
  <si>
    <t>CNS</t>
  </si>
  <si>
    <t>CA 125</t>
  </si>
  <si>
    <t>CA 19-9</t>
  </si>
  <si>
    <t>Yes</t>
  </si>
  <si>
    <t>No</t>
  </si>
  <si>
    <t>Follow-up time (months)</t>
  </si>
  <si>
    <t>Recurrence</t>
  </si>
  <si>
    <t>Uncertain</t>
  </si>
  <si>
    <t>Thorax</t>
  </si>
  <si>
    <t>Liver (XXX)</t>
  </si>
  <si>
    <t>Skeleton</t>
  </si>
  <si>
    <t>Thorax and skeleton</t>
  </si>
  <si>
    <t>Thorax and CNS</t>
  </si>
  <si>
    <t>CNS and skeleton</t>
  </si>
  <si>
    <t>Liver</t>
  </si>
  <si>
    <t>CNS, thorax and skeleton</t>
  </si>
  <si>
    <t>Hemolysis</t>
  </si>
  <si>
    <t>Thorax and kidney</t>
  </si>
  <si>
    <t xml:space="preserve">Liver </t>
  </si>
  <si>
    <t xml:space="preserve">No </t>
  </si>
  <si>
    <t>Recurrence/other event</t>
  </si>
  <si>
    <t>Radiology and cythology/pathology</t>
  </si>
  <si>
    <t xml:space="preserve">Confirmation of recurrence </t>
  </si>
  <si>
    <t>Radiology</t>
  </si>
  <si>
    <t>Ever/current</t>
  </si>
  <si>
    <t>Never</t>
  </si>
  <si>
    <t>Study nr</t>
  </si>
  <si>
    <t>Age**</t>
  </si>
  <si>
    <t>**At time of surgery</t>
  </si>
  <si>
    <t>chemotherapy</t>
  </si>
  <si>
    <t>radiotherapy</t>
  </si>
  <si>
    <t>Adjuvant treatment</t>
  </si>
  <si>
    <t>New primary lung cancer</t>
  </si>
  <si>
    <t>Local(s)</t>
  </si>
  <si>
    <t xml:space="preserve">CEA </t>
  </si>
  <si>
    <t xml:space="preserve">HE-4 </t>
  </si>
  <si>
    <t xml:space="preserve">NSE </t>
  </si>
  <si>
    <t>Tumor markers*</t>
  </si>
  <si>
    <t>*CEA&lt;5µg/L, CA 19-9&lt;35kE/L, CA 125 &lt; 35kE, NSE&lt;17µg/L, HE4 premenopausal women &lt;92pmol/L and postmenopausal women &lt;121 pmol/L</t>
  </si>
  <si>
    <t>Sex***</t>
  </si>
  <si>
    <t>*** F=Female M=Male</t>
  </si>
  <si>
    <t>Lepidic</t>
  </si>
  <si>
    <t>Solid</t>
  </si>
  <si>
    <t>Histology</t>
  </si>
  <si>
    <t>Acinar</t>
  </si>
  <si>
    <t>Papillary</t>
  </si>
  <si>
    <t>Mucinous</t>
  </si>
  <si>
    <t>Solid/clear cell</t>
  </si>
  <si>
    <t>No data</t>
  </si>
  <si>
    <t>wt / G12D</t>
  </si>
  <si>
    <t>wt / wt</t>
  </si>
  <si>
    <t>wt / G12C</t>
  </si>
  <si>
    <t>wt / G12S</t>
  </si>
  <si>
    <t>wt / G12V</t>
  </si>
  <si>
    <t>wt / Q61H</t>
  </si>
  <si>
    <t>L861Q / wt</t>
  </si>
  <si>
    <t>M766I / wt</t>
  </si>
  <si>
    <t>wt / G13C</t>
  </si>
  <si>
    <t>P848L / G12C</t>
  </si>
  <si>
    <t>wt / Q61L</t>
  </si>
  <si>
    <t>wt / G12A</t>
  </si>
  <si>
    <t>G719A / wt</t>
  </si>
  <si>
    <t>L858R / wt</t>
  </si>
  <si>
    <t>P848L / wt</t>
  </si>
  <si>
    <t>EGFR / KRAS</t>
  </si>
  <si>
    <t>Mutation status****</t>
  </si>
  <si>
    <t>****wt=wildtype</t>
  </si>
  <si>
    <t>ex 19 del / wt</t>
  </si>
  <si>
    <t>Days from blood sampling to surgery</t>
  </si>
  <si>
    <t>Earlier the same day as surgery</t>
  </si>
  <si>
    <t>Recurrent Radiology +Cyt/Path</t>
  </si>
  <si>
    <t>Recurrent Rad</t>
  </si>
  <si>
    <t>Yes recurrent</t>
  </si>
  <si>
    <t>No recurrent</t>
  </si>
  <si>
    <t>Second primary</t>
  </si>
  <si>
    <t>Uncertain event</t>
  </si>
  <si>
    <t>Adjuvant tx</t>
  </si>
  <si>
    <t>No Adjuvant</t>
  </si>
  <si>
    <t>censor</t>
  </si>
  <si>
    <t>months</t>
  </si>
  <si>
    <t>Elevated CA125</t>
  </si>
  <si>
    <t>Elevated CEA</t>
  </si>
  <si>
    <t>Elevated HE4</t>
  </si>
  <si>
    <t>Elevated NSE</t>
  </si>
  <si>
    <t>Elevated CA19-9</t>
  </si>
  <si>
    <t>Post-menopausal</t>
  </si>
  <si>
    <t>Number elevated (including NSE)</t>
  </si>
  <si>
    <t>Number elevated (not including NSE)</t>
  </si>
  <si>
    <t>Number of elevated tumour markers</t>
  </si>
  <si>
    <t>DFS NSE</t>
  </si>
  <si>
    <t>DFS no NSE</t>
  </si>
  <si>
    <t>invert recurrenct</t>
  </si>
  <si>
    <t>Time</t>
  </si>
  <si>
    <t>Living at start of month</t>
  </si>
  <si>
    <t>Died</t>
  </si>
  <si>
    <t>Censored</t>
  </si>
  <si>
    <t>Estimated probability of</t>
  </si>
  <si>
    <t>death</t>
  </si>
  <si>
    <t>survival</t>
  </si>
  <si>
    <t>% survivors at end of day</t>
  </si>
  <si>
    <t>&lt;=1 censor</t>
  </si>
  <si>
    <t>&gt;2 censor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</si>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</sst>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7" fontId="1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/>
    <xf numFmtId="0" fontId="4" fillId="0" borderId="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right"/>
    </xf>
    <xf numFmtId="14" fontId="4" fillId="0" borderId="7" xfId="0" applyNumberFormat="1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left"/>
    </xf>
    <xf numFmtId="0" fontId="4" fillId="0" borderId="0" xfId="0" applyFont="1"/>
    <xf numFmtId="0" fontId="3" fillId="0" borderId="6" xfId="0" applyFont="1" applyFill="1" applyBorder="1"/>
    <xf numFmtId="0" fontId="3" fillId="0" borderId="4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9" fillId="0" borderId="8" xfId="5" applyFont="1" applyFill="1" applyBorder="1" applyAlignment="1">
      <alignment horizontal="left" wrapText="1" indent="5"/>
    </xf>
    <xf numFmtId="0" fontId="9" fillId="0" borderId="7" xfId="5" applyFont="1" applyFill="1" applyBorder="1" applyAlignment="1">
      <alignment horizontal="left" wrapText="1" indent="5"/>
    </xf>
    <xf numFmtId="0" fontId="9" fillId="0" borderId="7" xfId="5" applyFont="1" applyFill="1" applyBorder="1" applyAlignment="1">
      <alignment horizontal="left" vertical="center" wrapText="1" indent="5"/>
    </xf>
    <xf numFmtId="0" fontId="9" fillId="0" borderId="4" xfId="5" applyFont="1" applyFill="1" applyBorder="1" applyAlignment="1">
      <alignment horizontal="left" wrapText="1" indent="5"/>
    </xf>
    <xf numFmtId="0" fontId="4" fillId="0" borderId="7" xfId="0" applyFont="1" applyFill="1" applyBorder="1" applyAlignment="1">
      <alignment horizontal="left" indent="1"/>
    </xf>
    <xf numFmtId="0" fontId="4" fillId="0" borderId="7" xfId="0" applyNumberFormat="1" applyFont="1" applyFill="1" applyBorder="1" applyAlignment="1">
      <alignment horizontal="left" indent="1"/>
    </xf>
    <xf numFmtId="0" fontId="4" fillId="0" borderId="4" xfId="0" applyNumberFormat="1" applyFont="1" applyFill="1" applyBorder="1" applyAlignment="1">
      <alignment horizontal="left" indent="1"/>
    </xf>
    <xf numFmtId="0" fontId="4" fillId="0" borderId="4" xfId="0" applyFont="1" applyFill="1" applyBorder="1" applyAlignment="1">
      <alignment horizontal="left" indent="1"/>
    </xf>
    <xf numFmtId="0" fontId="4" fillId="0" borderId="3" xfId="2" applyFont="1" applyFill="1" applyBorder="1" applyAlignment="1">
      <alignment horizontal="left" indent="1"/>
    </xf>
    <xf numFmtId="0" fontId="4" fillId="0" borderId="8" xfId="0" applyFont="1" applyFill="1" applyBorder="1" applyAlignment="1">
      <alignment horizontal="left" indent="1"/>
    </xf>
    <xf numFmtId="0" fontId="4" fillId="0" borderId="3" xfId="0" applyFont="1" applyFill="1" applyBorder="1" applyAlignment="1">
      <alignment horizontal="left" indent="1"/>
    </xf>
    <xf numFmtId="0" fontId="4" fillId="0" borderId="2" xfId="2" applyFont="1" applyFill="1" applyBorder="1" applyAlignment="1">
      <alignment horizontal="left" indent="1"/>
    </xf>
    <xf numFmtId="0" fontId="9" fillId="0" borderId="9" xfId="5" applyFont="1" applyFill="1" applyBorder="1" applyAlignment="1">
      <alignment horizontal="left" wrapText="1" indent="1"/>
    </xf>
    <xf numFmtId="0" fontId="9" fillId="0" borderId="10" xfId="5" applyFont="1" applyFill="1" applyBorder="1" applyAlignment="1">
      <alignment horizontal="left" wrapText="1" indent="1"/>
    </xf>
    <xf numFmtId="0" fontId="4" fillId="0" borderId="3" xfId="0" applyNumberFormat="1" applyFont="1" applyFill="1" applyBorder="1" applyAlignment="1">
      <alignment horizontal="left" indent="1"/>
    </xf>
    <xf numFmtId="49" fontId="4" fillId="0" borderId="7" xfId="0" applyNumberFormat="1" applyFont="1" applyFill="1" applyBorder="1" applyAlignment="1">
      <alignment horizontal="left" indent="1"/>
    </xf>
    <xf numFmtId="49" fontId="4" fillId="0" borderId="3" xfId="0" applyNumberFormat="1" applyFont="1" applyFill="1" applyBorder="1" applyAlignment="1">
      <alignment horizontal="left" indent="1"/>
    </xf>
    <xf numFmtId="17" fontId="4" fillId="0" borderId="7" xfId="0" applyNumberFormat="1" applyFont="1" applyFill="1" applyBorder="1" applyAlignment="1">
      <alignment horizontal="left" indent="1"/>
    </xf>
    <xf numFmtId="0" fontId="4" fillId="0" borderId="2" xfId="0" applyNumberFormat="1" applyFont="1" applyFill="1" applyBorder="1" applyAlignment="1">
      <alignment horizontal="left" indent="1"/>
    </xf>
    <xf numFmtId="0" fontId="4" fillId="0" borderId="2" xfId="0" applyFont="1" applyFill="1" applyBorder="1" applyAlignment="1">
      <alignment horizontal="left" indent="1"/>
    </xf>
    <xf numFmtId="0" fontId="4" fillId="0" borderId="5" xfId="0" applyFont="1" applyBorder="1" applyAlignment="1">
      <alignment horizontal="left" indent="5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left" indent="1"/>
    </xf>
    <xf numFmtId="2" fontId="4" fillId="0" borderId="4" xfId="0" applyNumberFormat="1" applyFont="1" applyFill="1" applyBorder="1" applyAlignment="1">
      <alignment horizontal="left" indent="1"/>
    </xf>
    <xf numFmtId="0" fontId="4" fillId="0" borderId="3" xfId="1" applyNumberFormat="1" applyFont="1" applyFill="1" applyBorder="1" applyAlignment="1">
      <alignment horizontal="left" indent="1"/>
    </xf>
    <xf numFmtId="2" fontId="4" fillId="0" borderId="7" xfId="0" applyNumberFormat="1" applyFont="1" applyFill="1" applyBorder="1" applyAlignment="1">
      <alignment horizontal="left" indent="1"/>
    </xf>
    <xf numFmtId="2" fontId="4" fillId="0" borderId="7" xfId="0" quotePrefix="1" applyNumberFormat="1" applyFont="1" applyFill="1" applyBorder="1" applyAlignment="1">
      <alignment horizontal="left" indent="1"/>
    </xf>
    <xf numFmtId="0" fontId="10" fillId="3" borderId="0" xfId="0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3" xfId="0" applyFont="1" applyBorder="1" applyAlignment="1">
      <alignment horizontal="left" indent="1"/>
    </xf>
    <xf numFmtId="2" fontId="4" fillId="0" borderId="3" xfId="0" applyNumberFormat="1" applyFont="1" applyBorder="1" applyAlignment="1">
      <alignment horizontal="left" indent="1"/>
    </xf>
    <xf numFmtId="0" fontId="4" fillId="0" borderId="4" xfId="0" applyFont="1" applyBorder="1" applyAlignment="1">
      <alignment horizontal="left" indent="1"/>
    </xf>
    <xf numFmtId="0" fontId="0" fillId="0" borderId="0" xfId="0" applyBorder="1"/>
  </cellXfs>
  <cellStyles count="10">
    <cellStyle name="Bad" xfId="1" builtinId="27"/>
    <cellStyle name="Followed Hyperlink" xfId="4" builtinId="9" hidden="1"/>
    <cellStyle name="Followed Hyperlink" xfId="7" builtinId="9" hidden="1"/>
    <cellStyle name="Followed Hyperlink" xfId="9" builtinId="9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8000000}"/>
    <cellStyle name="Normal_Blad1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 by hand'!$G$1</c:f>
              <c:strCache>
                <c:ptCount val="1"/>
                <c:pt idx="0">
                  <c:v>% survivors at end of day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'K-M by hand'!$A$2:$A$110</c:f>
              <c:numCache>
                <c:formatCode>General</c:formatCode>
                <c:ptCount val="109"/>
                <c:pt idx="1">
                  <c:v>0</c:v>
                </c:pt>
                <c:pt idx="2">
                  <c:v>0.7</c:v>
                </c:pt>
                <c:pt idx="3">
                  <c:v>1.5</c:v>
                </c:pt>
                <c:pt idx="4" formatCode="0.00">
                  <c:v>2</c:v>
                </c:pt>
                <c:pt idx="5">
                  <c:v>3.7</c:v>
                </c:pt>
                <c:pt idx="6">
                  <c:v>5.9</c:v>
                </c:pt>
                <c:pt idx="7">
                  <c:v>6.1</c:v>
                </c:pt>
                <c:pt idx="8">
                  <c:v>6.9</c:v>
                </c:pt>
                <c:pt idx="9">
                  <c:v>7.2</c:v>
                </c:pt>
                <c:pt idx="10">
                  <c:v>7.7</c:v>
                </c:pt>
                <c:pt idx="11">
                  <c:v>8.1</c:v>
                </c:pt>
                <c:pt idx="12">
                  <c:v>8.6</c:v>
                </c:pt>
                <c:pt idx="13">
                  <c:v>8.9</c:v>
                </c:pt>
                <c:pt idx="14">
                  <c:v>9.3000000000000007</c:v>
                </c:pt>
                <c:pt idx="15">
                  <c:v>10.5</c:v>
                </c:pt>
                <c:pt idx="16">
                  <c:v>10.8</c:v>
                </c:pt>
                <c:pt idx="17">
                  <c:v>10.9</c:v>
                </c:pt>
                <c:pt idx="18">
                  <c:v>12.1</c:v>
                </c:pt>
                <c:pt idx="19">
                  <c:v>12.2</c:v>
                </c:pt>
                <c:pt idx="20">
                  <c:v>12.3</c:v>
                </c:pt>
                <c:pt idx="21">
                  <c:v>13.9</c:v>
                </c:pt>
                <c:pt idx="22">
                  <c:v>14.7</c:v>
                </c:pt>
                <c:pt idx="23">
                  <c:v>15.2</c:v>
                </c:pt>
                <c:pt idx="24">
                  <c:v>15.5</c:v>
                </c:pt>
                <c:pt idx="25">
                  <c:v>16.8</c:v>
                </c:pt>
                <c:pt idx="26">
                  <c:v>18.600000000000001</c:v>
                </c:pt>
                <c:pt idx="27">
                  <c:v>19.3</c:v>
                </c:pt>
                <c:pt idx="28">
                  <c:v>19.600000000000001</c:v>
                </c:pt>
                <c:pt idx="29" formatCode="0.00">
                  <c:v>20</c:v>
                </c:pt>
                <c:pt idx="30">
                  <c:v>20.8</c:v>
                </c:pt>
                <c:pt idx="31">
                  <c:v>20.8</c:v>
                </c:pt>
                <c:pt idx="32">
                  <c:v>22.2</c:v>
                </c:pt>
                <c:pt idx="33">
                  <c:v>25.2</c:v>
                </c:pt>
                <c:pt idx="34">
                  <c:v>25.7</c:v>
                </c:pt>
                <c:pt idx="35">
                  <c:v>26.4</c:v>
                </c:pt>
                <c:pt idx="36" formatCode="0.00">
                  <c:v>27</c:v>
                </c:pt>
                <c:pt idx="37">
                  <c:v>27.1</c:v>
                </c:pt>
                <c:pt idx="38">
                  <c:v>27.8</c:v>
                </c:pt>
                <c:pt idx="39">
                  <c:v>31.1</c:v>
                </c:pt>
                <c:pt idx="40">
                  <c:v>31.4</c:v>
                </c:pt>
                <c:pt idx="41">
                  <c:v>32.4</c:v>
                </c:pt>
                <c:pt idx="42">
                  <c:v>36.6</c:v>
                </c:pt>
                <c:pt idx="43">
                  <c:v>37.1</c:v>
                </c:pt>
                <c:pt idx="44">
                  <c:v>38.4</c:v>
                </c:pt>
                <c:pt idx="45">
                  <c:v>39.299999999999997</c:v>
                </c:pt>
                <c:pt idx="46">
                  <c:v>44.3</c:v>
                </c:pt>
                <c:pt idx="47" formatCode="0.00">
                  <c:v>45</c:v>
                </c:pt>
                <c:pt idx="48">
                  <c:v>46.4</c:v>
                </c:pt>
                <c:pt idx="49">
                  <c:v>47.6</c:v>
                </c:pt>
                <c:pt idx="50">
                  <c:v>50.4</c:v>
                </c:pt>
                <c:pt idx="51">
                  <c:v>51.4</c:v>
                </c:pt>
                <c:pt idx="52">
                  <c:v>52.8</c:v>
                </c:pt>
                <c:pt idx="53">
                  <c:v>53.4</c:v>
                </c:pt>
                <c:pt idx="54">
                  <c:v>54.7</c:v>
                </c:pt>
                <c:pt idx="55">
                  <c:v>54.7</c:v>
                </c:pt>
                <c:pt idx="56">
                  <c:v>55.5</c:v>
                </c:pt>
                <c:pt idx="57">
                  <c:v>56.6</c:v>
                </c:pt>
                <c:pt idx="58">
                  <c:v>57.7</c:v>
                </c:pt>
                <c:pt idx="59">
                  <c:v>57.7</c:v>
                </c:pt>
                <c:pt idx="60">
                  <c:v>58.4</c:v>
                </c:pt>
                <c:pt idx="61">
                  <c:v>58.7</c:v>
                </c:pt>
                <c:pt idx="62">
                  <c:v>58.7</c:v>
                </c:pt>
                <c:pt idx="63" formatCode="0.00">
                  <c:v>59</c:v>
                </c:pt>
                <c:pt idx="64">
                  <c:v>61.2</c:v>
                </c:pt>
                <c:pt idx="65">
                  <c:v>64.900000000000006</c:v>
                </c:pt>
                <c:pt idx="66" formatCode="0.00">
                  <c:v>65</c:v>
                </c:pt>
                <c:pt idx="67">
                  <c:v>65.400000000000006</c:v>
                </c:pt>
                <c:pt idx="68" formatCode="0.00">
                  <c:v>66</c:v>
                </c:pt>
                <c:pt idx="69">
                  <c:v>67.3</c:v>
                </c:pt>
                <c:pt idx="70">
                  <c:v>68.5</c:v>
                </c:pt>
                <c:pt idx="71">
                  <c:v>68.7</c:v>
                </c:pt>
                <c:pt idx="72">
                  <c:v>68.900000000000006</c:v>
                </c:pt>
                <c:pt idx="73">
                  <c:v>69.3</c:v>
                </c:pt>
                <c:pt idx="74">
                  <c:v>69.400000000000006</c:v>
                </c:pt>
                <c:pt idx="75">
                  <c:v>70.400000000000006</c:v>
                </c:pt>
                <c:pt idx="76">
                  <c:v>71.099999999999994</c:v>
                </c:pt>
                <c:pt idx="77">
                  <c:v>74.3</c:v>
                </c:pt>
                <c:pt idx="78" formatCode="0.00">
                  <c:v>75</c:v>
                </c:pt>
                <c:pt idx="79">
                  <c:v>75.099999999999994</c:v>
                </c:pt>
                <c:pt idx="80">
                  <c:v>75.900000000000006</c:v>
                </c:pt>
                <c:pt idx="81">
                  <c:v>76.099999999999994</c:v>
                </c:pt>
                <c:pt idx="82" formatCode="0.00">
                  <c:v>82</c:v>
                </c:pt>
                <c:pt idx="83">
                  <c:v>84.6</c:v>
                </c:pt>
                <c:pt idx="84">
                  <c:v>85.8</c:v>
                </c:pt>
                <c:pt idx="85">
                  <c:v>87.2</c:v>
                </c:pt>
                <c:pt idx="86">
                  <c:v>87.3</c:v>
                </c:pt>
                <c:pt idx="87">
                  <c:v>87.4</c:v>
                </c:pt>
                <c:pt idx="88">
                  <c:v>87.5</c:v>
                </c:pt>
                <c:pt idx="89">
                  <c:v>88.5</c:v>
                </c:pt>
                <c:pt idx="90">
                  <c:v>90.2</c:v>
                </c:pt>
                <c:pt idx="91">
                  <c:v>90.4</c:v>
                </c:pt>
                <c:pt idx="92">
                  <c:v>94.9</c:v>
                </c:pt>
                <c:pt idx="93">
                  <c:v>95.7</c:v>
                </c:pt>
                <c:pt idx="94">
                  <c:v>97.4</c:v>
                </c:pt>
                <c:pt idx="95">
                  <c:v>97.7</c:v>
                </c:pt>
                <c:pt idx="96">
                  <c:v>97.7</c:v>
                </c:pt>
                <c:pt idx="97">
                  <c:v>98.8</c:v>
                </c:pt>
                <c:pt idx="98">
                  <c:v>100.2</c:v>
                </c:pt>
                <c:pt idx="99">
                  <c:v>100.4</c:v>
                </c:pt>
                <c:pt idx="100">
                  <c:v>101.6</c:v>
                </c:pt>
                <c:pt idx="101">
                  <c:v>102.1</c:v>
                </c:pt>
                <c:pt idx="102">
                  <c:v>107.1</c:v>
                </c:pt>
                <c:pt idx="103">
                  <c:v>108.4</c:v>
                </c:pt>
                <c:pt idx="104">
                  <c:v>113.1</c:v>
                </c:pt>
                <c:pt idx="105">
                  <c:v>113.8</c:v>
                </c:pt>
                <c:pt idx="106">
                  <c:v>113.9</c:v>
                </c:pt>
                <c:pt idx="107">
                  <c:v>123.9</c:v>
                </c:pt>
                <c:pt idx="108">
                  <c:v>124.4</c:v>
                </c:pt>
              </c:numCache>
            </c:numRef>
          </c:xVal>
          <c:yVal>
            <c:numRef>
              <c:f>'K-M by hand'!$G$2:$G$110</c:f>
              <c:numCache>
                <c:formatCode>General</c:formatCode>
                <c:ptCount val="109"/>
                <c:pt idx="1">
                  <c:v>100</c:v>
                </c:pt>
                <c:pt idx="2">
                  <c:v>99.065420560747668</c:v>
                </c:pt>
                <c:pt idx="3">
                  <c:v>99.065420560747668</c:v>
                </c:pt>
                <c:pt idx="4">
                  <c:v>98.121940364931021</c:v>
                </c:pt>
                <c:pt idx="5">
                  <c:v>97.178460169114373</c:v>
                </c:pt>
                <c:pt idx="6">
                  <c:v>97.178460169114373</c:v>
                </c:pt>
                <c:pt idx="7">
                  <c:v>96.225730167456391</c:v>
                </c:pt>
                <c:pt idx="8">
                  <c:v>95.273000165798408</c:v>
                </c:pt>
                <c:pt idx="9">
                  <c:v>94.320270164140425</c:v>
                </c:pt>
                <c:pt idx="10">
                  <c:v>93.367540162482442</c:v>
                </c:pt>
                <c:pt idx="11">
                  <c:v>92.414810160824459</c:v>
                </c:pt>
                <c:pt idx="12">
                  <c:v>91.462080159166476</c:v>
                </c:pt>
                <c:pt idx="13">
                  <c:v>90.509350157508493</c:v>
                </c:pt>
                <c:pt idx="14">
                  <c:v>89.55662015585051</c:v>
                </c:pt>
                <c:pt idx="15">
                  <c:v>88.603890154192527</c:v>
                </c:pt>
                <c:pt idx="16">
                  <c:v>87.651160152534544</c:v>
                </c:pt>
                <c:pt idx="17">
                  <c:v>86.698430150876561</c:v>
                </c:pt>
                <c:pt idx="18">
                  <c:v>85.745700149218578</c:v>
                </c:pt>
                <c:pt idx="19">
                  <c:v>84.792970147560595</c:v>
                </c:pt>
                <c:pt idx="20">
                  <c:v>83.840240145902612</c:v>
                </c:pt>
                <c:pt idx="21">
                  <c:v>82.887510144244629</c:v>
                </c:pt>
                <c:pt idx="22">
                  <c:v>81.934780142586646</c:v>
                </c:pt>
                <c:pt idx="23">
                  <c:v>80.982050140928663</c:v>
                </c:pt>
                <c:pt idx="24">
                  <c:v>80.029320139270681</c:v>
                </c:pt>
                <c:pt idx="25">
                  <c:v>80.029320139270681</c:v>
                </c:pt>
                <c:pt idx="26">
                  <c:v>80.029320139270681</c:v>
                </c:pt>
                <c:pt idx="27">
                  <c:v>79.053352820499086</c:v>
                </c:pt>
                <c:pt idx="28">
                  <c:v>78.077385501727491</c:v>
                </c:pt>
                <c:pt idx="29">
                  <c:v>78.077385501727491</c:v>
                </c:pt>
                <c:pt idx="30">
                  <c:v>77.089064166262588</c:v>
                </c:pt>
                <c:pt idx="31">
                  <c:v>76.100742830797685</c:v>
                </c:pt>
                <c:pt idx="32">
                  <c:v>75.112421495332782</c:v>
                </c:pt>
                <c:pt idx="33">
                  <c:v>74.124100159867879</c:v>
                </c:pt>
                <c:pt idx="34">
                  <c:v>73.135778824402976</c:v>
                </c:pt>
                <c:pt idx="35">
                  <c:v>72.147457488938073</c:v>
                </c:pt>
                <c:pt idx="36">
                  <c:v>72.147457488938073</c:v>
                </c:pt>
                <c:pt idx="37">
                  <c:v>72.147457488938073</c:v>
                </c:pt>
                <c:pt idx="38">
                  <c:v>71.13129611585444</c:v>
                </c:pt>
                <c:pt idx="39">
                  <c:v>70.115134742770806</c:v>
                </c:pt>
                <c:pt idx="40">
                  <c:v>69.098973369687172</c:v>
                </c:pt>
                <c:pt idx="41">
                  <c:v>69.098973369687172</c:v>
                </c:pt>
                <c:pt idx="42">
                  <c:v>69.098973369687172</c:v>
                </c:pt>
                <c:pt idx="43">
                  <c:v>69.098973369687172</c:v>
                </c:pt>
                <c:pt idx="44">
                  <c:v>68.035912240922755</c:v>
                </c:pt>
                <c:pt idx="45">
                  <c:v>68.035912240922755</c:v>
                </c:pt>
                <c:pt idx="46">
                  <c:v>66.955977125987474</c:v>
                </c:pt>
                <c:pt idx="47">
                  <c:v>65.876042011052192</c:v>
                </c:pt>
                <c:pt idx="48">
                  <c:v>64.79610689611691</c:v>
                </c:pt>
                <c:pt idx="49">
                  <c:v>64.79610689611691</c:v>
                </c:pt>
                <c:pt idx="50">
                  <c:v>64.79610689611691</c:v>
                </c:pt>
                <c:pt idx="51">
                  <c:v>64.79610689611691</c:v>
                </c:pt>
                <c:pt idx="52">
                  <c:v>64.79610689611691</c:v>
                </c:pt>
                <c:pt idx="53">
                  <c:v>63.639033558686251</c:v>
                </c:pt>
                <c:pt idx="54">
                  <c:v>63.639033558686251</c:v>
                </c:pt>
                <c:pt idx="55">
                  <c:v>63.639033558686251</c:v>
                </c:pt>
                <c:pt idx="56">
                  <c:v>63.639033558686251</c:v>
                </c:pt>
                <c:pt idx="57">
                  <c:v>62.415205990249973</c:v>
                </c:pt>
                <c:pt idx="58">
                  <c:v>62.415205990249973</c:v>
                </c:pt>
                <c:pt idx="59">
                  <c:v>62.415205990249973</c:v>
                </c:pt>
                <c:pt idx="60">
                  <c:v>62.415205990249973</c:v>
                </c:pt>
                <c:pt idx="61">
                  <c:v>62.415205990249973</c:v>
                </c:pt>
                <c:pt idx="62">
                  <c:v>62.415205990249973</c:v>
                </c:pt>
                <c:pt idx="63">
                  <c:v>61.058353686114103</c:v>
                </c:pt>
                <c:pt idx="64">
                  <c:v>61.058353686114103</c:v>
                </c:pt>
                <c:pt idx="65">
                  <c:v>61.058353686114103</c:v>
                </c:pt>
                <c:pt idx="66">
                  <c:v>61.058353686114103</c:v>
                </c:pt>
                <c:pt idx="67">
                  <c:v>61.058353686114103</c:v>
                </c:pt>
                <c:pt idx="68">
                  <c:v>61.058353686114103</c:v>
                </c:pt>
                <c:pt idx="69">
                  <c:v>61.058353686114103</c:v>
                </c:pt>
                <c:pt idx="70">
                  <c:v>61.058353686114103</c:v>
                </c:pt>
                <c:pt idx="71">
                  <c:v>61.058353686114103</c:v>
                </c:pt>
                <c:pt idx="72">
                  <c:v>61.058353686114103</c:v>
                </c:pt>
                <c:pt idx="73">
                  <c:v>61.058353686114103</c:v>
                </c:pt>
                <c:pt idx="74">
                  <c:v>61.058353686114103</c:v>
                </c:pt>
                <c:pt idx="75">
                  <c:v>61.058353686114103</c:v>
                </c:pt>
                <c:pt idx="76">
                  <c:v>61.058353686114103</c:v>
                </c:pt>
                <c:pt idx="77">
                  <c:v>61.058353686114103</c:v>
                </c:pt>
                <c:pt idx="78">
                  <c:v>61.058353686114103</c:v>
                </c:pt>
                <c:pt idx="79">
                  <c:v>59.023075229910297</c:v>
                </c:pt>
                <c:pt idx="80">
                  <c:v>59.023075229910297</c:v>
                </c:pt>
                <c:pt idx="81">
                  <c:v>59.023075229910297</c:v>
                </c:pt>
                <c:pt idx="82">
                  <c:v>59.023075229910297</c:v>
                </c:pt>
                <c:pt idx="83">
                  <c:v>59.023075229910297</c:v>
                </c:pt>
                <c:pt idx="84">
                  <c:v>59.023075229910297</c:v>
                </c:pt>
                <c:pt idx="85">
                  <c:v>59.023075229910297</c:v>
                </c:pt>
                <c:pt idx="86">
                  <c:v>59.023075229910297</c:v>
                </c:pt>
                <c:pt idx="87">
                  <c:v>59.023075229910297</c:v>
                </c:pt>
                <c:pt idx="88">
                  <c:v>59.023075229910297</c:v>
                </c:pt>
                <c:pt idx="89">
                  <c:v>59.023075229910297</c:v>
                </c:pt>
                <c:pt idx="90">
                  <c:v>59.023075229910297</c:v>
                </c:pt>
                <c:pt idx="91">
                  <c:v>59.023075229910297</c:v>
                </c:pt>
                <c:pt idx="92">
                  <c:v>59.023075229910297</c:v>
                </c:pt>
                <c:pt idx="93">
                  <c:v>59.023075229910297</c:v>
                </c:pt>
                <c:pt idx="94">
                  <c:v>59.023075229910297</c:v>
                </c:pt>
                <c:pt idx="95">
                  <c:v>59.023075229910297</c:v>
                </c:pt>
                <c:pt idx="96">
                  <c:v>59.023075229910297</c:v>
                </c:pt>
                <c:pt idx="97">
                  <c:v>59.023075229910297</c:v>
                </c:pt>
                <c:pt idx="98">
                  <c:v>59.023075229910297</c:v>
                </c:pt>
                <c:pt idx="99">
                  <c:v>59.023075229910297</c:v>
                </c:pt>
                <c:pt idx="100">
                  <c:v>59.023075229910297</c:v>
                </c:pt>
                <c:pt idx="101">
                  <c:v>59.023075229910297</c:v>
                </c:pt>
                <c:pt idx="102">
                  <c:v>59.023075229910297</c:v>
                </c:pt>
                <c:pt idx="103">
                  <c:v>59.023075229910297</c:v>
                </c:pt>
                <c:pt idx="104">
                  <c:v>59.023075229910297</c:v>
                </c:pt>
                <c:pt idx="105">
                  <c:v>59.023075229910297</c:v>
                </c:pt>
                <c:pt idx="106">
                  <c:v>59.023075229910297</c:v>
                </c:pt>
                <c:pt idx="107">
                  <c:v>59.023075229910297</c:v>
                </c:pt>
                <c:pt idx="108">
                  <c:v>59.023075229910297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C-0C4E-A4F2-BC229D16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508752"/>
        <c:axId val="1605329152"/>
      </c:scatterChart>
      <c:valAx>
        <c:axId val="16085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9152"/>
        <c:crosses val="autoZero"/>
        <c:crossBetween val="midCat"/>
      </c:valAx>
      <c:valAx>
        <c:axId val="1605329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792040</xdr:colOff>
      <xdr:row>25</xdr:row>
      <xdr:rowOff>8120</xdr:rowOff>
    </xdr:from>
    <xdr:to>
      <xdr:col>20</xdr:col>
      <xdr:colOff>47990</xdr:colOff>
      <xdr:row>48</xdr:row>
      <xdr:rowOff>30795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FC6A3-E181-3641-9558-38B8A57CE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"/>
  <sheetViews>
    <sheetView workbookViewId="0">
      <selection activeCell="A12" sqref="A12"/>
    </sheetView>
  </sheetViews>
  <sheetFormatPr baseColWidth="10" defaultColWidth="8.83203125" defaultRowHeight="13" x14ac:dyDescent="0.15"/>
  <cols>
    <col min="1" max="1" width="20.6640625" style="2" customWidth="1"/>
  </cols>
  <sheetData>
    <row r="1" spans="1:1" x14ac:dyDescent="0.15">
      <c r="A1" s="6" t="s">
        <v>14</v>
      </c>
    </row>
    <row r="2" spans="1:1" x14ac:dyDescent="0.15">
      <c r="A2" s="6" t="s">
        <v>14</v>
      </c>
    </row>
    <row r="3" spans="1:1" x14ac:dyDescent="0.15">
      <c r="A3" s="6" t="s">
        <v>14</v>
      </c>
    </row>
    <row r="4" spans="1:1" x14ac:dyDescent="0.15">
      <c r="A4" s="6" t="s">
        <v>14</v>
      </c>
    </row>
    <row r="5" spans="1:1" x14ac:dyDescent="0.15">
      <c r="A5" s="6" t="s">
        <v>14</v>
      </c>
    </row>
    <row r="6" spans="1:1" x14ac:dyDescent="0.15">
      <c r="A6" s="6" t="s">
        <v>14</v>
      </c>
    </row>
    <row r="7" spans="1:1" x14ac:dyDescent="0.15">
      <c r="A7" s="6" t="s">
        <v>14</v>
      </c>
    </row>
    <row r="8" spans="1:1" x14ac:dyDescent="0.15">
      <c r="A8" s="5" t="s">
        <v>14</v>
      </c>
    </row>
    <row r="9" spans="1:1" x14ac:dyDescent="0.15">
      <c r="A9" s="6" t="s">
        <v>14</v>
      </c>
    </row>
    <row r="10" spans="1:1" x14ac:dyDescent="0.15">
      <c r="A10" s="6" t="s">
        <v>14</v>
      </c>
    </row>
    <row r="11" spans="1:1" x14ac:dyDescent="0.15">
      <c r="A11" s="5" t="s">
        <v>14</v>
      </c>
    </row>
    <row r="12" spans="1:1" x14ac:dyDescent="0.15">
      <c r="A12" s="6" t="s">
        <v>12</v>
      </c>
    </row>
    <row r="13" spans="1:1" x14ac:dyDescent="0.15">
      <c r="A13" s="5" t="s">
        <v>27</v>
      </c>
    </row>
    <row r="14" spans="1:1" x14ac:dyDescent="0.15">
      <c r="A14" s="5" t="s">
        <v>29</v>
      </c>
    </row>
    <row r="15" spans="1:1" x14ac:dyDescent="0.15">
      <c r="A15" s="4" t="s">
        <v>13</v>
      </c>
    </row>
    <row r="16" spans="1:1" x14ac:dyDescent="0.15">
      <c r="A16" s="6" t="s">
        <v>28</v>
      </c>
    </row>
    <row r="17" spans="1:1" x14ac:dyDescent="0.15">
      <c r="A17" s="6" t="s">
        <v>23</v>
      </c>
    </row>
    <row r="18" spans="1:1" x14ac:dyDescent="0.15">
      <c r="A18" s="6" t="s">
        <v>24</v>
      </c>
    </row>
    <row r="19" spans="1:1" x14ac:dyDescent="0.15">
      <c r="A19" s="6" t="s">
        <v>24</v>
      </c>
    </row>
    <row r="20" spans="1:1" x14ac:dyDescent="0.15">
      <c r="A20" s="6" t="s">
        <v>24</v>
      </c>
    </row>
    <row r="21" spans="1:1" x14ac:dyDescent="0.15">
      <c r="A21" s="6" t="s">
        <v>22</v>
      </c>
    </row>
    <row r="22" spans="1:1" x14ac:dyDescent="0.15">
      <c r="A22" s="6" t="s">
        <v>22</v>
      </c>
    </row>
    <row r="23" spans="1:1" x14ac:dyDescent="0.15">
      <c r="A23" s="6" t="s">
        <v>22</v>
      </c>
    </row>
    <row r="24" spans="1:1" x14ac:dyDescent="0.15">
      <c r="A24" s="6" t="s">
        <v>22</v>
      </c>
    </row>
    <row r="25" spans="1:1" x14ac:dyDescent="0.15">
      <c r="A25" s="6" t="s">
        <v>22</v>
      </c>
    </row>
    <row r="26" spans="1:1" x14ac:dyDescent="0.15">
      <c r="A26" s="6" t="s">
        <v>22</v>
      </c>
    </row>
    <row r="27" spans="1:1" x14ac:dyDescent="0.15">
      <c r="A27" s="6" t="s">
        <v>22</v>
      </c>
    </row>
    <row r="28" spans="1:1" x14ac:dyDescent="0.15">
      <c r="A28" s="6" t="s">
        <v>22</v>
      </c>
    </row>
    <row r="29" spans="1:1" x14ac:dyDescent="0.15">
      <c r="A29" s="6" t="s">
        <v>22</v>
      </c>
    </row>
    <row r="30" spans="1:1" x14ac:dyDescent="0.15">
      <c r="A30" s="7" t="s">
        <v>22</v>
      </c>
    </row>
    <row r="31" spans="1:1" x14ac:dyDescent="0.15">
      <c r="A31" s="3" t="s">
        <v>22</v>
      </c>
    </row>
    <row r="32" spans="1:1" x14ac:dyDescent="0.15">
      <c r="A32" s="5" t="s">
        <v>22</v>
      </c>
    </row>
    <row r="33" spans="1:1" x14ac:dyDescent="0.15">
      <c r="A33" s="5" t="s">
        <v>22</v>
      </c>
    </row>
    <row r="34" spans="1:1" x14ac:dyDescent="0.15">
      <c r="A34" s="5" t="s">
        <v>22</v>
      </c>
    </row>
    <row r="35" spans="1:1" x14ac:dyDescent="0.15">
      <c r="A35" s="6" t="s">
        <v>26</v>
      </c>
    </row>
    <row r="36" spans="1:1" x14ac:dyDescent="0.15">
      <c r="A36" s="5" t="s">
        <v>25</v>
      </c>
    </row>
    <row r="37" spans="1:1" x14ac:dyDescent="0.15">
      <c r="A37" s="6" t="s">
        <v>25</v>
      </c>
    </row>
    <row r="38" spans="1:1" x14ac:dyDescent="0.15">
      <c r="A38" s="6" t="s">
        <v>25</v>
      </c>
    </row>
    <row r="39" spans="1:1" x14ac:dyDescent="0.15">
      <c r="A39" s="7" t="s">
        <v>25</v>
      </c>
    </row>
    <row r="40" spans="1:1" x14ac:dyDescent="0.15">
      <c r="A40" s="6" t="s">
        <v>25</v>
      </c>
    </row>
    <row r="41" spans="1:1" x14ac:dyDescent="0.15">
      <c r="A41" s="1"/>
    </row>
    <row r="42" spans="1:1" x14ac:dyDescent="0.15">
      <c r="A42" s="1"/>
    </row>
    <row r="43" spans="1:1" x14ac:dyDescent="0.15">
      <c r="A43" s="3"/>
    </row>
  </sheetData>
  <sortState xmlns:xlrd2="http://schemas.microsoft.com/office/spreadsheetml/2017/richdata2" ref="A1:A10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7"/>
  <sheetViews>
    <sheetView zoomScale="168" zoomScaleNormal="100" zoomScalePageLayoutView="130" workbookViewId="0">
      <pane ySplit="2" topLeftCell="A3" activePane="bottomLeft" state="frozen"/>
      <selection pane="bottomLeft" activeCell="AJ8" sqref="AJ8"/>
    </sheetView>
  </sheetViews>
  <sheetFormatPr baseColWidth="10" defaultColWidth="8.83203125" defaultRowHeight="13" x14ac:dyDescent="0.15"/>
  <cols>
    <col min="1" max="1" width="7.33203125" style="29" customWidth="1"/>
    <col min="2" max="4" width="8.83203125" style="29"/>
    <col min="5" max="5" width="11.1640625" style="29" customWidth="1"/>
    <col min="6" max="6" width="8.83203125" style="29"/>
    <col min="7" max="7" width="17.1640625" style="29" customWidth="1"/>
    <col min="8" max="8" width="8.83203125" style="29" customWidth="1"/>
    <col min="9" max="9" width="7.5" style="29" customWidth="1"/>
    <col min="10" max="10" width="13" style="29" customWidth="1"/>
    <col min="11" max="11" width="8.5" style="29" customWidth="1"/>
    <col min="12" max="12" width="10.6640625" style="29" customWidth="1"/>
    <col min="13" max="13" width="21.5" style="29" customWidth="1"/>
    <col min="14" max="15" width="12.5" style="29" customWidth="1"/>
    <col min="16" max="16" width="11" style="29" customWidth="1"/>
    <col min="17" max="17" width="22.5" style="29" customWidth="1"/>
    <col min="18" max="18" width="17.6640625" style="29" customWidth="1"/>
    <col min="19" max="19" width="29.33203125" style="29" customWidth="1"/>
    <col min="20" max="20" width="16.5" style="29" customWidth="1"/>
    <col min="21" max="28" width="8.83203125" style="29"/>
    <col min="30" max="16384" width="8.83203125" style="29"/>
  </cols>
  <sheetData>
    <row r="1" spans="1:40" x14ac:dyDescent="0.15">
      <c r="A1" s="8" t="s">
        <v>40</v>
      </c>
      <c r="B1" s="62" t="s">
        <v>51</v>
      </c>
      <c r="C1" s="63"/>
      <c r="D1" s="63"/>
      <c r="E1" s="63"/>
      <c r="F1" s="63"/>
      <c r="G1" s="9" t="s">
        <v>82</v>
      </c>
      <c r="H1" s="27" t="s">
        <v>41</v>
      </c>
      <c r="I1" s="10" t="s">
        <v>53</v>
      </c>
      <c r="J1" s="10" t="s">
        <v>99</v>
      </c>
      <c r="K1" s="10" t="s">
        <v>8</v>
      </c>
      <c r="L1" s="39" t="s">
        <v>57</v>
      </c>
      <c r="M1" s="40" t="s">
        <v>79</v>
      </c>
      <c r="N1" s="28" t="s">
        <v>11</v>
      </c>
      <c r="O1" s="62" t="s">
        <v>45</v>
      </c>
      <c r="P1" s="64"/>
      <c r="Q1" s="62" t="s">
        <v>20</v>
      </c>
      <c r="R1" s="63"/>
      <c r="S1" s="63"/>
      <c r="T1" s="26" t="s">
        <v>19</v>
      </c>
    </row>
    <row r="2" spans="1:40" ht="11" x14ac:dyDescent="0.15">
      <c r="A2" s="14"/>
      <c r="B2" s="30" t="s">
        <v>15</v>
      </c>
      <c r="C2" s="14" t="s">
        <v>48</v>
      </c>
      <c r="D2" s="15" t="s">
        <v>49</v>
      </c>
      <c r="E2" s="14" t="s">
        <v>50</v>
      </c>
      <c r="F2" s="14" t="s">
        <v>16</v>
      </c>
      <c r="G2" s="12"/>
      <c r="H2" s="13"/>
      <c r="I2" s="16"/>
      <c r="J2" s="16"/>
      <c r="K2" s="16"/>
      <c r="L2" s="16"/>
      <c r="M2" s="16" t="s">
        <v>78</v>
      </c>
      <c r="N2" s="31"/>
      <c r="O2" s="17" t="s">
        <v>43</v>
      </c>
      <c r="P2" s="16" t="s">
        <v>44</v>
      </c>
      <c r="Q2" s="18" t="s">
        <v>34</v>
      </c>
      <c r="R2" s="32" t="s">
        <v>47</v>
      </c>
      <c r="S2" s="19" t="s">
        <v>36</v>
      </c>
      <c r="T2" s="31"/>
      <c r="U2" s="29" t="s">
        <v>84</v>
      </c>
      <c r="V2" s="29" t="s">
        <v>85</v>
      </c>
      <c r="W2" s="29" t="s">
        <v>86</v>
      </c>
      <c r="X2" s="29" t="s">
        <v>87</v>
      </c>
      <c r="Y2" s="29" t="s">
        <v>88</v>
      </c>
      <c r="Z2" s="29" t="s">
        <v>89</v>
      </c>
      <c r="AA2" s="29" t="s">
        <v>90</v>
      </c>
      <c r="AB2" s="29" t="s">
        <v>91</v>
      </c>
      <c r="AC2" s="29" t="s">
        <v>94</v>
      </c>
      <c r="AD2" s="29" t="s">
        <v>95</v>
      </c>
      <c r="AE2" s="29" t="s">
        <v>96</v>
      </c>
      <c r="AF2" s="29" t="s">
        <v>97</v>
      </c>
      <c r="AG2" s="29" t="s">
        <v>98</v>
      </c>
      <c r="AH2" s="29" t="s">
        <v>100</v>
      </c>
      <c r="AI2" s="29" t="s">
        <v>101</v>
      </c>
      <c r="AJ2" s="29" t="s">
        <v>92</v>
      </c>
      <c r="AK2" s="29" t="s">
        <v>103</v>
      </c>
      <c r="AL2" s="29" t="s">
        <v>104</v>
      </c>
      <c r="AN2" s="29" t="s">
        <v>105</v>
      </c>
    </row>
    <row r="3" spans="1:40" x14ac:dyDescent="0.15">
      <c r="A3" s="49">
        <v>2</v>
      </c>
      <c r="B3" s="45">
        <v>33</v>
      </c>
      <c r="C3" s="45">
        <v>26</v>
      </c>
      <c r="D3" s="50">
        <v>65</v>
      </c>
      <c r="E3" s="50" t="s">
        <v>30</v>
      </c>
      <c r="F3" s="50">
        <v>12.4</v>
      </c>
      <c r="G3" s="46">
        <v>1</v>
      </c>
      <c r="H3" s="68">
        <v>61</v>
      </c>
      <c r="I3" s="45" t="s">
        <v>10</v>
      </c>
      <c r="J3" s="45">
        <f>IF(AND(I3="F", H3&gt;50), 1, 0)</f>
        <v>1</v>
      </c>
      <c r="K3" s="45" t="s">
        <v>5</v>
      </c>
      <c r="L3" s="53" t="s">
        <v>58</v>
      </c>
      <c r="M3" s="41" t="s">
        <v>63</v>
      </c>
      <c r="N3" s="55" t="s">
        <v>38</v>
      </c>
      <c r="O3" s="45" t="s">
        <v>17</v>
      </c>
      <c r="P3" s="45" t="s">
        <v>18</v>
      </c>
      <c r="Q3" s="45" t="s">
        <v>46</v>
      </c>
      <c r="R3" s="45"/>
      <c r="S3" s="51"/>
      <c r="T3" s="55">
        <v>107.1</v>
      </c>
      <c r="U3" s="29">
        <f>IF(S3="Radiology and cythology/pathology", 1, 0)</f>
        <v>0</v>
      </c>
      <c r="V3" s="29">
        <f>IF(S3="Radiology", 1, 0)</f>
        <v>0</v>
      </c>
      <c r="W3" s="29">
        <f>IF(Q3="Yes", 1, 0)</f>
        <v>0</v>
      </c>
      <c r="X3" s="29">
        <f>IF(Q3="No", 1, 0)</f>
        <v>0</v>
      </c>
      <c r="Y3" s="29">
        <f>IF(Q3="New primary lung cancer", 1, 0)</f>
        <v>1</v>
      </c>
      <c r="Z3" s="29">
        <f>IF(Q3="Uncertain", 1, 0)</f>
        <v>0</v>
      </c>
      <c r="AA3" s="29">
        <f>IF(OR(O3="Yes", P3="Yes"), 1, 0)</f>
        <v>1</v>
      </c>
      <c r="AB3" s="29">
        <f>IF(AA3=0, 1, 0)</f>
        <v>0</v>
      </c>
      <c r="AC3">
        <f>IF(B3&gt;=35, 1, 0)</f>
        <v>0</v>
      </c>
      <c r="AD3" s="29">
        <f>IF(C3&gt;=5, 1, 0)</f>
        <v>1</v>
      </c>
      <c r="AE3" s="29">
        <f>IF(OR(AND(I3="F", J3=0, D3&gt;=92), AND(I3="F", J3=1, D3&gt;=121), AND(I3="M", D3&gt;=121)), 1, 0)</f>
        <v>0</v>
      </c>
      <c r="AF3" s="29">
        <f>IF(AND(E3&gt;=17, E3&lt;&gt;"Hemolysis"), 1, 0)</f>
        <v>0</v>
      </c>
      <c r="AG3" s="29">
        <f>IF(F3&gt;=35, 1, 0)</f>
        <v>0</v>
      </c>
      <c r="AH3" s="29">
        <f>SUM(AC3:AG3)</f>
        <v>1</v>
      </c>
      <c r="AI3" s="29">
        <f>SUM(AC3,AD3,AE3,AG3)</f>
        <v>1</v>
      </c>
      <c r="AJ3" s="29">
        <f>IF(OR(Z3=1, Y3=1, X3=1), 1, 0)</f>
        <v>1</v>
      </c>
      <c r="AK3" s="29">
        <f>IF(AH3&lt;=1, 1, 0)</f>
        <v>1</v>
      </c>
      <c r="AL3" s="29">
        <f>IF(AI3&lt;=1, 1, 0)</f>
        <v>1</v>
      </c>
      <c r="AN3" s="29">
        <f>IF(W3=1, 0, 1)</f>
        <v>1</v>
      </c>
    </row>
    <row r="4" spans="1:40" x14ac:dyDescent="0.15">
      <c r="A4" s="49">
        <v>3</v>
      </c>
      <c r="B4" s="45">
        <v>29</v>
      </c>
      <c r="C4" s="45">
        <v>2.63</v>
      </c>
      <c r="D4" s="45">
        <v>53</v>
      </c>
      <c r="E4" s="45">
        <v>9.6999999999999993</v>
      </c>
      <c r="F4" s="45">
        <v>47</v>
      </c>
      <c r="G4" s="46">
        <v>1</v>
      </c>
      <c r="H4" s="68">
        <v>64</v>
      </c>
      <c r="I4" s="45" t="s">
        <v>4</v>
      </c>
      <c r="J4" s="45">
        <f t="shared" ref="J4:J67" si="0">IF(AND(I4="F", H4&gt;50), 1, 0)</f>
        <v>0</v>
      </c>
      <c r="K4" s="45" t="s">
        <v>6</v>
      </c>
      <c r="L4" s="53" t="s">
        <v>60</v>
      </c>
      <c r="M4" s="42" t="s">
        <v>64</v>
      </c>
      <c r="N4" s="55" t="s">
        <v>38</v>
      </c>
      <c r="O4" s="45" t="s">
        <v>17</v>
      </c>
      <c r="P4" s="45" t="s">
        <v>18</v>
      </c>
      <c r="Q4" s="45" t="s">
        <v>17</v>
      </c>
      <c r="R4" s="45" t="s">
        <v>22</v>
      </c>
      <c r="S4" s="51" t="s">
        <v>35</v>
      </c>
      <c r="T4" s="65">
        <v>45</v>
      </c>
      <c r="U4" s="29">
        <f t="shared" ref="U4:U10" si="1">IF(S4="Radiology and cythology/pathology", 1, 0)</f>
        <v>1</v>
      </c>
      <c r="V4" s="29">
        <f t="shared" ref="V4:V10" si="2">IF(S4="Radiology", 1, 0)</f>
        <v>0</v>
      </c>
      <c r="W4" s="29">
        <f t="shared" ref="W4:W10" si="3">IF(Q4="Yes", 1, 0)</f>
        <v>1</v>
      </c>
      <c r="X4" s="29">
        <f t="shared" ref="X4:X10" si="4">IF(Q4="No", 1, 0)</f>
        <v>0</v>
      </c>
      <c r="Y4" s="29">
        <f t="shared" ref="Y4:Y10" si="5">IF(Q4="New primary lung cancer", 1, 0)</f>
        <v>0</v>
      </c>
      <c r="Z4" s="29">
        <f t="shared" ref="Z4:Z8" si="6">IF(Q4="Uncertain", 1, 0)</f>
        <v>0</v>
      </c>
      <c r="AA4" s="29">
        <f t="shared" ref="AA4:AA10" si="7">IF(OR(O4="Yes", P4="Yes"), 1, 0)</f>
        <v>1</v>
      </c>
      <c r="AB4" s="29">
        <f t="shared" ref="AB4:AB67" si="8">IF(AA4=0, 1, 0)</f>
        <v>0</v>
      </c>
      <c r="AC4">
        <f t="shared" ref="AC4:AC67" si="9">IF(B4&gt;=35, 1, 0)</f>
        <v>0</v>
      </c>
      <c r="AD4" s="29">
        <f t="shared" ref="AD4:AD67" si="10">IF(C4&gt;=5, 1, 0)</f>
        <v>0</v>
      </c>
      <c r="AE4" s="29">
        <f t="shared" ref="AE4:AE67" si="11">IF(OR(AND(I4="F", J4=0, D4&gt;=92), AND(I4="F", J4=1, D4&gt;=121), AND(I4="M", D4&gt;=121)), 1, 0)</f>
        <v>0</v>
      </c>
      <c r="AF4" s="29">
        <f t="shared" ref="AF4:AF67" si="12">IF(AND(E4&gt;=17, E4&lt;&gt;"Hemolysis"), 1, 0)</f>
        <v>0</v>
      </c>
      <c r="AG4" s="29">
        <f t="shared" ref="AG4:AG67" si="13">IF(F4&gt;=35, 1, 0)</f>
        <v>1</v>
      </c>
      <c r="AH4" s="29">
        <f t="shared" ref="AH4:AH67" si="14">SUM(AC4:AG4)</f>
        <v>1</v>
      </c>
      <c r="AI4" s="29">
        <f t="shared" ref="AI4:AI67" si="15">SUM(AC4,AD4,AE4,AG4)</f>
        <v>1</v>
      </c>
      <c r="AJ4" s="29">
        <f t="shared" ref="AJ4:AJ67" si="16">IF(OR(Z4=1, Y4=1, X4=1), 1, 0)</f>
        <v>0</v>
      </c>
      <c r="AK4" s="29">
        <f t="shared" ref="AK4:AK67" si="17">IF(AH4&lt;=1, 1, 0)</f>
        <v>1</v>
      </c>
      <c r="AL4" s="29">
        <f t="shared" ref="AL4:AL67" si="18">IF(AI4&lt;=1, 1, 0)</f>
        <v>1</v>
      </c>
      <c r="AN4" s="29">
        <f t="shared" ref="AN4:AN67" si="19">IF(W4=1, 0, 1)</f>
        <v>0</v>
      </c>
    </row>
    <row r="5" spans="1:40" ht="11.25" customHeight="1" x14ac:dyDescent="0.15">
      <c r="A5" s="49">
        <v>5</v>
      </c>
      <c r="B5" s="45">
        <v>9.4600000000000009</v>
      </c>
      <c r="C5" s="45">
        <v>1.66</v>
      </c>
      <c r="D5" s="45">
        <v>61</v>
      </c>
      <c r="E5" s="45">
        <v>11.1</v>
      </c>
      <c r="F5" s="45">
        <v>7.36</v>
      </c>
      <c r="G5" s="46">
        <v>1</v>
      </c>
      <c r="H5" s="68">
        <v>76</v>
      </c>
      <c r="I5" s="45" t="s">
        <v>10</v>
      </c>
      <c r="J5" s="45">
        <f t="shared" si="0"/>
        <v>1</v>
      </c>
      <c r="K5" s="45" t="s">
        <v>7</v>
      </c>
      <c r="L5" s="53" t="s">
        <v>58</v>
      </c>
      <c r="M5" s="42" t="s">
        <v>81</v>
      </c>
      <c r="N5" s="55" t="s">
        <v>39</v>
      </c>
      <c r="O5" s="45" t="s">
        <v>17</v>
      </c>
      <c r="P5" s="45" t="s">
        <v>18</v>
      </c>
      <c r="Q5" s="45" t="s">
        <v>18</v>
      </c>
      <c r="R5" s="45"/>
      <c r="S5" s="51"/>
      <c r="T5" s="55">
        <v>124.4</v>
      </c>
      <c r="U5" s="29">
        <f t="shared" si="1"/>
        <v>0</v>
      </c>
      <c r="V5" s="29">
        <f t="shared" si="2"/>
        <v>0</v>
      </c>
      <c r="W5" s="29">
        <f t="shared" si="3"/>
        <v>0</v>
      </c>
      <c r="X5" s="29">
        <f t="shared" si="4"/>
        <v>1</v>
      </c>
      <c r="Y5" s="29">
        <f t="shared" si="5"/>
        <v>0</v>
      </c>
      <c r="Z5" s="29">
        <f t="shared" si="6"/>
        <v>0</v>
      </c>
      <c r="AA5" s="29">
        <f t="shared" si="7"/>
        <v>1</v>
      </c>
      <c r="AB5" s="29">
        <f t="shared" si="8"/>
        <v>0</v>
      </c>
      <c r="AC5">
        <f t="shared" si="9"/>
        <v>0</v>
      </c>
      <c r="AD5" s="29">
        <f t="shared" si="10"/>
        <v>0</v>
      </c>
      <c r="AE5" s="29">
        <f t="shared" si="11"/>
        <v>0</v>
      </c>
      <c r="AF5" s="29">
        <f t="shared" si="12"/>
        <v>0</v>
      </c>
      <c r="AG5" s="29">
        <f t="shared" si="13"/>
        <v>0</v>
      </c>
      <c r="AH5" s="29">
        <f t="shared" si="14"/>
        <v>0</v>
      </c>
      <c r="AI5" s="29">
        <f t="shared" si="15"/>
        <v>0</v>
      </c>
      <c r="AJ5" s="29">
        <f t="shared" si="16"/>
        <v>1</v>
      </c>
      <c r="AK5" s="29">
        <f t="shared" si="17"/>
        <v>1</v>
      </c>
      <c r="AL5" s="29">
        <f t="shared" si="18"/>
        <v>1</v>
      </c>
      <c r="AN5" s="29">
        <f t="shared" si="19"/>
        <v>1</v>
      </c>
    </row>
    <row r="6" spans="1:40" x14ac:dyDescent="0.15">
      <c r="A6" s="49">
        <v>15</v>
      </c>
      <c r="B6" s="45">
        <v>34</v>
      </c>
      <c r="C6" s="45">
        <v>2.96</v>
      </c>
      <c r="D6" s="45">
        <v>76</v>
      </c>
      <c r="E6" s="45">
        <v>9.59</v>
      </c>
      <c r="F6" s="45">
        <v>12.9</v>
      </c>
      <c r="G6" s="46">
        <v>1</v>
      </c>
      <c r="H6" s="68">
        <v>60</v>
      </c>
      <c r="I6" s="45" t="s">
        <v>10</v>
      </c>
      <c r="J6" s="45">
        <f t="shared" si="0"/>
        <v>1</v>
      </c>
      <c r="K6" s="45" t="s">
        <v>7</v>
      </c>
      <c r="L6" s="53" t="s">
        <v>58</v>
      </c>
      <c r="M6" s="42" t="s">
        <v>64</v>
      </c>
      <c r="N6" s="55" t="s">
        <v>38</v>
      </c>
      <c r="O6" s="45" t="s">
        <v>17</v>
      </c>
      <c r="P6" s="45" t="s">
        <v>18</v>
      </c>
      <c r="Q6" s="45" t="s">
        <v>18</v>
      </c>
      <c r="R6" s="45"/>
      <c r="S6" s="51"/>
      <c r="T6" s="55">
        <v>123.9</v>
      </c>
      <c r="U6" s="29">
        <f t="shared" si="1"/>
        <v>0</v>
      </c>
      <c r="V6" s="29">
        <f t="shared" si="2"/>
        <v>0</v>
      </c>
      <c r="W6" s="29">
        <f t="shared" si="3"/>
        <v>0</v>
      </c>
      <c r="X6" s="29">
        <f t="shared" si="4"/>
        <v>1</v>
      </c>
      <c r="Y6" s="29">
        <f t="shared" si="5"/>
        <v>0</v>
      </c>
      <c r="Z6" s="29">
        <f t="shared" si="6"/>
        <v>0</v>
      </c>
      <c r="AA6" s="29">
        <f t="shared" si="7"/>
        <v>1</v>
      </c>
      <c r="AB6" s="29">
        <f t="shared" si="8"/>
        <v>0</v>
      </c>
      <c r="AC6">
        <f t="shared" si="9"/>
        <v>0</v>
      </c>
      <c r="AD6" s="29">
        <f t="shared" si="10"/>
        <v>0</v>
      </c>
      <c r="AE6" s="29">
        <f t="shared" si="11"/>
        <v>0</v>
      </c>
      <c r="AF6" s="29">
        <f t="shared" si="12"/>
        <v>0</v>
      </c>
      <c r="AG6" s="29">
        <f t="shared" si="13"/>
        <v>0</v>
      </c>
      <c r="AH6" s="29">
        <f t="shared" si="14"/>
        <v>0</v>
      </c>
      <c r="AI6" s="29">
        <f t="shared" si="15"/>
        <v>0</v>
      </c>
      <c r="AJ6" s="29">
        <f t="shared" si="16"/>
        <v>1</v>
      </c>
      <c r="AK6" s="29">
        <f t="shared" si="17"/>
        <v>1</v>
      </c>
      <c r="AL6" s="29">
        <f t="shared" si="18"/>
        <v>1</v>
      </c>
      <c r="AN6" s="29">
        <f t="shared" si="19"/>
        <v>1</v>
      </c>
    </row>
    <row r="7" spans="1:40" x14ac:dyDescent="0.15">
      <c r="A7" s="49">
        <v>31</v>
      </c>
      <c r="B7" s="45">
        <v>8.65</v>
      </c>
      <c r="C7" s="45">
        <v>8.8699999999999992</v>
      </c>
      <c r="D7" s="45">
        <v>99</v>
      </c>
      <c r="E7" s="45">
        <v>14.7</v>
      </c>
      <c r="F7" s="45">
        <v>23</v>
      </c>
      <c r="G7" s="46">
        <v>1</v>
      </c>
      <c r="H7" s="68">
        <v>50</v>
      </c>
      <c r="I7" s="45" t="s">
        <v>10</v>
      </c>
      <c r="J7" s="45">
        <f t="shared" si="0"/>
        <v>0</v>
      </c>
      <c r="K7" s="45" t="s">
        <v>3</v>
      </c>
      <c r="L7" s="53" t="s">
        <v>58</v>
      </c>
      <c r="M7" s="42" t="s">
        <v>65</v>
      </c>
      <c r="N7" s="55" t="s">
        <v>38</v>
      </c>
      <c r="O7" s="45" t="s">
        <v>18</v>
      </c>
      <c r="P7" s="45" t="s">
        <v>18</v>
      </c>
      <c r="Q7" s="45" t="s">
        <v>17</v>
      </c>
      <c r="R7" s="45" t="s">
        <v>14</v>
      </c>
      <c r="S7" s="51" t="s">
        <v>35</v>
      </c>
      <c r="T7" s="55">
        <v>75.099999999999994</v>
      </c>
      <c r="U7" s="29">
        <f t="shared" si="1"/>
        <v>1</v>
      </c>
      <c r="V7" s="29">
        <f t="shared" si="2"/>
        <v>0</v>
      </c>
      <c r="W7" s="29">
        <f t="shared" si="3"/>
        <v>1</v>
      </c>
      <c r="X7" s="29">
        <f t="shared" si="4"/>
        <v>0</v>
      </c>
      <c r="Y7" s="29">
        <f t="shared" si="5"/>
        <v>0</v>
      </c>
      <c r="Z7" s="29">
        <f t="shared" si="6"/>
        <v>0</v>
      </c>
      <c r="AA7" s="29">
        <f t="shared" si="7"/>
        <v>0</v>
      </c>
      <c r="AB7" s="29">
        <f t="shared" si="8"/>
        <v>1</v>
      </c>
      <c r="AC7">
        <f t="shared" si="9"/>
        <v>0</v>
      </c>
      <c r="AD7" s="29">
        <f t="shared" si="10"/>
        <v>1</v>
      </c>
      <c r="AE7" s="29">
        <f t="shared" si="11"/>
        <v>1</v>
      </c>
      <c r="AF7" s="29">
        <f t="shared" si="12"/>
        <v>0</v>
      </c>
      <c r="AG7" s="29">
        <f t="shared" si="13"/>
        <v>0</v>
      </c>
      <c r="AH7" s="29">
        <f t="shared" si="14"/>
        <v>2</v>
      </c>
      <c r="AI7" s="29">
        <f t="shared" si="15"/>
        <v>2</v>
      </c>
      <c r="AJ7" s="29">
        <f t="shared" si="16"/>
        <v>0</v>
      </c>
      <c r="AK7" s="29">
        <f t="shared" si="17"/>
        <v>0</v>
      </c>
      <c r="AL7" s="29">
        <f t="shared" si="18"/>
        <v>0</v>
      </c>
      <c r="AN7" s="29">
        <f t="shared" si="19"/>
        <v>0</v>
      </c>
    </row>
    <row r="8" spans="1:40" x14ac:dyDescent="0.15">
      <c r="A8" s="49">
        <v>45</v>
      </c>
      <c r="B8" s="45">
        <v>25</v>
      </c>
      <c r="C8" s="45">
        <v>3.37</v>
      </c>
      <c r="D8" s="45">
        <v>68</v>
      </c>
      <c r="E8" s="45">
        <v>16.5</v>
      </c>
      <c r="F8" s="45">
        <v>0.6</v>
      </c>
      <c r="G8" s="46">
        <v>1</v>
      </c>
      <c r="H8" s="68">
        <v>57</v>
      </c>
      <c r="I8" s="45" t="s">
        <v>10</v>
      </c>
      <c r="J8" s="45">
        <f t="shared" si="0"/>
        <v>1</v>
      </c>
      <c r="K8" s="45" t="s">
        <v>5</v>
      </c>
      <c r="L8" s="53" t="s">
        <v>58</v>
      </c>
      <c r="M8" s="42" t="s">
        <v>65</v>
      </c>
      <c r="N8" s="55" t="s">
        <v>38</v>
      </c>
      <c r="O8" s="45" t="s">
        <v>17</v>
      </c>
      <c r="P8" s="45" t="s">
        <v>17</v>
      </c>
      <c r="Q8" s="45" t="s">
        <v>17</v>
      </c>
      <c r="R8" s="45" t="s">
        <v>14</v>
      </c>
      <c r="S8" s="51" t="s">
        <v>37</v>
      </c>
      <c r="T8" s="55">
        <v>9.3000000000000007</v>
      </c>
      <c r="U8" s="29">
        <f t="shared" si="1"/>
        <v>0</v>
      </c>
      <c r="V8" s="29">
        <f t="shared" si="2"/>
        <v>1</v>
      </c>
      <c r="W8" s="29">
        <f t="shared" si="3"/>
        <v>1</v>
      </c>
      <c r="X8" s="29">
        <f t="shared" si="4"/>
        <v>0</v>
      </c>
      <c r="Y8" s="29">
        <f t="shared" si="5"/>
        <v>0</v>
      </c>
      <c r="Z8" s="29">
        <f t="shared" si="6"/>
        <v>0</v>
      </c>
      <c r="AA8" s="29">
        <f t="shared" si="7"/>
        <v>1</v>
      </c>
      <c r="AB8" s="29">
        <f t="shared" si="8"/>
        <v>0</v>
      </c>
      <c r="AC8">
        <f t="shared" si="9"/>
        <v>0</v>
      </c>
      <c r="AD8" s="29">
        <f t="shared" si="10"/>
        <v>0</v>
      </c>
      <c r="AE8" s="29">
        <f t="shared" si="11"/>
        <v>0</v>
      </c>
      <c r="AF8" s="29">
        <f t="shared" si="12"/>
        <v>0</v>
      </c>
      <c r="AG8" s="29">
        <f t="shared" si="13"/>
        <v>0</v>
      </c>
      <c r="AH8" s="29">
        <f t="shared" si="14"/>
        <v>0</v>
      </c>
      <c r="AI8" s="29">
        <f t="shared" si="15"/>
        <v>0</v>
      </c>
      <c r="AJ8" s="29">
        <f t="shared" si="16"/>
        <v>0</v>
      </c>
      <c r="AK8" s="29">
        <f t="shared" si="17"/>
        <v>1</v>
      </c>
      <c r="AL8" s="29">
        <f t="shared" si="18"/>
        <v>1</v>
      </c>
      <c r="AN8" s="29">
        <f t="shared" si="19"/>
        <v>0</v>
      </c>
    </row>
    <row r="9" spans="1:40" x14ac:dyDescent="0.15">
      <c r="A9" s="49">
        <v>48</v>
      </c>
      <c r="B9" s="45">
        <v>17.399999999999999</v>
      </c>
      <c r="C9" s="45">
        <v>65</v>
      </c>
      <c r="D9" s="45">
        <v>76</v>
      </c>
      <c r="E9" s="45">
        <v>16.8</v>
      </c>
      <c r="F9" s="45">
        <v>36</v>
      </c>
      <c r="G9" s="46">
        <v>3</v>
      </c>
      <c r="H9" s="68">
        <v>59</v>
      </c>
      <c r="I9" s="45" t="s">
        <v>4</v>
      </c>
      <c r="J9" s="45">
        <f t="shared" si="0"/>
        <v>0</v>
      </c>
      <c r="K9" s="45" t="s">
        <v>7</v>
      </c>
      <c r="L9" s="53" t="s">
        <v>58</v>
      </c>
      <c r="M9" s="42" t="s">
        <v>64</v>
      </c>
      <c r="N9" s="55" t="s">
        <v>38</v>
      </c>
      <c r="O9" s="45" t="s">
        <v>33</v>
      </c>
      <c r="P9" s="45" t="s">
        <v>18</v>
      </c>
      <c r="Q9" s="45" t="s">
        <v>17</v>
      </c>
      <c r="R9" s="45" t="s">
        <v>22</v>
      </c>
      <c r="S9" s="51" t="s">
        <v>35</v>
      </c>
      <c r="T9" s="55">
        <v>10.5</v>
      </c>
      <c r="U9" s="29">
        <f t="shared" si="1"/>
        <v>1</v>
      </c>
      <c r="V9" s="29">
        <f t="shared" si="2"/>
        <v>0</v>
      </c>
      <c r="W9" s="29">
        <f t="shared" si="3"/>
        <v>1</v>
      </c>
      <c r="X9" s="29">
        <f t="shared" si="4"/>
        <v>0</v>
      </c>
      <c r="Y9" s="29">
        <f t="shared" si="5"/>
        <v>0</v>
      </c>
      <c r="Z9" s="29">
        <f>IF(Q9="Uncertain", 1, 0)</f>
        <v>0</v>
      </c>
      <c r="AA9" s="29">
        <f t="shared" si="7"/>
        <v>0</v>
      </c>
      <c r="AB9" s="29">
        <f t="shared" si="8"/>
        <v>1</v>
      </c>
      <c r="AC9">
        <f t="shared" si="9"/>
        <v>0</v>
      </c>
      <c r="AD9" s="29">
        <f t="shared" si="10"/>
        <v>1</v>
      </c>
      <c r="AE9" s="29">
        <f t="shared" si="11"/>
        <v>0</v>
      </c>
      <c r="AF9" s="29">
        <f t="shared" si="12"/>
        <v>0</v>
      </c>
      <c r="AG9" s="29">
        <f t="shared" si="13"/>
        <v>1</v>
      </c>
      <c r="AH9" s="29">
        <f t="shared" si="14"/>
        <v>2</v>
      </c>
      <c r="AI9" s="29">
        <f t="shared" si="15"/>
        <v>2</v>
      </c>
      <c r="AJ9" s="29">
        <f t="shared" si="16"/>
        <v>0</v>
      </c>
      <c r="AK9" s="29">
        <f t="shared" si="17"/>
        <v>0</v>
      </c>
      <c r="AL9" s="29">
        <f t="shared" si="18"/>
        <v>0</v>
      </c>
      <c r="AN9" s="29">
        <f t="shared" si="19"/>
        <v>0</v>
      </c>
    </row>
    <row r="10" spans="1:40" x14ac:dyDescent="0.15">
      <c r="A10" s="49">
        <v>82</v>
      </c>
      <c r="B10" s="45">
        <v>11.5</v>
      </c>
      <c r="C10" s="45">
        <v>16.7</v>
      </c>
      <c r="D10" s="45">
        <v>108</v>
      </c>
      <c r="E10" s="45">
        <v>11.8</v>
      </c>
      <c r="F10" s="45">
        <v>9.39</v>
      </c>
      <c r="G10" s="46">
        <v>4</v>
      </c>
      <c r="H10" s="68">
        <v>53</v>
      </c>
      <c r="I10" s="45" t="s">
        <v>10</v>
      </c>
      <c r="J10" s="45">
        <f t="shared" si="0"/>
        <v>1</v>
      </c>
      <c r="K10" s="45" t="s">
        <v>5</v>
      </c>
      <c r="L10" s="53" t="s">
        <v>58</v>
      </c>
      <c r="M10" s="42" t="s">
        <v>64</v>
      </c>
      <c r="N10" s="55" t="s">
        <v>38</v>
      </c>
      <c r="O10" s="45" t="s">
        <v>17</v>
      </c>
      <c r="P10" s="45" t="s">
        <v>18</v>
      </c>
      <c r="Q10" s="45" t="s">
        <v>17</v>
      </c>
      <c r="R10" s="45" t="s">
        <v>14</v>
      </c>
      <c r="S10" s="51" t="s">
        <v>37</v>
      </c>
      <c r="T10" s="55">
        <v>22.2</v>
      </c>
      <c r="U10" s="29">
        <f t="shared" si="1"/>
        <v>0</v>
      </c>
      <c r="V10" s="29">
        <f t="shared" si="2"/>
        <v>1</v>
      </c>
      <c r="W10" s="29">
        <f t="shared" si="3"/>
        <v>1</v>
      </c>
      <c r="X10" s="29">
        <f t="shared" si="4"/>
        <v>0</v>
      </c>
      <c r="Y10" s="29">
        <f t="shared" si="5"/>
        <v>0</v>
      </c>
      <c r="Z10" s="29">
        <f t="shared" ref="Z10:Z73" si="20">IF(Q10="Uncertain", 1, 0)</f>
        <v>0</v>
      </c>
      <c r="AA10" s="29">
        <f t="shared" si="7"/>
        <v>1</v>
      </c>
      <c r="AB10" s="29">
        <f t="shared" si="8"/>
        <v>0</v>
      </c>
      <c r="AC10">
        <f t="shared" si="9"/>
        <v>0</v>
      </c>
      <c r="AD10" s="29">
        <f t="shared" si="10"/>
        <v>1</v>
      </c>
      <c r="AE10" s="29">
        <f t="shared" si="11"/>
        <v>0</v>
      </c>
      <c r="AF10" s="29">
        <f t="shared" si="12"/>
        <v>0</v>
      </c>
      <c r="AG10" s="29">
        <f t="shared" si="13"/>
        <v>0</v>
      </c>
      <c r="AH10" s="29">
        <f t="shared" si="14"/>
        <v>1</v>
      </c>
      <c r="AI10" s="29">
        <f t="shared" si="15"/>
        <v>1</v>
      </c>
      <c r="AJ10" s="29">
        <f t="shared" si="16"/>
        <v>0</v>
      </c>
      <c r="AK10" s="29">
        <f t="shared" si="17"/>
        <v>1</v>
      </c>
      <c r="AL10" s="29">
        <f t="shared" si="18"/>
        <v>1</v>
      </c>
      <c r="AN10" s="29">
        <f t="shared" si="19"/>
        <v>0</v>
      </c>
    </row>
    <row r="11" spans="1:40" x14ac:dyDescent="0.15">
      <c r="A11" s="49">
        <v>104</v>
      </c>
      <c r="B11" s="45">
        <v>11.7</v>
      </c>
      <c r="C11" s="45">
        <v>3.55</v>
      </c>
      <c r="D11" s="45">
        <v>81</v>
      </c>
      <c r="E11" s="45" t="s">
        <v>30</v>
      </c>
      <c r="F11" s="45">
        <v>25</v>
      </c>
      <c r="G11" s="46">
        <v>1</v>
      </c>
      <c r="H11" s="68">
        <v>68</v>
      </c>
      <c r="I11" s="45" t="s">
        <v>10</v>
      </c>
      <c r="J11" s="45">
        <f t="shared" si="0"/>
        <v>1</v>
      </c>
      <c r="K11" s="45" t="s">
        <v>9</v>
      </c>
      <c r="L11" s="53" t="s">
        <v>58</v>
      </c>
      <c r="M11" s="42" t="s">
        <v>64</v>
      </c>
      <c r="N11" s="55" t="s">
        <v>38</v>
      </c>
      <c r="O11" s="45" t="s">
        <v>18</v>
      </c>
      <c r="P11" s="45" t="s">
        <v>18</v>
      </c>
      <c r="Q11" s="45" t="s">
        <v>18</v>
      </c>
      <c r="R11" s="45"/>
      <c r="S11" s="51"/>
      <c r="T11" s="55">
        <v>113.9</v>
      </c>
      <c r="U11" s="29">
        <f t="shared" ref="U11:U74" si="21">IF(S11="Radiology and cythology/pathology", 1, 0)</f>
        <v>0</v>
      </c>
      <c r="V11" s="29">
        <f t="shared" ref="V11:V74" si="22">IF(S11="Radiology", 1, 0)</f>
        <v>0</v>
      </c>
      <c r="W11" s="29">
        <f t="shared" ref="W11:W74" si="23">IF(Q11="Yes", 1, 0)</f>
        <v>0</v>
      </c>
      <c r="X11" s="29">
        <f t="shared" ref="X11:X74" si="24">IF(Q11="No", 1, 0)</f>
        <v>1</v>
      </c>
      <c r="Y11" s="29">
        <f t="shared" ref="Y11:Y74" si="25">IF(Q11="New primary lung cancer", 1, 0)</f>
        <v>0</v>
      </c>
      <c r="Z11" s="29">
        <f t="shared" si="20"/>
        <v>0</v>
      </c>
      <c r="AA11" s="29">
        <f t="shared" ref="AA11:AA74" si="26">IF(OR(O11="Yes", P11="Yes"), 1, 0)</f>
        <v>0</v>
      </c>
      <c r="AB11" s="29">
        <f t="shared" si="8"/>
        <v>1</v>
      </c>
      <c r="AC11">
        <f t="shared" si="9"/>
        <v>0</v>
      </c>
      <c r="AD11" s="29">
        <f t="shared" si="10"/>
        <v>0</v>
      </c>
      <c r="AE11" s="29">
        <f t="shared" si="11"/>
        <v>0</v>
      </c>
      <c r="AF11" s="29">
        <f t="shared" si="12"/>
        <v>0</v>
      </c>
      <c r="AG11" s="29">
        <f t="shared" si="13"/>
        <v>0</v>
      </c>
      <c r="AH11" s="29">
        <f t="shared" si="14"/>
        <v>0</v>
      </c>
      <c r="AI11" s="29">
        <f t="shared" si="15"/>
        <v>0</v>
      </c>
      <c r="AJ11" s="29">
        <f t="shared" si="16"/>
        <v>1</v>
      </c>
      <c r="AK11" s="29">
        <f t="shared" si="17"/>
        <v>1</v>
      </c>
      <c r="AL11" s="29">
        <f t="shared" si="18"/>
        <v>1</v>
      </c>
      <c r="AN11" s="29">
        <f t="shared" si="19"/>
        <v>1</v>
      </c>
    </row>
    <row r="12" spans="1:40" x14ac:dyDescent="0.15">
      <c r="A12" s="49">
        <v>105</v>
      </c>
      <c r="B12" s="45">
        <v>12.6</v>
      </c>
      <c r="C12" s="45">
        <v>2.72</v>
      </c>
      <c r="D12" s="45">
        <v>125</v>
      </c>
      <c r="E12" s="45">
        <v>11.6</v>
      </c>
      <c r="F12" s="45">
        <v>9.67</v>
      </c>
      <c r="G12" s="46">
        <v>3</v>
      </c>
      <c r="H12" s="68">
        <v>77</v>
      </c>
      <c r="I12" s="45" t="s">
        <v>4</v>
      </c>
      <c r="J12" s="45">
        <f t="shared" si="0"/>
        <v>0</v>
      </c>
      <c r="K12" s="45" t="s">
        <v>5</v>
      </c>
      <c r="L12" s="53" t="s">
        <v>58</v>
      </c>
      <c r="M12" s="42" t="s">
        <v>64</v>
      </c>
      <c r="N12" s="55" t="s">
        <v>38</v>
      </c>
      <c r="O12" s="45" t="s">
        <v>17</v>
      </c>
      <c r="P12" s="45" t="s">
        <v>18</v>
      </c>
      <c r="Q12" s="45" t="s">
        <v>18</v>
      </c>
      <c r="R12" s="45"/>
      <c r="S12" s="51"/>
      <c r="T12" s="55">
        <v>113.8</v>
      </c>
      <c r="U12" s="29">
        <f t="shared" si="21"/>
        <v>0</v>
      </c>
      <c r="V12" s="29">
        <f t="shared" si="22"/>
        <v>0</v>
      </c>
      <c r="W12" s="29">
        <f t="shared" si="23"/>
        <v>0</v>
      </c>
      <c r="X12" s="29">
        <f t="shared" si="24"/>
        <v>1</v>
      </c>
      <c r="Y12" s="29">
        <f t="shared" si="25"/>
        <v>0</v>
      </c>
      <c r="Z12" s="29">
        <f t="shared" si="20"/>
        <v>0</v>
      </c>
      <c r="AA12" s="29">
        <f t="shared" si="26"/>
        <v>1</v>
      </c>
      <c r="AB12" s="29">
        <f t="shared" si="8"/>
        <v>0</v>
      </c>
      <c r="AC12">
        <f t="shared" si="9"/>
        <v>0</v>
      </c>
      <c r="AD12" s="29">
        <f t="shared" si="10"/>
        <v>0</v>
      </c>
      <c r="AE12" s="29">
        <f t="shared" si="11"/>
        <v>1</v>
      </c>
      <c r="AF12" s="29">
        <f t="shared" si="12"/>
        <v>0</v>
      </c>
      <c r="AG12" s="29">
        <f t="shared" si="13"/>
        <v>0</v>
      </c>
      <c r="AH12" s="29">
        <f t="shared" si="14"/>
        <v>1</v>
      </c>
      <c r="AI12" s="29">
        <f t="shared" si="15"/>
        <v>1</v>
      </c>
      <c r="AJ12" s="29">
        <f t="shared" si="16"/>
        <v>1</v>
      </c>
      <c r="AK12" s="29">
        <f t="shared" si="17"/>
        <v>1</v>
      </c>
      <c r="AL12" s="29">
        <f t="shared" si="18"/>
        <v>1</v>
      </c>
      <c r="AN12" s="29">
        <f t="shared" si="19"/>
        <v>1</v>
      </c>
    </row>
    <row r="13" spans="1:40" x14ac:dyDescent="0.15">
      <c r="A13" s="49">
        <v>110</v>
      </c>
      <c r="B13" s="45">
        <v>17.100000000000001</v>
      </c>
      <c r="C13" s="45">
        <v>5.27</v>
      </c>
      <c r="D13" s="45">
        <v>73</v>
      </c>
      <c r="E13" s="45">
        <v>12.6</v>
      </c>
      <c r="F13" s="45">
        <v>11.8</v>
      </c>
      <c r="G13" s="46" t="s">
        <v>83</v>
      </c>
      <c r="H13" s="68">
        <v>55</v>
      </c>
      <c r="I13" s="45" t="s">
        <v>10</v>
      </c>
      <c r="J13" s="45">
        <f t="shared" si="0"/>
        <v>1</v>
      </c>
      <c r="K13" s="45" t="s">
        <v>7</v>
      </c>
      <c r="L13" s="53" t="s">
        <v>58</v>
      </c>
      <c r="M13" s="42" t="s">
        <v>67</v>
      </c>
      <c r="N13" s="55" t="s">
        <v>38</v>
      </c>
      <c r="O13" s="45" t="s">
        <v>17</v>
      </c>
      <c r="P13" s="45" t="s">
        <v>18</v>
      </c>
      <c r="Q13" s="45" t="s">
        <v>18</v>
      </c>
      <c r="R13" s="45"/>
      <c r="S13" s="51"/>
      <c r="T13" s="55">
        <v>113.1</v>
      </c>
      <c r="U13" s="29">
        <f t="shared" si="21"/>
        <v>0</v>
      </c>
      <c r="V13" s="29">
        <f t="shared" si="22"/>
        <v>0</v>
      </c>
      <c r="W13" s="29">
        <f t="shared" si="23"/>
        <v>0</v>
      </c>
      <c r="X13" s="29">
        <f t="shared" si="24"/>
        <v>1</v>
      </c>
      <c r="Y13" s="29">
        <f t="shared" si="25"/>
        <v>0</v>
      </c>
      <c r="Z13" s="29">
        <f t="shared" si="20"/>
        <v>0</v>
      </c>
      <c r="AA13" s="29">
        <f t="shared" si="26"/>
        <v>1</v>
      </c>
      <c r="AB13" s="29">
        <f t="shared" si="8"/>
        <v>0</v>
      </c>
      <c r="AC13">
        <f t="shared" si="9"/>
        <v>0</v>
      </c>
      <c r="AD13" s="29">
        <f t="shared" si="10"/>
        <v>1</v>
      </c>
      <c r="AE13" s="29">
        <f t="shared" si="11"/>
        <v>0</v>
      </c>
      <c r="AF13" s="29">
        <f t="shared" si="12"/>
        <v>0</v>
      </c>
      <c r="AG13" s="29">
        <f t="shared" si="13"/>
        <v>0</v>
      </c>
      <c r="AH13" s="29">
        <f t="shared" si="14"/>
        <v>1</v>
      </c>
      <c r="AI13" s="29">
        <f t="shared" si="15"/>
        <v>1</v>
      </c>
      <c r="AJ13" s="29">
        <f t="shared" si="16"/>
        <v>1</v>
      </c>
      <c r="AK13" s="29">
        <f t="shared" si="17"/>
        <v>1</v>
      </c>
      <c r="AL13" s="29">
        <f t="shared" si="18"/>
        <v>1</v>
      </c>
      <c r="AN13" s="29">
        <f t="shared" si="19"/>
        <v>1</v>
      </c>
    </row>
    <row r="14" spans="1:40" x14ac:dyDescent="0.15">
      <c r="A14" s="49">
        <v>118</v>
      </c>
      <c r="B14" s="45">
        <v>14.5</v>
      </c>
      <c r="C14" s="45">
        <v>4.67</v>
      </c>
      <c r="D14" s="45">
        <v>72</v>
      </c>
      <c r="E14" s="45">
        <v>12.4</v>
      </c>
      <c r="F14" s="45">
        <v>11.2</v>
      </c>
      <c r="G14" s="46">
        <v>1</v>
      </c>
      <c r="H14" s="69">
        <v>53</v>
      </c>
      <c r="I14" s="45" t="s">
        <v>10</v>
      </c>
      <c r="J14" s="45">
        <f t="shared" si="0"/>
        <v>1</v>
      </c>
      <c r="K14" s="45" t="s">
        <v>5</v>
      </c>
      <c r="L14" s="53" t="s">
        <v>58</v>
      </c>
      <c r="M14" s="42" t="s">
        <v>67</v>
      </c>
      <c r="N14" s="55" t="s">
        <v>38</v>
      </c>
      <c r="O14" s="45" t="s">
        <v>17</v>
      </c>
      <c r="P14" s="45" t="s">
        <v>18</v>
      </c>
      <c r="Q14" s="45" t="s">
        <v>46</v>
      </c>
      <c r="R14" s="45"/>
      <c r="S14" s="51"/>
      <c r="T14" s="55">
        <v>102.1</v>
      </c>
      <c r="U14" s="29">
        <f t="shared" si="21"/>
        <v>0</v>
      </c>
      <c r="V14" s="29">
        <f t="shared" si="22"/>
        <v>0</v>
      </c>
      <c r="W14" s="29">
        <f t="shared" si="23"/>
        <v>0</v>
      </c>
      <c r="X14" s="29">
        <f t="shared" si="24"/>
        <v>0</v>
      </c>
      <c r="Y14" s="29">
        <f t="shared" si="25"/>
        <v>1</v>
      </c>
      <c r="Z14" s="29">
        <f t="shared" si="20"/>
        <v>0</v>
      </c>
      <c r="AA14" s="29">
        <f t="shared" si="26"/>
        <v>1</v>
      </c>
      <c r="AB14" s="29">
        <f t="shared" si="8"/>
        <v>0</v>
      </c>
      <c r="AC14">
        <f t="shared" si="9"/>
        <v>0</v>
      </c>
      <c r="AD14" s="29">
        <f t="shared" si="10"/>
        <v>0</v>
      </c>
      <c r="AE14" s="29">
        <f t="shared" si="11"/>
        <v>0</v>
      </c>
      <c r="AF14" s="29">
        <f t="shared" si="12"/>
        <v>0</v>
      </c>
      <c r="AG14" s="29">
        <f t="shared" si="13"/>
        <v>0</v>
      </c>
      <c r="AH14" s="29">
        <f t="shared" si="14"/>
        <v>0</v>
      </c>
      <c r="AI14" s="29">
        <f t="shared" si="15"/>
        <v>0</v>
      </c>
      <c r="AJ14" s="29">
        <f t="shared" si="16"/>
        <v>1</v>
      </c>
      <c r="AK14" s="29">
        <f t="shared" si="17"/>
        <v>1</v>
      </c>
      <c r="AL14" s="29">
        <f t="shared" si="18"/>
        <v>1</v>
      </c>
      <c r="AN14" s="29">
        <f t="shared" si="19"/>
        <v>1</v>
      </c>
    </row>
    <row r="15" spans="1:40" x14ac:dyDescent="0.15">
      <c r="A15" s="49">
        <v>121</v>
      </c>
      <c r="B15" s="45">
        <v>7.56</v>
      </c>
      <c r="C15" s="45">
        <v>6.58</v>
      </c>
      <c r="D15" s="45">
        <v>108</v>
      </c>
      <c r="E15" s="45" t="s">
        <v>30</v>
      </c>
      <c r="F15" s="45">
        <v>11.1</v>
      </c>
      <c r="G15" s="46">
        <v>1</v>
      </c>
      <c r="H15" s="68">
        <v>53</v>
      </c>
      <c r="I15" s="45" t="s">
        <v>10</v>
      </c>
      <c r="J15" s="45">
        <f t="shared" si="0"/>
        <v>1</v>
      </c>
      <c r="K15" s="45" t="s">
        <v>7</v>
      </c>
      <c r="L15" s="53" t="s">
        <v>58</v>
      </c>
      <c r="M15" s="42" t="s">
        <v>64</v>
      </c>
      <c r="N15" s="55" t="s">
        <v>38</v>
      </c>
      <c r="O15" s="45" t="s">
        <v>33</v>
      </c>
      <c r="P15" s="45" t="s">
        <v>18</v>
      </c>
      <c r="Q15" s="45" t="s">
        <v>18</v>
      </c>
      <c r="R15" s="45"/>
      <c r="S15" s="51"/>
      <c r="T15" s="55">
        <v>108.4</v>
      </c>
      <c r="U15" s="29">
        <f t="shared" si="21"/>
        <v>0</v>
      </c>
      <c r="V15" s="29">
        <f t="shared" si="22"/>
        <v>0</v>
      </c>
      <c r="W15" s="29">
        <f t="shared" si="23"/>
        <v>0</v>
      </c>
      <c r="X15" s="29">
        <f t="shared" si="24"/>
        <v>1</v>
      </c>
      <c r="Y15" s="29">
        <f t="shared" si="25"/>
        <v>0</v>
      </c>
      <c r="Z15" s="29">
        <f t="shared" si="20"/>
        <v>0</v>
      </c>
      <c r="AA15" s="29">
        <f t="shared" si="26"/>
        <v>0</v>
      </c>
      <c r="AB15" s="29">
        <f t="shared" si="8"/>
        <v>1</v>
      </c>
      <c r="AC15">
        <f t="shared" si="9"/>
        <v>0</v>
      </c>
      <c r="AD15" s="29">
        <f t="shared" si="10"/>
        <v>1</v>
      </c>
      <c r="AE15" s="29">
        <f t="shared" si="11"/>
        <v>0</v>
      </c>
      <c r="AF15" s="29">
        <f t="shared" si="12"/>
        <v>0</v>
      </c>
      <c r="AG15" s="29">
        <f t="shared" si="13"/>
        <v>0</v>
      </c>
      <c r="AH15" s="29">
        <f t="shared" si="14"/>
        <v>1</v>
      </c>
      <c r="AI15" s="29">
        <f t="shared" si="15"/>
        <v>1</v>
      </c>
      <c r="AJ15" s="29">
        <f t="shared" si="16"/>
        <v>1</v>
      </c>
      <c r="AK15" s="29">
        <f t="shared" si="17"/>
        <v>1</v>
      </c>
      <c r="AL15" s="29">
        <f t="shared" si="18"/>
        <v>1</v>
      </c>
      <c r="AN15" s="29">
        <f t="shared" si="19"/>
        <v>1</v>
      </c>
    </row>
    <row r="16" spans="1:40" x14ac:dyDescent="0.15">
      <c r="A16" s="49">
        <v>127</v>
      </c>
      <c r="B16" s="45">
        <v>35</v>
      </c>
      <c r="C16" s="45">
        <v>4.0599999999999996</v>
      </c>
      <c r="D16" s="45">
        <v>101</v>
      </c>
      <c r="E16" s="45">
        <v>12.6</v>
      </c>
      <c r="F16" s="45">
        <v>4.49</v>
      </c>
      <c r="G16" s="46">
        <v>1</v>
      </c>
      <c r="H16" s="69">
        <v>58</v>
      </c>
      <c r="I16" s="45" t="s">
        <v>10</v>
      </c>
      <c r="J16" s="45">
        <f t="shared" si="0"/>
        <v>1</v>
      </c>
      <c r="K16" s="45" t="s">
        <v>3</v>
      </c>
      <c r="L16" s="53" t="s">
        <v>58</v>
      </c>
      <c r="M16" s="42" t="s">
        <v>62</v>
      </c>
      <c r="N16" s="55" t="s">
        <v>38</v>
      </c>
      <c r="O16" s="45" t="s">
        <v>18</v>
      </c>
      <c r="P16" s="45" t="s">
        <v>18</v>
      </c>
      <c r="Q16" s="45" t="s">
        <v>17</v>
      </c>
      <c r="R16" s="45" t="s">
        <v>22</v>
      </c>
      <c r="S16" s="51" t="s">
        <v>37</v>
      </c>
      <c r="T16" s="55">
        <v>38.4</v>
      </c>
      <c r="U16" s="29">
        <f t="shared" si="21"/>
        <v>0</v>
      </c>
      <c r="V16" s="29">
        <f t="shared" si="22"/>
        <v>1</v>
      </c>
      <c r="W16" s="29">
        <f t="shared" si="23"/>
        <v>1</v>
      </c>
      <c r="X16" s="29">
        <f t="shared" si="24"/>
        <v>0</v>
      </c>
      <c r="Y16" s="29">
        <f t="shared" si="25"/>
        <v>0</v>
      </c>
      <c r="Z16" s="29">
        <f t="shared" si="20"/>
        <v>0</v>
      </c>
      <c r="AA16" s="29">
        <f t="shared" si="26"/>
        <v>0</v>
      </c>
      <c r="AB16" s="29">
        <f t="shared" si="8"/>
        <v>1</v>
      </c>
      <c r="AC16">
        <f t="shared" si="9"/>
        <v>1</v>
      </c>
      <c r="AD16" s="29">
        <f t="shared" si="10"/>
        <v>0</v>
      </c>
      <c r="AE16" s="29">
        <f t="shared" si="11"/>
        <v>0</v>
      </c>
      <c r="AF16" s="29">
        <f t="shared" si="12"/>
        <v>0</v>
      </c>
      <c r="AG16" s="29">
        <f t="shared" si="13"/>
        <v>0</v>
      </c>
      <c r="AH16" s="29">
        <f t="shared" si="14"/>
        <v>1</v>
      </c>
      <c r="AI16" s="29">
        <f t="shared" si="15"/>
        <v>1</v>
      </c>
      <c r="AJ16" s="29">
        <f t="shared" si="16"/>
        <v>0</v>
      </c>
      <c r="AK16" s="29">
        <f t="shared" si="17"/>
        <v>1</v>
      </c>
      <c r="AL16" s="29">
        <f t="shared" si="18"/>
        <v>1</v>
      </c>
      <c r="AN16" s="29">
        <f t="shared" si="19"/>
        <v>0</v>
      </c>
    </row>
    <row r="17" spans="1:40" x14ac:dyDescent="0.15">
      <c r="A17" s="49">
        <v>142</v>
      </c>
      <c r="B17" s="45">
        <v>11.7</v>
      </c>
      <c r="C17" s="45">
        <v>8.42</v>
      </c>
      <c r="D17" s="45">
        <v>98</v>
      </c>
      <c r="E17" s="45">
        <v>12.5</v>
      </c>
      <c r="F17" s="45">
        <v>30</v>
      </c>
      <c r="G17" s="46">
        <v>1</v>
      </c>
      <c r="H17" s="68">
        <v>59</v>
      </c>
      <c r="I17" s="45" t="s">
        <v>10</v>
      </c>
      <c r="J17" s="45">
        <f t="shared" si="0"/>
        <v>1</v>
      </c>
      <c r="K17" s="45" t="s">
        <v>3</v>
      </c>
      <c r="L17" s="53" t="s">
        <v>58</v>
      </c>
      <c r="M17" s="42" t="s">
        <v>65</v>
      </c>
      <c r="N17" s="55" t="s">
        <v>38</v>
      </c>
      <c r="O17" s="45" t="s">
        <v>18</v>
      </c>
      <c r="P17" s="45" t="s">
        <v>18</v>
      </c>
      <c r="Q17" s="45" t="s">
        <v>18</v>
      </c>
      <c r="R17" s="45"/>
      <c r="S17" s="51"/>
      <c r="T17" s="67">
        <v>101.6</v>
      </c>
      <c r="U17" s="29">
        <f t="shared" si="21"/>
        <v>0</v>
      </c>
      <c r="V17" s="29">
        <f t="shared" si="22"/>
        <v>0</v>
      </c>
      <c r="W17" s="29">
        <f t="shared" si="23"/>
        <v>0</v>
      </c>
      <c r="X17" s="29">
        <f t="shared" si="24"/>
        <v>1</v>
      </c>
      <c r="Y17" s="29">
        <f t="shared" si="25"/>
        <v>0</v>
      </c>
      <c r="Z17" s="29">
        <f t="shared" si="20"/>
        <v>0</v>
      </c>
      <c r="AA17" s="29">
        <f t="shared" si="26"/>
        <v>0</v>
      </c>
      <c r="AB17" s="29">
        <f t="shared" si="8"/>
        <v>1</v>
      </c>
      <c r="AC17">
        <f t="shared" si="9"/>
        <v>0</v>
      </c>
      <c r="AD17" s="29">
        <f t="shared" si="10"/>
        <v>1</v>
      </c>
      <c r="AE17" s="29">
        <f t="shared" si="11"/>
        <v>0</v>
      </c>
      <c r="AF17" s="29">
        <f t="shared" si="12"/>
        <v>0</v>
      </c>
      <c r="AG17" s="29">
        <f t="shared" si="13"/>
        <v>0</v>
      </c>
      <c r="AH17" s="29">
        <f t="shared" si="14"/>
        <v>1</v>
      </c>
      <c r="AI17" s="29">
        <f t="shared" si="15"/>
        <v>1</v>
      </c>
      <c r="AJ17" s="29">
        <f t="shared" si="16"/>
        <v>1</v>
      </c>
      <c r="AK17" s="29">
        <f t="shared" si="17"/>
        <v>1</v>
      </c>
      <c r="AL17" s="29">
        <f t="shared" si="18"/>
        <v>1</v>
      </c>
      <c r="AN17" s="29">
        <f t="shared" si="19"/>
        <v>1</v>
      </c>
    </row>
    <row r="18" spans="1:40" x14ac:dyDescent="0.15">
      <c r="A18" s="51">
        <v>143</v>
      </c>
      <c r="B18" s="45">
        <v>7.53</v>
      </c>
      <c r="C18" s="45">
        <v>5.18</v>
      </c>
      <c r="D18" s="45">
        <v>82</v>
      </c>
      <c r="E18" s="45">
        <v>12</v>
      </c>
      <c r="F18" s="45">
        <v>0.6</v>
      </c>
      <c r="G18" s="46" t="s">
        <v>83</v>
      </c>
      <c r="H18" s="68">
        <v>65</v>
      </c>
      <c r="I18" s="45" t="s">
        <v>4</v>
      </c>
      <c r="J18" s="45">
        <f t="shared" si="0"/>
        <v>0</v>
      </c>
      <c r="K18" s="45" t="s">
        <v>9</v>
      </c>
      <c r="L18" s="53" t="s">
        <v>58</v>
      </c>
      <c r="M18" s="42" t="s">
        <v>64</v>
      </c>
      <c r="N18" s="55" t="s">
        <v>38</v>
      </c>
      <c r="O18" s="45" t="s">
        <v>17</v>
      </c>
      <c r="P18" s="45" t="s">
        <v>17</v>
      </c>
      <c r="Q18" s="45" t="s">
        <v>21</v>
      </c>
      <c r="R18" s="45"/>
      <c r="S18" s="51"/>
      <c r="T18" s="55">
        <v>51.4</v>
      </c>
      <c r="U18" s="29">
        <f t="shared" si="21"/>
        <v>0</v>
      </c>
      <c r="V18" s="29">
        <f t="shared" si="22"/>
        <v>0</v>
      </c>
      <c r="W18" s="29">
        <f t="shared" si="23"/>
        <v>0</v>
      </c>
      <c r="X18" s="29">
        <f t="shared" si="24"/>
        <v>0</v>
      </c>
      <c r="Y18" s="29">
        <f t="shared" si="25"/>
        <v>0</v>
      </c>
      <c r="Z18" s="29">
        <f t="shared" si="20"/>
        <v>1</v>
      </c>
      <c r="AA18" s="29">
        <f t="shared" si="26"/>
        <v>1</v>
      </c>
      <c r="AB18" s="29">
        <f t="shared" si="8"/>
        <v>0</v>
      </c>
      <c r="AC18">
        <f t="shared" si="9"/>
        <v>0</v>
      </c>
      <c r="AD18" s="29">
        <f t="shared" si="10"/>
        <v>1</v>
      </c>
      <c r="AE18" s="29">
        <f t="shared" si="11"/>
        <v>0</v>
      </c>
      <c r="AF18" s="29">
        <f t="shared" si="12"/>
        <v>0</v>
      </c>
      <c r="AG18" s="29">
        <f t="shared" si="13"/>
        <v>0</v>
      </c>
      <c r="AH18" s="29">
        <f t="shared" si="14"/>
        <v>1</v>
      </c>
      <c r="AI18" s="29">
        <f t="shared" si="15"/>
        <v>1</v>
      </c>
      <c r="AJ18" s="29">
        <f t="shared" si="16"/>
        <v>1</v>
      </c>
      <c r="AK18" s="29">
        <f t="shared" si="17"/>
        <v>1</v>
      </c>
      <c r="AL18" s="29">
        <f t="shared" si="18"/>
        <v>1</v>
      </c>
      <c r="AN18" s="29">
        <f t="shared" si="19"/>
        <v>1</v>
      </c>
    </row>
    <row r="19" spans="1:40" x14ac:dyDescent="0.15">
      <c r="A19" s="49">
        <v>146</v>
      </c>
      <c r="B19" s="45">
        <v>17.5</v>
      </c>
      <c r="C19" s="45">
        <v>1.56</v>
      </c>
      <c r="D19" s="45">
        <v>93</v>
      </c>
      <c r="E19" s="45">
        <v>10.8</v>
      </c>
      <c r="F19" s="45">
        <v>18.7</v>
      </c>
      <c r="G19" s="46">
        <v>1</v>
      </c>
      <c r="H19" s="68">
        <v>75</v>
      </c>
      <c r="I19" s="45" t="s">
        <v>4</v>
      </c>
      <c r="J19" s="45">
        <f t="shared" si="0"/>
        <v>0</v>
      </c>
      <c r="K19" s="45" t="s">
        <v>3</v>
      </c>
      <c r="L19" s="53" t="s">
        <v>58</v>
      </c>
      <c r="M19" s="42" t="s">
        <v>62</v>
      </c>
      <c r="N19" s="55" t="s">
        <v>39</v>
      </c>
      <c r="O19" s="45" t="s">
        <v>18</v>
      </c>
      <c r="P19" s="45" t="s">
        <v>18</v>
      </c>
      <c r="Q19" s="45" t="s">
        <v>18</v>
      </c>
      <c r="R19" s="45"/>
      <c r="S19" s="51"/>
      <c r="T19" s="55">
        <v>74.3</v>
      </c>
      <c r="U19" s="29">
        <f t="shared" si="21"/>
        <v>0</v>
      </c>
      <c r="V19" s="29">
        <f t="shared" si="22"/>
        <v>0</v>
      </c>
      <c r="W19" s="29">
        <f t="shared" si="23"/>
        <v>0</v>
      </c>
      <c r="X19" s="29">
        <f t="shared" si="24"/>
        <v>1</v>
      </c>
      <c r="Y19" s="29">
        <f t="shared" si="25"/>
        <v>0</v>
      </c>
      <c r="Z19" s="29">
        <f t="shared" si="20"/>
        <v>0</v>
      </c>
      <c r="AA19" s="29">
        <f t="shared" si="26"/>
        <v>0</v>
      </c>
      <c r="AB19" s="29">
        <f t="shared" si="8"/>
        <v>1</v>
      </c>
      <c r="AC19">
        <f t="shared" si="9"/>
        <v>0</v>
      </c>
      <c r="AD19" s="29">
        <f t="shared" si="10"/>
        <v>0</v>
      </c>
      <c r="AE19" s="29">
        <f t="shared" si="11"/>
        <v>0</v>
      </c>
      <c r="AF19" s="29">
        <f t="shared" si="12"/>
        <v>0</v>
      </c>
      <c r="AG19" s="29">
        <f t="shared" si="13"/>
        <v>0</v>
      </c>
      <c r="AH19" s="29">
        <f t="shared" si="14"/>
        <v>0</v>
      </c>
      <c r="AI19" s="29">
        <f t="shared" si="15"/>
        <v>0</v>
      </c>
      <c r="AJ19" s="29">
        <f t="shared" si="16"/>
        <v>1</v>
      </c>
      <c r="AK19" s="29">
        <f t="shared" si="17"/>
        <v>1</v>
      </c>
      <c r="AL19" s="29">
        <f t="shared" si="18"/>
        <v>1</v>
      </c>
      <c r="AN19" s="29">
        <f t="shared" si="19"/>
        <v>1</v>
      </c>
    </row>
    <row r="20" spans="1:40" ht="12" customHeight="1" x14ac:dyDescent="0.15">
      <c r="A20" s="49">
        <v>147</v>
      </c>
      <c r="B20" s="45">
        <v>14.7</v>
      </c>
      <c r="C20" s="45">
        <v>25</v>
      </c>
      <c r="D20" s="45">
        <v>103</v>
      </c>
      <c r="E20" s="45" t="s">
        <v>30</v>
      </c>
      <c r="F20" s="45">
        <v>25</v>
      </c>
      <c r="G20" s="46">
        <v>1</v>
      </c>
      <c r="H20" s="68">
        <v>71</v>
      </c>
      <c r="I20" s="45" t="s">
        <v>10</v>
      </c>
      <c r="J20" s="45">
        <f t="shared" si="0"/>
        <v>1</v>
      </c>
      <c r="K20" s="45" t="s">
        <v>9</v>
      </c>
      <c r="L20" s="53" t="s">
        <v>58</v>
      </c>
      <c r="M20" s="42" t="s">
        <v>62</v>
      </c>
      <c r="N20" s="55" t="s">
        <v>38</v>
      </c>
      <c r="O20" s="45" t="s">
        <v>17</v>
      </c>
      <c r="P20" s="45" t="s">
        <v>18</v>
      </c>
      <c r="Q20" s="45" t="s">
        <v>17</v>
      </c>
      <c r="R20" s="45" t="s">
        <v>22</v>
      </c>
      <c r="S20" s="51" t="s">
        <v>37</v>
      </c>
      <c r="T20" s="55">
        <v>15.2</v>
      </c>
      <c r="U20" s="29">
        <f t="shared" si="21"/>
        <v>0</v>
      </c>
      <c r="V20" s="29">
        <f t="shared" si="22"/>
        <v>1</v>
      </c>
      <c r="W20" s="29">
        <f t="shared" si="23"/>
        <v>1</v>
      </c>
      <c r="X20" s="29">
        <f t="shared" si="24"/>
        <v>0</v>
      </c>
      <c r="Y20" s="29">
        <f t="shared" si="25"/>
        <v>0</v>
      </c>
      <c r="Z20" s="29">
        <f t="shared" si="20"/>
        <v>0</v>
      </c>
      <c r="AA20" s="29">
        <f t="shared" si="26"/>
        <v>1</v>
      </c>
      <c r="AB20" s="29">
        <f t="shared" si="8"/>
        <v>0</v>
      </c>
      <c r="AC20">
        <f t="shared" si="9"/>
        <v>0</v>
      </c>
      <c r="AD20" s="29">
        <f t="shared" si="10"/>
        <v>1</v>
      </c>
      <c r="AE20" s="29">
        <f t="shared" si="11"/>
        <v>0</v>
      </c>
      <c r="AF20" s="29">
        <f t="shared" si="12"/>
        <v>0</v>
      </c>
      <c r="AG20" s="29">
        <f t="shared" si="13"/>
        <v>0</v>
      </c>
      <c r="AH20" s="29">
        <f t="shared" si="14"/>
        <v>1</v>
      </c>
      <c r="AI20" s="29">
        <f t="shared" si="15"/>
        <v>1</v>
      </c>
      <c r="AJ20" s="29">
        <f t="shared" si="16"/>
        <v>0</v>
      </c>
      <c r="AK20" s="29">
        <f t="shared" si="17"/>
        <v>1</v>
      </c>
      <c r="AL20" s="29">
        <f t="shared" si="18"/>
        <v>1</v>
      </c>
      <c r="AN20" s="29">
        <f t="shared" si="19"/>
        <v>0</v>
      </c>
    </row>
    <row r="21" spans="1:40" x14ac:dyDescent="0.15">
      <c r="A21" s="49">
        <v>150</v>
      </c>
      <c r="B21" s="45">
        <v>186</v>
      </c>
      <c r="C21" s="45">
        <v>9.34</v>
      </c>
      <c r="D21" s="45">
        <v>191</v>
      </c>
      <c r="E21" s="45">
        <v>8.34</v>
      </c>
      <c r="F21" s="45">
        <v>0.6</v>
      </c>
      <c r="G21" s="46">
        <v>3</v>
      </c>
      <c r="H21" s="68">
        <v>71</v>
      </c>
      <c r="I21" s="45" t="s">
        <v>4</v>
      </c>
      <c r="J21" s="45">
        <f t="shared" si="0"/>
        <v>0</v>
      </c>
      <c r="K21" s="45" t="s">
        <v>3</v>
      </c>
      <c r="L21" s="53" t="s">
        <v>58</v>
      </c>
      <c r="M21" s="42" t="s">
        <v>65</v>
      </c>
      <c r="N21" s="55" t="s">
        <v>38</v>
      </c>
      <c r="O21" s="45" t="s">
        <v>18</v>
      </c>
      <c r="P21" s="45" t="s">
        <v>18</v>
      </c>
      <c r="Q21" s="45" t="s">
        <v>17</v>
      </c>
      <c r="R21" s="45" t="s">
        <v>32</v>
      </c>
      <c r="S21" s="51" t="s">
        <v>37</v>
      </c>
      <c r="T21" s="55">
        <v>0.7</v>
      </c>
      <c r="U21" s="29">
        <f t="shared" si="21"/>
        <v>0</v>
      </c>
      <c r="V21" s="29">
        <f t="shared" si="22"/>
        <v>1</v>
      </c>
      <c r="W21" s="29">
        <f t="shared" si="23"/>
        <v>1</v>
      </c>
      <c r="X21" s="29">
        <f t="shared" si="24"/>
        <v>0</v>
      </c>
      <c r="Y21" s="29">
        <f t="shared" si="25"/>
        <v>0</v>
      </c>
      <c r="Z21" s="29">
        <f t="shared" si="20"/>
        <v>0</v>
      </c>
      <c r="AA21" s="29">
        <f t="shared" si="26"/>
        <v>0</v>
      </c>
      <c r="AB21" s="29">
        <f t="shared" si="8"/>
        <v>1</v>
      </c>
      <c r="AC21">
        <f t="shared" si="9"/>
        <v>1</v>
      </c>
      <c r="AD21" s="29">
        <f t="shared" si="10"/>
        <v>1</v>
      </c>
      <c r="AE21" s="29">
        <f t="shared" si="11"/>
        <v>1</v>
      </c>
      <c r="AF21" s="29">
        <f t="shared" si="12"/>
        <v>0</v>
      </c>
      <c r="AG21" s="29">
        <f t="shared" si="13"/>
        <v>0</v>
      </c>
      <c r="AH21" s="29">
        <f t="shared" si="14"/>
        <v>3</v>
      </c>
      <c r="AI21" s="29">
        <f t="shared" si="15"/>
        <v>3</v>
      </c>
      <c r="AJ21" s="29">
        <f t="shared" si="16"/>
        <v>0</v>
      </c>
      <c r="AK21" s="29">
        <f t="shared" si="17"/>
        <v>0</v>
      </c>
      <c r="AL21" s="29">
        <f t="shared" si="18"/>
        <v>0</v>
      </c>
      <c r="AN21" s="29">
        <f t="shared" si="19"/>
        <v>0</v>
      </c>
    </row>
    <row r="22" spans="1:40" x14ac:dyDescent="0.15">
      <c r="A22" s="49">
        <v>152</v>
      </c>
      <c r="B22" s="45">
        <v>11.6</v>
      </c>
      <c r="C22" s="45">
        <v>2.68</v>
      </c>
      <c r="D22" s="45">
        <v>79</v>
      </c>
      <c r="E22" s="45">
        <v>13.7</v>
      </c>
      <c r="F22" s="45">
        <v>6.06</v>
      </c>
      <c r="G22" s="46">
        <v>1</v>
      </c>
      <c r="H22" s="68">
        <v>75</v>
      </c>
      <c r="I22" s="45" t="s">
        <v>4</v>
      </c>
      <c r="J22" s="45">
        <f t="shared" si="0"/>
        <v>0</v>
      </c>
      <c r="K22" s="45" t="s">
        <v>7</v>
      </c>
      <c r="L22" s="53" t="s">
        <v>58</v>
      </c>
      <c r="M22" s="42" t="s">
        <v>64</v>
      </c>
      <c r="N22" s="55" t="s">
        <v>38</v>
      </c>
      <c r="O22" s="45" t="s">
        <v>18</v>
      </c>
      <c r="P22" s="45" t="s">
        <v>18</v>
      </c>
      <c r="Q22" s="45" t="s">
        <v>18</v>
      </c>
      <c r="R22" s="45"/>
      <c r="S22" s="51"/>
      <c r="T22" s="55">
        <v>100.4</v>
      </c>
      <c r="U22" s="29">
        <f t="shared" si="21"/>
        <v>0</v>
      </c>
      <c r="V22" s="29">
        <f t="shared" si="22"/>
        <v>0</v>
      </c>
      <c r="W22" s="29">
        <f t="shared" si="23"/>
        <v>0</v>
      </c>
      <c r="X22" s="29">
        <f t="shared" si="24"/>
        <v>1</v>
      </c>
      <c r="Y22" s="29">
        <f t="shared" si="25"/>
        <v>0</v>
      </c>
      <c r="Z22" s="29">
        <f t="shared" si="20"/>
        <v>0</v>
      </c>
      <c r="AA22" s="29">
        <f t="shared" si="26"/>
        <v>0</v>
      </c>
      <c r="AB22" s="29">
        <f t="shared" si="8"/>
        <v>1</v>
      </c>
      <c r="AC22">
        <f t="shared" si="9"/>
        <v>0</v>
      </c>
      <c r="AD22" s="29">
        <f t="shared" si="10"/>
        <v>0</v>
      </c>
      <c r="AE22" s="29">
        <f t="shared" si="11"/>
        <v>0</v>
      </c>
      <c r="AF22" s="29">
        <f t="shared" si="12"/>
        <v>0</v>
      </c>
      <c r="AG22" s="29">
        <f t="shared" si="13"/>
        <v>0</v>
      </c>
      <c r="AH22" s="29">
        <f t="shared" si="14"/>
        <v>0</v>
      </c>
      <c r="AI22" s="29">
        <f t="shared" si="15"/>
        <v>0</v>
      </c>
      <c r="AJ22" s="29">
        <f t="shared" si="16"/>
        <v>1</v>
      </c>
      <c r="AK22" s="29">
        <f t="shared" si="17"/>
        <v>1</v>
      </c>
      <c r="AL22" s="29">
        <f t="shared" si="18"/>
        <v>1</v>
      </c>
      <c r="AN22" s="29">
        <f t="shared" si="19"/>
        <v>1</v>
      </c>
    </row>
    <row r="23" spans="1:40" x14ac:dyDescent="0.15">
      <c r="A23" s="49">
        <v>155</v>
      </c>
      <c r="B23" s="45">
        <v>12.1</v>
      </c>
      <c r="C23" s="45">
        <v>7.37</v>
      </c>
      <c r="D23" s="45">
        <v>61</v>
      </c>
      <c r="E23" s="45" t="s">
        <v>30</v>
      </c>
      <c r="F23" s="45">
        <v>28</v>
      </c>
      <c r="G23" s="46">
        <v>1</v>
      </c>
      <c r="H23" s="68">
        <v>63</v>
      </c>
      <c r="I23" s="45" t="s">
        <v>10</v>
      </c>
      <c r="J23" s="45">
        <f t="shared" si="0"/>
        <v>1</v>
      </c>
      <c r="K23" s="45" t="s">
        <v>7</v>
      </c>
      <c r="L23" s="53" t="s">
        <v>58</v>
      </c>
      <c r="M23" s="42" t="s">
        <v>64</v>
      </c>
      <c r="N23" s="55" t="s">
        <v>38</v>
      </c>
      <c r="O23" s="45" t="s">
        <v>17</v>
      </c>
      <c r="P23" s="45" t="s">
        <v>18</v>
      </c>
      <c r="Q23" s="45" t="s">
        <v>18</v>
      </c>
      <c r="R23" s="45"/>
      <c r="S23" s="51"/>
      <c r="T23" s="55">
        <v>100.2</v>
      </c>
      <c r="U23" s="29">
        <f t="shared" si="21"/>
        <v>0</v>
      </c>
      <c r="V23" s="29">
        <f t="shared" si="22"/>
        <v>0</v>
      </c>
      <c r="W23" s="29">
        <f t="shared" si="23"/>
        <v>0</v>
      </c>
      <c r="X23" s="29">
        <f t="shared" si="24"/>
        <v>1</v>
      </c>
      <c r="Y23" s="29">
        <f t="shared" si="25"/>
        <v>0</v>
      </c>
      <c r="Z23" s="29">
        <f t="shared" si="20"/>
        <v>0</v>
      </c>
      <c r="AA23" s="29">
        <f t="shared" si="26"/>
        <v>1</v>
      </c>
      <c r="AB23" s="29">
        <f t="shared" si="8"/>
        <v>0</v>
      </c>
      <c r="AC23">
        <f t="shared" si="9"/>
        <v>0</v>
      </c>
      <c r="AD23" s="29">
        <f t="shared" si="10"/>
        <v>1</v>
      </c>
      <c r="AE23" s="29">
        <f t="shared" si="11"/>
        <v>0</v>
      </c>
      <c r="AF23" s="29">
        <f t="shared" si="12"/>
        <v>0</v>
      </c>
      <c r="AG23" s="29">
        <f t="shared" si="13"/>
        <v>0</v>
      </c>
      <c r="AH23" s="29">
        <f t="shared" si="14"/>
        <v>1</v>
      </c>
      <c r="AI23" s="29">
        <f t="shared" si="15"/>
        <v>1</v>
      </c>
      <c r="AJ23" s="29">
        <f t="shared" si="16"/>
        <v>1</v>
      </c>
      <c r="AK23" s="29">
        <f t="shared" si="17"/>
        <v>1</v>
      </c>
      <c r="AL23" s="29">
        <f t="shared" si="18"/>
        <v>1</v>
      </c>
      <c r="AN23" s="29">
        <f t="shared" si="19"/>
        <v>1</v>
      </c>
    </row>
    <row r="24" spans="1:40" x14ac:dyDescent="0.15">
      <c r="A24" s="49">
        <v>160</v>
      </c>
      <c r="B24" s="45">
        <v>26</v>
      </c>
      <c r="C24" s="45">
        <v>0.9</v>
      </c>
      <c r="D24" s="45">
        <v>107</v>
      </c>
      <c r="E24" s="45">
        <v>14.1</v>
      </c>
      <c r="F24" s="45">
        <v>5.78</v>
      </c>
      <c r="G24" s="46" t="s">
        <v>83</v>
      </c>
      <c r="H24" s="68">
        <v>74</v>
      </c>
      <c r="I24" s="45" t="s">
        <v>4</v>
      </c>
      <c r="J24" s="45">
        <f t="shared" si="0"/>
        <v>0</v>
      </c>
      <c r="K24" s="45" t="s">
        <v>6</v>
      </c>
      <c r="L24" s="53" t="s">
        <v>58</v>
      </c>
      <c r="M24" s="42" t="s">
        <v>64</v>
      </c>
      <c r="N24" s="55" t="s">
        <v>38</v>
      </c>
      <c r="O24" s="45" t="s">
        <v>18</v>
      </c>
      <c r="P24" s="45" t="s">
        <v>18</v>
      </c>
      <c r="Q24" s="45" t="s">
        <v>18</v>
      </c>
      <c r="R24" s="45"/>
      <c r="S24" s="51"/>
      <c r="T24" s="55">
        <v>98.8</v>
      </c>
      <c r="U24" s="29">
        <f t="shared" si="21"/>
        <v>0</v>
      </c>
      <c r="V24" s="29">
        <f t="shared" si="22"/>
        <v>0</v>
      </c>
      <c r="W24" s="29">
        <f t="shared" si="23"/>
        <v>0</v>
      </c>
      <c r="X24" s="29">
        <f t="shared" si="24"/>
        <v>1</v>
      </c>
      <c r="Y24" s="29">
        <f t="shared" si="25"/>
        <v>0</v>
      </c>
      <c r="Z24" s="29">
        <f t="shared" si="20"/>
        <v>0</v>
      </c>
      <c r="AA24" s="29">
        <f t="shared" si="26"/>
        <v>0</v>
      </c>
      <c r="AB24" s="29">
        <f t="shared" si="8"/>
        <v>1</v>
      </c>
      <c r="AC24">
        <f t="shared" si="9"/>
        <v>0</v>
      </c>
      <c r="AD24" s="29">
        <f t="shared" si="10"/>
        <v>0</v>
      </c>
      <c r="AE24" s="29">
        <f t="shared" si="11"/>
        <v>0</v>
      </c>
      <c r="AF24" s="29">
        <f t="shared" si="12"/>
        <v>0</v>
      </c>
      <c r="AG24" s="29">
        <f t="shared" si="13"/>
        <v>0</v>
      </c>
      <c r="AH24" s="29">
        <f t="shared" si="14"/>
        <v>0</v>
      </c>
      <c r="AI24" s="29">
        <f t="shared" si="15"/>
        <v>0</v>
      </c>
      <c r="AJ24" s="29">
        <f t="shared" si="16"/>
        <v>1</v>
      </c>
      <c r="AK24" s="29">
        <f t="shared" si="17"/>
        <v>1</v>
      </c>
      <c r="AL24" s="29">
        <f t="shared" si="18"/>
        <v>1</v>
      </c>
      <c r="AN24" s="29">
        <f t="shared" si="19"/>
        <v>1</v>
      </c>
    </row>
    <row r="25" spans="1:40" x14ac:dyDescent="0.15">
      <c r="A25" s="49" t="s">
        <v>2</v>
      </c>
      <c r="B25" s="45">
        <v>13.2</v>
      </c>
      <c r="C25" s="45">
        <v>1.43</v>
      </c>
      <c r="D25" s="45">
        <v>89</v>
      </c>
      <c r="E25" s="45" t="s">
        <v>30</v>
      </c>
      <c r="F25" s="45">
        <v>18.3</v>
      </c>
      <c r="G25" s="46">
        <v>3</v>
      </c>
      <c r="H25" s="68">
        <v>61</v>
      </c>
      <c r="I25" s="45" t="s">
        <v>10</v>
      </c>
      <c r="J25" s="45">
        <f t="shared" si="0"/>
        <v>1</v>
      </c>
      <c r="K25" s="45" t="s">
        <v>7</v>
      </c>
      <c r="L25" s="53" t="s">
        <v>58</v>
      </c>
      <c r="M25" s="42" t="s">
        <v>64</v>
      </c>
      <c r="N25" s="55" t="s">
        <v>38</v>
      </c>
      <c r="O25" s="45" t="s">
        <v>17</v>
      </c>
      <c r="P25" s="45" t="s">
        <v>18</v>
      </c>
      <c r="Q25" s="45" t="s">
        <v>18</v>
      </c>
      <c r="R25" s="45"/>
      <c r="S25" s="51"/>
      <c r="T25" s="55">
        <v>97.7</v>
      </c>
      <c r="U25" s="29">
        <f t="shared" si="21"/>
        <v>0</v>
      </c>
      <c r="V25" s="29">
        <f t="shared" si="22"/>
        <v>0</v>
      </c>
      <c r="W25" s="29">
        <f t="shared" si="23"/>
        <v>0</v>
      </c>
      <c r="X25" s="29">
        <f t="shared" si="24"/>
        <v>1</v>
      </c>
      <c r="Y25" s="29">
        <f t="shared" si="25"/>
        <v>0</v>
      </c>
      <c r="Z25" s="29">
        <f t="shared" si="20"/>
        <v>0</v>
      </c>
      <c r="AA25" s="29">
        <f t="shared" si="26"/>
        <v>1</v>
      </c>
      <c r="AB25" s="29">
        <f t="shared" si="8"/>
        <v>0</v>
      </c>
      <c r="AC25">
        <f t="shared" si="9"/>
        <v>0</v>
      </c>
      <c r="AD25" s="29">
        <f t="shared" si="10"/>
        <v>0</v>
      </c>
      <c r="AE25" s="29">
        <f t="shared" si="11"/>
        <v>0</v>
      </c>
      <c r="AF25" s="29">
        <f t="shared" si="12"/>
        <v>0</v>
      </c>
      <c r="AG25" s="29">
        <f t="shared" si="13"/>
        <v>0</v>
      </c>
      <c r="AH25" s="29">
        <f t="shared" si="14"/>
        <v>0</v>
      </c>
      <c r="AI25" s="29">
        <f t="shared" si="15"/>
        <v>0</v>
      </c>
      <c r="AJ25" s="29">
        <f t="shared" si="16"/>
        <v>1</v>
      </c>
      <c r="AK25" s="29">
        <f t="shared" si="17"/>
        <v>1</v>
      </c>
      <c r="AL25" s="29">
        <f t="shared" si="18"/>
        <v>1</v>
      </c>
      <c r="AN25" s="29">
        <f t="shared" si="19"/>
        <v>1</v>
      </c>
    </row>
    <row r="26" spans="1:40" x14ac:dyDescent="0.15">
      <c r="A26" s="49" t="s">
        <v>1</v>
      </c>
      <c r="B26" s="45">
        <v>7.93</v>
      </c>
      <c r="C26" s="45">
        <v>3</v>
      </c>
      <c r="D26" s="45">
        <v>130</v>
      </c>
      <c r="E26" s="45">
        <v>12.8</v>
      </c>
      <c r="F26" s="45">
        <v>8.8699999999999992</v>
      </c>
      <c r="G26" s="46">
        <v>1</v>
      </c>
      <c r="H26" s="68">
        <v>81</v>
      </c>
      <c r="I26" s="45" t="s">
        <v>4</v>
      </c>
      <c r="J26" s="45">
        <f t="shared" si="0"/>
        <v>0</v>
      </c>
      <c r="K26" s="45" t="s">
        <v>7</v>
      </c>
      <c r="L26" s="53" t="s">
        <v>58</v>
      </c>
      <c r="M26" s="42" t="s">
        <v>64</v>
      </c>
      <c r="N26" s="55" t="s">
        <v>39</v>
      </c>
      <c r="O26" s="45" t="s">
        <v>18</v>
      </c>
      <c r="P26" s="45" t="s">
        <v>18</v>
      </c>
      <c r="Q26" s="45" t="s">
        <v>21</v>
      </c>
      <c r="R26" s="45"/>
      <c r="S26" s="51"/>
      <c r="T26" s="65">
        <v>27</v>
      </c>
      <c r="U26" s="29">
        <f t="shared" si="21"/>
        <v>0</v>
      </c>
      <c r="V26" s="29">
        <f t="shared" si="22"/>
        <v>0</v>
      </c>
      <c r="W26" s="29">
        <f t="shared" si="23"/>
        <v>0</v>
      </c>
      <c r="X26" s="29">
        <f t="shared" si="24"/>
        <v>0</v>
      </c>
      <c r="Y26" s="29">
        <f t="shared" si="25"/>
        <v>0</v>
      </c>
      <c r="Z26" s="29">
        <f t="shared" si="20"/>
        <v>1</v>
      </c>
      <c r="AA26" s="29">
        <f t="shared" si="26"/>
        <v>0</v>
      </c>
      <c r="AB26" s="29">
        <f t="shared" si="8"/>
        <v>1</v>
      </c>
      <c r="AC26">
        <f t="shared" si="9"/>
        <v>0</v>
      </c>
      <c r="AD26" s="29">
        <f t="shared" si="10"/>
        <v>0</v>
      </c>
      <c r="AE26" s="29">
        <f t="shared" si="11"/>
        <v>1</v>
      </c>
      <c r="AF26" s="29">
        <f t="shared" si="12"/>
        <v>0</v>
      </c>
      <c r="AG26" s="29">
        <f t="shared" si="13"/>
        <v>0</v>
      </c>
      <c r="AH26" s="29">
        <f t="shared" si="14"/>
        <v>1</v>
      </c>
      <c r="AI26" s="29">
        <f t="shared" si="15"/>
        <v>1</v>
      </c>
      <c r="AJ26" s="29">
        <f t="shared" si="16"/>
        <v>1</v>
      </c>
      <c r="AK26" s="29">
        <f t="shared" si="17"/>
        <v>1</v>
      </c>
      <c r="AL26" s="29">
        <f t="shared" si="18"/>
        <v>1</v>
      </c>
      <c r="AN26" s="29">
        <f t="shared" si="19"/>
        <v>1</v>
      </c>
    </row>
    <row r="27" spans="1:40" x14ac:dyDescent="0.15">
      <c r="A27" s="49">
        <v>167</v>
      </c>
      <c r="B27" s="45">
        <v>6.27</v>
      </c>
      <c r="C27" s="45">
        <v>5.89</v>
      </c>
      <c r="D27" s="45">
        <v>82</v>
      </c>
      <c r="E27" s="45">
        <v>14.7</v>
      </c>
      <c r="F27" s="45">
        <v>5.38</v>
      </c>
      <c r="G27" s="46">
        <v>1</v>
      </c>
      <c r="H27" s="69">
        <v>56</v>
      </c>
      <c r="I27" s="45" t="s">
        <v>4</v>
      </c>
      <c r="J27" s="45">
        <f t="shared" si="0"/>
        <v>0</v>
      </c>
      <c r="K27" s="45" t="s">
        <v>7</v>
      </c>
      <c r="L27" s="53" t="s">
        <v>58</v>
      </c>
      <c r="M27" s="42" t="s">
        <v>64</v>
      </c>
      <c r="N27" s="55" t="s">
        <v>38</v>
      </c>
      <c r="O27" s="45" t="s">
        <v>18</v>
      </c>
      <c r="P27" s="45" t="s">
        <v>18</v>
      </c>
      <c r="Q27" s="45" t="s">
        <v>18</v>
      </c>
      <c r="R27" s="45"/>
      <c r="S27" s="51"/>
      <c r="T27" s="67">
        <v>97.7</v>
      </c>
      <c r="U27" s="29">
        <f t="shared" si="21"/>
        <v>0</v>
      </c>
      <c r="V27" s="29">
        <f t="shared" si="22"/>
        <v>0</v>
      </c>
      <c r="W27" s="29">
        <f t="shared" si="23"/>
        <v>0</v>
      </c>
      <c r="X27" s="29">
        <f t="shared" si="24"/>
        <v>1</v>
      </c>
      <c r="Y27" s="29">
        <f t="shared" si="25"/>
        <v>0</v>
      </c>
      <c r="Z27" s="29">
        <f t="shared" si="20"/>
        <v>0</v>
      </c>
      <c r="AA27" s="29">
        <f t="shared" si="26"/>
        <v>0</v>
      </c>
      <c r="AB27" s="29">
        <f t="shared" si="8"/>
        <v>1</v>
      </c>
      <c r="AC27">
        <f t="shared" si="9"/>
        <v>0</v>
      </c>
      <c r="AD27" s="29">
        <f t="shared" si="10"/>
        <v>1</v>
      </c>
      <c r="AE27" s="29">
        <f t="shared" si="11"/>
        <v>0</v>
      </c>
      <c r="AF27" s="29">
        <f t="shared" si="12"/>
        <v>0</v>
      </c>
      <c r="AG27" s="29">
        <f t="shared" si="13"/>
        <v>0</v>
      </c>
      <c r="AH27" s="29">
        <f t="shared" si="14"/>
        <v>1</v>
      </c>
      <c r="AI27" s="29">
        <f t="shared" si="15"/>
        <v>1</v>
      </c>
      <c r="AJ27" s="29">
        <f t="shared" si="16"/>
        <v>1</v>
      </c>
      <c r="AK27" s="29">
        <f t="shared" si="17"/>
        <v>1</v>
      </c>
      <c r="AL27" s="29">
        <f t="shared" si="18"/>
        <v>1</v>
      </c>
      <c r="AN27" s="29">
        <f t="shared" si="19"/>
        <v>1</v>
      </c>
    </row>
    <row r="28" spans="1:40" x14ac:dyDescent="0.15">
      <c r="A28" s="49">
        <v>168</v>
      </c>
      <c r="B28" s="45">
        <v>11.5</v>
      </c>
      <c r="C28" s="45">
        <v>1.97</v>
      </c>
      <c r="D28" s="45">
        <v>55</v>
      </c>
      <c r="E28" s="45">
        <v>9.44</v>
      </c>
      <c r="F28" s="45">
        <v>32</v>
      </c>
      <c r="G28" s="46">
        <v>1</v>
      </c>
      <c r="H28" s="68">
        <v>64</v>
      </c>
      <c r="I28" s="45" t="s">
        <v>10</v>
      </c>
      <c r="J28" s="45">
        <f t="shared" si="0"/>
        <v>1</v>
      </c>
      <c r="K28" s="45" t="s">
        <v>3</v>
      </c>
      <c r="L28" s="53" t="s">
        <v>55</v>
      </c>
      <c r="M28" s="42" t="s">
        <v>64</v>
      </c>
      <c r="N28" s="55" t="s">
        <v>39</v>
      </c>
      <c r="O28" s="45" t="s">
        <v>18</v>
      </c>
      <c r="P28" s="45" t="s">
        <v>18</v>
      </c>
      <c r="Q28" s="45" t="s">
        <v>18</v>
      </c>
      <c r="R28" s="45"/>
      <c r="S28" s="51"/>
      <c r="T28" s="55">
        <v>97.4</v>
      </c>
      <c r="U28" s="29">
        <f t="shared" si="21"/>
        <v>0</v>
      </c>
      <c r="V28" s="29">
        <f t="shared" si="22"/>
        <v>0</v>
      </c>
      <c r="W28" s="29">
        <f t="shared" si="23"/>
        <v>0</v>
      </c>
      <c r="X28" s="29">
        <f t="shared" si="24"/>
        <v>1</v>
      </c>
      <c r="Y28" s="29">
        <f t="shared" si="25"/>
        <v>0</v>
      </c>
      <c r="Z28" s="29">
        <f t="shared" si="20"/>
        <v>0</v>
      </c>
      <c r="AA28" s="29">
        <f t="shared" si="26"/>
        <v>0</v>
      </c>
      <c r="AB28" s="29">
        <f t="shared" si="8"/>
        <v>1</v>
      </c>
      <c r="AC28">
        <f t="shared" si="9"/>
        <v>0</v>
      </c>
      <c r="AD28" s="29">
        <f t="shared" si="10"/>
        <v>0</v>
      </c>
      <c r="AE28" s="29">
        <f t="shared" si="11"/>
        <v>0</v>
      </c>
      <c r="AF28" s="29">
        <f t="shared" si="12"/>
        <v>0</v>
      </c>
      <c r="AG28" s="29">
        <f t="shared" si="13"/>
        <v>0</v>
      </c>
      <c r="AH28" s="29">
        <f t="shared" si="14"/>
        <v>0</v>
      </c>
      <c r="AI28" s="29">
        <f t="shared" si="15"/>
        <v>0</v>
      </c>
      <c r="AJ28" s="29">
        <f t="shared" si="16"/>
        <v>1</v>
      </c>
      <c r="AK28" s="29">
        <f t="shared" si="17"/>
        <v>1</v>
      </c>
      <c r="AL28" s="29">
        <f t="shared" si="18"/>
        <v>1</v>
      </c>
      <c r="AN28" s="29">
        <f t="shared" si="19"/>
        <v>1</v>
      </c>
    </row>
    <row r="29" spans="1:40" x14ac:dyDescent="0.15">
      <c r="A29" s="49">
        <v>178</v>
      </c>
      <c r="B29" s="45">
        <v>18.3</v>
      </c>
      <c r="C29" s="45">
        <v>9.4600000000000009</v>
      </c>
      <c r="D29" s="45">
        <v>116</v>
      </c>
      <c r="E29" s="45">
        <v>15.2</v>
      </c>
      <c r="F29" s="45">
        <v>44</v>
      </c>
      <c r="G29" s="46">
        <v>1</v>
      </c>
      <c r="H29" s="69">
        <v>63</v>
      </c>
      <c r="I29" s="45" t="s">
        <v>10</v>
      </c>
      <c r="J29" s="45">
        <f t="shared" si="0"/>
        <v>1</v>
      </c>
      <c r="K29" s="45" t="s">
        <v>3</v>
      </c>
      <c r="L29" s="53" t="s">
        <v>58</v>
      </c>
      <c r="M29" s="42" t="s">
        <v>62</v>
      </c>
      <c r="N29" s="55" t="s">
        <v>38</v>
      </c>
      <c r="O29" s="45" t="s">
        <v>17</v>
      </c>
      <c r="P29" s="45" t="s">
        <v>18</v>
      </c>
      <c r="Q29" s="45" t="s">
        <v>17</v>
      </c>
      <c r="R29" s="45" t="s">
        <v>22</v>
      </c>
      <c r="S29" s="51" t="s">
        <v>35</v>
      </c>
      <c r="T29" s="55">
        <v>15.5</v>
      </c>
      <c r="U29" s="29">
        <f t="shared" si="21"/>
        <v>1</v>
      </c>
      <c r="V29" s="29">
        <f t="shared" si="22"/>
        <v>0</v>
      </c>
      <c r="W29" s="29">
        <f t="shared" si="23"/>
        <v>1</v>
      </c>
      <c r="X29" s="29">
        <f t="shared" si="24"/>
        <v>0</v>
      </c>
      <c r="Y29" s="29">
        <f t="shared" si="25"/>
        <v>0</v>
      </c>
      <c r="Z29" s="29">
        <f t="shared" si="20"/>
        <v>0</v>
      </c>
      <c r="AA29" s="29">
        <f t="shared" si="26"/>
        <v>1</v>
      </c>
      <c r="AB29" s="29">
        <f t="shared" si="8"/>
        <v>0</v>
      </c>
      <c r="AC29">
        <f t="shared" si="9"/>
        <v>0</v>
      </c>
      <c r="AD29" s="29">
        <f t="shared" si="10"/>
        <v>1</v>
      </c>
      <c r="AE29" s="29">
        <f t="shared" si="11"/>
        <v>0</v>
      </c>
      <c r="AF29" s="29">
        <f t="shared" si="12"/>
        <v>0</v>
      </c>
      <c r="AG29" s="29">
        <f t="shared" si="13"/>
        <v>1</v>
      </c>
      <c r="AH29" s="29">
        <f t="shared" si="14"/>
        <v>2</v>
      </c>
      <c r="AI29" s="29">
        <f t="shared" si="15"/>
        <v>2</v>
      </c>
      <c r="AJ29" s="29">
        <f t="shared" si="16"/>
        <v>0</v>
      </c>
      <c r="AK29" s="29">
        <f t="shared" si="17"/>
        <v>0</v>
      </c>
      <c r="AL29" s="29">
        <f t="shared" si="18"/>
        <v>0</v>
      </c>
      <c r="AN29" s="29">
        <f t="shared" si="19"/>
        <v>0</v>
      </c>
    </row>
    <row r="30" spans="1:40" x14ac:dyDescent="0.15">
      <c r="A30" s="49">
        <v>182</v>
      </c>
      <c r="B30" s="45">
        <v>11.6</v>
      </c>
      <c r="C30" s="45">
        <v>76</v>
      </c>
      <c r="D30" s="45">
        <v>99</v>
      </c>
      <c r="E30" s="45">
        <v>13.6</v>
      </c>
      <c r="F30" s="45">
        <v>10.3</v>
      </c>
      <c r="G30" s="46">
        <v>3</v>
      </c>
      <c r="H30" s="68">
        <v>56</v>
      </c>
      <c r="I30" s="45" t="s">
        <v>10</v>
      </c>
      <c r="J30" s="45">
        <f t="shared" si="0"/>
        <v>1</v>
      </c>
      <c r="K30" s="45" t="s">
        <v>9</v>
      </c>
      <c r="L30" s="53" t="s">
        <v>58</v>
      </c>
      <c r="M30" s="42" t="s">
        <v>64</v>
      </c>
      <c r="N30" s="55" t="s">
        <v>38</v>
      </c>
      <c r="O30" s="45" t="s">
        <v>17</v>
      </c>
      <c r="P30" s="45" t="s">
        <v>18</v>
      </c>
      <c r="Q30" s="45" t="s">
        <v>17</v>
      </c>
      <c r="R30" s="45" t="s">
        <v>14</v>
      </c>
      <c r="S30" s="51" t="s">
        <v>35</v>
      </c>
      <c r="T30" s="55">
        <v>6.9</v>
      </c>
      <c r="U30" s="29">
        <f t="shared" si="21"/>
        <v>1</v>
      </c>
      <c r="V30" s="29">
        <f t="shared" si="22"/>
        <v>0</v>
      </c>
      <c r="W30" s="29">
        <f t="shared" si="23"/>
        <v>1</v>
      </c>
      <c r="X30" s="29">
        <f t="shared" si="24"/>
        <v>0</v>
      </c>
      <c r="Y30" s="29">
        <f t="shared" si="25"/>
        <v>0</v>
      </c>
      <c r="Z30" s="29">
        <f t="shared" si="20"/>
        <v>0</v>
      </c>
      <c r="AA30" s="29">
        <f t="shared" si="26"/>
        <v>1</v>
      </c>
      <c r="AB30" s="29">
        <f t="shared" si="8"/>
        <v>0</v>
      </c>
      <c r="AC30">
        <f t="shared" si="9"/>
        <v>0</v>
      </c>
      <c r="AD30" s="29">
        <f t="shared" si="10"/>
        <v>1</v>
      </c>
      <c r="AE30" s="29">
        <f t="shared" si="11"/>
        <v>0</v>
      </c>
      <c r="AF30" s="29">
        <f t="shared" si="12"/>
        <v>0</v>
      </c>
      <c r="AG30" s="29">
        <f t="shared" si="13"/>
        <v>0</v>
      </c>
      <c r="AH30" s="29">
        <f t="shared" si="14"/>
        <v>1</v>
      </c>
      <c r="AI30" s="29">
        <f t="shared" si="15"/>
        <v>1</v>
      </c>
      <c r="AJ30" s="29">
        <f t="shared" si="16"/>
        <v>0</v>
      </c>
      <c r="AK30" s="29">
        <f t="shared" si="17"/>
        <v>1</v>
      </c>
      <c r="AL30" s="29">
        <f t="shared" si="18"/>
        <v>1</v>
      </c>
      <c r="AN30" s="29">
        <f t="shared" si="19"/>
        <v>0</v>
      </c>
    </row>
    <row r="31" spans="1:40" x14ac:dyDescent="0.15">
      <c r="A31" s="49">
        <v>184</v>
      </c>
      <c r="B31" s="45">
        <v>9.68</v>
      </c>
      <c r="C31" s="45">
        <v>3.88</v>
      </c>
      <c r="D31" s="45">
        <v>51</v>
      </c>
      <c r="E31" s="45">
        <v>7.25</v>
      </c>
      <c r="F31" s="45">
        <v>8.92</v>
      </c>
      <c r="G31" s="46">
        <v>1</v>
      </c>
      <c r="H31" s="68">
        <v>64</v>
      </c>
      <c r="I31" s="45" t="s">
        <v>10</v>
      </c>
      <c r="J31" s="45">
        <f t="shared" si="0"/>
        <v>1</v>
      </c>
      <c r="K31" s="45" t="s">
        <v>9</v>
      </c>
      <c r="L31" s="53" t="s">
        <v>56</v>
      </c>
      <c r="M31" s="42" t="s">
        <v>64</v>
      </c>
      <c r="N31" s="55" t="s">
        <v>38</v>
      </c>
      <c r="O31" s="45" t="s">
        <v>17</v>
      </c>
      <c r="P31" s="45" t="s">
        <v>18</v>
      </c>
      <c r="Q31" s="45" t="s">
        <v>18</v>
      </c>
      <c r="R31" s="45"/>
      <c r="S31" s="51"/>
      <c r="T31" s="55">
        <v>95.7</v>
      </c>
      <c r="U31" s="29">
        <f t="shared" si="21"/>
        <v>0</v>
      </c>
      <c r="V31" s="29">
        <f t="shared" si="22"/>
        <v>0</v>
      </c>
      <c r="W31" s="29">
        <f t="shared" si="23"/>
        <v>0</v>
      </c>
      <c r="X31" s="29">
        <f t="shared" si="24"/>
        <v>1</v>
      </c>
      <c r="Y31" s="29">
        <f t="shared" si="25"/>
        <v>0</v>
      </c>
      <c r="Z31" s="29">
        <f t="shared" si="20"/>
        <v>0</v>
      </c>
      <c r="AA31" s="29">
        <f t="shared" si="26"/>
        <v>1</v>
      </c>
      <c r="AB31" s="29">
        <f t="shared" si="8"/>
        <v>0</v>
      </c>
      <c r="AC31">
        <f t="shared" si="9"/>
        <v>0</v>
      </c>
      <c r="AD31" s="29">
        <f t="shared" si="10"/>
        <v>0</v>
      </c>
      <c r="AE31" s="29">
        <f t="shared" si="11"/>
        <v>0</v>
      </c>
      <c r="AF31" s="29">
        <f t="shared" si="12"/>
        <v>0</v>
      </c>
      <c r="AG31" s="29">
        <f t="shared" si="13"/>
        <v>0</v>
      </c>
      <c r="AH31" s="29">
        <f t="shared" si="14"/>
        <v>0</v>
      </c>
      <c r="AI31" s="29">
        <f t="shared" si="15"/>
        <v>0</v>
      </c>
      <c r="AJ31" s="29">
        <f t="shared" si="16"/>
        <v>1</v>
      </c>
      <c r="AK31" s="29">
        <f t="shared" si="17"/>
        <v>1</v>
      </c>
      <c r="AL31" s="29">
        <f t="shared" si="18"/>
        <v>1</v>
      </c>
      <c r="AN31" s="29">
        <f t="shared" si="19"/>
        <v>1</v>
      </c>
    </row>
    <row r="32" spans="1:40" x14ac:dyDescent="0.15">
      <c r="A32" s="49">
        <v>188</v>
      </c>
      <c r="B32" s="45">
        <v>10.9</v>
      </c>
      <c r="C32" s="45">
        <v>11.2</v>
      </c>
      <c r="D32" s="45">
        <v>193</v>
      </c>
      <c r="E32" s="45">
        <v>11.2</v>
      </c>
      <c r="F32" s="45">
        <v>48</v>
      </c>
      <c r="G32" s="46">
        <v>3</v>
      </c>
      <c r="H32" s="68">
        <v>63</v>
      </c>
      <c r="I32" s="45" t="s">
        <v>10</v>
      </c>
      <c r="J32" s="45">
        <f t="shared" si="0"/>
        <v>1</v>
      </c>
      <c r="K32" s="45" t="s">
        <v>3</v>
      </c>
      <c r="L32" s="53" t="s">
        <v>56</v>
      </c>
      <c r="M32" s="42" t="s">
        <v>64</v>
      </c>
      <c r="N32" s="55" t="s">
        <v>38</v>
      </c>
      <c r="O32" s="45" t="s">
        <v>18</v>
      </c>
      <c r="P32" s="45" t="s">
        <v>18</v>
      </c>
      <c r="Q32" s="45" t="s">
        <v>18</v>
      </c>
      <c r="R32" s="45"/>
      <c r="S32" s="51"/>
      <c r="T32" s="55">
        <v>94.9</v>
      </c>
      <c r="U32" s="29">
        <f t="shared" si="21"/>
        <v>0</v>
      </c>
      <c r="V32" s="29">
        <f t="shared" si="22"/>
        <v>0</v>
      </c>
      <c r="W32" s="29">
        <f t="shared" si="23"/>
        <v>0</v>
      </c>
      <c r="X32" s="29">
        <f t="shared" si="24"/>
        <v>1</v>
      </c>
      <c r="Y32" s="29">
        <f t="shared" si="25"/>
        <v>0</v>
      </c>
      <c r="Z32" s="29">
        <f t="shared" si="20"/>
        <v>0</v>
      </c>
      <c r="AA32" s="29">
        <f t="shared" si="26"/>
        <v>0</v>
      </c>
      <c r="AB32" s="29">
        <f t="shared" si="8"/>
        <v>1</v>
      </c>
      <c r="AC32">
        <f t="shared" si="9"/>
        <v>0</v>
      </c>
      <c r="AD32" s="29">
        <f t="shared" si="10"/>
        <v>1</v>
      </c>
      <c r="AE32" s="29">
        <f t="shared" si="11"/>
        <v>1</v>
      </c>
      <c r="AF32" s="29">
        <f t="shared" si="12"/>
        <v>0</v>
      </c>
      <c r="AG32" s="29">
        <f t="shared" si="13"/>
        <v>1</v>
      </c>
      <c r="AH32" s="29">
        <f t="shared" si="14"/>
        <v>3</v>
      </c>
      <c r="AI32" s="29">
        <f t="shared" si="15"/>
        <v>3</v>
      </c>
      <c r="AJ32" s="29">
        <f t="shared" si="16"/>
        <v>1</v>
      </c>
      <c r="AK32" s="29">
        <f t="shared" si="17"/>
        <v>0</v>
      </c>
      <c r="AL32" s="29">
        <f t="shared" si="18"/>
        <v>0</v>
      </c>
      <c r="AN32" s="29">
        <f t="shared" si="19"/>
        <v>1</v>
      </c>
    </row>
    <row r="33" spans="1:40" x14ac:dyDescent="0.15">
      <c r="A33" s="49">
        <v>189</v>
      </c>
      <c r="B33" s="45">
        <v>21</v>
      </c>
      <c r="C33" s="45">
        <v>2.1800000000000002</v>
      </c>
      <c r="D33" s="45">
        <v>98</v>
      </c>
      <c r="E33" s="45">
        <v>12.9</v>
      </c>
      <c r="F33" s="45">
        <v>8.92</v>
      </c>
      <c r="G33" s="46">
        <v>2</v>
      </c>
      <c r="H33" s="68">
        <v>68</v>
      </c>
      <c r="I33" s="45" t="s">
        <v>10</v>
      </c>
      <c r="J33" s="45">
        <f t="shared" si="0"/>
        <v>1</v>
      </c>
      <c r="K33" s="45" t="s">
        <v>3</v>
      </c>
      <c r="L33" s="53" t="s">
        <v>58</v>
      </c>
      <c r="M33" s="42" t="s">
        <v>65</v>
      </c>
      <c r="N33" s="55" t="s">
        <v>38</v>
      </c>
      <c r="O33" s="45" t="s">
        <v>18</v>
      </c>
      <c r="P33" s="45" t="s">
        <v>18</v>
      </c>
      <c r="Q33" s="45" t="s">
        <v>18</v>
      </c>
      <c r="R33" s="45"/>
      <c r="S33" s="51"/>
      <c r="T33" s="55">
        <v>67.3</v>
      </c>
      <c r="U33" s="29">
        <f t="shared" si="21"/>
        <v>0</v>
      </c>
      <c r="V33" s="29">
        <f t="shared" si="22"/>
        <v>0</v>
      </c>
      <c r="W33" s="29">
        <f t="shared" si="23"/>
        <v>0</v>
      </c>
      <c r="X33" s="29">
        <f t="shared" si="24"/>
        <v>1</v>
      </c>
      <c r="Y33" s="29">
        <f t="shared" si="25"/>
        <v>0</v>
      </c>
      <c r="Z33" s="29">
        <f t="shared" si="20"/>
        <v>0</v>
      </c>
      <c r="AA33" s="29">
        <f t="shared" si="26"/>
        <v>0</v>
      </c>
      <c r="AB33" s="29">
        <f t="shared" si="8"/>
        <v>1</v>
      </c>
      <c r="AC33">
        <f t="shared" si="9"/>
        <v>0</v>
      </c>
      <c r="AD33" s="29">
        <f t="shared" si="10"/>
        <v>0</v>
      </c>
      <c r="AE33" s="29">
        <f t="shared" si="11"/>
        <v>0</v>
      </c>
      <c r="AF33" s="29">
        <f t="shared" si="12"/>
        <v>0</v>
      </c>
      <c r="AG33" s="29">
        <f t="shared" si="13"/>
        <v>0</v>
      </c>
      <c r="AH33" s="29">
        <f t="shared" si="14"/>
        <v>0</v>
      </c>
      <c r="AI33" s="29">
        <f t="shared" si="15"/>
        <v>0</v>
      </c>
      <c r="AJ33" s="29">
        <f t="shared" si="16"/>
        <v>1</v>
      </c>
      <c r="AK33" s="29">
        <f t="shared" si="17"/>
        <v>1</v>
      </c>
      <c r="AL33" s="29">
        <f t="shared" si="18"/>
        <v>1</v>
      </c>
      <c r="AN33" s="29">
        <f t="shared" si="19"/>
        <v>1</v>
      </c>
    </row>
    <row r="34" spans="1:40" x14ac:dyDescent="0.15">
      <c r="A34" s="49">
        <v>190</v>
      </c>
      <c r="B34" s="45">
        <v>10.9</v>
      </c>
      <c r="C34" s="45">
        <v>16.600000000000001</v>
      </c>
      <c r="D34" s="45">
        <v>110</v>
      </c>
      <c r="E34" s="45">
        <v>11.2</v>
      </c>
      <c r="F34" s="45">
        <v>21</v>
      </c>
      <c r="G34" s="46">
        <v>1</v>
      </c>
      <c r="H34" s="68">
        <v>78</v>
      </c>
      <c r="I34" s="45" t="s">
        <v>10</v>
      </c>
      <c r="J34" s="45">
        <f t="shared" si="0"/>
        <v>1</v>
      </c>
      <c r="K34" s="45" t="s">
        <v>6</v>
      </c>
      <c r="L34" s="53" t="s">
        <v>55</v>
      </c>
      <c r="M34" s="42" t="s">
        <v>64</v>
      </c>
      <c r="N34" s="55" t="s">
        <v>38</v>
      </c>
      <c r="O34" s="45" t="s">
        <v>18</v>
      </c>
      <c r="P34" s="45" t="s">
        <v>18</v>
      </c>
      <c r="Q34" s="45" t="s">
        <v>18</v>
      </c>
      <c r="R34" s="45"/>
      <c r="S34" s="51"/>
      <c r="T34" s="55">
        <v>47.6</v>
      </c>
      <c r="U34" s="29">
        <f t="shared" si="21"/>
        <v>0</v>
      </c>
      <c r="V34" s="29">
        <f t="shared" si="22"/>
        <v>0</v>
      </c>
      <c r="W34" s="29">
        <f t="shared" si="23"/>
        <v>0</v>
      </c>
      <c r="X34" s="29">
        <f t="shared" si="24"/>
        <v>1</v>
      </c>
      <c r="Y34" s="29">
        <f t="shared" si="25"/>
        <v>0</v>
      </c>
      <c r="Z34" s="29">
        <f t="shared" si="20"/>
        <v>0</v>
      </c>
      <c r="AA34" s="29">
        <f t="shared" si="26"/>
        <v>0</v>
      </c>
      <c r="AB34" s="29">
        <f t="shared" si="8"/>
        <v>1</v>
      </c>
      <c r="AC34">
        <f t="shared" si="9"/>
        <v>0</v>
      </c>
      <c r="AD34" s="29">
        <f t="shared" si="10"/>
        <v>1</v>
      </c>
      <c r="AE34" s="29">
        <f t="shared" si="11"/>
        <v>0</v>
      </c>
      <c r="AF34" s="29">
        <f t="shared" si="12"/>
        <v>0</v>
      </c>
      <c r="AG34" s="29">
        <f t="shared" si="13"/>
        <v>0</v>
      </c>
      <c r="AH34" s="29">
        <f t="shared" si="14"/>
        <v>1</v>
      </c>
      <c r="AI34" s="29">
        <f t="shared" si="15"/>
        <v>1</v>
      </c>
      <c r="AJ34" s="29">
        <f t="shared" si="16"/>
        <v>1</v>
      </c>
      <c r="AK34" s="29">
        <f t="shared" si="17"/>
        <v>1</v>
      </c>
      <c r="AL34" s="29">
        <f t="shared" si="18"/>
        <v>1</v>
      </c>
      <c r="AN34" s="29">
        <f t="shared" si="19"/>
        <v>1</v>
      </c>
    </row>
    <row r="35" spans="1:40" x14ac:dyDescent="0.15">
      <c r="A35" s="49">
        <v>192</v>
      </c>
      <c r="B35" s="45">
        <v>11.5</v>
      </c>
      <c r="C35" s="45">
        <v>28</v>
      </c>
      <c r="D35" s="45">
        <v>104</v>
      </c>
      <c r="E35" s="45">
        <v>11.9</v>
      </c>
      <c r="F35" s="45">
        <v>9.41</v>
      </c>
      <c r="G35" s="46">
        <v>1</v>
      </c>
      <c r="H35" s="68">
        <v>60</v>
      </c>
      <c r="I35" s="45" t="s">
        <v>10</v>
      </c>
      <c r="J35" s="45">
        <f t="shared" si="0"/>
        <v>1</v>
      </c>
      <c r="K35" s="45" t="s">
        <v>7</v>
      </c>
      <c r="L35" s="53" t="s">
        <v>58</v>
      </c>
      <c r="M35" s="42" t="s">
        <v>64</v>
      </c>
      <c r="N35" s="55" t="s">
        <v>38</v>
      </c>
      <c r="O35" s="45" t="s">
        <v>17</v>
      </c>
      <c r="P35" s="45" t="s">
        <v>18</v>
      </c>
      <c r="Q35" s="45" t="s">
        <v>17</v>
      </c>
      <c r="R35" s="45" t="s">
        <v>22</v>
      </c>
      <c r="S35" s="51" t="s">
        <v>35</v>
      </c>
      <c r="T35" s="55">
        <v>12.1</v>
      </c>
      <c r="U35" s="29">
        <f t="shared" si="21"/>
        <v>1</v>
      </c>
      <c r="V35" s="29">
        <f t="shared" si="22"/>
        <v>0</v>
      </c>
      <c r="W35" s="29">
        <f t="shared" si="23"/>
        <v>1</v>
      </c>
      <c r="X35" s="29">
        <f t="shared" si="24"/>
        <v>0</v>
      </c>
      <c r="Y35" s="29">
        <f t="shared" si="25"/>
        <v>0</v>
      </c>
      <c r="Z35" s="29">
        <f t="shared" si="20"/>
        <v>0</v>
      </c>
      <c r="AA35" s="29">
        <f t="shared" si="26"/>
        <v>1</v>
      </c>
      <c r="AB35" s="29">
        <f t="shared" si="8"/>
        <v>0</v>
      </c>
      <c r="AC35">
        <f t="shared" si="9"/>
        <v>0</v>
      </c>
      <c r="AD35" s="29">
        <f t="shared" si="10"/>
        <v>1</v>
      </c>
      <c r="AE35" s="29">
        <f t="shared" si="11"/>
        <v>0</v>
      </c>
      <c r="AF35" s="29">
        <f t="shared" si="12"/>
        <v>0</v>
      </c>
      <c r="AG35" s="29">
        <f t="shared" si="13"/>
        <v>0</v>
      </c>
      <c r="AH35" s="29">
        <f t="shared" si="14"/>
        <v>1</v>
      </c>
      <c r="AI35" s="29">
        <f t="shared" si="15"/>
        <v>1</v>
      </c>
      <c r="AJ35" s="29">
        <f t="shared" si="16"/>
        <v>0</v>
      </c>
      <c r="AK35" s="29">
        <f t="shared" si="17"/>
        <v>1</v>
      </c>
      <c r="AL35" s="29">
        <f t="shared" si="18"/>
        <v>1</v>
      </c>
      <c r="AN35" s="29">
        <f t="shared" si="19"/>
        <v>0</v>
      </c>
    </row>
    <row r="36" spans="1:40" x14ac:dyDescent="0.15">
      <c r="A36" s="49">
        <v>200</v>
      </c>
      <c r="B36" s="45">
        <v>14.3</v>
      </c>
      <c r="C36" s="45">
        <v>6.85</v>
      </c>
      <c r="D36" s="45">
        <v>131</v>
      </c>
      <c r="E36" s="45">
        <v>11.1</v>
      </c>
      <c r="F36" s="45">
        <v>12.7</v>
      </c>
      <c r="G36" s="46" t="s">
        <v>83</v>
      </c>
      <c r="H36" s="68">
        <v>58</v>
      </c>
      <c r="I36" s="45" t="s">
        <v>10</v>
      </c>
      <c r="J36" s="45">
        <f t="shared" si="0"/>
        <v>1</v>
      </c>
      <c r="K36" s="45" t="s">
        <v>3</v>
      </c>
      <c r="L36" s="53" t="s">
        <v>58</v>
      </c>
      <c r="M36" s="42" t="s">
        <v>65</v>
      </c>
      <c r="N36" s="55" t="s">
        <v>38</v>
      </c>
      <c r="O36" s="45" t="s">
        <v>18</v>
      </c>
      <c r="P36" s="45" t="s">
        <v>18</v>
      </c>
      <c r="Q36" s="45" t="s">
        <v>18</v>
      </c>
      <c r="R36" s="45"/>
      <c r="S36" s="51"/>
      <c r="T36" s="55">
        <v>50.4</v>
      </c>
      <c r="U36" s="29">
        <f t="shared" si="21"/>
        <v>0</v>
      </c>
      <c r="V36" s="29">
        <f t="shared" si="22"/>
        <v>0</v>
      </c>
      <c r="W36" s="29">
        <f t="shared" si="23"/>
        <v>0</v>
      </c>
      <c r="X36" s="29">
        <f t="shared" si="24"/>
        <v>1</v>
      </c>
      <c r="Y36" s="29">
        <f t="shared" si="25"/>
        <v>0</v>
      </c>
      <c r="Z36" s="29">
        <f t="shared" si="20"/>
        <v>0</v>
      </c>
      <c r="AA36" s="29">
        <f t="shared" si="26"/>
        <v>0</v>
      </c>
      <c r="AB36" s="29">
        <f t="shared" si="8"/>
        <v>1</v>
      </c>
      <c r="AC36">
        <f t="shared" si="9"/>
        <v>0</v>
      </c>
      <c r="AD36" s="29">
        <f t="shared" si="10"/>
        <v>1</v>
      </c>
      <c r="AE36" s="29">
        <f t="shared" si="11"/>
        <v>1</v>
      </c>
      <c r="AF36" s="29">
        <f t="shared" si="12"/>
        <v>0</v>
      </c>
      <c r="AG36" s="29">
        <f t="shared" si="13"/>
        <v>0</v>
      </c>
      <c r="AH36" s="29">
        <f t="shared" si="14"/>
        <v>2</v>
      </c>
      <c r="AI36" s="29">
        <f t="shared" si="15"/>
        <v>2</v>
      </c>
      <c r="AJ36" s="29">
        <f t="shared" si="16"/>
        <v>1</v>
      </c>
      <c r="AK36" s="29">
        <f t="shared" si="17"/>
        <v>0</v>
      </c>
      <c r="AL36" s="29">
        <f t="shared" si="18"/>
        <v>0</v>
      </c>
      <c r="AN36" s="29">
        <f t="shared" si="19"/>
        <v>1</v>
      </c>
    </row>
    <row r="37" spans="1:40" x14ac:dyDescent="0.15">
      <c r="A37" s="49" t="s">
        <v>0</v>
      </c>
      <c r="B37" s="45">
        <v>26</v>
      </c>
      <c r="C37" s="45">
        <v>3.77</v>
      </c>
      <c r="D37" s="45">
        <v>126</v>
      </c>
      <c r="E37" s="45">
        <v>10.1</v>
      </c>
      <c r="F37" s="45">
        <v>5.48</v>
      </c>
      <c r="G37" s="46" t="s">
        <v>83</v>
      </c>
      <c r="H37" s="68">
        <v>71</v>
      </c>
      <c r="I37" s="45" t="s">
        <v>10</v>
      </c>
      <c r="J37" s="45">
        <f t="shared" si="0"/>
        <v>1</v>
      </c>
      <c r="K37" s="45" t="s">
        <v>3</v>
      </c>
      <c r="L37" s="53" t="s">
        <v>58</v>
      </c>
      <c r="M37" s="61" t="s">
        <v>63</v>
      </c>
      <c r="N37" s="55" t="s">
        <v>38</v>
      </c>
      <c r="O37" s="45" t="s">
        <v>18</v>
      </c>
      <c r="P37" s="45" t="s">
        <v>18</v>
      </c>
      <c r="Q37" s="45" t="s">
        <v>18</v>
      </c>
      <c r="R37" s="45"/>
      <c r="S37" s="51"/>
      <c r="T37" s="65">
        <v>75</v>
      </c>
      <c r="U37" s="29">
        <f t="shared" si="21"/>
        <v>0</v>
      </c>
      <c r="V37" s="29">
        <f t="shared" si="22"/>
        <v>0</v>
      </c>
      <c r="W37" s="29">
        <f t="shared" si="23"/>
        <v>0</v>
      </c>
      <c r="X37" s="29">
        <f t="shared" si="24"/>
        <v>1</v>
      </c>
      <c r="Y37" s="29">
        <f t="shared" si="25"/>
        <v>0</v>
      </c>
      <c r="Z37" s="29">
        <f t="shared" si="20"/>
        <v>0</v>
      </c>
      <c r="AA37" s="29">
        <f t="shared" si="26"/>
        <v>0</v>
      </c>
      <c r="AB37" s="29">
        <f t="shared" si="8"/>
        <v>1</v>
      </c>
      <c r="AC37">
        <f t="shared" si="9"/>
        <v>0</v>
      </c>
      <c r="AD37" s="29">
        <f t="shared" si="10"/>
        <v>0</v>
      </c>
      <c r="AE37" s="29">
        <f t="shared" si="11"/>
        <v>1</v>
      </c>
      <c r="AF37" s="29">
        <f t="shared" si="12"/>
        <v>0</v>
      </c>
      <c r="AG37" s="29">
        <f t="shared" si="13"/>
        <v>0</v>
      </c>
      <c r="AH37" s="29">
        <f t="shared" si="14"/>
        <v>1</v>
      </c>
      <c r="AI37" s="29">
        <f t="shared" si="15"/>
        <v>1</v>
      </c>
      <c r="AJ37" s="29">
        <f t="shared" si="16"/>
        <v>1</v>
      </c>
      <c r="AK37" s="29">
        <f t="shared" si="17"/>
        <v>1</v>
      </c>
      <c r="AL37" s="29">
        <f t="shared" si="18"/>
        <v>1</v>
      </c>
      <c r="AN37" s="29">
        <f t="shared" si="19"/>
        <v>1</v>
      </c>
    </row>
    <row r="38" spans="1:40" ht="12.75" customHeight="1" x14ac:dyDescent="0.15">
      <c r="A38" s="49">
        <v>207</v>
      </c>
      <c r="B38" s="45">
        <v>5.85</v>
      </c>
      <c r="C38" s="45">
        <v>6.36</v>
      </c>
      <c r="D38" s="45">
        <v>74</v>
      </c>
      <c r="E38" s="45">
        <v>9.0399999999999991</v>
      </c>
      <c r="F38" s="45">
        <v>7.57</v>
      </c>
      <c r="G38" s="46" t="s">
        <v>83</v>
      </c>
      <c r="H38" s="68">
        <v>75</v>
      </c>
      <c r="I38" s="45" t="s">
        <v>10</v>
      </c>
      <c r="J38" s="45">
        <f t="shared" si="0"/>
        <v>1</v>
      </c>
      <c r="K38" s="45" t="s">
        <v>7</v>
      </c>
      <c r="L38" s="53" t="s">
        <v>58</v>
      </c>
      <c r="M38" s="42" t="s">
        <v>81</v>
      </c>
      <c r="N38" s="55" t="s">
        <v>39</v>
      </c>
      <c r="O38" s="45" t="s">
        <v>18</v>
      </c>
      <c r="P38" s="45" t="s">
        <v>18</v>
      </c>
      <c r="Q38" s="45" t="s">
        <v>18</v>
      </c>
      <c r="R38" s="45"/>
      <c r="S38" s="51"/>
      <c r="T38" s="55">
        <v>90.2</v>
      </c>
      <c r="U38" s="29">
        <f t="shared" si="21"/>
        <v>0</v>
      </c>
      <c r="V38" s="29">
        <f t="shared" si="22"/>
        <v>0</v>
      </c>
      <c r="W38" s="29">
        <f t="shared" si="23"/>
        <v>0</v>
      </c>
      <c r="X38" s="29">
        <f t="shared" si="24"/>
        <v>1</v>
      </c>
      <c r="Y38" s="29">
        <f t="shared" si="25"/>
        <v>0</v>
      </c>
      <c r="Z38" s="29">
        <f t="shared" si="20"/>
        <v>0</v>
      </c>
      <c r="AA38" s="29">
        <f t="shared" si="26"/>
        <v>0</v>
      </c>
      <c r="AB38" s="29">
        <f t="shared" si="8"/>
        <v>1</v>
      </c>
      <c r="AC38">
        <f t="shared" si="9"/>
        <v>0</v>
      </c>
      <c r="AD38" s="29">
        <f t="shared" si="10"/>
        <v>1</v>
      </c>
      <c r="AE38" s="29">
        <f t="shared" si="11"/>
        <v>0</v>
      </c>
      <c r="AF38" s="29">
        <f t="shared" si="12"/>
        <v>0</v>
      </c>
      <c r="AG38" s="29">
        <f t="shared" si="13"/>
        <v>0</v>
      </c>
      <c r="AH38" s="29">
        <f t="shared" si="14"/>
        <v>1</v>
      </c>
      <c r="AI38" s="29">
        <f t="shared" si="15"/>
        <v>1</v>
      </c>
      <c r="AJ38" s="29">
        <f t="shared" si="16"/>
        <v>1</v>
      </c>
      <c r="AK38" s="29">
        <f t="shared" si="17"/>
        <v>1</v>
      </c>
      <c r="AL38" s="29">
        <f t="shared" si="18"/>
        <v>1</v>
      </c>
      <c r="AN38" s="29">
        <f t="shared" si="19"/>
        <v>1</v>
      </c>
    </row>
    <row r="39" spans="1:40" ht="10.5" customHeight="1" x14ac:dyDescent="0.15">
      <c r="A39" s="49">
        <v>214</v>
      </c>
      <c r="B39" s="45">
        <v>21</v>
      </c>
      <c r="C39" s="45">
        <v>8.24</v>
      </c>
      <c r="D39" s="45">
        <v>85</v>
      </c>
      <c r="E39" s="45" t="s">
        <v>30</v>
      </c>
      <c r="F39" s="45">
        <v>4.96</v>
      </c>
      <c r="G39" s="46">
        <v>3</v>
      </c>
      <c r="H39" s="68">
        <v>67</v>
      </c>
      <c r="I39" s="45" t="s">
        <v>10</v>
      </c>
      <c r="J39" s="45">
        <f t="shared" si="0"/>
        <v>1</v>
      </c>
      <c r="K39" s="45" t="s">
        <v>6</v>
      </c>
      <c r="L39" s="53" t="s">
        <v>58</v>
      </c>
      <c r="M39" s="42" t="s">
        <v>65</v>
      </c>
      <c r="N39" s="55" t="s">
        <v>38</v>
      </c>
      <c r="O39" s="45" t="s">
        <v>17</v>
      </c>
      <c r="P39" s="45" t="s">
        <v>18</v>
      </c>
      <c r="Q39" s="45" t="s">
        <v>17</v>
      </c>
      <c r="R39" s="45" t="s">
        <v>14</v>
      </c>
      <c r="S39" s="51" t="s">
        <v>37</v>
      </c>
      <c r="T39" s="55">
        <v>14.7</v>
      </c>
      <c r="U39" s="29">
        <f t="shared" si="21"/>
        <v>0</v>
      </c>
      <c r="V39" s="29">
        <f t="shared" si="22"/>
        <v>1</v>
      </c>
      <c r="W39" s="29">
        <f t="shared" si="23"/>
        <v>1</v>
      </c>
      <c r="X39" s="29">
        <f t="shared" si="24"/>
        <v>0</v>
      </c>
      <c r="Y39" s="29">
        <f t="shared" si="25"/>
        <v>0</v>
      </c>
      <c r="Z39" s="29">
        <f t="shared" si="20"/>
        <v>0</v>
      </c>
      <c r="AA39" s="29">
        <f t="shared" si="26"/>
        <v>1</v>
      </c>
      <c r="AB39" s="29">
        <f t="shared" si="8"/>
        <v>0</v>
      </c>
      <c r="AC39">
        <f t="shared" si="9"/>
        <v>0</v>
      </c>
      <c r="AD39" s="29">
        <f t="shared" si="10"/>
        <v>1</v>
      </c>
      <c r="AE39" s="29">
        <f t="shared" si="11"/>
        <v>0</v>
      </c>
      <c r="AF39" s="29">
        <f t="shared" si="12"/>
        <v>0</v>
      </c>
      <c r="AG39" s="29">
        <f t="shared" si="13"/>
        <v>0</v>
      </c>
      <c r="AH39" s="29">
        <f t="shared" si="14"/>
        <v>1</v>
      </c>
      <c r="AI39" s="29">
        <f t="shared" si="15"/>
        <v>1</v>
      </c>
      <c r="AJ39" s="29">
        <f t="shared" si="16"/>
        <v>0</v>
      </c>
      <c r="AK39" s="29">
        <f t="shared" si="17"/>
        <v>1</v>
      </c>
      <c r="AL39" s="29">
        <f t="shared" si="18"/>
        <v>1</v>
      </c>
      <c r="AN39" s="29">
        <f t="shared" si="19"/>
        <v>0</v>
      </c>
    </row>
    <row r="40" spans="1:40" x14ac:dyDescent="0.15">
      <c r="A40" s="49">
        <v>218</v>
      </c>
      <c r="B40" s="45">
        <v>68</v>
      </c>
      <c r="C40" s="45">
        <v>11.5</v>
      </c>
      <c r="D40" s="45">
        <v>77</v>
      </c>
      <c r="E40" s="45" t="s">
        <v>30</v>
      </c>
      <c r="F40" s="45">
        <v>18.600000000000001</v>
      </c>
      <c r="G40" s="46" t="s">
        <v>83</v>
      </c>
      <c r="H40" s="68">
        <v>62</v>
      </c>
      <c r="I40" s="45" t="s">
        <v>10</v>
      </c>
      <c r="J40" s="45">
        <f t="shared" si="0"/>
        <v>1</v>
      </c>
      <c r="K40" s="45" t="s">
        <v>5</v>
      </c>
      <c r="L40" s="53" t="s">
        <v>58</v>
      </c>
      <c r="M40" s="42" t="s">
        <v>64</v>
      </c>
      <c r="N40" s="55" t="s">
        <v>38</v>
      </c>
      <c r="O40" s="45" t="s">
        <v>17</v>
      </c>
      <c r="P40" s="45" t="s">
        <v>18</v>
      </c>
      <c r="Q40" s="45" t="s">
        <v>18</v>
      </c>
      <c r="R40" s="45"/>
      <c r="S40" s="51"/>
      <c r="T40" s="55">
        <v>90.4</v>
      </c>
      <c r="U40" s="29">
        <f t="shared" si="21"/>
        <v>0</v>
      </c>
      <c r="V40" s="29">
        <f t="shared" si="22"/>
        <v>0</v>
      </c>
      <c r="W40" s="29">
        <f t="shared" si="23"/>
        <v>0</v>
      </c>
      <c r="X40" s="29">
        <f t="shared" si="24"/>
        <v>1</v>
      </c>
      <c r="Y40" s="29">
        <f t="shared" si="25"/>
        <v>0</v>
      </c>
      <c r="Z40" s="29">
        <f t="shared" si="20"/>
        <v>0</v>
      </c>
      <c r="AA40" s="29">
        <f t="shared" si="26"/>
        <v>1</v>
      </c>
      <c r="AB40" s="29">
        <f t="shared" si="8"/>
        <v>0</v>
      </c>
      <c r="AC40">
        <f t="shared" si="9"/>
        <v>1</v>
      </c>
      <c r="AD40" s="29">
        <f t="shared" si="10"/>
        <v>1</v>
      </c>
      <c r="AE40" s="29">
        <f t="shared" si="11"/>
        <v>0</v>
      </c>
      <c r="AF40" s="29">
        <f t="shared" si="12"/>
        <v>0</v>
      </c>
      <c r="AG40" s="29">
        <f t="shared" si="13"/>
        <v>0</v>
      </c>
      <c r="AH40" s="29">
        <f t="shared" si="14"/>
        <v>2</v>
      </c>
      <c r="AI40" s="29">
        <f t="shared" si="15"/>
        <v>2</v>
      </c>
      <c r="AJ40" s="29">
        <f t="shared" si="16"/>
        <v>1</v>
      </c>
      <c r="AK40" s="29">
        <f t="shared" si="17"/>
        <v>0</v>
      </c>
      <c r="AL40" s="29">
        <f t="shared" si="18"/>
        <v>0</v>
      </c>
      <c r="AN40" s="29">
        <f t="shared" si="19"/>
        <v>1</v>
      </c>
    </row>
    <row r="41" spans="1:40" x14ac:dyDescent="0.15">
      <c r="A41" s="49">
        <v>220</v>
      </c>
      <c r="B41" s="45">
        <v>15.6</v>
      </c>
      <c r="C41" s="45">
        <v>3.29</v>
      </c>
      <c r="D41" s="45">
        <v>87</v>
      </c>
      <c r="E41" s="45" t="s">
        <v>30</v>
      </c>
      <c r="F41" s="45">
        <v>19.8</v>
      </c>
      <c r="G41" s="46">
        <v>3</v>
      </c>
      <c r="H41" s="68">
        <v>52</v>
      </c>
      <c r="I41" s="45" t="s">
        <v>4</v>
      </c>
      <c r="J41" s="45">
        <f t="shared" si="0"/>
        <v>0</v>
      </c>
      <c r="K41" s="45" t="s">
        <v>9</v>
      </c>
      <c r="L41" s="53" t="s">
        <v>58</v>
      </c>
      <c r="M41" s="42" t="s">
        <v>65</v>
      </c>
      <c r="N41" s="55" t="s">
        <v>38</v>
      </c>
      <c r="O41" s="45" t="s">
        <v>18</v>
      </c>
      <c r="P41" s="45" t="s">
        <v>18</v>
      </c>
      <c r="Q41" s="45" t="s">
        <v>17</v>
      </c>
      <c r="R41" s="45" t="s">
        <v>24</v>
      </c>
      <c r="S41" s="51" t="s">
        <v>37</v>
      </c>
      <c r="T41" s="55">
        <v>3.7</v>
      </c>
      <c r="U41" s="29">
        <f t="shared" si="21"/>
        <v>0</v>
      </c>
      <c r="V41" s="29">
        <f t="shared" si="22"/>
        <v>1</v>
      </c>
      <c r="W41" s="29">
        <f t="shared" si="23"/>
        <v>1</v>
      </c>
      <c r="X41" s="29">
        <f t="shared" si="24"/>
        <v>0</v>
      </c>
      <c r="Y41" s="29">
        <f t="shared" si="25"/>
        <v>0</v>
      </c>
      <c r="Z41" s="29">
        <f t="shared" si="20"/>
        <v>0</v>
      </c>
      <c r="AA41" s="29">
        <f t="shared" si="26"/>
        <v>0</v>
      </c>
      <c r="AB41" s="29">
        <f t="shared" si="8"/>
        <v>1</v>
      </c>
      <c r="AC41">
        <f t="shared" si="9"/>
        <v>0</v>
      </c>
      <c r="AD41" s="29">
        <f t="shared" si="10"/>
        <v>0</v>
      </c>
      <c r="AE41" s="29">
        <f t="shared" si="11"/>
        <v>0</v>
      </c>
      <c r="AF41" s="29">
        <f t="shared" si="12"/>
        <v>0</v>
      </c>
      <c r="AG41" s="29">
        <f t="shared" si="13"/>
        <v>0</v>
      </c>
      <c r="AH41" s="29">
        <f t="shared" si="14"/>
        <v>0</v>
      </c>
      <c r="AI41" s="29">
        <f t="shared" si="15"/>
        <v>0</v>
      </c>
      <c r="AJ41" s="29">
        <f t="shared" si="16"/>
        <v>0</v>
      </c>
      <c r="AK41" s="29">
        <f t="shared" si="17"/>
        <v>1</v>
      </c>
      <c r="AL41" s="29">
        <f t="shared" si="18"/>
        <v>1</v>
      </c>
      <c r="AN41" s="29">
        <f t="shared" si="19"/>
        <v>0</v>
      </c>
    </row>
    <row r="42" spans="1:40" x14ac:dyDescent="0.15">
      <c r="A42" s="49">
        <v>221</v>
      </c>
      <c r="B42" s="45">
        <v>8.98</v>
      </c>
      <c r="C42" s="45">
        <v>1.7</v>
      </c>
      <c r="D42" s="45">
        <v>103</v>
      </c>
      <c r="E42" s="45">
        <v>11.3</v>
      </c>
      <c r="F42" s="45">
        <v>8.4</v>
      </c>
      <c r="G42" s="46" t="s">
        <v>83</v>
      </c>
      <c r="H42" s="69">
        <v>66</v>
      </c>
      <c r="I42" s="45" t="s">
        <v>4</v>
      </c>
      <c r="J42" s="45">
        <f t="shared" si="0"/>
        <v>0</v>
      </c>
      <c r="K42" s="45" t="s">
        <v>9</v>
      </c>
      <c r="L42" s="53" t="s">
        <v>58</v>
      </c>
      <c r="M42" s="42" t="s">
        <v>64</v>
      </c>
      <c r="N42" s="55" t="s">
        <v>38</v>
      </c>
      <c r="O42" s="45" t="s">
        <v>17</v>
      </c>
      <c r="P42" s="45" t="s">
        <v>18</v>
      </c>
      <c r="Q42" s="45" t="s">
        <v>18</v>
      </c>
      <c r="R42" s="45"/>
      <c r="S42" s="51"/>
      <c r="T42" s="55">
        <v>88.5</v>
      </c>
      <c r="U42" s="29">
        <f t="shared" si="21"/>
        <v>0</v>
      </c>
      <c r="V42" s="29">
        <f t="shared" si="22"/>
        <v>0</v>
      </c>
      <c r="W42" s="29">
        <f t="shared" si="23"/>
        <v>0</v>
      </c>
      <c r="X42" s="29">
        <f t="shared" si="24"/>
        <v>1</v>
      </c>
      <c r="Y42" s="29">
        <f t="shared" si="25"/>
        <v>0</v>
      </c>
      <c r="Z42" s="29">
        <f t="shared" si="20"/>
        <v>0</v>
      </c>
      <c r="AA42" s="29">
        <f t="shared" si="26"/>
        <v>1</v>
      </c>
      <c r="AB42" s="29">
        <f t="shared" si="8"/>
        <v>0</v>
      </c>
      <c r="AC42">
        <f t="shared" si="9"/>
        <v>0</v>
      </c>
      <c r="AD42" s="29">
        <f t="shared" si="10"/>
        <v>0</v>
      </c>
      <c r="AE42" s="29">
        <f t="shared" si="11"/>
        <v>0</v>
      </c>
      <c r="AF42" s="29">
        <f t="shared" si="12"/>
        <v>0</v>
      </c>
      <c r="AG42" s="29">
        <f t="shared" si="13"/>
        <v>0</v>
      </c>
      <c r="AH42" s="29">
        <f t="shared" si="14"/>
        <v>0</v>
      </c>
      <c r="AI42" s="29">
        <f t="shared" si="15"/>
        <v>0</v>
      </c>
      <c r="AJ42" s="29">
        <f t="shared" si="16"/>
        <v>1</v>
      </c>
      <c r="AK42" s="29">
        <f t="shared" si="17"/>
        <v>1</v>
      </c>
      <c r="AL42" s="29">
        <f t="shared" si="18"/>
        <v>1</v>
      </c>
      <c r="AN42" s="29">
        <f t="shared" si="19"/>
        <v>1</v>
      </c>
    </row>
    <row r="43" spans="1:40" x14ac:dyDescent="0.15">
      <c r="A43" s="49">
        <v>222</v>
      </c>
      <c r="B43" s="45">
        <v>12.3</v>
      </c>
      <c r="C43" s="45">
        <v>12.8</v>
      </c>
      <c r="D43" s="45">
        <v>61</v>
      </c>
      <c r="E43" s="45">
        <v>9.84</v>
      </c>
      <c r="F43" s="45">
        <v>6.55</v>
      </c>
      <c r="G43" s="46">
        <v>1</v>
      </c>
      <c r="H43" s="68">
        <v>75</v>
      </c>
      <c r="I43" s="45" t="s">
        <v>10</v>
      </c>
      <c r="J43" s="45">
        <f t="shared" si="0"/>
        <v>1</v>
      </c>
      <c r="K43" s="45" t="s">
        <v>7</v>
      </c>
      <c r="L43" s="53" t="s">
        <v>60</v>
      </c>
      <c r="M43" s="42" t="s">
        <v>64</v>
      </c>
      <c r="N43" s="55" t="s">
        <v>38</v>
      </c>
      <c r="O43" s="45" t="s">
        <v>17</v>
      </c>
      <c r="P43" s="45" t="s">
        <v>18</v>
      </c>
      <c r="Q43" s="45" t="s">
        <v>46</v>
      </c>
      <c r="R43" s="45"/>
      <c r="S43" s="51"/>
      <c r="T43" s="55">
        <v>37.1</v>
      </c>
      <c r="U43" s="29">
        <f t="shared" si="21"/>
        <v>0</v>
      </c>
      <c r="V43" s="29">
        <f t="shared" si="22"/>
        <v>0</v>
      </c>
      <c r="W43" s="29">
        <f t="shared" si="23"/>
        <v>0</v>
      </c>
      <c r="X43" s="29">
        <f t="shared" si="24"/>
        <v>0</v>
      </c>
      <c r="Y43" s="29">
        <f t="shared" si="25"/>
        <v>1</v>
      </c>
      <c r="Z43" s="29">
        <f t="shared" si="20"/>
        <v>0</v>
      </c>
      <c r="AA43" s="29">
        <f t="shared" si="26"/>
        <v>1</v>
      </c>
      <c r="AB43" s="29">
        <f t="shared" si="8"/>
        <v>0</v>
      </c>
      <c r="AC43">
        <f t="shared" si="9"/>
        <v>0</v>
      </c>
      <c r="AD43" s="29">
        <f t="shared" si="10"/>
        <v>1</v>
      </c>
      <c r="AE43" s="29">
        <f t="shared" si="11"/>
        <v>0</v>
      </c>
      <c r="AF43" s="29">
        <f t="shared" si="12"/>
        <v>0</v>
      </c>
      <c r="AG43" s="29">
        <f t="shared" si="13"/>
        <v>0</v>
      </c>
      <c r="AH43" s="29">
        <f t="shared" si="14"/>
        <v>1</v>
      </c>
      <c r="AI43" s="29">
        <f t="shared" si="15"/>
        <v>1</v>
      </c>
      <c r="AJ43" s="29">
        <f t="shared" si="16"/>
        <v>1</v>
      </c>
      <c r="AK43" s="29">
        <f t="shared" si="17"/>
        <v>1</v>
      </c>
      <c r="AL43" s="29">
        <f t="shared" si="18"/>
        <v>1</v>
      </c>
      <c r="AN43" s="29">
        <f t="shared" si="19"/>
        <v>1</v>
      </c>
    </row>
    <row r="44" spans="1:40" x14ac:dyDescent="0.15">
      <c r="A44" s="49">
        <v>223</v>
      </c>
      <c r="B44" s="45">
        <v>13.8</v>
      </c>
      <c r="C44" s="45">
        <v>3.8</v>
      </c>
      <c r="D44" s="45">
        <v>57</v>
      </c>
      <c r="E44" s="45" t="s">
        <v>30</v>
      </c>
      <c r="F44" s="45">
        <v>29</v>
      </c>
      <c r="G44" s="46">
        <v>1</v>
      </c>
      <c r="H44" s="68">
        <v>74</v>
      </c>
      <c r="I44" s="45" t="s">
        <v>4</v>
      </c>
      <c r="J44" s="45">
        <f t="shared" si="0"/>
        <v>0</v>
      </c>
      <c r="K44" s="45" t="s">
        <v>3</v>
      </c>
      <c r="L44" s="53" t="s">
        <v>56</v>
      </c>
      <c r="M44" s="42" t="s">
        <v>64</v>
      </c>
      <c r="N44" s="55" t="s">
        <v>38</v>
      </c>
      <c r="O44" s="45" t="s">
        <v>18</v>
      </c>
      <c r="P44" s="45" t="s">
        <v>18</v>
      </c>
      <c r="Q44" s="45" t="s">
        <v>17</v>
      </c>
      <c r="R44" s="45" t="s">
        <v>14</v>
      </c>
      <c r="S44" s="51" t="s">
        <v>37</v>
      </c>
      <c r="T44" s="55">
        <v>7.7</v>
      </c>
      <c r="U44" s="29">
        <f t="shared" si="21"/>
        <v>0</v>
      </c>
      <c r="V44" s="29">
        <f t="shared" si="22"/>
        <v>1</v>
      </c>
      <c r="W44" s="29">
        <f t="shared" si="23"/>
        <v>1</v>
      </c>
      <c r="X44" s="29">
        <f t="shared" si="24"/>
        <v>0</v>
      </c>
      <c r="Y44" s="29">
        <f t="shared" si="25"/>
        <v>0</v>
      </c>
      <c r="Z44" s="29">
        <f t="shared" si="20"/>
        <v>0</v>
      </c>
      <c r="AA44" s="29">
        <f t="shared" si="26"/>
        <v>0</v>
      </c>
      <c r="AB44" s="29">
        <f t="shared" si="8"/>
        <v>1</v>
      </c>
      <c r="AC44">
        <f t="shared" si="9"/>
        <v>0</v>
      </c>
      <c r="AD44" s="29">
        <f t="shared" si="10"/>
        <v>0</v>
      </c>
      <c r="AE44" s="29">
        <f t="shared" si="11"/>
        <v>0</v>
      </c>
      <c r="AF44" s="29">
        <f t="shared" si="12"/>
        <v>0</v>
      </c>
      <c r="AG44" s="29">
        <f t="shared" si="13"/>
        <v>0</v>
      </c>
      <c r="AH44" s="29">
        <f t="shared" si="14"/>
        <v>0</v>
      </c>
      <c r="AI44" s="29">
        <f t="shared" si="15"/>
        <v>0</v>
      </c>
      <c r="AJ44" s="29">
        <f t="shared" si="16"/>
        <v>0</v>
      </c>
      <c r="AK44" s="29">
        <f t="shared" si="17"/>
        <v>1</v>
      </c>
      <c r="AL44" s="29">
        <f t="shared" si="18"/>
        <v>1</v>
      </c>
      <c r="AN44" s="29">
        <f t="shared" si="19"/>
        <v>0</v>
      </c>
    </row>
    <row r="45" spans="1:40" x14ac:dyDescent="0.15">
      <c r="A45" s="49">
        <v>225</v>
      </c>
      <c r="B45" s="45">
        <v>13</v>
      </c>
      <c r="C45" s="45">
        <v>4.79</v>
      </c>
      <c r="D45" s="45">
        <v>107</v>
      </c>
      <c r="E45" s="45" t="s">
        <v>30</v>
      </c>
      <c r="F45" s="45">
        <v>16.5</v>
      </c>
      <c r="G45" s="46">
        <v>1</v>
      </c>
      <c r="H45" s="68">
        <v>71</v>
      </c>
      <c r="I45" s="45" t="s">
        <v>4</v>
      </c>
      <c r="J45" s="45">
        <f t="shared" si="0"/>
        <v>0</v>
      </c>
      <c r="K45" s="45" t="s">
        <v>3</v>
      </c>
      <c r="L45" s="53" t="s">
        <v>58</v>
      </c>
      <c r="M45" s="42" t="s">
        <v>63</v>
      </c>
      <c r="N45" s="55" t="s">
        <v>38</v>
      </c>
      <c r="O45" s="45" t="s">
        <v>18</v>
      </c>
      <c r="P45" s="45" t="s">
        <v>18</v>
      </c>
      <c r="Q45" s="45" t="s">
        <v>21</v>
      </c>
      <c r="R45" s="45"/>
      <c r="S45" s="51"/>
      <c r="T45" s="55">
        <v>55.5</v>
      </c>
      <c r="U45" s="29">
        <f t="shared" si="21"/>
        <v>0</v>
      </c>
      <c r="V45" s="29">
        <f t="shared" si="22"/>
        <v>0</v>
      </c>
      <c r="W45" s="29">
        <f t="shared" si="23"/>
        <v>0</v>
      </c>
      <c r="X45" s="29">
        <f t="shared" si="24"/>
        <v>0</v>
      </c>
      <c r="Y45" s="29">
        <f t="shared" si="25"/>
        <v>0</v>
      </c>
      <c r="Z45" s="29">
        <f t="shared" si="20"/>
        <v>1</v>
      </c>
      <c r="AA45" s="29">
        <f t="shared" si="26"/>
        <v>0</v>
      </c>
      <c r="AB45" s="29">
        <f t="shared" si="8"/>
        <v>1</v>
      </c>
      <c r="AC45">
        <f t="shared" si="9"/>
        <v>0</v>
      </c>
      <c r="AD45" s="29">
        <f t="shared" si="10"/>
        <v>0</v>
      </c>
      <c r="AE45" s="29">
        <f t="shared" si="11"/>
        <v>0</v>
      </c>
      <c r="AF45" s="29">
        <f t="shared" si="12"/>
        <v>0</v>
      </c>
      <c r="AG45" s="29">
        <f t="shared" si="13"/>
        <v>0</v>
      </c>
      <c r="AH45" s="29">
        <f t="shared" si="14"/>
        <v>0</v>
      </c>
      <c r="AI45" s="29">
        <f t="shared" si="15"/>
        <v>0</v>
      </c>
      <c r="AJ45" s="29">
        <f t="shared" si="16"/>
        <v>1</v>
      </c>
      <c r="AK45" s="29">
        <f t="shared" si="17"/>
        <v>1</v>
      </c>
      <c r="AL45" s="29">
        <f t="shared" si="18"/>
        <v>1</v>
      </c>
      <c r="AN45" s="29">
        <f t="shared" si="19"/>
        <v>1</v>
      </c>
    </row>
    <row r="46" spans="1:40" x14ac:dyDescent="0.15">
      <c r="A46" s="49">
        <v>226</v>
      </c>
      <c r="B46" s="45">
        <v>4.55</v>
      </c>
      <c r="C46" s="45">
        <v>8.1</v>
      </c>
      <c r="D46" s="45">
        <v>106</v>
      </c>
      <c r="E46" s="45">
        <v>11.9</v>
      </c>
      <c r="F46" s="45">
        <v>8.35</v>
      </c>
      <c r="G46" s="46">
        <v>1</v>
      </c>
      <c r="H46" s="68">
        <v>77</v>
      </c>
      <c r="I46" s="45" t="s">
        <v>4</v>
      </c>
      <c r="J46" s="45">
        <f t="shared" si="0"/>
        <v>0</v>
      </c>
      <c r="K46" s="45" t="s">
        <v>3</v>
      </c>
      <c r="L46" s="53" t="s">
        <v>60</v>
      </c>
      <c r="M46" s="42" t="s">
        <v>66</v>
      </c>
      <c r="N46" s="55" t="s">
        <v>38</v>
      </c>
      <c r="O46" s="45" t="s">
        <v>18</v>
      </c>
      <c r="P46" s="45" t="s">
        <v>18</v>
      </c>
      <c r="Q46" s="45" t="s">
        <v>18</v>
      </c>
      <c r="R46" s="45"/>
      <c r="S46" s="51"/>
      <c r="T46" s="55">
        <v>87.5</v>
      </c>
      <c r="U46" s="29">
        <f t="shared" si="21"/>
        <v>0</v>
      </c>
      <c r="V46" s="29">
        <f t="shared" si="22"/>
        <v>0</v>
      </c>
      <c r="W46" s="29">
        <f t="shared" si="23"/>
        <v>0</v>
      </c>
      <c r="X46" s="29">
        <f t="shared" si="24"/>
        <v>1</v>
      </c>
      <c r="Y46" s="29">
        <f t="shared" si="25"/>
        <v>0</v>
      </c>
      <c r="Z46" s="29">
        <f t="shared" si="20"/>
        <v>0</v>
      </c>
      <c r="AA46" s="29">
        <f t="shared" si="26"/>
        <v>0</v>
      </c>
      <c r="AB46" s="29">
        <f t="shared" si="8"/>
        <v>1</v>
      </c>
      <c r="AC46">
        <f t="shared" si="9"/>
        <v>0</v>
      </c>
      <c r="AD46" s="29">
        <f t="shared" si="10"/>
        <v>1</v>
      </c>
      <c r="AE46" s="29">
        <f t="shared" si="11"/>
        <v>0</v>
      </c>
      <c r="AF46" s="29">
        <f t="shared" si="12"/>
        <v>0</v>
      </c>
      <c r="AG46" s="29">
        <f t="shared" si="13"/>
        <v>0</v>
      </c>
      <c r="AH46" s="29">
        <f t="shared" si="14"/>
        <v>1</v>
      </c>
      <c r="AI46" s="29">
        <f t="shared" si="15"/>
        <v>1</v>
      </c>
      <c r="AJ46" s="29">
        <f t="shared" si="16"/>
        <v>1</v>
      </c>
      <c r="AK46" s="29">
        <f t="shared" si="17"/>
        <v>1</v>
      </c>
      <c r="AL46" s="29">
        <f t="shared" si="18"/>
        <v>1</v>
      </c>
      <c r="AN46" s="29">
        <f t="shared" si="19"/>
        <v>1</v>
      </c>
    </row>
    <row r="47" spans="1:40" x14ac:dyDescent="0.15">
      <c r="A47" s="49">
        <v>227</v>
      </c>
      <c r="B47" s="45">
        <v>15.9</v>
      </c>
      <c r="C47" s="45">
        <v>11.2</v>
      </c>
      <c r="D47" s="45">
        <v>89</v>
      </c>
      <c r="E47" s="45" t="s">
        <v>30</v>
      </c>
      <c r="F47" s="45">
        <v>0.98299999999999998</v>
      </c>
      <c r="G47" s="46">
        <v>3</v>
      </c>
      <c r="H47" s="68">
        <v>75</v>
      </c>
      <c r="I47" s="45" t="s">
        <v>10</v>
      </c>
      <c r="J47" s="45">
        <f t="shared" si="0"/>
        <v>1</v>
      </c>
      <c r="K47" s="45" t="s">
        <v>7</v>
      </c>
      <c r="L47" s="53" t="s">
        <v>58</v>
      </c>
      <c r="M47" s="42" t="s">
        <v>64</v>
      </c>
      <c r="N47" s="55" t="s">
        <v>39</v>
      </c>
      <c r="O47" s="45" t="s">
        <v>18</v>
      </c>
      <c r="P47" s="45" t="s">
        <v>18</v>
      </c>
      <c r="Q47" s="45" t="s">
        <v>18</v>
      </c>
      <c r="R47" s="45"/>
      <c r="S47" s="51"/>
      <c r="T47" s="55">
        <v>87.4</v>
      </c>
      <c r="U47" s="29">
        <f t="shared" si="21"/>
        <v>0</v>
      </c>
      <c r="V47" s="29">
        <f t="shared" si="22"/>
        <v>0</v>
      </c>
      <c r="W47" s="29">
        <f t="shared" si="23"/>
        <v>0</v>
      </c>
      <c r="X47" s="29">
        <f t="shared" si="24"/>
        <v>1</v>
      </c>
      <c r="Y47" s="29">
        <f t="shared" si="25"/>
        <v>0</v>
      </c>
      <c r="Z47" s="29">
        <f t="shared" si="20"/>
        <v>0</v>
      </c>
      <c r="AA47" s="29">
        <f t="shared" si="26"/>
        <v>0</v>
      </c>
      <c r="AB47" s="29">
        <f t="shared" si="8"/>
        <v>1</v>
      </c>
      <c r="AC47">
        <f t="shared" si="9"/>
        <v>0</v>
      </c>
      <c r="AD47" s="29">
        <f t="shared" si="10"/>
        <v>1</v>
      </c>
      <c r="AE47" s="29">
        <f t="shared" si="11"/>
        <v>0</v>
      </c>
      <c r="AF47" s="29">
        <f t="shared" si="12"/>
        <v>0</v>
      </c>
      <c r="AG47" s="29">
        <f t="shared" si="13"/>
        <v>0</v>
      </c>
      <c r="AH47" s="29">
        <f t="shared" si="14"/>
        <v>1</v>
      </c>
      <c r="AI47" s="29">
        <f t="shared" si="15"/>
        <v>1</v>
      </c>
      <c r="AJ47" s="29">
        <f t="shared" si="16"/>
        <v>1</v>
      </c>
      <c r="AK47" s="29">
        <f t="shared" si="17"/>
        <v>1</v>
      </c>
      <c r="AL47" s="29">
        <f t="shared" si="18"/>
        <v>1</v>
      </c>
      <c r="AN47" s="29">
        <f t="shared" si="19"/>
        <v>1</v>
      </c>
    </row>
    <row r="48" spans="1:40" x14ac:dyDescent="0.15">
      <c r="A48" s="49">
        <v>228</v>
      </c>
      <c r="B48" s="45">
        <v>23</v>
      </c>
      <c r="C48" s="45">
        <v>3.37</v>
      </c>
      <c r="D48" s="45">
        <v>75</v>
      </c>
      <c r="E48" s="45">
        <v>8.33</v>
      </c>
      <c r="F48" s="45">
        <v>10.3</v>
      </c>
      <c r="G48" s="46">
        <v>6</v>
      </c>
      <c r="H48" s="68">
        <v>68</v>
      </c>
      <c r="I48" s="45" t="s">
        <v>10</v>
      </c>
      <c r="J48" s="45">
        <f t="shared" si="0"/>
        <v>1</v>
      </c>
      <c r="K48" s="45" t="s">
        <v>3</v>
      </c>
      <c r="L48" s="53" t="s">
        <v>55</v>
      </c>
      <c r="M48" s="42" t="s">
        <v>68</v>
      </c>
      <c r="N48" s="55" t="s">
        <v>38</v>
      </c>
      <c r="O48" s="45" t="s">
        <v>18</v>
      </c>
      <c r="P48" s="45" t="s">
        <v>18</v>
      </c>
      <c r="Q48" s="45" t="s">
        <v>18</v>
      </c>
      <c r="R48" s="45"/>
      <c r="S48" s="51"/>
      <c r="T48" s="55">
        <v>87.3</v>
      </c>
      <c r="U48" s="29">
        <f t="shared" si="21"/>
        <v>0</v>
      </c>
      <c r="V48" s="29">
        <f t="shared" si="22"/>
        <v>0</v>
      </c>
      <c r="W48" s="29">
        <f t="shared" si="23"/>
        <v>0</v>
      </c>
      <c r="X48" s="29">
        <f t="shared" si="24"/>
        <v>1</v>
      </c>
      <c r="Y48" s="29">
        <f t="shared" si="25"/>
        <v>0</v>
      </c>
      <c r="Z48" s="29">
        <f t="shared" si="20"/>
        <v>0</v>
      </c>
      <c r="AA48" s="29">
        <f t="shared" si="26"/>
        <v>0</v>
      </c>
      <c r="AB48" s="29">
        <f t="shared" si="8"/>
        <v>1</v>
      </c>
      <c r="AC48">
        <f t="shared" si="9"/>
        <v>0</v>
      </c>
      <c r="AD48" s="29">
        <f t="shared" si="10"/>
        <v>0</v>
      </c>
      <c r="AE48" s="29">
        <f t="shared" si="11"/>
        <v>0</v>
      </c>
      <c r="AF48" s="29">
        <f t="shared" si="12"/>
        <v>0</v>
      </c>
      <c r="AG48" s="29">
        <f t="shared" si="13"/>
        <v>0</v>
      </c>
      <c r="AH48" s="29">
        <f t="shared" si="14"/>
        <v>0</v>
      </c>
      <c r="AI48" s="29">
        <f t="shared" si="15"/>
        <v>0</v>
      </c>
      <c r="AJ48" s="29">
        <f t="shared" si="16"/>
        <v>1</v>
      </c>
      <c r="AK48" s="29">
        <f t="shared" si="17"/>
        <v>1</v>
      </c>
      <c r="AL48" s="29">
        <f t="shared" si="18"/>
        <v>1</v>
      </c>
      <c r="AN48" s="29">
        <f t="shared" si="19"/>
        <v>1</v>
      </c>
    </row>
    <row r="49" spans="1:40" x14ac:dyDescent="0.15">
      <c r="A49" s="49">
        <v>229</v>
      </c>
      <c r="B49" s="45">
        <v>8.1199999999999992</v>
      </c>
      <c r="C49" s="45">
        <v>2.93</v>
      </c>
      <c r="D49" s="45">
        <v>204</v>
      </c>
      <c r="E49" s="45">
        <v>24</v>
      </c>
      <c r="F49" s="45">
        <v>7.68</v>
      </c>
      <c r="G49" s="46">
        <v>3</v>
      </c>
      <c r="H49" s="68">
        <v>79</v>
      </c>
      <c r="I49" s="45" t="s">
        <v>4</v>
      </c>
      <c r="J49" s="45">
        <f t="shared" si="0"/>
        <v>0</v>
      </c>
      <c r="K49" s="45" t="s">
        <v>6</v>
      </c>
      <c r="L49" s="53" t="s">
        <v>58</v>
      </c>
      <c r="M49" s="42" t="s">
        <v>64</v>
      </c>
      <c r="N49" s="55" t="s">
        <v>38</v>
      </c>
      <c r="O49" s="45" t="s">
        <v>17</v>
      </c>
      <c r="P49" s="45" t="s">
        <v>18</v>
      </c>
      <c r="Q49" s="45" t="s">
        <v>18</v>
      </c>
      <c r="R49" s="45"/>
      <c r="S49" s="51"/>
      <c r="T49" s="55">
        <v>87.2</v>
      </c>
      <c r="U49" s="29">
        <f t="shared" si="21"/>
        <v>0</v>
      </c>
      <c r="V49" s="29">
        <f t="shared" si="22"/>
        <v>0</v>
      </c>
      <c r="W49" s="29">
        <f t="shared" si="23"/>
        <v>0</v>
      </c>
      <c r="X49" s="29">
        <f t="shared" si="24"/>
        <v>1</v>
      </c>
      <c r="Y49" s="29">
        <f t="shared" si="25"/>
        <v>0</v>
      </c>
      <c r="Z49" s="29">
        <f t="shared" si="20"/>
        <v>0</v>
      </c>
      <c r="AA49" s="29">
        <f t="shared" si="26"/>
        <v>1</v>
      </c>
      <c r="AB49" s="29">
        <f t="shared" si="8"/>
        <v>0</v>
      </c>
      <c r="AC49">
        <f t="shared" si="9"/>
        <v>0</v>
      </c>
      <c r="AD49" s="29">
        <f t="shared" si="10"/>
        <v>0</v>
      </c>
      <c r="AE49" s="29">
        <f t="shared" si="11"/>
        <v>1</v>
      </c>
      <c r="AF49" s="29">
        <f t="shared" si="12"/>
        <v>1</v>
      </c>
      <c r="AG49" s="29">
        <f t="shared" si="13"/>
        <v>0</v>
      </c>
      <c r="AH49" s="29">
        <f t="shared" si="14"/>
        <v>2</v>
      </c>
      <c r="AI49" s="29">
        <f t="shared" si="15"/>
        <v>1</v>
      </c>
      <c r="AJ49" s="29">
        <f t="shared" si="16"/>
        <v>1</v>
      </c>
      <c r="AK49" s="29">
        <f t="shared" si="17"/>
        <v>0</v>
      </c>
      <c r="AL49" s="29">
        <f t="shared" si="18"/>
        <v>1</v>
      </c>
      <c r="AN49" s="29">
        <f t="shared" si="19"/>
        <v>1</v>
      </c>
    </row>
    <row r="50" spans="1:40" x14ac:dyDescent="0.15">
      <c r="A50" s="49">
        <v>234</v>
      </c>
      <c r="B50" s="45">
        <v>15.7</v>
      </c>
      <c r="C50" s="45">
        <v>2.58</v>
      </c>
      <c r="D50" s="45">
        <v>73</v>
      </c>
      <c r="E50" s="45">
        <v>17.3</v>
      </c>
      <c r="F50" s="45">
        <v>11.2</v>
      </c>
      <c r="G50" s="46">
        <v>1</v>
      </c>
      <c r="H50" s="68">
        <v>65</v>
      </c>
      <c r="I50" s="45" t="s">
        <v>10</v>
      </c>
      <c r="J50" s="45">
        <f t="shared" si="0"/>
        <v>1</v>
      </c>
      <c r="K50" s="45" t="s">
        <v>3</v>
      </c>
      <c r="L50" s="53" t="s">
        <v>58</v>
      </c>
      <c r="M50" s="42" t="s">
        <v>64</v>
      </c>
      <c r="N50" s="55" t="s">
        <v>38</v>
      </c>
      <c r="O50" s="45" t="s">
        <v>18</v>
      </c>
      <c r="P50" s="45" t="s">
        <v>18</v>
      </c>
      <c r="Q50" s="45" t="s">
        <v>18</v>
      </c>
      <c r="R50" s="45"/>
      <c r="S50" s="51"/>
      <c r="T50" s="55">
        <v>1.5</v>
      </c>
      <c r="U50" s="29">
        <f t="shared" si="21"/>
        <v>0</v>
      </c>
      <c r="V50" s="29">
        <f t="shared" si="22"/>
        <v>0</v>
      </c>
      <c r="W50" s="29">
        <f t="shared" si="23"/>
        <v>0</v>
      </c>
      <c r="X50" s="29">
        <f t="shared" si="24"/>
        <v>1</v>
      </c>
      <c r="Y50" s="29">
        <f t="shared" si="25"/>
        <v>0</v>
      </c>
      <c r="Z50" s="29">
        <f t="shared" si="20"/>
        <v>0</v>
      </c>
      <c r="AA50" s="29">
        <f t="shared" si="26"/>
        <v>0</v>
      </c>
      <c r="AB50" s="29">
        <f t="shared" si="8"/>
        <v>1</v>
      </c>
      <c r="AC50">
        <f t="shared" si="9"/>
        <v>0</v>
      </c>
      <c r="AD50" s="29">
        <f t="shared" si="10"/>
        <v>0</v>
      </c>
      <c r="AE50" s="29">
        <f t="shared" si="11"/>
        <v>0</v>
      </c>
      <c r="AF50" s="29">
        <f t="shared" si="12"/>
        <v>1</v>
      </c>
      <c r="AG50" s="29">
        <f t="shared" si="13"/>
        <v>0</v>
      </c>
      <c r="AH50" s="29">
        <f t="shared" si="14"/>
        <v>1</v>
      </c>
      <c r="AI50" s="29">
        <f t="shared" si="15"/>
        <v>0</v>
      </c>
      <c r="AJ50" s="29">
        <f t="shared" si="16"/>
        <v>1</v>
      </c>
      <c r="AK50" s="29">
        <f t="shared" si="17"/>
        <v>1</v>
      </c>
      <c r="AL50" s="29">
        <f t="shared" si="18"/>
        <v>1</v>
      </c>
      <c r="AN50" s="29">
        <f t="shared" si="19"/>
        <v>1</v>
      </c>
    </row>
    <row r="51" spans="1:40" ht="13.5" customHeight="1" x14ac:dyDescent="0.15">
      <c r="A51" s="49">
        <v>236</v>
      </c>
      <c r="B51" s="45">
        <v>16.3</v>
      </c>
      <c r="C51" s="45">
        <v>9.6</v>
      </c>
      <c r="D51" s="45">
        <v>74</v>
      </c>
      <c r="E51" s="45" t="s">
        <v>30</v>
      </c>
      <c r="F51" s="45">
        <v>0.6</v>
      </c>
      <c r="G51" s="46">
        <v>3</v>
      </c>
      <c r="H51" s="68">
        <v>78</v>
      </c>
      <c r="I51" s="45" t="s">
        <v>10</v>
      </c>
      <c r="J51" s="45">
        <f t="shared" si="0"/>
        <v>1</v>
      </c>
      <c r="K51" s="45" t="s">
        <v>6</v>
      </c>
      <c r="L51" s="53" t="s">
        <v>58</v>
      </c>
      <c r="M51" s="42" t="s">
        <v>81</v>
      </c>
      <c r="N51" s="55" t="s">
        <v>38</v>
      </c>
      <c r="O51" s="45" t="s">
        <v>18</v>
      </c>
      <c r="P51" s="45" t="s">
        <v>18</v>
      </c>
      <c r="Q51" s="45" t="s">
        <v>18</v>
      </c>
      <c r="R51" s="45"/>
      <c r="S51" s="51"/>
      <c r="T51" s="55">
        <v>85.8</v>
      </c>
      <c r="U51" s="29">
        <f t="shared" si="21"/>
        <v>0</v>
      </c>
      <c r="V51" s="29">
        <f t="shared" si="22"/>
        <v>0</v>
      </c>
      <c r="W51" s="29">
        <f t="shared" si="23"/>
        <v>0</v>
      </c>
      <c r="X51" s="29">
        <f t="shared" si="24"/>
        <v>1</v>
      </c>
      <c r="Y51" s="29">
        <f t="shared" si="25"/>
        <v>0</v>
      </c>
      <c r="Z51" s="29">
        <f t="shared" si="20"/>
        <v>0</v>
      </c>
      <c r="AA51" s="29">
        <f t="shared" si="26"/>
        <v>0</v>
      </c>
      <c r="AB51" s="29">
        <f t="shared" si="8"/>
        <v>1</v>
      </c>
      <c r="AC51">
        <f t="shared" si="9"/>
        <v>0</v>
      </c>
      <c r="AD51" s="29">
        <f t="shared" si="10"/>
        <v>1</v>
      </c>
      <c r="AE51" s="29">
        <f t="shared" si="11"/>
        <v>0</v>
      </c>
      <c r="AF51" s="29">
        <f t="shared" si="12"/>
        <v>0</v>
      </c>
      <c r="AG51" s="29">
        <f t="shared" si="13"/>
        <v>0</v>
      </c>
      <c r="AH51" s="29">
        <f t="shared" si="14"/>
        <v>1</v>
      </c>
      <c r="AI51" s="29">
        <f t="shared" si="15"/>
        <v>1</v>
      </c>
      <c r="AJ51" s="29">
        <f t="shared" si="16"/>
        <v>1</v>
      </c>
      <c r="AK51" s="29">
        <f t="shared" si="17"/>
        <v>1</v>
      </c>
      <c r="AL51" s="29">
        <f t="shared" si="18"/>
        <v>1</v>
      </c>
      <c r="AN51" s="29">
        <f t="shared" si="19"/>
        <v>1</v>
      </c>
    </row>
    <row r="52" spans="1:40" x14ac:dyDescent="0.15">
      <c r="A52" s="49">
        <v>238</v>
      </c>
      <c r="B52" s="45">
        <v>5.77</v>
      </c>
      <c r="C52" s="45">
        <v>3.8</v>
      </c>
      <c r="D52" s="45">
        <v>141</v>
      </c>
      <c r="E52" s="45">
        <v>12.4</v>
      </c>
      <c r="F52" s="45">
        <v>11.4</v>
      </c>
      <c r="G52" s="46">
        <v>1</v>
      </c>
      <c r="H52" s="68">
        <v>72</v>
      </c>
      <c r="I52" s="45" t="s">
        <v>10</v>
      </c>
      <c r="J52" s="45">
        <f t="shared" si="0"/>
        <v>1</v>
      </c>
      <c r="K52" s="45" t="s">
        <v>7</v>
      </c>
      <c r="L52" s="53" t="s">
        <v>56</v>
      </c>
      <c r="M52" s="42" t="s">
        <v>64</v>
      </c>
      <c r="N52" s="55" t="s">
        <v>38</v>
      </c>
      <c r="O52" s="45" t="s">
        <v>18</v>
      </c>
      <c r="P52" s="45" t="s">
        <v>18</v>
      </c>
      <c r="Q52" s="45" t="s">
        <v>18</v>
      </c>
      <c r="R52" s="45"/>
      <c r="S52" s="51"/>
      <c r="T52" s="55">
        <v>84.6</v>
      </c>
      <c r="U52" s="29">
        <f t="shared" si="21"/>
        <v>0</v>
      </c>
      <c r="V52" s="29">
        <f t="shared" si="22"/>
        <v>0</v>
      </c>
      <c r="W52" s="29">
        <f t="shared" si="23"/>
        <v>0</v>
      </c>
      <c r="X52" s="29">
        <f t="shared" si="24"/>
        <v>1</v>
      </c>
      <c r="Y52" s="29">
        <f t="shared" si="25"/>
        <v>0</v>
      </c>
      <c r="Z52" s="29">
        <f t="shared" si="20"/>
        <v>0</v>
      </c>
      <c r="AA52" s="29">
        <f t="shared" si="26"/>
        <v>0</v>
      </c>
      <c r="AB52" s="29">
        <f t="shared" si="8"/>
        <v>1</v>
      </c>
      <c r="AC52">
        <f t="shared" si="9"/>
        <v>0</v>
      </c>
      <c r="AD52" s="29">
        <f t="shared" si="10"/>
        <v>0</v>
      </c>
      <c r="AE52" s="29">
        <f t="shared" si="11"/>
        <v>1</v>
      </c>
      <c r="AF52" s="29">
        <f t="shared" si="12"/>
        <v>0</v>
      </c>
      <c r="AG52" s="29">
        <f t="shared" si="13"/>
        <v>0</v>
      </c>
      <c r="AH52" s="29">
        <f t="shared" si="14"/>
        <v>1</v>
      </c>
      <c r="AI52" s="29">
        <f t="shared" si="15"/>
        <v>1</v>
      </c>
      <c r="AJ52" s="29">
        <f t="shared" si="16"/>
        <v>1</v>
      </c>
      <c r="AK52" s="29">
        <f t="shared" si="17"/>
        <v>1</v>
      </c>
      <c r="AL52" s="29">
        <f t="shared" si="18"/>
        <v>1</v>
      </c>
      <c r="AN52" s="29">
        <f t="shared" si="19"/>
        <v>1</v>
      </c>
    </row>
    <row r="53" spans="1:40" x14ac:dyDescent="0.15">
      <c r="A53" s="49">
        <v>240</v>
      </c>
      <c r="B53" s="45">
        <v>133</v>
      </c>
      <c r="C53" s="45">
        <v>4.26</v>
      </c>
      <c r="D53" s="45">
        <v>186</v>
      </c>
      <c r="E53" s="45">
        <v>15</v>
      </c>
      <c r="F53" s="45">
        <v>35</v>
      </c>
      <c r="G53" s="46">
        <v>1</v>
      </c>
      <c r="H53" s="68">
        <v>77</v>
      </c>
      <c r="I53" s="45" t="s">
        <v>4</v>
      </c>
      <c r="J53" s="45">
        <f t="shared" si="0"/>
        <v>0</v>
      </c>
      <c r="K53" s="45" t="s">
        <v>7</v>
      </c>
      <c r="L53" s="53" t="s">
        <v>58</v>
      </c>
      <c r="M53" s="42" t="s">
        <v>67</v>
      </c>
      <c r="N53" s="55" t="s">
        <v>38</v>
      </c>
      <c r="O53" s="45" t="s">
        <v>18</v>
      </c>
      <c r="P53" s="45" t="s">
        <v>18</v>
      </c>
      <c r="Q53" s="45" t="s">
        <v>17</v>
      </c>
      <c r="R53" s="45" t="s">
        <v>14</v>
      </c>
      <c r="S53" s="51" t="s">
        <v>37</v>
      </c>
      <c r="T53" s="55">
        <v>8.9</v>
      </c>
      <c r="U53" s="29">
        <f t="shared" si="21"/>
        <v>0</v>
      </c>
      <c r="V53" s="29">
        <f t="shared" si="22"/>
        <v>1</v>
      </c>
      <c r="W53" s="29">
        <f t="shared" si="23"/>
        <v>1</v>
      </c>
      <c r="X53" s="29">
        <f t="shared" si="24"/>
        <v>0</v>
      </c>
      <c r="Y53" s="29">
        <f t="shared" si="25"/>
        <v>0</v>
      </c>
      <c r="Z53" s="29">
        <f t="shared" si="20"/>
        <v>0</v>
      </c>
      <c r="AA53" s="29">
        <f t="shared" si="26"/>
        <v>0</v>
      </c>
      <c r="AB53" s="29">
        <f t="shared" si="8"/>
        <v>1</v>
      </c>
      <c r="AC53">
        <f t="shared" si="9"/>
        <v>1</v>
      </c>
      <c r="AD53" s="29">
        <f t="shared" si="10"/>
        <v>0</v>
      </c>
      <c r="AE53" s="29">
        <f t="shared" si="11"/>
        <v>1</v>
      </c>
      <c r="AF53" s="29">
        <f t="shared" si="12"/>
        <v>0</v>
      </c>
      <c r="AG53" s="29">
        <f t="shared" si="13"/>
        <v>1</v>
      </c>
      <c r="AH53" s="29">
        <f t="shared" si="14"/>
        <v>3</v>
      </c>
      <c r="AI53" s="29">
        <f t="shared" si="15"/>
        <v>3</v>
      </c>
      <c r="AJ53" s="29">
        <f t="shared" si="16"/>
        <v>0</v>
      </c>
      <c r="AK53" s="29">
        <f t="shared" si="17"/>
        <v>0</v>
      </c>
      <c r="AL53" s="29">
        <f t="shared" si="18"/>
        <v>0</v>
      </c>
      <c r="AN53" s="29">
        <f t="shared" si="19"/>
        <v>0</v>
      </c>
    </row>
    <row r="54" spans="1:40" ht="13" customHeight="1" x14ac:dyDescent="0.15">
      <c r="A54" s="49">
        <v>243</v>
      </c>
      <c r="B54" s="45">
        <v>15.1</v>
      </c>
      <c r="C54" s="45">
        <v>5.75</v>
      </c>
      <c r="D54" s="45">
        <v>103</v>
      </c>
      <c r="E54" s="45">
        <v>14.6</v>
      </c>
      <c r="F54" s="45">
        <v>28</v>
      </c>
      <c r="G54" s="46">
        <v>3</v>
      </c>
      <c r="H54" s="68">
        <v>80</v>
      </c>
      <c r="I54" s="45" t="s">
        <v>4</v>
      </c>
      <c r="J54" s="45">
        <f t="shared" si="0"/>
        <v>0</v>
      </c>
      <c r="K54" s="45" t="s">
        <v>7</v>
      </c>
      <c r="L54" s="53" t="s">
        <v>58</v>
      </c>
      <c r="M54" s="42" t="s">
        <v>69</v>
      </c>
      <c r="N54" s="55" t="s">
        <v>39</v>
      </c>
      <c r="O54" s="45" t="s">
        <v>18</v>
      </c>
      <c r="P54" s="45" t="s">
        <v>18</v>
      </c>
      <c r="Q54" s="45" t="s">
        <v>18</v>
      </c>
      <c r="R54" s="45"/>
      <c r="S54" s="51"/>
      <c r="T54" s="65">
        <v>66</v>
      </c>
      <c r="U54" s="29">
        <f t="shared" si="21"/>
        <v>0</v>
      </c>
      <c r="V54" s="29">
        <f t="shared" si="22"/>
        <v>0</v>
      </c>
      <c r="W54" s="29">
        <f t="shared" si="23"/>
        <v>0</v>
      </c>
      <c r="X54" s="29">
        <f t="shared" si="24"/>
        <v>1</v>
      </c>
      <c r="Y54" s="29">
        <f t="shared" si="25"/>
        <v>0</v>
      </c>
      <c r="Z54" s="29">
        <f t="shared" si="20"/>
        <v>0</v>
      </c>
      <c r="AA54" s="29">
        <f t="shared" si="26"/>
        <v>0</v>
      </c>
      <c r="AB54" s="29">
        <f t="shared" si="8"/>
        <v>1</v>
      </c>
      <c r="AC54">
        <f t="shared" si="9"/>
        <v>0</v>
      </c>
      <c r="AD54" s="29">
        <f t="shared" si="10"/>
        <v>1</v>
      </c>
      <c r="AE54" s="29">
        <f t="shared" si="11"/>
        <v>0</v>
      </c>
      <c r="AF54" s="29">
        <f t="shared" si="12"/>
        <v>0</v>
      </c>
      <c r="AG54" s="29">
        <f t="shared" si="13"/>
        <v>0</v>
      </c>
      <c r="AH54" s="29">
        <f t="shared" si="14"/>
        <v>1</v>
      </c>
      <c r="AI54" s="29">
        <f t="shared" si="15"/>
        <v>1</v>
      </c>
      <c r="AJ54" s="29">
        <f t="shared" si="16"/>
        <v>1</v>
      </c>
      <c r="AK54" s="29">
        <f t="shared" si="17"/>
        <v>1</v>
      </c>
      <c r="AL54" s="29">
        <f t="shared" si="18"/>
        <v>1</v>
      </c>
      <c r="AN54" s="29">
        <f t="shared" si="19"/>
        <v>1</v>
      </c>
    </row>
    <row r="55" spans="1:40" x14ac:dyDescent="0.15">
      <c r="A55" s="49">
        <v>244</v>
      </c>
      <c r="B55" s="45">
        <v>1181</v>
      </c>
      <c r="C55" s="45">
        <v>11.4</v>
      </c>
      <c r="D55" s="45">
        <v>67</v>
      </c>
      <c r="E55" s="45">
        <v>15.1</v>
      </c>
      <c r="F55" s="45">
        <v>23</v>
      </c>
      <c r="G55" s="46">
        <v>1</v>
      </c>
      <c r="H55" s="68">
        <v>51</v>
      </c>
      <c r="I55" s="45" t="s">
        <v>10</v>
      </c>
      <c r="J55" s="45">
        <f t="shared" si="0"/>
        <v>1</v>
      </c>
      <c r="K55" s="45" t="s">
        <v>9</v>
      </c>
      <c r="L55" s="53" t="s">
        <v>56</v>
      </c>
      <c r="M55" s="42" t="s">
        <v>64</v>
      </c>
      <c r="N55" s="55" t="s">
        <v>38</v>
      </c>
      <c r="O55" s="45" t="s">
        <v>17</v>
      </c>
      <c r="P55" s="45" t="s">
        <v>18</v>
      </c>
      <c r="Q55" s="45" t="s">
        <v>17</v>
      </c>
      <c r="R55" s="45" t="s">
        <v>14</v>
      </c>
      <c r="S55" s="51" t="s">
        <v>35</v>
      </c>
      <c r="T55" s="65">
        <v>59</v>
      </c>
      <c r="U55" s="29">
        <f t="shared" si="21"/>
        <v>1</v>
      </c>
      <c r="V55" s="29">
        <f t="shared" si="22"/>
        <v>0</v>
      </c>
      <c r="W55" s="29">
        <f t="shared" si="23"/>
        <v>1</v>
      </c>
      <c r="X55" s="29">
        <f t="shared" si="24"/>
        <v>0</v>
      </c>
      <c r="Y55" s="29">
        <f t="shared" si="25"/>
        <v>0</v>
      </c>
      <c r="Z55" s="29">
        <f t="shared" si="20"/>
        <v>0</v>
      </c>
      <c r="AA55" s="29">
        <f t="shared" si="26"/>
        <v>1</v>
      </c>
      <c r="AB55" s="29">
        <f t="shared" si="8"/>
        <v>0</v>
      </c>
      <c r="AC55">
        <f t="shared" si="9"/>
        <v>1</v>
      </c>
      <c r="AD55" s="29">
        <f t="shared" si="10"/>
        <v>1</v>
      </c>
      <c r="AE55" s="29">
        <f t="shared" si="11"/>
        <v>0</v>
      </c>
      <c r="AF55" s="29">
        <f t="shared" si="12"/>
        <v>0</v>
      </c>
      <c r="AG55" s="29">
        <f t="shared" si="13"/>
        <v>0</v>
      </c>
      <c r="AH55" s="29">
        <f t="shared" si="14"/>
        <v>2</v>
      </c>
      <c r="AI55" s="29">
        <f t="shared" si="15"/>
        <v>2</v>
      </c>
      <c r="AJ55" s="29">
        <f t="shared" si="16"/>
        <v>0</v>
      </c>
      <c r="AK55" s="29">
        <f t="shared" si="17"/>
        <v>0</v>
      </c>
      <c r="AL55" s="29">
        <f t="shared" si="18"/>
        <v>0</v>
      </c>
      <c r="AN55" s="29">
        <f t="shared" si="19"/>
        <v>0</v>
      </c>
    </row>
    <row r="56" spans="1:40" x14ac:dyDescent="0.15">
      <c r="A56" s="49">
        <v>246</v>
      </c>
      <c r="B56" s="45">
        <v>10.9</v>
      </c>
      <c r="C56" s="45">
        <v>6.61</v>
      </c>
      <c r="D56" s="45">
        <v>74</v>
      </c>
      <c r="E56" s="45" t="s">
        <v>30</v>
      </c>
      <c r="F56" s="45">
        <v>6.17</v>
      </c>
      <c r="G56" s="46" t="s">
        <v>83</v>
      </c>
      <c r="H56" s="68">
        <v>80</v>
      </c>
      <c r="I56" s="45" t="s">
        <v>10</v>
      </c>
      <c r="J56" s="45">
        <f t="shared" si="0"/>
        <v>1</v>
      </c>
      <c r="K56" s="45" t="s">
        <v>3</v>
      </c>
      <c r="L56" s="53" t="s">
        <v>58</v>
      </c>
      <c r="M56" s="42" t="s">
        <v>64</v>
      </c>
      <c r="N56" s="55" t="s">
        <v>39</v>
      </c>
      <c r="O56" s="45" t="s">
        <v>18</v>
      </c>
      <c r="P56" s="45" t="s">
        <v>18</v>
      </c>
      <c r="Q56" s="45" t="s">
        <v>17</v>
      </c>
      <c r="R56" s="45" t="s">
        <v>25</v>
      </c>
      <c r="S56" s="51" t="s">
        <v>37</v>
      </c>
      <c r="T56" s="67">
        <v>46.4</v>
      </c>
      <c r="U56" s="29">
        <f t="shared" si="21"/>
        <v>0</v>
      </c>
      <c r="V56" s="29">
        <f t="shared" si="22"/>
        <v>1</v>
      </c>
      <c r="W56" s="29">
        <f t="shared" si="23"/>
        <v>1</v>
      </c>
      <c r="X56" s="29">
        <f t="shared" si="24"/>
        <v>0</v>
      </c>
      <c r="Y56" s="29">
        <f t="shared" si="25"/>
        <v>0</v>
      </c>
      <c r="Z56" s="29">
        <f t="shared" si="20"/>
        <v>0</v>
      </c>
      <c r="AA56" s="29">
        <f t="shared" si="26"/>
        <v>0</v>
      </c>
      <c r="AB56" s="29">
        <f t="shared" si="8"/>
        <v>1</v>
      </c>
      <c r="AC56">
        <f t="shared" si="9"/>
        <v>0</v>
      </c>
      <c r="AD56" s="29">
        <f t="shared" si="10"/>
        <v>1</v>
      </c>
      <c r="AE56" s="29">
        <f t="shared" si="11"/>
        <v>0</v>
      </c>
      <c r="AF56" s="29">
        <f t="shared" si="12"/>
        <v>0</v>
      </c>
      <c r="AG56" s="29">
        <f t="shared" si="13"/>
        <v>0</v>
      </c>
      <c r="AH56" s="29">
        <f t="shared" si="14"/>
        <v>1</v>
      </c>
      <c r="AI56" s="29">
        <f t="shared" si="15"/>
        <v>1</v>
      </c>
      <c r="AJ56" s="29">
        <f t="shared" si="16"/>
        <v>0</v>
      </c>
      <c r="AK56" s="29">
        <f t="shared" si="17"/>
        <v>1</v>
      </c>
      <c r="AL56" s="29">
        <f t="shared" si="18"/>
        <v>1</v>
      </c>
      <c r="AN56" s="29">
        <f t="shared" si="19"/>
        <v>0</v>
      </c>
    </row>
    <row r="57" spans="1:40" ht="12" customHeight="1" x14ac:dyDescent="0.15">
      <c r="A57" s="49">
        <v>250</v>
      </c>
      <c r="B57" s="45">
        <v>5.98</v>
      </c>
      <c r="C57" s="45">
        <v>18.3</v>
      </c>
      <c r="D57" s="45">
        <v>58</v>
      </c>
      <c r="E57" s="45">
        <v>29</v>
      </c>
      <c r="F57" s="45">
        <v>8.5299999999999994</v>
      </c>
      <c r="G57" s="46">
        <v>1</v>
      </c>
      <c r="H57" s="68">
        <v>56</v>
      </c>
      <c r="I57" s="45" t="s">
        <v>4</v>
      </c>
      <c r="J57" s="45">
        <f t="shared" si="0"/>
        <v>0</v>
      </c>
      <c r="K57" s="45" t="s">
        <v>5</v>
      </c>
      <c r="L57" s="53" t="s">
        <v>56</v>
      </c>
      <c r="M57" s="42" t="s">
        <v>81</v>
      </c>
      <c r="N57" s="55" t="s">
        <v>39</v>
      </c>
      <c r="O57" s="45" t="s">
        <v>17</v>
      </c>
      <c r="P57" s="45" t="s">
        <v>18</v>
      </c>
      <c r="Q57" s="45" t="s">
        <v>17</v>
      </c>
      <c r="R57" s="45" t="s">
        <v>26</v>
      </c>
      <c r="S57" s="51" t="s">
        <v>35</v>
      </c>
      <c r="T57" s="55">
        <v>31.4</v>
      </c>
      <c r="U57" s="29">
        <f t="shared" si="21"/>
        <v>1</v>
      </c>
      <c r="V57" s="29">
        <f t="shared" si="22"/>
        <v>0</v>
      </c>
      <c r="W57" s="29">
        <f t="shared" si="23"/>
        <v>1</v>
      </c>
      <c r="X57" s="29">
        <f t="shared" si="24"/>
        <v>0</v>
      </c>
      <c r="Y57" s="29">
        <f t="shared" si="25"/>
        <v>0</v>
      </c>
      <c r="Z57" s="29">
        <f t="shared" si="20"/>
        <v>0</v>
      </c>
      <c r="AA57" s="29">
        <f t="shared" si="26"/>
        <v>1</v>
      </c>
      <c r="AB57" s="29">
        <f t="shared" si="8"/>
        <v>0</v>
      </c>
      <c r="AC57">
        <f t="shared" si="9"/>
        <v>0</v>
      </c>
      <c r="AD57" s="29">
        <f t="shared" si="10"/>
        <v>1</v>
      </c>
      <c r="AE57" s="29">
        <f t="shared" si="11"/>
        <v>0</v>
      </c>
      <c r="AF57" s="29">
        <f t="shared" si="12"/>
        <v>1</v>
      </c>
      <c r="AG57" s="29">
        <f t="shared" si="13"/>
        <v>0</v>
      </c>
      <c r="AH57" s="29">
        <f t="shared" si="14"/>
        <v>2</v>
      </c>
      <c r="AI57" s="29">
        <f t="shared" si="15"/>
        <v>1</v>
      </c>
      <c r="AJ57" s="29">
        <f t="shared" si="16"/>
        <v>0</v>
      </c>
      <c r="AK57" s="29">
        <f t="shared" si="17"/>
        <v>0</v>
      </c>
      <c r="AL57" s="29">
        <f t="shared" si="18"/>
        <v>1</v>
      </c>
      <c r="AN57" s="29">
        <f t="shared" si="19"/>
        <v>0</v>
      </c>
    </row>
    <row r="58" spans="1:40" ht="13" customHeight="1" x14ac:dyDescent="0.15">
      <c r="A58" s="49">
        <v>251</v>
      </c>
      <c r="B58" s="45">
        <v>6.78</v>
      </c>
      <c r="C58" s="45">
        <v>12.5</v>
      </c>
      <c r="D58" s="45">
        <v>93</v>
      </c>
      <c r="E58" s="45">
        <v>34</v>
      </c>
      <c r="F58" s="45">
        <v>8.59</v>
      </c>
      <c r="G58" s="46">
        <v>3</v>
      </c>
      <c r="H58" s="68">
        <v>57</v>
      </c>
      <c r="I58" s="45" t="s">
        <v>10</v>
      </c>
      <c r="J58" s="45">
        <f t="shared" si="0"/>
        <v>1</v>
      </c>
      <c r="K58" s="45" t="s">
        <v>5</v>
      </c>
      <c r="L58" s="53" t="s">
        <v>58</v>
      </c>
      <c r="M58" s="43" t="s">
        <v>70</v>
      </c>
      <c r="N58" s="55" t="s">
        <v>38</v>
      </c>
      <c r="O58" s="45" t="s">
        <v>17</v>
      </c>
      <c r="P58" s="45" t="s">
        <v>18</v>
      </c>
      <c r="Q58" s="45" t="s">
        <v>18</v>
      </c>
      <c r="R58" s="45"/>
      <c r="S58" s="51"/>
      <c r="T58" s="65">
        <v>82</v>
      </c>
      <c r="U58" s="29">
        <f t="shared" si="21"/>
        <v>0</v>
      </c>
      <c r="V58" s="29">
        <f t="shared" si="22"/>
        <v>0</v>
      </c>
      <c r="W58" s="29">
        <f t="shared" si="23"/>
        <v>0</v>
      </c>
      <c r="X58" s="29">
        <f t="shared" si="24"/>
        <v>1</v>
      </c>
      <c r="Y58" s="29">
        <f t="shared" si="25"/>
        <v>0</v>
      </c>
      <c r="Z58" s="29">
        <f t="shared" si="20"/>
        <v>0</v>
      </c>
      <c r="AA58" s="29">
        <f t="shared" si="26"/>
        <v>1</v>
      </c>
      <c r="AB58" s="29">
        <f t="shared" si="8"/>
        <v>0</v>
      </c>
      <c r="AC58">
        <f t="shared" si="9"/>
        <v>0</v>
      </c>
      <c r="AD58" s="29">
        <f t="shared" si="10"/>
        <v>1</v>
      </c>
      <c r="AE58" s="29">
        <f t="shared" si="11"/>
        <v>0</v>
      </c>
      <c r="AF58" s="29">
        <f t="shared" si="12"/>
        <v>1</v>
      </c>
      <c r="AG58" s="29">
        <f t="shared" si="13"/>
        <v>0</v>
      </c>
      <c r="AH58" s="29">
        <f t="shared" si="14"/>
        <v>2</v>
      </c>
      <c r="AI58" s="29">
        <f t="shared" si="15"/>
        <v>1</v>
      </c>
      <c r="AJ58" s="29">
        <f t="shared" si="16"/>
        <v>1</v>
      </c>
      <c r="AK58" s="29">
        <f t="shared" si="17"/>
        <v>0</v>
      </c>
      <c r="AL58" s="29">
        <f t="shared" si="18"/>
        <v>1</v>
      </c>
      <c r="AN58" s="29">
        <f t="shared" si="19"/>
        <v>1</v>
      </c>
    </row>
    <row r="59" spans="1:40" x14ac:dyDescent="0.15">
      <c r="A59" s="49">
        <v>255</v>
      </c>
      <c r="B59" s="45">
        <v>16.7</v>
      </c>
      <c r="C59" s="45">
        <v>3.73</v>
      </c>
      <c r="D59" s="45">
        <v>85</v>
      </c>
      <c r="E59" s="45">
        <v>12.2</v>
      </c>
      <c r="F59" s="45">
        <v>11.5</v>
      </c>
      <c r="G59" s="46">
        <v>1</v>
      </c>
      <c r="H59" s="68">
        <v>76</v>
      </c>
      <c r="I59" s="45" t="s">
        <v>10</v>
      </c>
      <c r="J59" s="45">
        <f t="shared" si="0"/>
        <v>1</v>
      </c>
      <c r="K59" s="45" t="s">
        <v>3</v>
      </c>
      <c r="L59" s="53" t="s">
        <v>56</v>
      </c>
      <c r="M59" s="42" t="s">
        <v>71</v>
      </c>
      <c r="N59" s="55" t="s">
        <v>38</v>
      </c>
      <c r="O59" s="45" t="s">
        <v>18</v>
      </c>
      <c r="P59" s="45" t="s">
        <v>18</v>
      </c>
      <c r="Q59" s="45" t="s">
        <v>18</v>
      </c>
      <c r="R59" s="45"/>
      <c r="S59" s="51"/>
      <c r="T59" s="55">
        <v>39.299999999999997</v>
      </c>
      <c r="U59" s="29">
        <f t="shared" si="21"/>
        <v>0</v>
      </c>
      <c r="V59" s="29">
        <f t="shared" si="22"/>
        <v>0</v>
      </c>
      <c r="W59" s="29">
        <f t="shared" si="23"/>
        <v>0</v>
      </c>
      <c r="X59" s="29">
        <f t="shared" si="24"/>
        <v>1</v>
      </c>
      <c r="Y59" s="29">
        <f t="shared" si="25"/>
        <v>0</v>
      </c>
      <c r="Z59" s="29">
        <f t="shared" si="20"/>
        <v>0</v>
      </c>
      <c r="AA59" s="29">
        <f t="shared" si="26"/>
        <v>0</v>
      </c>
      <c r="AB59" s="29">
        <f t="shared" si="8"/>
        <v>1</v>
      </c>
      <c r="AC59">
        <f t="shared" si="9"/>
        <v>0</v>
      </c>
      <c r="AD59" s="29">
        <f t="shared" si="10"/>
        <v>0</v>
      </c>
      <c r="AE59" s="29">
        <f t="shared" si="11"/>
        <v>0</v>
      </c>
      <c r="AF59" s="29">
        <f t="shared" si="12"/>
        <v>0</v>
      </c>
      <c r="AG59" s="29">
        <f t="shared" si="13"/>
        <v>0</v>
      </c>
      <c r="AH59" s="29">
        <f t="shared" si="14"/>
        <v>0</v>
      </c>
      <c r="AI59" s="29">
        <f t="shared" si="15"/>
        <v>0</v>
      </c>
      <c r="AJ59" s="29">
        <f t="shared" si="16"/>
        <v>1</v>
      </c>
      <c r="AK59" s="29">
        <f t="shared" si="17"/>
        <v>1</v>
      </c>
      <c r="AL59" s="29">
        <f t="shared" si="18"/>
        <v>1</v>
      </c>
      <c r="AN59" s="29">
        <f t="shared" si="19"/>
        <v>1</v>
      </c>
    </row>
    <row r="60" spans="1:40" x14ac:dyDescent="0.15">
      <c r="A60" s="49">
        <v>259</v>
      </c>
      <c r="B60" s="45">
        <v>41</v>
      </c>
      <c r="C60" s="45">
        <v>0.94499999999999995</v>
      </c>
      <c r="D60" s="45">
        <v>422</v>
      </c>
      <c r="E60" s="45">
        <v>10.7</v>
      </c>
      <c r="F60" s="45">
        <v>17.399999999999999</v>
      </c>
      <c r="G60" s="46">
        <v>1</v>
      </c>
      <c r="H60" s="68">
        <v>76</v>
      </c>
      <c r="I60" s="45" t="s">
        <v>4</v>
      </c>
      <c r="J60" s="45">
        <f t="shared" si="0"/>
        <v>0</v>
      </c>
      <c r="K60" s="45" t="s">
        <v>9</v>
      </c>
      <c r="L60" s="53" t="s">
        <v>60</v>
      </c>
      <c r="M60" s="42" t="s">
        <v>64</v>
      </c>
      <c r="N60" s="55" t="s">
        <v>38</v>
      </c>
      <c r="O60" s="45" t="s">
        <v>17</v>
      </c>
      <c r="P60" s="45" t="s">
        <v>18</v>
      </c>
      <c r="Q60" s="45" t="s">
        <v>17</v>
      </c>
      <c r="R60" s="45" t="s">
        <v>22</v>
      </c>
      <c r="S60" s="51" t="s">
        <v>37</v>
      </c>
      <c r="T60" s="55">
        <v>8.6</v>
      </c>
      <c r="U60" s="29">
        <f t="shared" si="21"/>
        <v>0</v>
      </c>
      <c r="V60" s="29">
        <f t="shared" si="22"/>
        <v>1</v>
      </c>
      <c r="W60" s="29">
        <f t="shared" si="23"/>
        <v>1</v>
      </c>
      <c r="X60" s="29">
        <f t="shared" si="24"/>
        <v>0</v>
      </c>
      <c r="Y60" s="29">
        <f t="shared" si="25"/>
        <v>0</v>
      </c>
      <c r="Z60" s="29">
        <f t="shared" si="20"/>
        <v>0</v>
      </c>
      <c r="AA60" s="29">
        <f t="shared" si="26"/>
        <v>1</v>
      </c>
      <c r="AB60" s="29">
        <f t="shared" si="8"/>
        <v>0</v>
      </c>
      <c r="AC60">
        <f t="shared" si="9"/>
        <v>1</v>
      </c>
      <c r="AD60" s="29">
        <f t="shared" si="10"/>
        <v>0</v>
      </c>
      <c r="AE60" s="29">
        <f t="shared" si="11"/>
        <v>1</v>
      </c>
      <c r="AF60" s="29">
        <f t="shared" si="12"/>
        <v>0</v>
      </c>
      <c r="AG60" s="29">
        <f t="shared" si="13"/>
        <v>0</v>
      </c>
      <c r="AH60" s="29">
        <f t="shared" si="14"/>
        <v>2</v>
      </c>
      <c r="AI60" s="29">
        <f t="shared" si="15"/>
        <v>2</v>
      </c>
      <c r="AJ60" s="29">
        <f t="shared" si="16"/>
        <v>0</v>
      </c>
      <c r="AK60" s="29">
        <f t="shared" si="17"/>
        <v>0</v>
      </c>
      <c r="AL60" s="29">
        <f t="shared" si="18"/>
        <v>0</v>
      </c>
      <c r="AN60" s="29">
        <f t="shared" si="19"/>
        <v>0</v>
      </c>
    </row>
    <row r="61" spans="1:40" ht="12" customHeight="1" x14ac:dyDescent="0.15">
      <c r="A61" s="49">
        <v>264</v>
      </c>
      <c r="B61" s="45">
        <v>9.65</v>
      </c>
      <c r="C61" s="45">
        <v>8.76</v>
      </c>
      <c r="D61" s="45">
        <v>80</v>
      </c>
      <c r="E61" s="45" t="s">
        <v>30</v>
      </c>
      <c r="F61" s="45">
        <v>7.14</v>
      </c>
      <c r="G61" s="46">
        <v>1</v>
      </c>
      <c r="H61" s="68">
        <v>69</v>
      </c>
      <c r="I61" s="45" t="s">
        <v>4</v>
      </c>
      <c r="J61" s="45">
        <f t="shared" si="0"/>
        <v>0</v>
      </c>
      <c r="K61" s="45" t="s">
        <v>9</v>
      </c>
      <c r="L61" s="53" t="s">
        <v>58</v>
      </c>
      <c r="M61" s="43" t="s">
        <v>72</v>
      </c>
      <c r="N61" s="55" t="s">
        <v>38</v>
      </c>
      <c r="O61" s="45" t="s">
        <v>17</v>
      </c>
      <c r="P61" s="45" t="s">
        <v>18</v>
      </c>
      <c r="Q61" s="45" t="s">
        <v>17</v>
      </c>
      <c r="R61" s="45" t="s">
        <v>25</v>
      </c>
      <c r="S61" s="51" t="s">
        <v>37</v>
      </c>
      <c r="T61" s="55">
        <v>12.3</v>
      </c>
      <c r="U61" s="29">
        <f t="shared" si="21"/>
        <v>0</v>
      </c>
      <c r="V61" s="29">
        <f t="shared" si="22"/>
        <v>1</v>
      </c>
      <c r="W61" s="29">
        <f t="shared" si="23"/>
        <v>1</v>
      </c>
      <c r="X61" s="29">
        <f t="shared" si="24"/>
        <v>0</v>
      </c>
      <c r="Y61" s="29">
        <f t="shared" si="25"/>
        <v>0</v>
      </c>
      <c r="Z61" s="29">
        <f t="shared" si="20"/>
        <v>0</v>
      </c>
      <c r="AA61" s="29">
        <f t="shared" si="26"/>
        <v>1</v>
      </c>
      <c r="AB61" s="29">
        <f t="shared" si="8"/>
        <v>0</v>
      </c>
      <c r="AC61">
        <f t="shared" si="9"/>
        <v>0</v>
      </c>
      <c r="AD61" s="29">
        <f t="shared" si="10"/>
        <v>1</v>
      </c>
      <c r="AE61" s="29">
        <f t="shared" si="11"/>
        <v>0</v>
      </c>
      <c r="AF61" s="29">
        <f t="shared" si="12"/>
        <v>0</v>
      </c>
      <c r="AG61" s="29">
        <f t="shared" si="13"/>
        <v>0</v>
      </c>
      <c r="AH61" s="29">
        <f t="shared" si="14"/>
        <v>1</v>
      </c>
      <c r="AI61" s="29">
        <f t="shared" si="15"/>
        <v>1</v>
      </c>
      <c r="AJ61" s="29">
        <f t="shared" si="16"/>
        <v>0</v>
      </c>
      <c r="AK61" s="29">
        <f t="shared" si="17"/>
        <v>1</v>
      </c>
      <c r="AL61" s="29">
        <f t="shared" si="18"/>
        <v>1</v>
      </c>
      <c r="AN61" s="29">
        <f t="shared" si="19"/>
        <v>0</v>
      </c>
    </row>
    <row r="62" spans="1:40" x14ac:dyDescent="0.15">
      <c r="A62" s="49">
        <v>270</v>
      </c>
      <c r="B62" s="45">
        <v>13</v>
      </c>
      <c r="C62" s="45">
        <v>1.69</v>
      </c>
      <c r="D62" s="45">
        <v>120</v>
      </c>
      <c r="E62" s="45">
        <v>9.67</v>
      </c>
      <c r="F62" s="45">
        <v>0.6</v>
      </c>
      <c r="G62" s="46">
        <v>1</v>
      </c>
      <c r="H62" s="68">
        <v>73</v>
      </c>
      <c r="I62" s="45" t="s">
        <v>10</v>
      </c>
      <c r="J62" s="45">
        <f t="shared" si="0"/>
        <v>1</v>
      </c>
      <c r="K62" s="45" t="s">
        <v>3</v>
      </c>
      <c r="L62" s="53" t="s">
        <v>58</v>
      </c>
      <c r="M62" s="42" t="s">
        <v>65</v>
      </c>
      <c r="N62" s="55" t="s">
        <v>38</v>
      </c>
      <c r="O62" s="45" t="s">
        <v>18</v>
      </c>
      <c r="P62" s="45" t="s">
        <v>18</v>
      </c>
      <c r="Q62" s="45" t="s">
        <v>18</v>
      </c>
      <c r="R62" s="45"/>
      <c r="S62" s="51"/>
      <c r="T62" s="55">
        <v>76.099999999999994</v>
      </c>
      <c r="U62" s="29">
        <f t="shared" si="21"/>
        <v>0</v>
      </c>
      <c r="V62" s="29">
        <f t="shared" si="22"/>
        <v>0</v>
      </c>
      <c r="W62" s="29">
        <f t="shared" si="23"/>
        <v>0</v>
      </c>
      <c r="X62" s="29">
        <f t="shared" si="24"/>
        <v>1</v>
      </c>
      <c r="Y62" s="29">
        <f t="shared" si="25"/>
        <v>0</v>
      </c>
      <c r="Z62" s="29">
        <f t="shared" si="20"/>
        <v>0</v>
      </c>
      <c r="AA62" s="29">
        <f t="shared" si="26"/>
        <v>0</v>
      </c>
      <c r="AB62" s="29">
        <f t="shared" si="8"/>
        <v>1</v>
      </c>
      <c r="AC62">
        <f t="shared" si="9"/>
        <v>0</v>
      </c>
      <c r="AD62" s="29">
        <f t="shared" si="10"/>
        <v>0</v>
      </c>
      <c r="AE62" s="29">
        <f t="shared" si="11"/>
        <v>0</v>
      </c>
      <c r="AF62" s="29">
        <f t="shared" si="12"/>
        <v>0</v>
      </c>
      <c r="AG62" s="29">
        <f t="shared" si="13"/>
        <v>0</v>
      </c>
      <c r="AH62" s="29">
        <f t="shared" si="14"/>
        <v>0</v>
      </c>
      <c r="AI62" s="29">
        <f t="shared" si="15"/>
        <v>0</v>
      </c>
      <c r="AJ62" s="29">
        <f t="shared" si="16"/>
        <v>1</v>
      </c>
      <c r="AK62" s="29">
        <f t="shared" si="17"/>
        <v>1</v>
      </c>
      <c r="AL62" s="29">
        <f t="shared" si="18"/>
        <v>1</v>
      </c>
      <c r="AN62" s="29">
        <f t="shared" si="19"/>
        <v>1</v>
      </c>
    </row>
    <row r="63" spans="1:40" x14ac:dyDescent="0.15">
      <c r="A63" s="49">
        <v>271</v>
      </c>
      <c r="B63" s="45">
        <v>25</v>
      </c>
      <c r="C63" s="45">
        <v>95</v>
      </c>
      <c r="D63" s="45">
        <v>96</v>
      </c>
      <c r="E63" s="45">
        <v>14.2</v>
      </c>
      <c r="F63" s="45">
        <v>29</v>
      </c>
      <c r="G63" s="46">
        <v>1</v>
      </c>
      <c r="H63" s="68">
        <v>61</v>
      </c>
      <c r="I63" s="45" t="s">
        <v>10</v>
      </c>
      <c r="J63" s="45">
        <f t="shared" si="0"/>
        <v>1</v>
      </c>
      <c r="K63" s="45" t="s">
        <v>3</v>
      </c>
      <c r="L63" s="53" t="s">
        <v>58</v>
      </c>
      <c r="M63" s="42" t="s">
        <v>73</v>
      </c>
      <c r="N63" s="55" t="s">
        <v>38</v>
      </c>
      <c r="O63" s="45" t="s">
        <v>18</v>
      </c>
      <c r="P63" s="45" t="s">
        <v>18</v>
      </c>
      <c r="Q63" s="45" t="s">
        <v>18</v>
      </c>
      <c r="R63" s="45"/>
      <c r="S63" s="51"/>
      <c r="T63" s="55">
        <v>75.900000000000006</v>
      </c>
      <c r="U63" s="29">
        <f t="shared" si="21"/>
        <v>0</v>
      </c>
      <c r="V63" s="29">
        <f t="shared" si="22"/>
        <v>0</v>
      </c>
      <c r="W63" s="29">
        <f t="shared" si="23"/>
        <v>0</v>
      </c>
      <c r="X63" s="29">
        <f t="shared" si="24"/>
        <v>1</v>
      </c>
      <c r="Y63" s="29">
        <f t="shared" si="25"/>
        <v>0</v>
      </c>
      <c r="Z63" s="29">
        <f t="shared" si="20"/>
        <v>0</v>
      </c>
      <c r="AA63" s="29">
        <f t="shared" si="26"/>
        <v>0</v>
      </c>
      <c r="AB63" s="29">
        <f t="shared" si="8"/>
        <v>1</v>
      </c>
      <c r="AC63">
        <f t="shared" si="9"/>
        <v>0</v>
      </c>
      <c r="AD63" s="29">
        <f t="shared" si="10"/>
        <v>1</v>
      </c>
      <c r="AE63" s="29">
        <f t="shared" si="11"/>
        <v>0</v>
      </c>
      <c r="AF63" s="29">
        <f t="shared" si="12"/>
        <v>0</v>
      </c>
      <c r="AG63" s="29">
        <f t="shared" si="13"/>
        <v>0</v>
      </c>
      <c r="AH63" s="29">
        <f t="shared" si="14"/>
        <v>1</v>
      </c>
      <c r="AI63" s="29">
        <f t="shared" si="15"/>
        <v>1</v>
      </c>
      <c r="AJ63" s="29">
        <f t="shared" si="16"/>
        <v>1</v>
      </c>
      <c r="AK63" s="29">
        <f t="shared" si="17"/>
        <v>1</v>
      </c>
      <c r="AL63" s="29">
        <f t="shared" si="18"/>
        <v>1</v>
      </c>
      <c r="AN63" s="29">
        <f t="shared" si="19"/>
        <v>1</v>
      </c>
    </row>
    <row r="64" spans="1:40" x14ac:dyDescent="0.15">
      <c r="A64" s="49">
        <v>273</v>
      </c>
      <c r="B64" s="45">
        <v>14</v>
      </c>
      <c r="C64" s="45">
        <v>28</v>
      </c>
      <c r="D64" s="45">
        <v>195</v>
      </c>
      <c r="E64" s="45" t="s">
        <v>30</v>
      </c>
      <c r="F64" s="45">
        <v>10.6</v>
      </c>
      <c r="G64" s="46">
        <v>1</v>
      </c>
      <c r="H64" s="68">
        <v>72</v>
      </c>
      <c r="I64" s="45" t="s">
        <v>4</v>
      </c>
      <c r="J64" s="45">
        <f t="shared" si="0"/>
        <v>0</v>
      </c>
      <c r="K64" s="45" t="s">
        <v>6</v>
      </c>
      <c r="L64" s="53" t="s">
        <v>60</v>
      </c>
      <c r="M64" s="42" t="s">
        <v>62</v>
      </c>
      <c r="N64" s="55" t="s">
        <v>38</v>
      </c>
      <c r="O64" s="45" t="s">
        <v>18</v>
      </c>
      <c r="P64" s="45" t="s">
        <v>18</v>
      </c>
      <c r="Q64" s="45" t="s">
        <v>17</v>
      </c>
      <c r="R64" s="45" t="s">
        <v>22</v>
      </c>
      <c r="S64" s="51" t="s">
        <v>37</v>
      </c>
      <c r="T64" s="55">
        <v>26.4</v>
      </c>
      <c r="U64" s="29">
        <f t="shared" si="21"/>
        <v>0</v>
      </c>
      <c r="V64" s="29">
        <f t="shared" si="22"/>
        <v>1</v>
      </c>
      <c r="W64" s="29">
        <f t="shared" si="23"/>
        <v>1</v>
      </c>
      <c r="X64" s="29">
        <f t="shared" si="24"/>
        <v>0</v>
      </c>
      <c r="Y64" s="29">
        <f t="shared" si="25"/>
        <v>0</v>
      </c>
      <c r="Z64" s="29">
        <f t="shared" si="20"/>
        <v>0</v>
      </c>
      <c r="AA64" s="29">
        <f t="shared" si="26"/>
        <v>0</v>
      </c>
      <c r="AB64" s="29">
        <f t="shared" si="8"/>
        <v>1</v>
      </c>
      <c r="AC64">
        <f t="shared" si="9"/>
        <v>0</v>
      </c>
      <c r="AD64" s="29">
        <f t="shared" si="10"/>
        <v>1</v>
      </c>
      <c r="AE64" s="29">
        <f t="shared" si="11"/>
        <v>1</v>
      </c>
      <c r="AF64" s="29">
        <f t="shared" si="12"/>
        <v>0</v>
      </c>
      <c r="AG64" s="29">
        <f t="shared" si="13"/>
        <v>0</v>
      </c>
      <c r="AH64" s="29">
        <f t="shared" si="14"/>
        <v>2</v>
      </c>
      <c r="AI64" s="29">
        <f t="shared" si="15"/>
        <v>2</v>
      </c>
      <c r="AJ64" s="29">
        <f t="shared" si="16"/>
        <v>0</v>
      </c>
      <c r="AK64" s="29">
        <f t="shared" si="17"/>
        <v>0</v>
      </c>
      <c r="AL64" s="29">
        <f t="shared" si="18"/>
        <v>0</v>
      </c>
      <c r="AN64" s="29">
        <f t="shared" si="19"/>
        <v>0</v>
      </c>
    </row>
    <row r="65" spans="1:40" x14ac:dyDescent="0.15">
      <c r="A65" s="49">
        <v>280</v>
      </c>
      <c r="B65" s="45">
        <v>90</v>
      </c>
      <c r="C65" s="45">
        <v>9.36</v>
      </c>
      <c r="D65" s="45">
        <v>250</v>
      </c>
      <c r="E65" s="45" t="s">
        <v>30</v>
      </c>
      <c r="F65" s="45">
        <v>0.6</v>
      </c>
      <c r="G65" s="46">
        <v>1</v>
      </c>
      <c r="H65" s="68">
        <v>66</v>
      </c>
      <c r="I65" s="45" t="s">
        <v>4</v>
      </c>
      <c r="J65" s="45">
        <f t="shared" si="0"/>
        <v>0</v>
      </c>
      <c r="K65" s="45" t="s">
        <v>6</v>
      </c>
      <c r="L65" s="53" t="s">
        <v>58</v>
      </c>
      <c r="M65" s="42" t="s">
        <v>64</v>
      </c>
      <c r="N65" s="55" t="s">
        <v>38</v>
      </c>
      <c r="O65" s="45" t="s">
        <v>17</v>
      </c>
      <c r="P65" s="45" t="s">
        <v>18</v>
      </c>
      <c r="Q65" s="45" t="s">
        <v>17</v>
      </c>
      <c r="R65" s="45" t="s">
        <v>22</v>
      </c>
      <c r="S65" s="51" t="s">
        <v>35</v>
      </c>
      <c r="T65" s="55">
        <v>12.2</v>
      </c>
      <c r="U65" s="29">
        <f t="shared" si="21"/>
        <v>1</v>
      </c>
      <c r="V65" s="29">
        <f t="shared" si="22"/>
        <v>0</v>
      </c>
      <c r="W65" s="29">
        <f t="shared" si="23"/>
        <v>1</v>
      </c>
      <c r="X65" s="29">
        <f t="shared" si="24"/>
        <v>0</v>
      </c>
      <c r="Y65" s="29">
        <f t="shared" si="25"/>
        <v>0</v>
      </c>
      <c r="Z65" s="29">
        <f t="shared" si="20"/>
        <v>0</v>
      </c>
      <c r="AA65" s="29">
        <f t="shared" si="26"/>
        <v>1</v>
      </c>
      <c r="AB65" s="29">
        <f t="shared" si="8"/>
        <v>0</v>
      </c>
      <c r="AC65">
        <f t="shared" si="9"/>
        <v>1</v>
      </c>
      <c r="AD65" s="29">
        <f t="shared" si="10"/>
        <v>1</v>
      </c>
      <c r="AE65" s="29">
        <f t="shared" si="11"/>
        <v>1</v>
      </c>
      <c r="AF65" s="29">
        <f t="shared" si="12"/>
        <v>0</v>
      </c>
      <c r="AG65" s="29">
        <f t="shared" si="13"/>
        <v>0</v>
      </c>
      <c r="AH65" s="29">
        <f t="shared" si="14"/>
        <v>3</v>
      </c>
      <c r="AI65" s="29">
        <f t="shared" si="15"/>
        <v>3</v>
      </c>
      <c r="AJ65" s="29">
        <f t="shared" si="16"/>
        <v>0</v>
      </c>
      <c r="AK65" s="29">
        <f t="shared" si="17"/>
        <v>0</v>
      </c>
      <c r="AL65" s="29">
        <f t="shared" si="18"/>
        <v>0</v>
      </c>
      <c r="AN65" s="29">
        <f t="shared" si="19"/>
        <v>0</v>
      </c>
    </row>
    <row r="66" spans="1:40" ht="12.75" customHeight="1" x14ac:dyDescent="0.15">
      <c r="A66" s="49">
        <v>285</v>
      </c>
      <c r="B66" s="45">
        <v>5.97</v>
      </c>
      <c r="C66" s="45">
        <v>2.38</v>
      </c>
      <c r="D66" s="45">
        <v>118</v>
      </c>
      <c r="E66" s="45">
        <v>16.2</v>
      </c>
      <c r="F66" s="45">
        <v>9.64</v>
      </c>
      <c r="G66" s="46">
        <v>1</v>
      </c>
      <c r="H66" s="68">
        <v>74</v>
      </c>
      <c r="I66" s="45" t="s">
        <v>4</v>
      </c>
      <c r="J66" s="45">
        <f t="shared" si="0"/>
        <v>0</v>
      </c>
      <c r="K66" s="45" t="s">
        <v>5</v>
      </c>
      <c r="L66" s="53" t="s">
        <v>58</v>
      </c>
      <c r="M66" s="42" t="s">
        <v>81</v>
      </c>
      <c r="N66" s="55" t="s">
        <v>39</v>
      </c>
      <c r="O66" s="45" t="s">
        <v>18</v>
      </c>
      <c r="P66" s="45" t="s">
        <v>18</v>
      </c>
      <c r="Q66" s="45" t="s">
        <v>17</v>
      </c>
      <c r="R66" s="45" t="s">
        <v>14</v>
      </c>
      <c r="S66" s="51" t="s">
        <v>35</v>
      </c>
      <c r="T66" s="55">
        <v>44.3</v>
      </c>
      <c r="U66" s="29">
        <f t="shared" si="21"/>
        <v>1</v>
      </c>
      <c r="V66" s="29">
        <f t="shared" si="22"/>
        <v>0</v>
      </c>
      <c r="W66" s="29">
        <f t="shared" si="23"/>
        <v>1</v>
      </c>
      <c r="X66" s="29">
        <f t="shared" si="24"/>
        <v>0</v>
      </c>
      <c r="Y66" s="29">
        <f t="shared" si="25"/>
        <v>0</v>
      </c>
      <c r="Z66" s="29">
        <f t="shared" si="20"/>
        <v>0</v>
      </c>
      <c r="AA66" s="29">
        <f t="shared" si="26"/>
        <v>0</v>
      </c>
      <c r="AB66" s="29">
        <f t="shared" si="8"/>
        <v>1</v>
      </c>
      <c r="AC66">
        <f t="shared" si="9"/>
        <v>0</v>
      </c>
      <c r="AD66" s="29">
        <f t="shared" si="10"/>
        <v>0</v>
      </c>
      <c r="AE66" s="29">
        <f t="shared" si="11"/>
        <v>0</v>
      </c>
      <c r="AF66" s="29">
        <f t="shared" si="12"/>
        <v>0</v>
      </c>
      <c r="AG66" s="29">
        <f t="shared" si="13"/>
        <v>0</v>
      </c>
      <c r="AH66" s="29">
        <f t="shared" si="14"/>
        <v>0</v>
      </c>
      <c r="AI66" s="29">
        <f t="shared" si="15"/>
        <v>0</v>
      </c>
      <c r="AJ66" s="29">
        <f t="shared" si="16"/>
        <v>0</v>
      </c>
      <c r="AK66" s="29">
        <f t="shared" si="17"/>
        <v>1</v>
      </c>
      <c r="AL66" s="29">
        <f t="shared" si="18"/>
        <v>1</v>
      </c>
      <c r="AN66" s="29">
        <f t="shared" si="19"/>
        <v>0</v>
      </c>
    </row>
    <row r="67" spans="1:40" x14ac:dyDescent="0.15">
      <c r="A67" s="49">
        <v>287</v>
      </c>
      <c r="B67" s="45">
        <v>15.3</v>
      </c>
      <c r="C67" s="45">
        <v>2.72</v>
      </c>
      <c r="D67" s="45">
        <v>56</v>
      </c>
      <c r="E67" s="45">
        <v>32</v>
      </c>
      <c r="F67" s="45">
        <v>4.3499999999999996</v>
      </c>
      <c r="G67" s="46">
        <v>3</v>
      </c>
      <c r="H67" s="68">
        <v>49</v>
      </c>
      <c r="I67" s="45" t="s">
        <v>10</v>
      </c>
      <c r="J67" s="45">
        <f t="shared" si="0"/>
        <v>0</v>
      </c>
      <c r="K67" s="45" t="s">
        <v>9</v>
      </c>
      <c r="L67" s="53" t="s">
        <v>56</v>
      </c>
      <c r="M67" s="42" t="s">
        <v>65</v>
      </c>
      <c r="N67" s="55" t="s">
        <v>38</v>
      </c>
      <c r="O67" s="45" t="s">
        <v>17</v>
      </c>
      <c r="P67" s="45" t="s">
        <v>17</v>
      </c>
      <c r="Q67" s="45" t="s">
        <v>21</v>
      </c>
      <c r="R67" s="45"/>
      <c r="S67" s="51"/>
      <c r="T67" s="55">
        <v>5.9</v>
      </c>
      <c r="U67" s="29">
        <f t="shared" si="21"/>
        <v>0</v>
      </c>
      <c r="V67" s="29">
        <f t="shared" si="22"/>
        <v>0</v>
      </c>
      <c r="W67" s="29">
        <f t="shared" si="23"/>
        <v>0</v>
      </c>
      <c r="X67" s="29">
        <f t="shared" si="24"/>
        <v>0</v>
      </c>
      <c r="Y67" s="29">
        <f t="shared" si="25"/>
        <v>0</v>
      </c>
      <c r="Z67" s="29">
        <f t="shared" si="20"/>
        <v>1</v>
      </c>
      <c r="AA67" s="29">
        <f t="shared" si="26"/>
        <v>1</v>
      </c>
      <c r="AB67" s="29">
        <f t="shared" si="8"/>
        <v>0</v>
      </c>
      <c r="AC67">
        <f t="shared" si="9"/>
        <v>0</v>
      </c>
      <c r="AD67" s="29">
        <f t="shared" si="10"/>
        <v>0</v>
      </c>
      <c r="AE67" s="29">
        <f t="shared" si="11"/>
        <v>0</v>
      </c>
      <c r="AF67" s="29">
        <f t="shared" si="12"/>
        <v>1</v>
      </c>
      <c r="AG67" s="29">
        <f t="shared" si="13"/>
        <v>0</v>
      </c>
      <c r="AH67" s="29">
        <f t="shared" si="14"/>
        <v>1</v>
      </c>
      <c r="AI67" s="29">
        <f t="shared" si="15"/>
        <v>0</v>
      </c>
      <c r="AJ67" s="29">
        <f t="shared" si="16"/>
        <v>1</v>
      </c>
      <c r="AK67" s="29">
        <f t="shared" si="17"/>
        <v>1</v>
      </c>
      <c r="AL67" s="29">
        <f t="shared" si="18"/>
        <v>1</v>
      </c>
      <c r="AN67" s="29">
        <f t="shared" si="19"/>
        <v>1</v>
      </c>
    </row>
    <row r="68" spans="1:40" x14ac:dyDescent="0.15">
      <c r="A68" s="49">
        <v>288</v>
      </c>
      <c r="B68" s="45">
        <v>30</v>
      </c>
      <c r="C68" s="45">
        <v>24</v>
      </c>
      <c r="D68" s="45">
        <v>53</v>
      </c>
      <c r="E68" s="45">
        <v>16.899999999999999</v>
      </c>
      <c r="F68" s="45">
        <v>139</v>
      </c>
      <c r="G68" s="46">
        <v>1</v>
      </c>
      <c r="H68" s="68">
        <v>68</v>
      </c>
      <c r="I68" s="45" t="s">
        <v>10</v>
      </c>
      <c r="J68" s="45">
        <f t="shared" ref="J68:J109" si="27">IF(AND(I68="F", H68&gt;50), 1, 0)</f>
        <v>1</v>
      </c>
      <c r="K68" s="45" t="s">
        <v>9</v>
      </c>
      <c r="L68" s="53" t="s">
        <v>59</v>
      </c>
      <c r="M68" s="42" t="s">
        <v>67</v>
      </c>
      <c r="N68" s="55" t="s">
        <v>38</v>
      </c>
      <c r="O68" s="45" t="s">
        <v>17</v>
      </c>
      <c r="P68" s="45" t="s">
        <v>17</v>
      </c>
      <c r="Q68" s="45" t="s">
        <v>17</v>
      </c>
      <c r="R68" s="45" t="s">
        <v>25</v>
      </c>
      <c r="S68" s="51" t="s">
        <v>37</v>
      </c>
      <c r="T68" s="55">
        <v>8.1</v>
      </c>
      <c r="U68" s="29">
        <f t="shared" si="21"/>
        <v>0</v>
      </c>
      <c r="V68" s="29">
        <f t="shared" si="22"/>
        <v>1</v>
      </c>
      <c r="W68" s="29">
        <f t="shared" si="23"/>
        <v>1</v>
      </c>
      <c r="X68" s="29">
        <f t="shared" si="24"/>
        <v>0</v>
      </c>
      <c r="Y68" s="29">
        <f t="shared" si="25"/>
        <v>0</v>
      </c>
      <c r="Z68" s="29">
        <f t="shared" si="20"/>
        <v>0</v>
      </c>
      <c r="AA68" s="29">
        <f t="shared" si="26"/>
        <v>1</v>
      </c>
      <c r="AB68" s="29">
        <f t="shared" ref="AB68:AB109" si="28">IF(AA68=0, 1, 0)</f>
        <v>0</v>
      </c>
      <c r="AC68">
        <f t="shared" ref="AC68:AC109" si="29">IF(B68&gt;=35, 1, 0)</f>
        <v>0</v>
      </c>
      <c r="AD68" s="29">
        <f t="shared" ref="AD68:AD109" si="30">IF(C68&gt;=5, 1, 0)</f>
        <v>1</v>
      </c>
      <c r="AE68" s="29">
        <f t="shared" ref="AE68:AE109" si="31">IF(OR(AND(I68="F", J68=0, D68&gt;=92), AND(I68="F", J68=1, D68&gt;=121), AND(I68="M", D68&gt;=121)), 1, 0)</f>
        <v>0</v>
      </c>
      <c r="AF68" s="29">
        <f t="shared" ref="AF68:AF109" si="32">IF(AND(E68&gt;=17, E68&lt;&gt;"Hemolysis"), 1, 0)</f>
        <v>0</v>
      </c>
      <c r="AG68" s="29">
        <f t="shared" ref="AG68:AG109" si="33">IF(F68&gt;=35, 1, 0)</f>
        <v>1</v>
      </c>
      <c r="AH68" s="29">
        <f t="shared" ref="AH68:AH109" si="34">SUM(AC68:AG68)</f>
        <v>2</v>
      </c>
      <c r="AI68" s="29">
        <f t="shared" ref="AI68:AI109" si="35">SUM(AC68,AD68,AE68,AG68)</f>
        <v>2</v>
      </c>
      <c r="AJ68" s="29">
        <f t="shared" ref="AJ68:AJ109" si="36">IF(OR(Z68=1, Y68=1, X68=1), 1, 0)</f>
        <v>0</v>
      </c>
      <c r="AK68" s="29">
        <f t="shared" ref="AK68:AK109" si="37">IF(AH68&lt;=1, 1, 0)</f>
        <v>0</v>
      </c>
      <c r="AL68" s="29">
        <f t="shared" ref="AL68:AL109" si="38">IF(AI68&lt;=1, 1, 0)</f>
        <v>0</v>
      </c>
      <c r="AN68" s="29">
        <f t="shared" ref="AN68:AN109" si="39">IF(W68=1, 0, 1)</f>
        <v>0</v>
      </c>
    </row>
    <row r="69" spans="1:40" x14ac:dyDescent="0.15">
      <c r="A69" s="49">
        <v>290</v>
      </c>
      <c r="B69" s="45">
        <v>5.53</v>
      </c>
      <c r="C69" s="45">
        <v>1.76</v>
      </c>
      <c r="D69" s="45">
        <v>45</v>
      </c>
      <c r="E69" s="45">
        <v>28</v>
      </c>
      <c r="F69" s="45">
        <v>8.08</v>
      </c>
      <c r="G69" s="46">
        <v>3</v>
      </c>
      <c r="H69" s="68">
        <v>62</v>
      </c>
      <c r="I69" s="45" t="s">
        <v>10</v>
      </c>
      <c r="J69" s="45">
        <f t="shared" si="27"/>
        <v>1</v>
      </c>
      <c r="K69" s="45" t="s">
        <v>3</v>
      </c>
      <c r="L69" s="53" t="s">
        <v>58</v>
      </c>
      <c r="M69" s="42" t="s">
        <v>74</v>
      </c>
      <c r="N69" s="55" t="s">
        <v>38</v>
      </c>
      <c r="O69" s="45" t="s">
        <v>18</v>
      </c>
      <c r="P69" s="45" t="s">
        <v>18</v>
      </c>
      <c r="Q69" s="45" t="s">
        <v>18</v>
      </c>
      <c r="R69" s="45"/>
      <c r="S69" s="51"/>
      <c r="T69" s="55">
        <v>71.099999999999994</v>
      </c>
      <c r="U69" s="29">
        <f t="shared" si="21"/>
        <v>0</v>
      </c>
      <c r="V69" s="29">
        <f t="shared" si="22"/>
        <v>0</v>
      </c>
      <c r="W69" s="29">
        <f t="shared" si="23"/>
        <v>0</v>
      </c>
      <c r="X69" s="29">
        <f t="shared" si="24"/>
        <v>1</v>
      </c>
      <c r="Y69" s="29">
        <f t="shared" si="25"/>
        <v>0</v>
      </c>
      <c r="Z69" s="29">
        <f t="shared" si="20"/>
        <v>0</v>
      </c>
      <c r="AA69" s="29">
        <f t="shared" si="26"/>
        <v>0</v>
      </c>
      <c r="AB69" s="29">
        <f t="shared" si="28"/>
        <v>1</v>
      </c>
      <c r="AC69">
        <f t="shared" si="29"/>
        <v>0</v>
      </c>
      <c r="AD69" s="29">
        <f t="shared" si="30"/>
        <v>0</v>
      </c>
      <c r="AE69" s="29">
        <f t="shared" si="31"/>
        <v>0</v>
      </c>
      <c r="AF69" s="29">
        <f t="shared" si="32"/>
        <v>1</v>
      </c>
      <c r="AG69" s="29">
        <f t="shared" si="33"/>
        <v>0</v>
      </c>
      <c r="AH69" s="29">
        <f t="shared" si="34"/>
        <v>1</v>
      </c>
      <c r="AI69" s="29">
        <f t="shared" si="35"/>
        <v>0</v>
      </c>
      <c r="AJ69" s="29">
        <f t="shared" si="36"/>
        <v>1</v>
      </c>
      <c r="AK69" s="29">
        <f t="shared" si="37"/>
        <v>1</v>
      </c>
      <c r="AL69" s="29">
        <f t="shared" si="38"/>
        <v>1</v>
      </c>
      <c r="AN69" s="29">
        <f t="shared" si="39"/>
        <v>1</v>
      </c>
    </row>
    <row r="70" spans="1:40" x14ac:dyDescent="0.15">
      <c r="A70" s="49">
        <v>292</v>
      </c>
      <c r="B70" s="45">
        <v>10.199999999999999</v>
      </c>
      <c r="C70" s="45">
        <v>8.61</v>
      </c>
      <c r="D70" s="45">
        <v>65</v>
      </c>
      <c r="E70" s="45">
        <v>16.100000000000001</v>
      </c>
      <c r="F70" s="45">
        <v>11.5</v>
      </c>
      <c r="G70" s="46">
        <v>3</v>
      </c>
      <c r="H70" s="68">
        <v>61</v>
      </c>
      <c r="I70" s="45" t="s">
        <v>10</v>
      </c>
      <c r="J70" s="45">
        <f t="shared" si="27"/>
        <v>1</v>
      </c>
      <c r="K70" s="45" t="s">
        <v>3</v>
      </c>
      <c r="L70" s="53" t="s">
        <v>58</v>
      </c>
      <c r="M70" s="42" t="s">
        <v>75</v>
      </c>
      <c r="N70" s="55" t="s">
        <v>38</v>
      </c>
      <c r="O70" s="45" t="s">
        <v>18</v>
      </c>
      <c r="P70" s="45" t="s">
        <v>18</v>
      </c>
      <c r="Q70" s="45" t="s">
        <v>18</v>
      </c>
      <c r="R70" s="45"/>
      <c r="S70" s="51"/>
      <c r="T70" s="55">
        <v>70.400000000000006</v>
      </c>
      <c r="U70" s="29">
        <f t="shared" si="21"/>
        <v>0</v>
      </c>
      <c r="V70" s="29">
        <f t="shared" si="22"/>
        <v>0</v>
      </c>
      <c r="W70" s="29">
        <f t="shared" si="23"/>
        <v>0</v>
      </c>
      <c r="X70" s="29">
        <f t="shared" si="24"/>
        <v>1</v>
      </c>
      <c r="Y70" s="29">
        <f t="shared" si="25"/>
        <v>0</v>
      </c>
      <c r="Z70" s="29">
        <f t="shared" si="20"/>
        <v>0</v>
      </c>
      <c r="AA70" s="29">
        <f t="shared" si="26"/>
        <v>0</v>
      </c>
      <c r="AB70" s="29">
        <f t="shared" si="28"/>
        <v>1</v>
      </c>
      <c r="AC70">
        <f t="shared" si="29"/>
        <v>0</v>
      </c>
      <c r="AD70" s="29">
        <f t="shared" si="30"/>
        <v>1</v>
      </c>
      <c r="AE70" s="29">
        <f t="shared" si="31"/>
        <v>0</v>
      </c>
      <c r="AF70" s="29">
        <f t="shared" si="32"/>
        <v>0</v>
      </c>
      <c r="AG70" s="29">
        <f t="shared" si="33"/>
        <v>0</v>
      </c>
      <c r="AH70" s="29">
        <f t="shared" si="34"/>
        <v>1</v>
      </c>
      <c r="AI70" s="29">
        <f t="shared" si="35"/>
        <v>1</v>
      </c>
      <c r="AJ70" s="29">
        <f t="shared" si="36"/>
        <v>1</v>
      </c>
      <c r="AK70" s="29">
        <f t="shared" si="37"/>
        <v>1</v>
      </c>
      <c r="AL70" s="29">
        <f t="shared" si="38"/>
        <v>1</v>
      </c>
      <c r="AN70" s="29">
        <f t="shared" si="39"/>
        <v>1</v>
      </c>
    </row>
    <row r="71" spans="1:40" ht="13" customHeight="1" x14ac:dyDescent="0.15">
      <c r="A71" s="49">
        <v>294</v>
      </c>
      <c r="B71" s="45">
        <v>34</v>
      </c>
      <c r="C71" s="45">
        <v>5.4</v>
      </c>
      <c r="D71" s="45">
        <v>96</v>
      </c>
      <c r="E71" s="45">
        <v>11</v>
      </c>
      <c r="F71" s="45">
        <v>7.01</v>
      </c>
      <c r="G71" s="46">
        <v>1</v>
      </c>
      <c r="H71" s="68">
        <v>67</v>
      </c>
      <c r="I71" s="45" t="s">
        <v>10</v>
      </c>
      <c r="J71" s="45">
        <f t="shared" si="27"/>
        <v>1</v>
      </c>
      <c r="K71" s="45" t="s">
        <v>7</v>
      </c>
      <c r="L71" s="53" t="s">
        <v>61</v>
      </c>
      <c r="M71" s="42" t="s">
        <v>65</v>
      </c>
      <c r="N71" s="55" t="s">
        <v>38</v>
      </c>
      <c r="O71" s="45" t="s">
        <v>18</v>
      </c>
      <c r="P71" s="45" t="s">
        <v>18</v>
      </c>
      <c r="Q71" s="45" t="s">
        <v>21</v>
      </c>
      <c r="R71" s="45"/>
      <c r="S71" s="51"/>
      <c r="T71" s="55">
        <v>18.600000000000001</v>
      </c>
      <c r="U71" s="29">
        <f t="shared" si="21"/>
        <v>0</v>
      </c>
      <c r="V71" s="29">
        <f t="shared" si="22"/>
        <v>0</v>
      </c>
      <c r="W71" s="29">
        <f t="shared" si="23"/>
        <v>0</v>
      </c>
      <c r="X71" s="29">
        <f t="shared" si="24"/>
        <v>0</v>
      </c>
      <c r="Y71" s="29">
        <f t="shared" si="25"/>
        <v>0</v>
      </c>
      <c r="Z71" s="29">
        <f t="shared" si="20"/>
        <v>1</v>
      </c>
      <c r="AA71" s="29">
        <f t="shared" si="26"/>
        <v>0</v>
      </c>
      <c r="AB71" s="29">
        <f t="shared" si="28"/>
        <v>1</v>
      </c>
      <c r="AC71">
        <f t="shared" si="29"/>
        <v>0</v>
      </c>
      <c r="AD71" s="29">
        <f t="shared" si="30"/>
        <v>1</v>
      </c>
      <c r="AE71" s="29">
        <f t="shared" si="31"/>
        <v>0</v>
      </c>
      <c r="AF71" s="29">
        <f t="shared" si="32"/>
        <v>0</v>
      </c>
      <c r="AG71" s="29">
        <f t="shared" si="33"/>
        <v>0</v>
      </c>
      <c r="AH71" s="29">
        <f t="shared" si="34"/>
        <v>1</v>
      </c>
      <c r="AI71" s="29">
        <f t="shared" si="35"/>
        <v>1</v>
      </c>
      <c r="AJ71" s="29">
        <f t="shared" si="36"/>
        <v>1</v>
      </c>
      <c r="AK71" s="29">
        <f t="shared" si="37"/>
        <v>1</v>
      </c>
      <c r="AL71" s="29">
        <f t="shared" si="38"/>
        <v>1</v>
      </c>
      <c r="AN71" s="29">
        <f t="shared" si="39"/>
        <v>1</v>
      </c>
    </row>
    <row r="72" spans="1:40" x14ac:dyDescent="0.15">
      <c r="A72" s="49">
        <v>295</v>
      </c>
      <c r="B72" s="45">
        <v>21</v>
      </c>
      <c r="C72" s="45">
        <v>5.68</v>
      </c>
      <c r="D72" s="45">
        <v>86</v>
      </c>
      <c r="E72" s="45">
        <v>15.7</v>
      </c>
      <c r="F72" s="45">
        <v>157</v>
      </c>
      <c r="G72" s="46">
        <v>1</v>
      </c>
      <c r="H72" s="68">
        <v>58</v>
      </c>
      <c r="I72" s="45" t="s">
        <v>10</v>
      </c>
      <c r="J72" s="45">
        <f t="shared" si="27"/>
        <v>1</v>
      </c>
      <c r="K72" s="45" t="s">
        <v>6</v>
      </c>
      <c r="L72" s="53" t="s">
        <v>55</v>
      </c>
      <c r="M72" s="42" t="s">
        <v>64</v>
      </c>
      <c r="N72" s="55" t="s">
        <v>38</v>
      </c>
      <c r="O72" s="45" t="s">
        <v>17</v>
      </c>
      <c r="P72" s="45" t="s">
        <v>18</v>
      </c>
      <c r="Q72" s="45" t="s">
        <v>17</v>
      </c>
      <c r="R72" s="45" t="s">
        <v>22</v>
      </c>
      <c r="S72" s="51" t="s">
        <v>37</v>
      </c>
      <c r="T72" s="55">
        <v>7.2</v>
      </c>
      <c r="U72" s="29">
        <f t="shared" si="21"/>
        <v>0</v>
      </c>
      <c r="V72" s="29">
        <f t="shared" si="22"/>
        <v>1</v>
      </c>
      <c r="W72" s="29">
        <f t="shared" si="23"/>
        <v>1</v>
      </c>
      <c r="X72" s="29">
        <f t="shared" si="24"/>
        <v>0</v>
      </c>
      <c r="Y72" s="29">
        <f t="shared" si="25"/>
        <v>0</v>
      </c>
      <c r="Z72" s="29">
        <f t="shared" si="20"/>
        <v>0</v>
      </c>
      <c r="AA72" s="29">
        <f t="shared" si="26"/>
        <v>1</v>
      </c>
      <c r="AB72" s="29">
        <f t="shared" si="28"/>
        <v>0</v>
      </c>
      <c r="AC72">
        <f t="shared" si="29"/>
        <v>0</v>
      </c>
      <c r="AD72" s="29">
        <f t="shared" si="30"/>
        <v>1</v>
      </c>
      <c r="AE72" s="29">
        <f t="shared" si="31"/>
        <v>0</v>
      </c>
      <c r="AF72" s="29">
        <f t="shared" si="32"/>
        <v>0</v>
      </c>
      <c r="AG72" s="29">
        <f t="shared" si="33"/>
        <v>1</v>
      </c>
      <c r="AH72" s="29">
        <f t="shared" si="34"/>
        <v>2</v>
      </c>
      <c r="AI72" s="29">
        <f t="shared" si="35"/>
        <v>2</v>
      </c>
      <c r="AJ72" s="29">
        <f t="shared" si="36"/>
        <v>0</v>
      </c>
      <c r="AK72" s="29">
        <f t="shared" si="37"/>
        <v>0</v>
      </c>
      <c r="AL72" s="29">
        <f t="shared" si="38"/>
        <v>0</v>
      </c>
      <c r="AN72" s="29">
        <f t="shared" si="39"/>
        <v>0</v>
      </c>
    </row>
    <row r="73" spans="1:40" x14ac:dyDescent="0.15">
      <c r="A73" s="49">
        <v>300</v>
      </c>
      <c r="B73" s="45">
        <v>12.6</v>
      </c>
      <c r="C73" s="45">
        <v>3.83</v>
      </c>
      <c r="D73" s="45">
        <v>154</v>
      </c>
      <c r="E73" s="45">
        <v>15.5</v>
      </c>
      <c r="F73" s="45">
        <v>16.100000000000001</v>
      </c>
      <c r="G73" s="46" t="s">
        <v>83</v>
      </c>
      <c r="H73" s="68">
        <v>80</v>
      </c>
      <c r="I73" s="45" t="s">
        <v>4</v>
      </c>
      <c r="J73" s="45">
        <f t="shared" si="27"/>
        <v>0</v>
      </c>
      <c r="K73" s="45" t="s">
        <v>7</v>
      </c>
      <c r="L73" s="53" t="s">
        <v>58</v>
      </c>
      <c r="M73" s="42" t="s">
        <v>74</v>
      </c>
      <c r="N73" s="55" t="s">
        <v>38</v>
      </c>
      <c r="O73" s="45" t="s">
        <v>18</v>
      </c>
      <c r="P73" s="45" t="s">
        <v>18</v>
      </c>
      <c r="Q73" s="45" t="s">
        <v>18</v>
      </c>
      <c r="R73" s="56"/>
      <c r="S73" s="51"/>
      <c r="T73" s="55">
        <v>69.400000000000006</v>
      </c>
      <c r="U73" s="29">
        <f t="shared" si="21"/>
        <v>0</v>
      </c>
      <c r="V73" s="29">
        <f t="shared" si="22"/>
        <v>0</v>
      </c>
      <c r="W73" s="29">
        <f t="shared" si="23"/>
        <v>0</v>
      </c>
      <c r="X73" s="29">
        <f t="shared" si="24"/>
        <v>1</v>
      </c>
      <c r="Y73" s="29">
        <f t="shared" si="25"/>
        <v>0</v>
      </c>
      <c r="Z73" s="29">
        <f t="shared" si="20"/>
        <v>0</v>
      </c>
      <c r="AA73" s="29">
        <f t="shared" si="26"/>
        <v>0</v>
      </c>
      <c r="AB73" s="29">
        <f t="shared" si="28"/>
        <v>1</v>
      </c>
      <c r="AC73">
        <f t="shared" si="29"/>
        <v>0</v>
      </c>
      <c r="AD73" s="29">
        <f t="shared" si="30"/>
        <v>0</v>
      </c>
      <c r="AE73" s="29">
        <f t="shared" si="31"/>
        <v>1</v>
      </c>
      <c r="AF73" s="29">
        <f t="shared" si="32"/>
        <v>0</v>
      </c>
      <c r="AG73" s="29">
        <f t="shared" si="33"/>
        <v>0</v>
      </c>
      <c r="AH73" s="29">
        <f t="shared" si="34"/>
        <v>1</v>
      </c>
      <c r="AI73" s="29">
        <f t="shared" si="35"/>
        <v>1</v>
      </c>
      <c r="AJ73" s="29">
        <f t="shared" si="36"/>
        <v>1</v>
      </c>
      <c r="AK73" s="29">
        <f t="shared" si="37"/>
        <v>1</v>
      </c>
      <c r="AL73" s="29">
        <f t="shared" si="38"/>
        <v>1</v>
      </c>
      <c r="AN73" s="29">
        <f t="shared" si="39"/>
        <v>1</v>
      </c>
    </row>
    <row r="74" spans="1:40" ht="12" customHeight="1" x14ac:dyDescent="0.15">
      <c r="A74" s="49">
        <v>302</v>
      </c>
      <c r="B74" s="45">
        <v>10.4</v>
      </c>
      <c r="C74" s="45">
        <v>3.29</v>
      </c>
      <c r="D74" s="45">
        <v>76</v>
      </c>
      <c r="E74" s="45" t="s">
        <v>30</v>
      </c>
      <c r="F74" s="45">
        <v>9.36</v>
      </c>
      <c r="G74" s="46">
        <v>1</v>
      </c>
      <c r="H74" s="68">
        <v>57</v>
      </c>
      <c r="I74" s="45" t="s">
        <v>10</v>
      </c>
      <c r="J74" s="45">
        <f t="shared" si="27"/>
        <v>1</v>
      </c>
      <c r="K74" s="45" t="s">
        <v>3</v>
      </c>
      <c r="L74" s="53" t="s">
        <v>61</v>
      </c>
      <c r="M74" s="42" t="s">
        <v>64</v>
      </c>
      <c r="N74" s="55" t="s">
        <v>38</v>
      </c>
      <c r="O74" s="45" t="s">
        <v>18</v>
      </c>
      <c r="P74" s="45" t="s">
        <v>18</v>
      </c>
      <c r="Q74" s="45" t="s">
        <v>18</v>
      </c>
      <c r="R74" s="56"/>
      <c r="S74" s="57"/>
      <c r="T74" s="55">
        <v>69.3</v>
      </c>
      <c r="U74" s="29">
        <f t="shared" si="21"/>
        <v>0</v>
      </c>
      <c r="V74" s="29">
        <f t="shared" si="22"/>
        <v>0</v>
      </c>
      <c r="W74" s="29">
        <f t="shared" si="23"/>
        <v>0</v>
      </c>
      <c r="X74" s="29">
        <f t="shared" si="24"/>
        <v>1</v>
      </c>
      <c r="Y74" s="29">
        <f t="shared" si="25"/>
        <v>0</v>
      </c>
      <c r="Z74" s="29">
        <f t="shared" ref="Z74:Z109" si="40">IF(Q74="Uncertain", 1, 0)</f>
        <v>0</v>
      </c>
      <c r="AA74" s="29">
        <f t="shared" si="26"/>
        <v>0</v>
      </c>
      <c r="AB74" s="29">
        <f t="shared" si="28"/>
        <v>1</v>
      </c>
      <c r="AC74">
        <f t="shared" si="29"/>
        <v>0</v>
      </c>
      <c r="AD74" s="29">
        <f t="shared" si="30"/>
        <v>0</v>
      </c>
      <c r="AE74" s="29">
        <f t="shared" si="31"/>
        <v>0</v>
      </c>
      <c r="AF74" s="29">
        <f t="shared" si="32"/>
        <v>0</v>
      </c>
      <c r="AG74" s="29">
        <f t="shared" si="33"/>
        <v>0</v>
      </c>
      <c r="AH74" s="29">
        <f t="shared" si="34"/>
        <v>0</v>
      </c>
      <c r="AI74" s="29">
        <f t="shared" si="35"/>
        <v>0</v>
      </c>
      <c r="AJ74" s="29">
        <f t="shared" si="36"/>
        <v>1</v>
      </c>
      <c r="AK74" s="29">
        <f t="shared" si="37"/>
        <v>1</v>
      </c>
      <c r="AL74" s="29">
        <f t="shared" si="38"/>
        <v>1</v>
      </c>
      <c r="AN74" s="29">
        <f t="shared" si="39"/>
        <v>1</v>
      </c>
    </row>
    <row r="75" spans="1:40" x14ac:dyDescent="0.15">
      <c r="A75" s="49">
        <v>309</v>
      </c>
      <c r="B75" s="45">
        <v>14.7</v>
      </c>
      <c r="C75" s="45">
        <v>3.28</v>
      </c>
      <c r="D75" s="45">
        <v>87</v>
      </c>
      <c r="E75" s="45" t="s">
        <v>30</v>
      </c>
      <c r="F75" s="45">
        <v>11.5</v>
      </c>
      <c r="G75" s="46">
        <v>3</v>
      </c>
      <c r="H75" s="68">
        <v>54</v>
      </c>
      <c r="I75" s="45" t="s">
        <v>4</v>
      </c>
      <c r="J75" s="45">
        <f t="shared" si="27"/>
        <v>0</v>
      </c>
      <c r="K75" s="45" t="s">
        <v>3</v>
      </c>
      <c r="L75" s="53" t="s">
        <v>58</v>
      </c>
      <c r="M75" s="42" t="s">
        <v>64</v>
      </c>
      <c r="N75" s="55" t="s">
        <v>38</v>
      </c>
      <c r="O75" s="45" t="s">
        <v>18</v>
      </c>
      <c r="P75" s="45" t="s">
        <v>18</v>
      </c>
      <c r="Q75" s="45" t="s">
        <v>18</v>
      </c>
      <c r="R75" s="45"/>
      <c r="S75" s="51"/>
      <c r="T75" s="55">
        <v>68.900000000000006</v>
      </c>
      <c r="U75" s="29">
        <f t="shared" ref="U75:U109" si="41">IF(S75="Radiology and cythology/pathology", 1, 0)</f>
        <v>0</v>
      </c>
      <c r="V75" s="29">
        <f t="shared" ref="V75:V109" si="42">IF(S75="Radiology", 1, 0)</f>
        <v>0</v>
      </c>
      <c r="W75" s="29">
        <f t="shared" ref="W75:W109" si="43">IF(Q75="Yes", 1, 0)</f>
        <v>0</v>
      </c>
      <c r="X75" s="29">
        <f t="shared" ref="X75:X109" si="44">IF(Q75="No", 1, 0)</f>
        <v>1</v>
      </c>
      <c r="Y75" s="29">
        <f t="shared" ref="Y75:Y109" si="45">IF(Q75="New primary lung cancer", 1, 0)</f>
        <v>0</v>
      </c>
      <c r="Z75" s="29">
        <f t="shared" si="40"/>
        <v>0</v>
      </c>
      <c r="AA75" s="29">
        <f t="shared" ref="AA75:AA109" si="46">IF(OR(O75="Yes", P75="Yes"), 1, 0)</f>
        <v>0</v>
      </c>
      <c r="AB75" s="29">
        <f t="shared" si="28"/>
        <v>1</v>
      </c>
      <c r="AC75">
        <f t="shared" si="29"/>
        <v>0</v>
      </c>
      <c r="AD75" s="29">
        <f t="shared" si="30"/>
        <v>0</v>
      </c>
      <c r="AE75" s="29">
        <f t="shared" si="31"/>
        <v>0</v>
      </c>
      <c r="AF75" s="29">
        <f t="shared" si="32"/>
        <v>0</v>
      </c>
      <c r="AG75" s="29">
        <f t="shared" si="33"/>
        <v>0</v>
      </c>
      <c r="AH75" s="29">
        <f t="shared" si="34"/>
        <v>0</v>
      </c>
      <c r="AI75" s="29">
        <f t="shared" si="35"/>
        <v>0</v>
      </c>
      <c r="AJ75" s="29">
        <f t="shared" si="36"/>
        <v>1</v>
      </c>
      <c r="AK75" s="29">
        <f t="shared" si="37"/>
        <v>1</v>
      </c>
      <c r="AL75" s="29">
        <f t="shared" si="38"/>
        <v>1</v>
      </c>
      <c r="AN75" s="29">
        <f t="shared" si="39"/>
        <v>1</v>
      </c>
    </row>
    <row r="76" spans="1:40" x14ac:dyDescent="0.15">
      <c r="A76" s="49">
        <v>310</v>
      </c>
      <c r="B76" s="45">
        <v>30</v>
      </c>
      <c r="C76" s="45">
        <v>1.93</v>
      </c>
      <c r="D76" s="45">
        <v>185</v>
      </c>
      <c r="E76" s="45">
        <v>13.8</v>
      </c>
      <c r="F76" s="45">
        <v>6.71</v>
      </c>
      <c r="G76" s="46">
        <v>2</v>
      </c>
      <c r="H76" s="68">
        <v>82</v>
      </c>
      <c r="I76" s="45" t="s">
        <v>10</v>
      </c>
      <c r="J76" s="45">
        <f t="shared" si="27"/>
        <v>1</v>
      </c>
      <c r="K76" s="45" t="s">
        <v>9</v>
      </c>
      <c r="L76" s="53" t="s">
        <v>58</v>
      </c>
      <c r="M76" s="42" t="s">
        <v>64</v>
      </c>
      <c r="N76" s="55" t="s">
        <v>38</v>
      </c>
      <c r="O76" s="45" t="s">
        <v>18</v>
      </c>
      <c r="P76" s="45" t="s">
        <v>18</v>
      </c>
      <c r="Q76" s="45" t="s">
        <v>18</v>
      </c>
      <c r="R76" s="56"/>
      <c r="S76" s="51"/>
      <c r="T76" s="55">
        <v>68.7</v>
      </c>
      <c r="U76" s="29">
        <f t="shared" si="41"/>
        <v>0</v>
      </c>
      <c r="V76" s="29">
        <f t="shared" si="42"/>
        <v>0</v>
      </c>
      <c r="W76" s="29">
        <f t="shared" si="43"/>
        <v>0</v>
      </c>
      <c r="X76" s="29">
        <f t="shared" si="44"/>
        <v>1</v>
      </c>
      <c r="Y76" s="29">
        <f t="shared" si="45"/>
        <v>0</v>
      </c>
      <c r="Z76" s="29">
        <f t="shared" si="40"/>
        <v>0</v>
      </c>
      <c r="AA76" s="29">
        <f t="shared" si="46"/>
        <v>0</v>
      </c>
      <c r="AB76" s="29">
        <f t="shared" si="28"/>
        <v>1</v>
      </c>
      <c r="AC76">
        <f t="shared" si="29"/>
        <v>0</v>
      </c>
      <c r="AD76" s="29">
        <f t="shared" si="30"/>
        <v>0</v>
      </c>
      <c r="AE76" s="29">
        <f t="shared" si="31"/>
        <v>1</v>
      </c>
      <c r="AF76" s="29">
        <f t="shared" si="32"/>
        <v>0</v>
      </c>
      <c r="AG76" s="29">
        <f t="shared" si="33"/>
        <v>0</v>
      </c>
      <c r="AH76" s="29">
        <f t="shared" si="34"/>
        <v>1</v>
      </c>
      <c r="AI76" s="29">
        <f t="shared" si="35"/>
        <v>1</v>
      </c>
      <c r="AJ76" s="29">
        <f t="shared" si="36"/>
        <v>1</v>
      </c>
      <c r="AK76" s="29">
        <f t="shared" si="37"/>
        <v>1</v>
      </c>
      <c r="AL76" s="29">
        <f t="shared" si="38"/>
        <v>1</v>
      </c>
      <c r="AN76" s="29">
        <f t="shared" si="39"/>
        <v>1</v>
      </c>
    </row>
    <row r="77" spans="1:40" x14ac:dyDescent="0.15">
      <c r="A77" s="49">
        <v>311</v>
      </c>
      <c r="B77" s="45">
        <v>29</v>
      </c>
      <c r="C77" s="45">
        <v>11.1</v>
      </c>
      <c r="D77" s="45">
        <v>86</v>
      </c>
      <c r="E77" s="45" t="s">
        <v>30</v>
      </c>
      <c r="F77" s="45">
        <v>7.01</v>
      </c>
      <c r="G77" s="46">
        <v>4</v>
      </c>
      <c r="H77" s="68">
        <v>63</v>
      </c>
      <c r="I77" s="45" t="s">
        <v>4</v>
      </c>
      <c r="J77" s="45">
        <f t="shared" si="27"/>
        <v>0</v>
      </c>
      <c r="K77" s="45" t="s">
        <v>9</v>
      </c>
      <c r="L77" s="53" t="s">
        <v>56</v>
      </c>
      <c r="M77" s="42" t="s">
        <v>63</v>
      </c>
      <c r="N77" s="55" t="s">
        <v>38</v>
      </c>
      <c r="O77" s="45" t="s">
        <v>17</v>
      </c>
      <c r="P77" s="45" t="s">
        <v>18</v>
      </c>
      <c r="Q77" s="45" t="s">
        <v>18</v>
      </c>
      <c r="R77" s="45"/>
      <c r="S77" s="51"/>
      <c r="T77" s="55">
        <v>68.5</v>
      </c>
      <c r="U77" s="29">
        <f t="shared" si="41"/>
        <v>0</v>
      </c>
      <c r="V77" s="29">
        <f t="shared" si="42"/>
        <v>0</v>
      </c>
      <c r="W77" s="29">
        <f t="shared" si="43"/>
        <v>0</v>
      </c>
      <c r="X77" s="29">
        <f t="shared" si="44"/>
        <v>1</v>
      </c>
      <c r="Y77" s="29">
        <f t="shared" si="45"/>
        <v>0</v>
      </c>
      <c r="Z77" s="29">
        <f t="shared" si="40"/>
        <v>0</v>
      </c>
      <c r="AA77" s="29">
        <f t="shared" si="46"/>
        <v>1</v>
      </c>
      <c r="AB77" s="29">
        <f t="shared" si="28"/>
        <v>0</v>
      </c>
      <c r="AC77">
        <f t="shared" si="29"/>
        <v>0</v>
      </c>
      <c r="AD77" s="29">
        <f t="shared" si="30"/>
        <v>1</v>
      </c>
      <c r="AE77" s="29">
        <f t="shared" si="31"/>
        <v>0</v>
      </c>
      <c r="AF77" s="29">
        <f t="shared" si="32"/>
        <v>0</v>
      </c>
      <c r="AG77" s="29">
        <f t="shared" si="33"/>
        <v>0</v>
      </c>
      <c r="AH77" s="29">
        <f t="shared" si="34"/>
        <v>1</v>
      </c>
      <c r="AI77" s="29">
        <f t="shared" si="35"/>
        <v>1</v>
      </c>
      <c r="AJ77" s="29">
        <f t="shared" si="36"/>
        <v>1</v>
      </c>
      <c r="AK77" s="29">
        <f t="shared" si="37"/>
        <v>1</v>
      </c>
      <c r="AL77" s="29">
        <f t="shared" si="38"/>
        <v>1</v>
      </c>
      <c r="AN77" s="29">
        <f t="shared" si="39"/>
        <v>1</v>
      </c>
    </row>
    <row r="78" spans="1:40" x14ac:dyDescent="0.15">
      <c r="A78" s="49">
        <v>316</v>
      </c>
      <c r="B78" s="45">
        <v>10.7</v>
      </c>
      <c r="C78" s="45">
        <v>6.17</v>
      </c>
      <c r="D78" s="45">
        <v>112</v>
      </c>
      <c r="E78" s="45" t="s">
        <v>30</v>
      </c>
      <c r="F78" s="45">
        <v>13</v>
      </c>
      <c r="G78" s="46" t="s">
        <v>83</v>
      </c>
      <c r="H78" s="68">
        <v>72</v>
      </c>
      <c r="I78" s="45" t="s">
        <v>10</v>
      </c>
      <c r="J78" s="45">
        <f t="shared" si="27"/>
        <v>1</v>
      </c>
      <c r="K78" s="45" t="s">
        <v>3</v>
      </c>
      <c r="L78" s="53" t="s">
        <v>58</v>
      </c>
      <c r="M78" s="42" t="s">
        <v>71</v>
      </c>
      <c r="N78" s="55" t="s">
        <v>38</v>
      </c>
      <c r="O78" s="45" t="s">
        <v>18</v>
      </c>
      <c r="P78" s="45" t="s">
        <v>18</v>
      </c>
      <c r="Q78" s="45" t="s">
        <v>18</v>
      </c>
      <c r="R78" s="45"/>
      <c r="S78" s="51"/>
      <c r="T78" s="55">
        <v>52.8</v>
      </c>
      <c r="U78" s="29">
        <f t="shared" si="41"/>
        <v>0</v>
      </c>
      <c r="V78" s="29">
        <f t="shared" si="42"/>
        <v>0</v>
      </c>
      <c r="W78" s="29">
        <f t="shared" si="43"/>
        <v>0</v>
      </c>
      <c r="X78" s="29">
        <f t="shared" si="44"/>
        <v>1</v>
      </c>
      <c r="Y78" s="29">
        <f t="shared" si="45"/>
        <v>0</v>
      </c>
      <c r="Z78" s="29">
        <f t="shared" si="40"/>
        <v>0</v>
      </c>
      <c r="AA78" s="29">
        <f t="shared" si="46"/>
        <v>0</v>
      </c>
      <c r="AB78" s="29">
        <f t="shared" si="28"/>
        <v>1</v>
      </c>
      <c r="AC78">
        <f t="shared" si="29"/>
        <v>0</v>
      </c>
      <c r="AD78" s="29">
        <f t="shared" si="30"/>
        <v>1</v>
      </c>
      <c r="AE78" s="29">
        <f t="shared" si="31"/>
        <v>0</v>
      </c>
      <c r="AF78" s="29">
        <f t="shared" si="32"/>
        <v>0</v>
      </c>
      <c r="AG78" s="29">
        <f t="shared" si="33"/>
        <v>0</v>
      </c>
      <c r="AH78" s="29">
        <f t="shared" si="34"/>
        <v>1</v>
      </c>
      <c r="AI78" s="29">
        <f t="shared" si="35"/>
        <v>1</v>
      </c>
      <c r="AJ78" s="29">
        <f t="shared" si="36"/>
        <v>1</v>
      </c>
      <c r="AK78" s="29">
        <f t="shared" si="37"/>
        <v>1</v>
      </c>
      <c r="AL78" s="29">
        <f t="shared" si="38"/>
        <v>1</v>
      </c>
      <c r="AN78" s="29">
        <f t="shared" si="39"/>
        <v>1</v>
      </c>
    </row>
    <row r="79" spans="1:40" x14ac:dyDescent="0.15">
      <c r="A79" s="49">
        <v>320</v>
      </c>
      <c r="B79" s="45">
        <v>55</v>
      </c>
      <c r="C79" s="45">
        <v>11.5</v>
      </c>
      <c r="D79" s="45">
        <v>215</v>
      </c>
      <c r="E79" s="45">
        <v>31</v>
      </c>
      <c r="F79" s="45">
        <v>56</v>
      </c>
      <c r="G79" s="46" t="s">
        <v>83</v>
      </c>
      <c r="H79" s="68">
        <v>61</v>
      </c>
      <c r="I79" s="45" t="s">
        <v>10</v>
      </c>
      <c r="J79" s="45">
        <f t="shared" si="27"/>
        <v>1</v>
      </c>
      <c r="K79" s="45" t="s">
        <v>5</v>
      </c>
      <c r="L79" s="53" t="s">
        <v>56</v>
      </c>
      <c r="M79" s="42" t="s">
        <v>65</v>
      </c>
      <c r="N79" s="55" t="s">
        <v>38</v>
      </c>
      <c r="O79" s="45" t="s">
        <v>17</v>
      </c>
      <c r="P79" s="45" t="s">
        <v>18</v>
      </c>
      <c r="Q79" s="45" t="s">
        <v>17</v>
      </c>
      <c r="R79" s="45" t="s">
        <v>22</v>
      </c>
      <c r="S79" s="51" t="s">
        <v>37</v>
      </c>
      <c r="T79" s="55">
        <v>25.2</v>
      </c>
      <c r="U79" s="29">
        <f t="shared" si="41"/>
        <v>0</v>
      </c>
      <c r="V79" s="29">
        <f t="shared" si="42"/>
        <v>1</v>
      </c>
      <c r="W79" s="29">
        <f t="shared" si="43"/>
        <v>1</v>
      </c>
      <c r="X79" s="29">
        <f t="shared" si="44"/>
        <v>0</v>
      </c>
      <c r="Y79" s="29">
        <f t="shared" si="45"/>
        <v>0</v>
      </c>
      <c r="Z79" s="29">
        <f t="shared" si="40"/>
        <v>0</v>
      </c>
      <c r="AA79" s="29">
        <f t="shared" si="46"/>
        <v>1</v>
      </c>
      <c r="AB79" s="29">
        <f t="shared" si="28"/>
        <v>0</v>
      </c>
      <c r="AC79">
        <f t="shared" si="29"/>
        <v>1</v>
      </c>
      <c r="AD79" s="29">
        <f t="shared" si="30"/>
        <v>1</v>
      </c>
      <c r="AE79" s="29">
        <f t="shared" si="31"/>
        <v>1</v>
      </c>
      <c r="AF79" s="29">
        <f t="shared" si="32"/>
        <v>1</v>
      </c>
      <c r="AG79" s="29">
        <f t="shared" si="33"/>
        <v>1</v>
      </c>
      <c r="AH79" s="29">
        <f t="shared" si="34"/>
        <v>5</v>
      </c>
      <c r="AI79" s="29">
        <f t="shared" si="35"/>
        <v>4</v>
      </c>
      <c r="AJ79" s="29">
        <f t="shared" si="36"/>
        <v>0</v>
      </c>
      <c r="AK79" s="29">
        <f t="shared" si="37"/>
        <v>0</v>
      </c>
      <c r="AL79" s="29">
        <f t="shared" si="38"/>
        <v>0</v>
      </c>
      <c r="AN79" s="29">
        <f t="shared" si="39"/>
        <v>0</v>
      </c>
    </row>
    <row r="80" spans="1:40" x14ac:dyDescent="0.15">
      <c r="A80" s="49">
        <v>322</v>
      </c>
      <c r="B80" s="45">
        <v>16.7</v>
      </c>
      <c r="C80" s="45">
        <v>22</v>
      </c>
      <c r="D80" s="45">
        <v>145</v>
      </c>
      <c r="E80" s="45" t="s">
        <v>30</v>
      </c>
      <c r="F80" s="45">
        <v>1.81</v>
      </c>
      <c r="G80" s="46">
        <v>1</v>
      </c>
      <c r="H80" s="68">
        <v>72</v>
      </c>
      <c r="I80" s="45" t="s">
        <v>4</v>
      </c>
      <c r="J80" s="45">
        <f t="shared" si="27"/>
        <v>0</v>
      </c>
      <c r="K80" s="45" t="s">
        <v>7</v>
      </c>
      <c r="L80" s="53" t="s">
        <v>56</v>
      </c>
      <c r="M80" s="42" t="s">
        <v>64</v>
      </c>
      <c r="N80" s="55" t="s">
        <v>38</v>
      </c>
      <c r="O80" s="45" t="s">
        <v>17</v>
      </c>
      <c r="P80" s="45" t="s">
        <v>18</v>
      </c>
      <c r="Q80" s="45" t="s">
        <v>18</v>
      </c>
      <c r="R80" s="45"/>
      <c r="S80" s="51"/>
      <c r="T80" s="55">
        <v>65.400000000000006</v>
      </c>
      <c r="U80" s="29">
        <f t="shared" si="41"/>
        <v>0</v>
      </c>
      <c r="V80" s="29">
        <f t="shared" si="42"/>
        <v>0</v>
      </c>
      <c r="W80" s="29">
        <f t="shared" si="43"/>
        <v>0</v>
      </c>
      <c r="X80" s="29">
        <f t="shared" si="44"/>
        <v>1</v>
      </c>
      <c r="Y80" s="29">
        <f t="shared" si="45"/>
        <v>0</v>
      </c>
      <c r="Z80" s="29">
        <f t="shared" si="40"/>
        <v>0</v>
      </c>
      <c r="AA80" s="29">
        <f t="shared" si="46"/>
        <v>1</v>
      </c>
      <c r="AB80" s="29">
        <f t="shared" si="28"/>
        <v>0</v>
      </c>
      <c r="AC80">
        <f t="shared" si="29"/>
        <v>0</v>
      </c>
      <c r="AD80" s="29">
        <f t="shared" si="30"/>
        <v>1</v>
      </c>
      <c r="AE80" s="29">
        <f t="shared" si="31"/>
        <v>1</v>
      </c>
      <c r="AF80" s="29">
        <f t="shared" si="32"/>
        <v>0</v>
      </c>
      <c r="AG80" s="29">
        <f t="shared" si="33"/>
        <v>0</v>
      </c>
      <c r="AH80" s="29">
        <f t="shared" si="34"/>
        <v>2</v>
      </c>
      <c r="AI80" s="29">
        <f t="shared" si="35"/>
        <v>2</v>
      </c>
      <c r="AJ80" s="29">
        <f t="shared" si="36"/>
        <v>1</v>
      </c>
      <c r="AK80" s="29">
        <f t="shared" si="37"/>
        <v>0</v>
      </c>
      <c r="AL80" s="29">
        <f t="shared" si="38"/>
        <v>0</v>
      </c>
      <c r="AN80" s="29">
        <f t="shared" si="39"/>
        <v>1</v>
      </c>
    </row>
    <row r="81" spans="1:40" x14ac:dyDescent="0.15">
      <c r="A81" s="49">
        <v>324</v>
      </c>
      <c r="B81" s="45">
        <v>6.92</v>
      </c>
      <c r="C81" s="45">
        <v>3.67</v>
      </c>
      <c r="D81" s="45">
        <v>80</v>
      </c>
      <c r="E81" s="45">
        <v>9.7799999999999994</v>
      </c>
      <c r="F81" s="45">
        <v>21</v>
      </c>
      <c r="G81" s="46" t="s">
        <v>83</v>
      </c>
      <c r="H81" s="68">
        <v>77</v>
      </c>
      <c r="I81" s="45" t="s">
        <v>4</v>
      </c>
      <c r="J81" s="45">
        <f t="shared" si="27"/>
        <v>0</v>
      </c>
      <c r="K81" s="45" t="s">
        <v>5</v>
      </c>
      <c r="L81" s="53" t="s">
        <v>58</v>
      </c>
      <c r="M81" s="42" t="s">
        <v>76</v>
      </c>
      <c r="N81" s="55" t="s">
        <v>38</v>
      </c>
      <c r="O81" s="45" t="s">
        <v>17</v>
      </c>
      <c r="P81" s="45" t="s">
        <v>18</v>
      </c>
      <c r="Q81" s="45" t="s">
        <v>17</v>
      </c>
      <c r="R81" s="56" t="s">
        <v>25</v>
      </c>
      <c r="S81" s="51" t="s">
        <v>37</v>
      </c>
      <c r="T81" s="55">
        <v>19.600000000000001</v>
      </c>
      <c r="U81" s="29">
        <f t="shared" si="41"/>
        <v>0</v>
      </c>
      <c r="V81" s="29">
        <f t="shared" si="42"/>
        <v>1</v>
      </c>
      <c r="W81" s="29">
        <f t="shared" si="43"/>
        <v>1</v>
      </c>
      <c r="X81" s="29">
        <f t="shared" si="44"/>
        <v>0</v>
      </c>
      <c r="Y81" s="29">
        <f t="shared" si="45"/>
        <v>0</v>
      </c>
      <c r="Z81" s="29">
        <f t="shared" si="40"/>
        <v>0</v>
      </c>
      <c r="AA81" s="29">
        <f t="shared" si="46"/>
        <v>1</v>
      </c>
      <c r="AB81" s="29">
        <f t="shared" si="28"/>
        <v>0</v>
      </c>
      <c r="AC81">
        <f t="shared" si="29"/>
        <v>0</v>
      </c>
      <c r="AD81" s="29">
        <f t="shared" si="30"/>
        <v>0</v>
      </c>
      <c r="AE81" s="29">
        <f t="shared" si="31"/>
        <v>0</v>
      </c>
      <c r="AF81" s="29">
        <f t="shared" si="32"/>
        <v>0</v>
      </c>
      <c r="AG81" s="29">
        <f t="shared" si="33"/>
        <v>0</v>
      </c>
      <c r="AH81" s="29">
        <f t="shared" si="34"/>
        <v>0</v>
      </c>
      <c r="AI81" s="29">
        <f t="shared" si="35"/>
        <v>0</v>
      </c>
      <c r="AJ81" s="29">
        <f t="shared" si="36"/>
        <v>0</v>
      </c>
      <c r="AK81" s="29">
        <f t="shared" si="37"/>
        <v>1</v>
      </c>
      <c r="AL81" s="29">
        <f t="shared" si="38"/>
        <v>1</v>
      </c>
      <c r="AN81" s="29">
        <f t="shared" si="39"/>
        <v>0</v>
      </c>
    </row>
    <row r="82" spans="1:40" x14ac:dyDescent="0.15">
      <c r="A82" s="49">
        <v>325</v>
      </c>
      <c r="B82" s="45">
        <v>4.67</v>
      </c>
      <c r="C82" s="45">
        <v>3.25</v>
      </c>
      <c r="D82" s="45">
        <v>75</v>
      </c>
      <c r="E82" s="45">
        <v>16.5</v>
      </c>
      <c r="F82" s="45">
        <v>7.35</v>
      </c>
      <c r="G82" s="46" t="s">
        <v>83</v>
      </c>
      <c r="H82" s="68">
        <v>82</v>
      </c>
      <c r="I82" s="45" t="s">
        <v>10</v>
      </c>
      <c r="J82" s="45">
        <f t="shared" si="27"/>
        <v>1</v>
      </c>
      <c r="K82" s="45" t="s">
        <v>3</v>
      </c>
      <c r="L82" s="53" t="s">
        <v>58</v>
      </c>
      <c r="M82" s="42" t="s">
        <v>81</v>
      </c>
      <c r="N82" s="55" t="s">
        <v>39</v>
      </c>
      <c r="O82" s="45" t="s">
        <v>18</v>
      </c>
      <c r="P82" s="45" t="s">
        <v>18</v>
      </c>
      <c r="Q82" s="45" t="s">
        <v>18</v>
      </c>
      <c r="R82" s="56"/>
      <c r="S82" s="51"/>
      <c r="T82" s="65">
        <v>65</v>
      </c>
      <c r="U82" s="29">
        <f t="shared" si="41"/>
        <v>0</v>
      </c>
      <c r="V82" s="29">
        <f t="shared" si="42"/>
        <v>0</v>
      </c>
      <c r="W82" s="29">
        <f t="shared" si="43"/>
        <v>0</v>
      </c>
      <c r="X82" s="29">
        <f t="shared" si="44"/>
        <v>1</v>
      </c>
      <c r="Y82" s="29">
        <f t="shared" si="45"/>
        <v>0</v>
      </c>
      <c r="Z82" s="29">
        <f t="shared" si="40"/>
        <v>0</v>
      </c>
      <c r="AA82" s="29">
        <f t="shared" si="46"/>
        <v>0</v>
      </c>
      <c r="AB82" s="29">
        <f t="shared" si="28"/>
        <v>1</v>
      </c>
      <c r="AC82">
        <f t="shared" si="29"/>
        <v>0</v>
      </c>
      <c r="AD82" s="29">
        <f t="shared" si="30"/>
        <v>0</v>
      </c>
      <c r="AE82" s="29">
        <f t="shared" si="31"/>
        <v>0</v>
      </c>
      <c r="AF82" s="29">
        <f t="shared" si="32"/>
        <v>0</v>
      </c>
      <c r="AG82" s="29">
        <f t="shared" si="33"/>
        <v>0</v>
      </c>
      <c r="AH82" s="29">
        <f t="shared" si="34"/>
        <v>0</v>
      </c>
      <c r="AI82" s="29">
        <f t="shared" si="35"/>
        <v>0</v>
      </c>
      <c r="AJ82" s="29">
        <f t="shared" si="36"/>
        <v>1</v>
      </c>
      <c r="AK82" s="29">
        <f t="shared" si="37"/>
        <v>1</v>
      </c>
      <c r="AL82" s="29">
        <f t="shared" si="38"/>
        <v>1</v>
      </c>
      <c r="AN82" s="29">
        <f t="shared" si="39"/>
        <v>1</v>
      </c>
    </row>
    <row r="83" spans="1:40" ht="12" customHeight="1" x14ac:dyDescent="0.15">
      <c r="A83" s="49">
        <v>329</v>
      </c>
      <c r="B83" s="45">
        <v>9.9700000000000006</v>
      </c>
      <c r="C83" s="45">
        <v>4.01</v>
      </c>
      <c r="D83" s="45">
        <v>98</v>
      </c>
      <c r="E83" s="45" t="s">
        <v>30</v>
      </c>
      <c r="F83" s="45">
        <v>0.6</v>
      </c>
      <c r="G83" s="46">
        <v>1</v>
      </c>
      <c r="H83" s="68">
        <v>80</v>
      </c>
      <c r="I83" s="45" t="s">
        <v>4</v>
      </c>
      <c r="J83" s="45">
        <f t="shared" si="27"/>
        <v>0</v>
      </c>
      <c r="K83" s="45" t="s">
        <v>3</v>
      </c>
      <c r="L83" s="53" t="s">
        <v>58</v>
      </c>
      <c r="M83" s="42" t="s">
        <v>64</v>
      </c>
      <c r="N83" s="55" t="s">
        <v>39</v>
      </c>
      <c r="O83" s="45" t="s">
        <v>18</v>
      </c>
      <c r="P83" s="45" t="s">
        <v>18</v>
      </c>
      <c r="Q83" s="45" t="s">
        <v>18</v>
      </c>
      <c r="R83" s="56"/>
      <c r="S83" s="51"/>
      <c r="T83" s="55">
        <v>64.900000000000006</v>
      </c>
      <c r="U83" s="29">
        <f t="shared" si="41"/>
        <v>0</v>
      </c>
      <c r="V83" s="29">
        <f t="shared" si="42"/>
        <v>0</v>
      </c>
      <c r="W83" s="29">
        <f t="shared" si="43"/>
        <v>0</v>
      </c>
      <c r="X83" s="29">
        <f t="shared" si="44"/>
        <v>1</v>
      </c>
      <c r="Y83" s="29">
        <f t="shared" si="45"/>
        <v>0</v>
      </c>
      <c r="Z83" s="29">
        <f t="shared" si="40"/>
        <v>0</v>
      </c>
      <c r="AA83" s="29">
        <f t="shared" si="46"/>
        <v>0</v>
      </c>
      <c r="AB83" s="29">
        <f t="shared" si="28"/>
        <v>1</v>
      </c>
      <c r="AC83">
        <f t="shared" si="29"/>
        <v>0</v>
      </c>
      <c r="AD83" s="29">
        <f t="shared" si="30"/>
        <v>0</v>
      </c>
      <c r="AE83" s="29">
        <f t="shared" si="31"/>
        <v>0</v>
      </c>
      <c r="AF83" s="29">
        <f t="shared" si="32"/>
        <v>0</v>
      </c>
      <c r="AG83" s="29">
        <f t="shared" si="33"/>
        <v>0</v>
      </c>
      <c r="AH83" s="29">
        <f t="shared" si="34"/>
        <v>0</v>
      </c>
      <c r="AI83" s="29">
        <f t="shared" si="35"/>
        <v>0</v>
      </c>
      <c r="AJ83" s="29">
        <f t="shared" si="36"/>
        <v>1</v>
      </c>
      <c r="AK83" s="29">
        <f t="shared" si="37"/>
        <v>1</v>
      </c>
      <c r="AL83" s="29">
        <f t="shared" si="38"/>
        <v>1</v>
      </c>
      <c r="AN83" s="29">
        <f t="shared" si="39"/>
        <v>1</v>
      </c>
    </row>
    <row r="84" spans="1:40" ht="13" customHeight="1" x14ac:dyDescent="0.15">
      <c r="A84" s="49">
        <v>331</v>
      </c>
      <c r="B84" s="45">
        <v>23</v>
      </c>
      <c r="C84" s="45">
        <v>1.67</v>
      </c>
      <c r="D84" s="45">
        <v>144</v>
      </c>
      <c r="E84" s="45">
        <v>16.2</v>
      </c>
      <c r="F84" s="45">
        <v>5.74</v>
      </c>
      <c r="G84" s="46">
        <v>5</v>
      </c>
      <c r="H84" s="68">
        <v>80</v>
      </c>
      <c r="I84" s="45" t="s">
        <v>4</v>
      </c>
      <c r="J84" s="45">
        <f t="shared" si="27"/>
        <v>0</v>
      </c>
      <c r="K84" s="45" t="s">
        <v>9</v>
      </c>
      <c r="L84" s="53" t="s">
        <v>58</v>
      </c>
      <c r="M84" s="42" t="s">
        <v>77</v>
      </c>
      <c r="N84" s="55" t="s">
        <v>38</v>
      </c>
      <c r="O84" s="45" t="s">
        <v>17</v>
      </c>
      <c r="P84" s="45" t="s">
        <v>17</v>
      </c>
      <c r="Q84" s="45" t="s">
        <v>17</v>
      </c>
      <c r="R84" s="45" t="s">
        <v>24</v>
      </c>
      <c r="S84" s="51" t="s">
        <v>37</v>
      </c>
      <c r="T84" s="55">
        <v>10.8</v>
      </c>
      <c r="U84" s="29">
        <f t="shared" si="41"/>
        <v>0</v>
      </c>
      <c r="V84" s="29">
        <f t="shared" si="42"/>
        <v>1</v>
      </c>
      <c r="W84" s="29">
        <f t="shared" si="43"/>
        <v>1</v>
      </c>
      <c r="X84" s="29">
        <f t="shared" si="44"/>
        <v>0</v>
      </c>
      <c r="Y84" s="29">
        <f t="shared" si="45"/>
        <v>0</v>
      </c>
      <c r="Z84" s="29">
        <f t="shared" si="40"/>
        <v>0</v>
      </c>
      <c r="AA84" s="29">
        <f t="shared" si="46"/>
        <v>1</v>
      </c>
      <c r="AB84" s="29">
        <f t="shared" si="28"/>
        <v>0</v>
      </c>
      <c r="AC84">
        <f t="shared" si="29"/>
        <v>0</v>
      </c>
      <c r="AD84" s="29">
        <f t="shared" si="30"/>
        <v>0</v>
      </c>
      <c r="AE84" s="29">
        <f t="shared" si="31"/>
        <v>1</v>
      </c>
      <c r="AF84" s="29">
        <f t="shared" si="32"/>
        <v>0</v>
      </c>
      <c r="AG84" s="29">
        <f t="shared" si="33"/>
        <v>0</v>
      </c>
      <c r="AH84" s="29">
        <f t="shared" si="34"/>
        <v>1</v>
      </c>
      <c r="AI84" s="29">
        <f t="shared" si="35"/>
        <v>1</v>
      </c>
      <c r="AJ84" s="29">
        <f t="shared" si="36"/>
        <v>0</v>
      </c>
      <c r="AK84" s="29">
        <f t="shared" si="37"/>
        <v>1</v>
      </c>
      <c r="AL84" s="29">
        <f t="shared" si="38"/>
        <v>1</v>
      </c>
      <c r="AN84" s="29">
        <f t="shared" si="39"/>
        <v>0</v>
      </c>
    </row>
    <row r="85" spans="1:40" x14ac:dyDescent="0.15">
      <c r="A85" s="49">
        <v>340</v>
      </c>
      <c r="B85" s="45">
        <v>6.78</v>
      </c>
      <c r="C85" s="45">
        <v>10.7</v>
      </c>
      <c r="D85" s="45">
        <v>123</v>
      </c>
      <c r="E85" s="45" t="s">
        <v>30</v>
      </c>
      <c r="F85" s="45">
        <v>29</v>
      </c>
      <c r="G85" s="46">
        <v>3</v>
      </c>
      <c r="H85" s="68">
        <v>71</v>
      </c>
      <c r="I85" s="45" t="s">
        <v>10</v>
      </c>
      <c r="J85" s="45">
        <f t="shared" si="27"/>
        <v>1</v>
      </c>
      <c r="K85" s="45" t="s">
        <v>5</v>
      </c>
      <c r="L85" s="53" t="s">
        <v>58</v>
      </c>
      <c r="M85" s="42" t="s">
        <v>64</v>
      </c>
      <c r="N85" s="55" t="s">
        <v>38</v>
      </c>
      <c r="O85" s="45" t="s">
        <v>18</v>
      </c>
      <c r="P85" s="45" t="s">
        <v>18</v>
      </c>
      <c r="Q85" s="45" t="s">
        <v>17</v>
      </c>
      <c r="R85" s="45" t="s">
        <v>28</v>
      </c>
      <c r="S85" s="51" t="s">
        <v>35</v>
      </c>
      <c r="T85" s="55">
        <v>6.1</v>
      </c>
      <c r="U85" s="29">
        <f t="shared" si="41"/>
        <v>1</v>
      </c>
      <c r="V85" s="29">
        <f t="shared" si="42"/>
        <v>0</v>
      </c>
      <c r="W85" s="29">
        <f t="shared" si="43"/>
        <v>1</v>
      </c>
      <c r="X85" s="29">
        <f t="shared" si="44"/>
        <v>0</v>
      </c>
      <c r="Y85" s="29">
        <f t="shared" si="45"/>
        <v>0</v>
      </c>
      <c r="Z85" s="29">
        <f t="shared" si="40"/>
        <v>0</v>
      </c>
      <c r="AA85" s="29">
        <f t="shared" si="46"/>
        <v>0</v>
      </c>
      <c r="AB85" s="29">
        <f t="shared" si="28"/>
        <v>1</v>
      </c>
      <c r="AC85">
        <f t="shared" si="29"/>
        <v>0</v>
      </c>
      <c r="AD85" s="29">
        <f t="shared" si="30"/>
        <v>1</v>
      </c>
      <c r="AE85" s="29">
        <f t="shared" si="31"/>
        <v>1</v>
      </c>
      <c r="AF85" s="29">
        <f t="shared" si="32"/>
        <v>0</v>
      </c>
      <c r="AG85" s="29">
        <f t="shared" si="33"/>
        <v>0</v>
      </c>
      <c r="AH85" s="29">
        <f t="shared" si="34"/>
        <v>2</v>
      </c>
      <c r="AI85" s="29">
        <f t="shared" si="35"/>
        <v>2</v>
      </c>
      <c r="AJ85" s="29">
        <f t="shared" si="36"/>
        <v>0</v>
      </c>
      <c r="AK85" s="29">
        <f t="shared" si="37"/>
        <v>0</v>
      </c>
      <c r="AL85" s="29">
        <f t="shared" si="38"/>
        <v>0</v>
      </c>
      <c r="AN85" s="29">
        <f t="shared" si="39"/>
        <v>0</v>
      </c>
    </row>
    <row r="86" spans="1:40" x14ac:dyDescent="0.15">
      <c r="A86" s="49">
        <v>341</v>
      </c>
      <c r="B86" s="45">
        <v>12.2</v>
      </c>
      <c r="C86" s="45">
        <v>2.02</v>
      </c>
      <c r="D86" s="45">
        <v>66</v>
      </c>
      <c r="E86" s="45" t="s">
        <v>30</v>
      </c>
      <c r="F86" s="45">
        <v>8.23</v>
      </c>
      <c r="G86" s="46">
        <v>2</v>
      </c>
      <c r="H86" s="68">
        <v>69</v>
      </c>
      <c r="I86" s="45" t="s">
        <v>10</v>
      </c>
      <c r="J86" s="45">
        <f t="shared" si="27"/>
        <v>1</v>
      </c>
      <c r="K86" s="45" t="s">
        <v>5</v>
      </c>
      <c r="L86" s="53" t="s">
        <v>58</v>
      </c>
      <c r="M86" s="42" t="s">
        <v>68</v>
      </c>
      <c r="N86" s="55" t="s">
        <v>38</v>
      </c>
      <c r="O86" s="45" t="s">
        <v>17</v>
      </c>
      <c r="P86" s="45" t="s">
        <v>18</v>
      </c>
      <c r="Q86" s="45" t="s">
        <v>17</v>
      </c>
      <c r="R86" s="45" t="s">
        <v>29</v>
      </c>
      <c r="S86" s="51" t="s">
        <v>35</v>
      </c>
      <c r="T86" s="55">
        <v>56.6</v>
      </c>
      <c r="U86" s="29">
        <f t="shared" si="41"/>
        <v>1</v>
      </c>
      <c r="V86" s="29">
        <f t="shared" si="42"/>
        <v>0</v>
      </c>
      <c r="W86" s="29">
        <f t="shared" si="43"/>
        <v>1</v>
      </c>
      <c r="X86" s="29">
        <f t="shared" si="44"/>
        <v>0</v>
      </c>
      <c r="Y86" s="29">
        <f t="shared" si="45"/>
        <v>0</v>
      </c>
      <c r="Z86" s="29">
        <f t="shared" si="40"/>
        <v>0</v>
      </c>
      <c r="AA86" s="29">
        <f t="shared" si="46"/>
        <v>1</v>
      </c>
      <c r="AB86" s="29">
        <f t="shared" si="28"/>
        <v>0</v>
      </c>
      <c r="AC86">
        <f t="shared" si="29"/>
        <v>0</v>
      </c>
      <c r="AD86" s="29">
        <f t="shared" si="30"/>
        <v>0</v>
      </c>
      <c r="AE86" s="29">
        <f t="shared" si="31"/>
        <v>0</v>
      </c>
      <c r="AF86" s="29">
        <f t="shared" si="32"/>
        <v>0</v>
      </c>
      <c r="AG86" s="29">
        <f t="shared" si="33"/>
        <v>0</v>
      </c>
      <c r="AH86" s="29">
        <f t="shared" si="34"/>
        <v>0</v>
      </c>
      <c r="AI86" s="29">
        <f t="shared" si="35"/>
        <v>0</v>
      </c>
      <c r="AJ86" s="29">
        <f t="shared" si="36"/>
        <v>0</v>
      </c>
      <c r="AK86" s="29">
        <f t="shared" si="37"/>
        <v>1</v>
      </c>
      <c r="AL86" s="29">
        <f t="shared" si="38"/>
        <v>1</v>
      </c>
      <c r="AN86" s="29">
        <f t="shared" si="39"/>
        <v>0</v>
      </c>
    </row>
    <row r="87" spans="1:40" x14ac:dyDescent="0.15">
      <c r="A87" s="49">
        <v>342</v>
      </c>
      <c r="B87" s="45">
        <v>3.29</v>
      </c>
      <c r="C87" s="45">
        <v>2.6</v>
      </c>
      <c r="D87" s="45">
        <v>88</v>
      </c>
      <c r="E87" s="45">
        <v>13.4</v>
      </c>
      <c r="F87" s="45">
        <v>7.9</v>
      </c>
      <c r="G87" s="46">
        <v>3</v>
      </c>
      <c r="H87" s="68">
        <v>61</v>
      </c>
      <c r="I87" s="45" t="s">
        <v>4</v>
      </c>
      <c r="J87" s="45">
        <f t="shared" si="27"/>
        <v>0</v>
      </c>
      <c r="K87" s="45" t="s">
        <v>3</v>
      </c>
      <c r="L87" s="53" t="s">
        <v>58</v>
      </c>
      <c r="M87" s="42" t="s">
        <v>64</v>
      </c>
      <c r="N87" s="55" t="s">
        <v>38</v>
      </c>
      <c r="O87" s="45" t="s">
        <v>18</v>
      </c>
      <c r="P87" s="45" t="s">
        <v>18</v>
      </c>
      <c r="Q87" s="45" t="s">
        <v>17</v>
      </c>
      <c r="R87" s="45" t="s">
        <v>24</v>
      </c>
      <c r="S87" s="51" t="s">
        <v>37</v>
      </c>
      <c r="T87" s="55">
        <v>31.1</v>
      </c>
      <c r="U87" s="29">
        <f t="shared" si="41"/>
        <v>0</v>
      </c>
      <c r="V87" s="29">
        <f t="shared" si="42"/>
        <v>1</v>
      </c>
      <c r="W87" s="29">
        <f t="shared" si="43"/>
        <v>1</v>
      </c>
      <c r="X87" s="29">
        <f t="shared" si="44"/>
        <v>0</v>
      </c>
      <c r="Y87" s="29">
        <f t="shared" si="45"/>
        <v>0</v>
      </c>
      <c r="Z87" s="29">
        <f t="shared" si="40"/>
        <v>0</v>
      </c>
      <c r="AA87" s="29">
        <f t="shared" si="46"/>
        <v>0</v>
      </c>
      <c r="AB87" s="29">
        <f t="shared" si="28"/>
        <v>1</v>
      </c>
      <c r="AC87">
        <f t="shared" si="29"/>
        <v>0</v>
      </c>
      <c r="AD87" s="29">
        <f t="shared" si="30"/>
        <v>0</v>
      </c>
      <c r="AE87" s="29">
        <f t="shared" si="31"/>
        <v>0</v>
      </c>
      <c r="AF87" s="29">
        <f t="shared" si="32"/>
        <v>0</v>
      </c>
      <c r="AG87" s="29">
        <f t="shared" si="33"/>
        <v>0</v>
      </c>
      <c r="AH87" s="29">
        <f t="shared" si="34"/>
        <v>0</v>
      </c>
      <c r="AI87" s="29">
        <f t="shared" si="35"/>
        <v>0</v>
      </c>
      <c r="AJ87" s="29">
        <f t="shared" si="36"/>
        <v>0</v>
      </c>
      <c r="AK87" s="29">
        <f t="shared" si="37"/>
        <v>1</v>
      </c>
      <c r="AL87" s="29">
        <f t="shared" si="38"/>
        <v>1</v>
      </c>
      <c r="AN87" s="29">
        <f t="shared" si="39"/>
        <v>0</v>
      </c>
    </row>
    <row r="88" spans="1:40" x14ac:dyDescent="0.15">
      <c r="A88" s="49">
        <v>348</v>
      </c>
      <c r="B88" s="45">
        <v>9.2100000000000009</v>
      </c>
      <c r="C88" s="45">
        <v>2.86</v>
      </c>
      <c r="D88" s="45">
        <v>118</v>
      </c>
      <c r="E88" s="45" t="s">
        <v>30</v>
      </c>
      <c r="F88" s="45">
        <v>14.3</v>
      </c>
      <c r="G88" s="46">
        <v>1</v>
      </c>
      <c r="H88" s="68">
        <v>82</v>
      </c>
      <c r="I88" s="45" t="s">
        <v>4</v>
      </c>
      <c r="J88" s="45">
        <f t="shared" si="27"/>
        <v>0</v>
      </c>
      <c r="K88" s="45" t="s">
        <v>3</v>
      </c>
      <c r="L88" s="53" t="s">
        <v>58</v>
      </c>
      <c r="M88" s="42" t="s">
        <v>64</v>
      </c>
      <c r="N88" s="55" t="s">
        <v>38</v>
      </c>
      <c r="O88" s="45" t="s">
        <v>18</v>
      </c>
      <c r="P88" s="45" t="s">
        <v>18</v>
      </c>
      <c r="Q88" s="45" t="s">
        <v>17</v>
      </c>
      <c r="R88" s="45" t="s">
        <v>14</v>
      </c>
      <c r="S88" s="51" t="s">
        <v>37</v>
      </c>
      <c r="T88" s="55">
        <v>20.8</v>
      </c>
      <c r="U88" s="29">
        <f t="shared" si="41"/>
        <v>0</v>
      </c>
      <c r="V88" s="29">
        <f t="shared" si="42"/>
        <v>1</v>
      </c>
      <c r="W88" s="29">
        <f t="shared" si="43"/>
        <v>1</v>
      </c>
      <c r="X88" s="29">
        <f t="shared" si="44"/>
        <v>0</v>
      </c>
      <c r="Y88" s="29">
        <f t="shared" si="45"/>
        <v>0</v>
      </c>
      <c r="Z88" s="29">
        <f t="shared" si="40"/>
        <v>0</v>
      </c>
      <c r="AA88" s="29">
        <f t="shared" si="46"/>
        <v>0</v>
      </c>
      <c r="AB88" s="29">
        <f t="shared" si="28"/>
        <v>1</v>
      </c>
      <c r="AC88">
        <f t="shared" si="29"/>
        <v>0</v>
      </c>
      <c r="AD88" s="29">
        <f t="shared" si="30"/>
        <v>0</v>
      </c>
      <c r="AE88" s="29">
        <f t="shared" si="31"/>
        <v>0</v>
      </c>
      <c r="AF88" s="29">
        <f t="shared" si="32"/>
        <v>0</v>
      </c>
      <c r="AG88" s="29">
        <f t="shared" si="33"/>
        <v>0</v>
      </c>
      <c r="AH88" s="29">
        <f t="shared" si="34"/>
        <v>0</v>
      </c>
      <c r="AI88" s="29">
        <f t="shared" si="35"/>
        <v>0</v>
      </c>
      <c r="AJ88" s="29">
        <f t="shared" si="36"/>
        <v>0</v>
      </c>
      <c r="AK88" s="29">
        <f t="shared" si="37"/>
        <v>1</v>
      </c>
      <c r="AL88" s="29">
        <f t="shared" si="38"/>
        <v>1</v>
      </c>
      <c r="AN88" s="29">
        <f t="shared" si="39"/>
        <v>0</v>
      </c>
    </row>
    <row r="89" spans="1:40" x14ac:dyDescent="0.15">
      <c r="A89" s="49">
        <v>351</v>
      </c>
      <c r="B89" s="45">
        <v>25</v>
      </c>
      <c r="C89" s="45">
        <v>14.3</v>
      </c>
      <c r="D89" s="45">
        <v>174</v>
      </c>
      <c r="E89" s="45" t="s">
        <v>30</v>
      </c>
      <c r="F89" s="45">
        <v>9.3800000000000008</v>
      </c>
      <c r="G89" s="46">
        <v>1</v>
      </c>
      <c r="H89" s="68">
        <v>68</v>
      </c>
      <c r="I89" s="45" t="s">
        <v>10</v>
      </c>
      <c r="J89" s="45">
        <f t="shared" si="27"/>
        <v>1</v>
      </c>
      <c r="K89" s="45" t="s">
        <v>9</v>
      </c>
      <c r="L89" s="53" t="s">
        <v>58</v>
      </c>
      <c r="M89" s="42" t="s">
        <v>64</v>
      </c>
      <c r="N89" s="55" t="s">
        <v>38</v>
      </c>
      <c r="O89" s="45" t="s">
        <v>17</v>
      </c>
      <c r="P89" s="45" t="s">
        <v>17</v>
      </c>
      <c r="Q89" s="45" t="s">
        <v>17</v>
      </c>
      <c r="R89" s="45" t="s">
        <v>14</v>
      </c>
      <c r="S89" s="51" t="s">
        <v>37</v>
      </c>
      <c r="T89" s="67">
        <v>20.8</v>
      </c>
      <c r="U89" s="29">
        <f t="shared" si="41"/>
        <v>0</v>
      </c>
      <c r="V89" s="29">
        <f t="shared" si="42"/>
        <v>1</v>
      </c>
      <c r="W89" s="29">
        <f t="shared" si="43"/>
        <v>1</v>
      </c>
      <c r="X89" s="29">
        <f t="shared" si="44"/>
        <v>0</v>
      </c>
      <c r="Y89" s="29">
        <f t="shared" si="45"/>
        <v>0</v>
      </c>
      <c r="Z89" s="29">
        <f t="shared" si="40"/>
        <v>0</v>
      </c>
      <c r="AA89" s="29">
        <f t="shared" si="46"/>
        <v>1</v>
      </c>
      <c r="AB89" s="29">
        <f t="shared" si="28"/>
        <v>0</v>
      </c>
      <c r="AC89">
        <f t="shared" si="29"/>
        <v>0</v>
      </c>
      <c r="AD89" s="29">
        <f t="shared" si="30"/>
        <v>1</v>
      </c>
      <c r="AE89" s="29">
        <f t="shared" si="31"/>
        <v>1</v>
      </c>
      <c r="AF89" s="29">
        <f t="shared" si="32"/>
        <v>0</v>
      </c>
      <c r="AG89" s="29">
        <f t="shared" si="33"/>
        <v>0</v>
      </c>
      <c r="AH89" s="29">
        <f t="shared" si="34"/>
        <v>2</v>
      </c>
      <c r="AI89" s="29">
        <f t="shared" si="35"/>
        <v>2</v>
      </c>
      <c r="AJ89" s="29">
        <f t="shared" si="36"/>
        <v>0</v>
      </c>
      <c r="AK89" s="29">
        <f t="shared" si="37"/>
        <v>0</v>
      </c>
      <c r="AL89" s="29">
        <f t="shared" si="38"/>
        <v>0</v>
      </c>
      <c r="AN89" s="29">
        <f t="shared" si="39"/>
        <v>0</v>
      </c>
    </row>
    <row r="90" spans="1:40" x14ac:dyDescent="0.15">
      <c r="A90" s="49">
        <v>352</v>
      </c>
      <c r="B90" s="45">
        <v>12.3</v>
      </c>
      <c r="C90" s="45">
        <v>2.4300000000000002</v>
      </c>
      <c r="D90" s="45">
        <v>74</v>
      </c>
      <c r="E90" s="45">
        <v>10.3</v>
      </c>
      <c r="F90" s="45">
        <v>17.7</v>
      </c>
      <c r="G90" s="46">
        <v>3</v>
      </c>
      <c r="H90" s="68">
        <v>75</v>
      </c>
      <c r="I90" s="45" t="s">
        <v>10</v>
      </c>
      <c r="J90" s="45">
        <f t="shared" si="27"/>
        <v>1</v>
      </c>
      <c r="K90" s="45" t="s">
        <v>6</v>
      </c>
      <c r="L90" s="53" t="s">
        <v>58</v>
      </c>
      <c r="M90" s="42" t="s">
        <v>74</v>
      </c>
      <c r="N90" s="55" t="s">
        <v>38</v>
      </c>
      <c r="O90" s="45" t="s">
        <v>17</v>
      </c>
      <c r="P90" s="45" t="s">
        <v>18</v>
      </c>
      <c r="Q90" s="45" t="s">
        <v>18</v>
      </c>
      <c r="R90" s="45"/>
      <c r="S90" s="51"/>
      <c r="T90" s="55">
        <v>61.2</v>
      </c>
      <c r="U90" s="29">
        <f t="shared" si="41"/>
        <v>0</v>
      </c>
      <c r="V90" s="29">
        <f t="shared" si="42"/>
        <v>0</v>
      </c>
      <c r="W90" s="29">
        <f t="shared" si="43"/>
        <v>0</v>
      </c>
      <c r="X90" s="29">
        <f t="shared" si="44"/>
        <v>1</v>
      </c>
      <c r="Y90" s="29">
        <f t="shared" si="45"/>
        <v>0</v>
      </c>
      <c r="Z90" s="29">
        <f t="shared" si="40"/>
        <v>0</v>
      </c>
      <c r="AA90" s="29">
        <f t="shared" si="46"/>
        <v>1</v>
      </c>
      <c r="AB90" s="29">
        <f t="shared" si="28"/>
        <v>0</v>
      </c>
      <c r="AC90">
        <f t="shared" si="29"/>
        <v>0</v>
      </c>
      <c r="AD90" s="29">
        <f t="shared" si="30"/>
        <v>0</v>
      </c>
      <c r="AE90" s="29">
        <f t="shared" si="31"/>
        <v>0</v>
      </c>
      <c r="AF90" s="29">
        <f t="shared" si="32"/>
        <v>0</v>
      </c>
      <c r="AG90" s="29">
        <f t="shared" si="33"/>
        <v>0</v>
      </c>
      <c r="AH90" s="29">
        <f t="shared" si="34"/>
        <v>0</v>
      </c>
      <c r="AI90" s="29">
        <f t="shared" si="35"/>
        <v>0</v>
      </c>
      <c r="AJ90" s="29">
        <f t="shared" si="36"/>
        <v>1</v>
      </c>
      <c r="AK90" s="29">
        <f t="shared" si="37"/>
        <v>1</v>
      </c>
      <c r="AL90" s="29">
        <f t="shared" si="38"/>
        <v>1</v>
      </c>
      <c r="AN90" s="29">
        <f t="shared" si="39"/>
        <v>1</v>
      </c>
    </row>
    <row r="91" spans="1:40" x14ac:dyDescent="0.15">
      <c r="A91" s="49">
        <v>354</v>
      </c>
      <c r="B91" s="45">
        <v>19.3</v>
      </c>
      <c r="C91" s="45">
        <v>1.22</v>
      </c>
      <c r="D91" s="45">
        <v>127</v>
      </c>
      <c r="E91" s="45">
        <v>9.9600000000000009</v>
      </c>
      <c r="F91" s="45">
        <v>6.86</v>
      </c>
      <c r="G91" s="46">
        <v>1</v>
      </c>
      <c r="H91" s="68">
        <v>76</v>
      </c>
      <c r="I91" s="45" t="s">
        <v>4</v>
      </c>
      <c r="J91" s="45">
        <f t="shared" si="27"/>
        <v>0</v>
      </c>
      <c r="K91" s="45" t="s">
        <v>9</v>
      </c>
      <c r="L91" s="53" t="s">
        <v>58</v>
      </c>
      <c r="M91" s="42" t="s">
        <v>64</v>
      </c>
      <c r="N91" s="55" t="s">
        <v>39</v>
      </c>
      <c r="O91" s="45" t="s">
        <v>17</v>
      </c>
      <c r="P91" s="45" t="s">
        <v>18</v>
      </c>
      <c r="Q91" s="45" t="s">
        <v>18</v>
      </c>
      <c r="R91" s="45"/>
      <c r="S91" s="51"/>
      <c r="T91" s="55">
        <v>27.1</v>
      </c>
      <c r="U91" s="29">
        <f t="shared" si="41"/>
        <v>0</v>
      </c>
      <c r="V91" s="29">
        <f t="shared" si="42"/>
        <v>0</v>
      </c>
      <c r="W91" s="29">
        <f t="shared" si="43"/>
        <v>0</v>
      </c>
      <c r="X91" s="29">
        <f t="shared" si="44"/>
        <v>1</v>
      </c>
      <c r="Y91" s="29">
        <f t="shared" si="45"/>
        <v>0</v>
      </c>
      <c r="Z91" s="29">
        <f t="shared" si="40"/>
        <v>0</v>
      </c>
      <c r="AA91" s="29">
        <f t="shared" si="46"/>
        <v>1</v>
      </c>
      <c r="AB91" s="29">
        <f t="shared" si="28"/>
        <v>0</v>
      </c>
      <c r="AC91">
        <f t="shared" si="29"/>
        <v>0</v>
      </c>
      <c r="AD91" s="29">
        <f t="shared" si="30"/>
        <v>0</v>
      </c>
      <c r="AE91" s="29">
        <f t="shared" si="31"/>
        <v>1</v>
      </c>
      <c r="AF91" s="29">
        <f t="shared" si="32"/>
        <v>0</v>
      </c>
      <c r="AG91" s="29">
        <f t="shared" si="33"/>
        <v>0</v>
      </c>
      <c r="AH91" s="29">
        <f t="shared" si="34"/>
        <v>1</v>
      </c>
      <c r="AI91" s="29">
        <f t="shared" si="35"/>
        <v>1</v>
      </c>
      <c r="AJ91" s="29">
        <f t="shared" si="36"/>
        <v>1</v>
      </c>
      <c r="AK91" s="29">
        <f t="shared" si="37"/>
        <v>1</v>
      </c>
      <c r="AL91" s="29">
        <f t="shared" si="38"/>
        <v>1</v>
      </c>
      <c r="AN91" s="29">
        <f t="shared" si="39"/>
        <v>1</v>
      </c>
    </row>
    <row r="92" spans="1:40" x14ac:dyDescent="0.15">
      <c r="A92" s="49">
        <v>357</v>
      </c>
      <c r="B92" s="45">
        <v>23</v>
      </c>
      <c r="C92" s="45">
        <v>0.58299999999999996</v>
      </c>
      <c r="D92" s="45">
        <v>77</v>
      </c>
      <c r="E92" s="45">
        <v>14.8</v>
      </c>
      <c r="F92" s="45">
        <v>32</v>
      </c>
      <c r="G92" s="46">
        <v>1</v>
      </c>
      <c r="H92" s="68">
        <v>74</v>
      </c>
      <c r="I92" s="45" t="s">
        <v>10</v>
      </c>
      <c r="J92" s="45">
        <f t="shared" si="27"/>
        <v>1</v>
      </c>
      <c r="K92" s="45" t="s">
        <v>9</v>
      </c>
      <c r="L92" s="53" t="s">
        <v>58</v>
      </c>
      <c r="M92" s="42" t="s">
        <v>64</v>
      </c>
      <c r="N92" s="55" t="s">
        <v>39</v>
      </c>
      <c r="O92" s="45" t="s">
        <v>17</v>
      </c>
      <c r="P92" s="45" t="s">
        <v>17</v>
      </c>
      <c r="Q92" s="45" t="s">
        <v>17</v>
      </c>
      <c r="R92" s="45" t="s">
        <v>25</v>
      </c>
      <c r="S92" s="51" t="s">
        <v>37</v>
      </c>
      <c r="T92" s="55">
        <v>19.3</v>
      </c>
      <c r="U92" s="29">
        <f t="shared" si="41"/>
        <v>0</v>
      </c>
      <c r="V92" s="29">
        <f t="shared" si="42"/>
        <v>1</v>
      </c>
      <c r="W92" s="29">
        <f t="shared" si="43"/>
        <v>1</v>
      </c>
      <c r="X92" s="29">
        <f t="shared" si="44"/>
        <v>0</v>
      </c>
      <c r="Y92" s="29">
        <f t="shared" si="45"/>
        <v>0</v>
      </c>
      <c r="Z92" s="29">
        <f t="shared" si="40"/>
        <v>0</v>
      </c>
      <c r="AA92" s="29">
        <f t="shared" si="46"/>
        <v>1</v>
      </c>
      <c r="AB92" s="29">
        <f t="shared" si="28"/>
        <v>0</v>
      </c>
      <c r="AC92">
        <f t="shared" si="29"/>
        <v>0</v>
      </c>
      <c r="AD92" s="29">
        <f t="shared" si="30"/>
        <v>0</v>
      </c>
      <c r="AE92" s="29">
        <f t="shared" si="31"/>
        <v>0</v>
      </c>
      <c r="AF92" s="29">
        <f t="shared" si="32"/>
        <v>0</v>
      </c>
      <c r="AG92" s="29">
        <f t="shared" si="33"/>
        <v>0</v>
      </c>
      <c r="AH92" s="29">
        <f t="shared" si="34"/>
        <v>0</v>
      </c>
      <c r="AI92" s="29">
        <f t="shared" si="35"/>
        <v>0</v>
      </c>
      <c r="AJ92" s="29">
        <f t="shared" si="36"/>
        <v>0</v>
      </c>
      <c r="AK92" s="29">
        <f t="shared" si="37"/>
        <v>1</v>
      </c>
      <c r="AL92" s="29">
        <f t="shared" si="38"/>
        <v>1</v>
      </c>
      <c r="AN92" s="29">
        <f t="shared" si="39"/>
        <v>0</v>
      </c>
    </row>
    <row r="93" spans="1:40" x14ac:dyDescent="0.15">
      <c r="A93" s="49">
        <v>361</v>
      </c>
      <c r="B93" s="45">
        <v>18.2</v>
      </c>
      <c r="C93" s="45">
        <v>0.65300000000000002</v>
      </c>
      <c r="D93" s="45">
        <v>170</v>
      </c>
      <c r="E93" s="45">
        <v>36</v>
      </c>
      <c r="F93" s="45">
        <v>4.84</v>
      </c>
      <c r="G93" s="46">
        <v>1</v>
      </c>
      <c r="H93" s="68">
        <v>61</v>
      </c>
      <c r="I93" s="45" t="s">
        <v>10</v>
      </c>
      <c r="J93" s="45">
        <f t="shared" si="27"/>
        <v>1</v>
      </c>
      <c r="K93" s="45" t="s">
        <v>6</v>
      </c>
      <c r="L93" s="53" t="s">
        <v>58</v>
      </c>
      <c r="M93" s="42" t="s">
        <v>64</v>
      </c>
      <c r="N93" s="55" t="s">
        <v>38</v>
      </c>
      <c r="O93" s="45" t="s">
        <v>17</v>
      </c>
      <c r="P93" s="45" t="s">
        <v>18</v>
      </c>
      <c r="Q93" s="45" t="s">
        <v>17</v>
      </c>
      <c r="R93" s="45" t="s">
        <v>14</v>
      </c>
      <c r="S93" s="51" t="s">
        <v>35</v>
      </c>
      <c r="T93" s="55">
        <v>10.9</v>
      </c>
      <c r="U93" s="29">
        <f t="shared" si="41"/>
        <v>1</v>
      </c>
      <c r="V93" s="29">
        <f t="shared" si="42"/>
        <v>0</v>
      </c>
      <c r="W93" s="29">
        <f t="shared" si="43"/>
        <v>1</v>
      </c>
      <c r="X93" s="29">
        <f t="shared" si="44"/>
        <v>0</v>
      </c>
      <c r="Y93" s="29">
        <f t="shared" si="45"/>
        <v>0</v>
      </c>
      <c r="Z93" s="29">
        <f t="shared" si="40"/>
        <v>0</v>
      </c>
      <c r="AA93" s="29">
        <f t="shared" si="46"/>
        <v>1</v>
      </c>
      <c r="AB93" s="29">
        <f t="shared" si="28"/>
        <v>0</v>
      </c>
      <c r="AC93">
        <f t="shared" si="29"/>
        <v>0</v>
      </c>
      <c r="AD93" s="29">
        <f t="shared" si="30"/>
        <v>0</v>
      </c>
      <c r="AE93" s="29">
        <f t="shared" si="31"/>
        <v>1</v>
      </c>
      <c r="AF93" s="29">
        <f t="shared" si="32"/>
        <v>1</v>
      </c>
      <c r="AG93" s="29">
        <f t="shared" si="33"/>
        <v>0</v>
      </c>
      <c r="AH93" s="29">
        <f t="shared" si="34"/>
        <v>2</v>
      </c>
      <c r="AI93" s="29">
        <f t="shared" si="35"/>
        <v>1</v>
      </c>
      <c r="AJ93" s="29">
        <f t="shared" si="36"/>
        <v>0</v>
      </c>
      <c r="AK93" s="29">
        <f t="shared" si="37"/>
        <v>0</v>
      </c>
      <c r="AL93" s="29">
        <f t="shared" si="38"/>
        <v>1</v>
      </c>
      <c r="AN93" s="29">
        <f t="shared" si="39"/>
        <v>0</v>
      </c>
    </row>
    <row r="94" spans="1:40" x14ac:dyDescent="0.15">
      <c r="A94" s="49">
        <v>363</v>
      </c>
      <c r="B94" s="45">
        <v>74</v>
      </c>
      <c r="C94" s="45">
        <v>20</v>
      </c>
      <c r="D94" s="45">
        <v>113</v>
      </c>
      <c r="E94" s="45" t="s">
        <v>30</v>
      </c>
      <c r="F94" s="45">
        <v>0.6</v>
      </c>
      <c r="G94" s="46">
        <v>1</v>
      </c>
      <c r="H94" s="68">
        <v>63</v>
      </c>
      <c r="I94" s="45" t="s">
        <v>10</v>
      </c>
      <c r="J94" s="45">
        <f t="shared" si="27"/>
        <v>1</v>
      </c>
      <c r="K94" s="45" t="s">
        <v>6</v>
      </c>
      <c r="L94" s="53" t="s">
        <v>56</v>
      </c>
      <c r="M94" s="42" t="s">
        <v>64</v>
      </c>
      <c r="N94" s="55" t="s">
        <v>38</v>
      </c>
      <c r="O94" s="45" t="s">
        <v>17</v>
      </c>
      <c r="P94" s="45" t="s">
        <v>18</v>
      </c>
      <c r="Q94" s="45" t="s">
        <v>18</v>
      </c>
      <c r="R94" s="45"/>
      <c r="S94" s="51"/>
      <c r="T94" s="55">
        <v>58.7</v>
      </c>
      <c r="U94" s="29">
        <f t="shared" si="41"/>
        <v>0</v>
      </c>
      <c r="V94" s="29">
        <f t="shared" si="42"/>
        <v>0</v>
      </c>
      <c r="W94" s="29">
        <f t="shared" si="43"/>
        <v>0</v>
      </c>
      <c r="X94" s="29">
        <f t="shared" si="44"/>
        <v>1</v>
      </c>
      <c r="Y94" s="29">
        <f t="shared" si="45"/>
        <v>0</v>
      </c>
      <c r="Z94" s="29">
        <f t="shared" si="40"/>
        <v>0</v>
      </c>
      <c r="AA94" s="29">
        <f t="shared" si="46"/>
        <v>1</v>
      </c>
      <c r="AB94" s="29">
        <f t="shared" si="28"/>
        <v>0</v>
      </c>
      <c r="AC94">
        <f t="shared" si="29"/>
        <v>1</v>
      </c>
      <c r="AD94" s="29">
        <f t="shared" si="30"/>
        <v>1</v>
      </c>
      <c r="AE94" s="29">
        <f t="shared" si="31"/>
        <v>0</v>
      </c>
      <c r="AF94" s="29">
        <f t="shared" si="32"/>
        <v>0</v>
      </c>
      <c r="AG94" s="29">
        <f t="shared" si="33"/>
        <v>0</v>
      </c>
      <c r="AH94" s="29">
        <f t="shared" si="34"/>
        <v>2</v>
      </c>
      <c r="AI94" s="29">
        <f t="shared" si="35"/>
        <v>2</v>
      </c>
      <c r="AJ94" s="29">
        <f t="shared" si="36"/>
        <v>1</v>
      </c>
      <c r="AK94" s="29">
        <f t="shared" si="37"/>
        <v>0</v>
      </c>
      <c r="AL94" s="29">
        <f t="shared" si="38"/>
        <v>0</v>
      </c>
      <c r="AN94" s="29">
        <f t="shared" si="39"/>
        <v>1</v>
      </c>
    </row>
    <row r="95" spans="1:40" x14ac:dyDescent="0.15">
      <c r="A95" s="49">
        <v>364</v>
      </c>
      <c r="B95" s="45">
        <v>10.8</v>
      </c>
      <c r="C95" s="45">
        <v>4.5199999999999996</v>
      </c>
      <c r="D95" s="45">
        <v>146</v>
      </c>
      <c r="E95" s="45">
        <v>16.600000000000001</v>
      </c>
      <c r="F95" s="45">
        <v>9.4700000000000006</v>
      </c>
      <c r="G95" s="46">
        <v>5</v>
      </c>
      <c r="H95" s="68">
        <v>69</v>
      </c>
      <c r="I95" s="45" t="s">
        <v>10</v>
      </c>
      <c r="J95" s="45">
        <f t="shared" si="27"/>
        <v>1</v>
      </c>
      <c r="K95" s="45" t="s">
        <v>3</v>
      </c>
      <c r="L95" s="53" t="s">
        <v>56</v>
      </c>
      <c r="M95" s="42" t="s">
        <v>64</v>
      </c>
      <c r="N95" s="55" t="s">
        <v>38</v>
      </c>
      <c r="O95" s="45" t="s">
        <v>18</v>
      </c>
      <c r="P95" s="45" t="s">
        <v>18</v>
      </c>
      <c r="Q95" s="45" t="s">
        <v>18</v>
      </c>
      <c r="R95" s="45"/>
      <c r="S95" s="51"/>
      <c r="T95" s="55">
        <v>58.7</v>
      </c>
      <c r="U95" s="29">
        <f t="shared" si="41"/>
        <v>0</v>
      </c>
      <c r="V95" s="29">
        <f t="shared" si="42"/>
        <v>0</v>
      </c>
      <c r="W95" s="29">
        <f t="shared" si="43"/>
        <v>0</v>
      </c>
      <c r="X95" s="29">
        <f t="shared" si="44"/>
        <v>1</v>
      </c>
      <c r="Y95" s="29">
        <f t="shared" si="45"/>
        <v>0</v>
      </c>
      <c r="Z95" s="29">
        <f t="shared" si="40"/>
        <v>0</v>
      </c>
      <c r="AA95" s="29">
        <f t="shared" si="46"/>
        <v>0</v>
      </c>
      <c r="AB95" s="29">
        <f t="shared" si="28"/>
        <v>1</v>
      </c>
      <c r="AC95">
        <f t="shared" si="29"/>
        <v>0</v>
      </c>
      <c r="AD95" s="29">
        <f t="shared" si="30"/>
        <v>0</v>
      </c>
      <c r="AE95" s="29">
        <f t="shared" si="31"/>
        <v>1</v>
      </c>
      <c r="AF95" s="29">
        <f t="shared" si="32"/>
        <v>0</v>
      </c>
      <c r="AG95" s="29">
        <f t="shared" si="33"/>
        <v>0</v>
      </c>
      <c r="AH95" s="29">
        <f t="shared" si="34"/>
        <v>1</v>
      </c>
      <c r="AI95" s="29">
        <f t="shared" si="35"/>
        <v>1</v>
      </c>
      <c r="AJ95" s="29">
        <f t="shared" si="36"/>
        <v>1</v>
      </c>
      <c r="AK95" s="29">
        <f t="shared" si="37"/>
        <v>1</v>
      </c>
      <c r="AL95" s="29">
        <f t="shared" si="38"/>
        <v>1</v>
      </c>
      <c r="AN95" s="29">
        <f t="shared" si="39"/>
        <v>1</v>
      </c>
    </row>
    <row r="96" spans="1:40" x14ac:dyDescent="0.15">
      <c r="A96" s="49">
        <v>365</v>
      </c>
      <c r="B96" s="45">
        <v>15.7</v>
      </c>
      <c r="C96" s="45">
        <v>2.5</v>
      </c>
      <c r="D96" s="45">
        <v>53</v>
      </c>
      <c r="E96" s="45">
        <v>8.2200000000000006</v>
      </c>
      <c r="F96" s="45">
        <v>56</v>
      </c>
      <c r="G96" s="46">
        <v>1</v>
      </c>
      <c r="H96" s="68">
        <v>49</v>
      </c>
      <c r="I96" s="45" t="s">
        <v>10</v>
      </c>
      <c r="J96" s="45">
        <f t="shared" si="27"/>
        <v>0</v>
      </c>
      <c r="K96" s="45" t="s">
        <v>6</v>
      </c>
      <c r="L96" s="53" t="s">
        <v>58</v>
      </c>
      <c r="M96" s="42" t="s">
        <v>64</v>
      </c>
      <c r="N96" s="55" t="s">
        <v>38</v>
      </c>
      <c r="O96" s="45" t="s">
        <v>17</v>
      </c>
      <c r="P96" s="45" t="s">
        <v>18</v>
      </c>
      <c r="Q96" s="45" t="s">
        <v>46</v>
      </c>
      <c r="R96" s="56"/>
      <c r="S96" s="57"/>
      <c r="T96" s="55">
        <v>36.6</v>
      </c>
      <c r="U96" s="29">
        <f t="shared" si="41"/>
        <v>0</v>
      </c>
      <c r="V96" s="29">
        <f t="shared" si="42"/>
        <v>0</v>
      </c>
      <c r="W96" s="29">
        <f t="shared" si="43"/>
        <v>0</v>
      </c>
      <c r="X96" s="29">
        <f t="shared" si="44"/>
        <v>0</v>
      </c>
      <c r="Y96" s="29">
        <f t="shared" si="45"/>
        <v>1</v>
      </c>
      <c r="Z96" s="29">
        <f t="shared" si="40"/>
        <v>0</v>
      </c>
      <c r="AA96" s="29">
        <f t="shared" si="46"/>
        <v>1</v>
      </c>
      <c r="AB96" s="29">
        <f t="shared" si="28"/>
        <v>0</v>
      </c>
      <c r="AC96">
        <f t="shared" si="29"/>
        <v>0</v>
      </c>
      <c r="AD96" s="29">
        <f t="shared" si="30"/>
        <v>0</v>
      </c>
      <c r="AE96" s="29">
        <f t="shared" si="31"/>
        <v>0</v>
      </c>
      <c r="AF96" s="29">
        <f t="shared" si="32"/>
        <v>0</v>
      </c>
      <c r="AG96" s="29">
        <f t="shared" si="33"/>
        <v>1</v>
      </c>
      <c r="AH96" s="29">
        <f t="shared" si="34"/>
        <v>1</v>
      </c>
      <c r="AI96" s="29">
        <f t="shared" si="35"/>
        <v>1</v>
      </c>
      <c r="AJ96" s="29">
        <f t="shared" si="36"/>
        <v>1</v>
      </c>
      <c r="AK96" s="29">
        <f t="shared" si="37"/>
        <v>1</v>
      </c>
      <c r="AL96" s="29">
        <f t="shared" si="38"/>
        <v>1</v>
      </c>
      <c r="AN96" s="29">
        <f t="shared" si="39"/>
        <v>1</v>
      </c>
    </row>
    <row r="97" spans="1:40" x14ac:dyDescent="0.15">
      <c r="A97" s="49">
        <v>366</v>
      </c>
      <c r="B97" s="45">
        <v>14.6</v>
      </c>
      <c r="C97" s="45">
        <v>1.3</v>
      </c>
      <c r="D97" s="45">
        <v>51</v>
      </c>
      <c r="E97" s="45">
        <v>15.9</v>
      </c>
      <c r="F97" s="45">
        <v>4.84</v>
      </c>
      <c r="G97" s="46">
        <v>1</v>
      </c>
      <c r="H97" s="68">
        <v>61</v>
      </c>
      <c r="I97" s="45" t="s">
        <v>10</v>
      </c>
      <c r="J97" s="45">
        <f t="shared" si="27"/>
        <v>1</v>
      </c>
      <c r="K97" s="45" t="s">
        <v>5</v>
      </c>
      <c r="L97" s="53" t="s">
        <v>59</v>
      </c>
      <c r="M97" s="42" t="s">
        <v>64</v>
      </c>
      <c r="N97" s="55" t="s">
        <v>38</v>
      </c>
      <c r="O97" s="45" t="s">
        <v>17</v>
      </c>
      <c r="P97" s="45" t="s">
        <v>18</v>
      </c>
      <c r="Q97" s="45" t="s">
        <v>18</v>
      </c>
      <c r="R97" s="56"/>
      <c r="S97" s="51"/>
      <c r="T97" s="55">
        <v>58.4</v>
      </c>
      <c r="U97" s="29">
        <f t="shared" si="41"/>
        <v>0</v>
      </c>
      <c r="V97" s="29">
        <f t="shared" si="42"/>
        <v>0</v>
      </c>
      <c r="W97" s="29">
        <f t="shared" si="43"/>
        <v>0</v>
      </c>
      <c r="X97" s="29">
        <f t="shared" si="44"/>
        <v>1</v>
      </c>
      <c r="Y97" s="29">
        <f t="shared" si="45"/>
        <v>0</v>
      </c>
      <c r="Z97" s="29">
        <f t="shared" si="40"/>
        <v>0</v>
      </c>
      <c r="AA97" s="29">
        <f t="shared" si="46"/>
        <v>1</v>
      </c>
      <c r="AB97" s="29">
        <f t="shared" si="28"/>
        <v>0</v>
      </c>
      <c r="AC97">
        <f t="shared" si="29"/>
        <v>0</v>
      </c>
      <c r="AD97" s="29">
        <f t="shared" si="30"/>
        <v>0</v>
      </c>
      <c r="AE97" s="29">
        <f t="shared" si="31"/>
        <v>0</v>
      </c>
      <c r="AF97" s="29">
        <f t="shared" si="32"/>
        <v>0</v>
      </c>
      <c r="AG97" s="29">
        <f t="shared" si="33"/>
        <v>0</v>
      </c>
      <c r="AH97" s="29">
        <f t="shared" si="34"/>
        <v>0</v>
      </c>
      <c r="AI97" s="29">
        <f t="shared" si="35"/>
        <v>0</v>
      </c>
      <c r="AJ97" s="29">
        <f t="shared" si="36"/>
        <v>1</v>
      </c>
      <c r="AK97" s="29">
        <f t="shared" si="37"/>
        <v>1</v>
      </c>
      <c r="AL97" s="29">
        <f t="shared" si="38"/>
        <v>1</v>
      </c>
      <c r="AN97" s="29">
        <f t="shared" si="39"/>
        <v>1</v>
      </c>
    </row>
    <row r="98" spans="1:40" x14ac:dyDescent="0.15">
      <c r="A98" s="49">
        <v>371</v>
      </c>
      <c r="B98" s="45">
        <v>5.34</v>
      </c>
      <c r="C98" s="45">
        <v>1.72</v>
      </c>
      <c r="D98" s="45">
        <v>91</v>
      </c>
      <c r="E98" s="45" t="s">
        <v>30</v>
      </c>
      <c r="F98" s="45">
        <v>12</v>
      </c>
      <c r="G98" s="46">
        <v>1</v>
      </c>
      <c r="H98" s="68">
        <v>70</v>
      </c>
      <c r="I98" s="45" t="s">
        <v>10</v>
      </c>
      <c r="J98" s="45">
        <f t="shared" si="27"/>
        <v>1</v>
      </c>
      <c r="K98" s="45" t="s">
        <v>3</v>
      </c>
      <c r="L98" s="53" t="s">
        <v>58</v>
      </c>
      <c r="M98" s="42" t="s">
        <v>64</v>
      </c>
      <c r="N98" s="55" t="s">
        <v>38</v>
      </c>
      <c r="O98" s="45" t="s">
        <v>18</v>
      </c>
      <c r="P98" s="45" t="s">
        <v>18</v>
      </c>
      <c r="Q98" s="45" t="s">
        <v>18</v>
      </c>
      <c r="R98" s="45"/>
      <c r="S98" s="51"/>
      <c r="T98" s="55">
        <v>57.7</v>
      </c>
      <c r="U98" s="29">
        <f t="shared" si="41"/>
        <v>0</v>
      </c>
      <c r="V98" s="29">
        <f t="shared" si="42"/>
        <v>0</v>
      </c>
      <c r="W98" s="29">
        <f t="shared" si="43"/>
        <v>0</v>
      </c>
      <c r="X98" s="29">
        <f t="shared" si="44"/>
        <v>1</v>
      </c>
      <c r="Y98" s="29">
        <f t="shared" si="45"/>
        <v>0</v>
      </c>
      <c r="Z98" s="29">
        <f t="shared" si="40"/>
        <v>0</v>
      </c>
      <c r="AA98" s="29">
        <f t="shared" si="46"/>
        <v>0</v>
      </c>
      <c r="AB98" s="29">
        <f t="shared" si="28"/>
        <v>1</v>
      </c>
      <c r="AC98">
        <f t="shared" si="29"/>
        <v>0</v>
      </c>
      <c r="AD98" s="29">
        <f t="shared" si="30"/>
        <v>0</v>
      </c>
      <c r="AE98" s="29">
        <f t="shared" si="31"/>
        <v>0</v>
      </c>
      <c r="AF98" s="29">
        <f t="shared" si="32"/>
        <v>0</v>
      </c>
      <c r="AG98" s="29">
        <f t="shared" si="33"/>
        <v>0</v>
      </c>
      <c r="AH98" s="29">
        <f t="shared" si="34"/>
        <v>0</v>
      </c>
      <c r="AI98" s="29">
        <f t="shared" si="35"/>
        <v>0</v>
      </c>
      <c r="AJ98" s="29">
        <f t="shared" si="36"/>
        <v>1</v>
      </c>
      <c r="AK98" s="29">
        <f t="shared" si="37"/>
        <v>1</v>
      </c>
      <c r="AL98" s="29">
        <f t="shared" si="38"/>
        <v>1</v>
      </c>
      <c r="AN98" s="29">
        <f t="shared" si="39"/>
        <v>1</v>
      </c>
    </row>
    <row r="99" spans="1:40" x14ac:dyDescent="0.15">
      <c r="A99" s="49">
        <v>372</v>
      </c>
      <c r="B99" s="45">
        <v>10.5</v>
      </c>
      <c r="C99" s="45">
        <v>3.54</v>
      </c>
      <c r="D99" s="45">
        <v>79</v>
      </c>
      <c r="E99" s="45">
        <v>16.5</v>
      </c>
      <c r="F99" s="45">
        <v>24</v>
      </c>
      <c r="G99" s="46">
        <v>1</v>
      </c>
      <c r="H99" s="68">
        <v>59</v>
      </c>
      <c r="I99" s="45" t="s">
        <v>10</v>
      </c>
      <c r="J99" s="45">
        <f t="shared" si="27"/>
        <v>1</v>
      </c>
      <c r="K99" s="45" t="s">
        <v>3</v>
      </c>
      <c r="L99" s="53" t="s">
        <v>58</v>
      </c>
      <c r="M99" s="42" t="s">
        <v>81</v>
      </c>
      <c r="N99" s="55" t="s">
        <v>38</v>
      </c>
      <c r="O99" s="45" t="s">
        <v>18</v>
      </c>
      <c r="P99" s="45" t="s">
        <v>18</v>
      </c>
      <c r="Q99" s="45" t="s">
        <v>18</v>
      </c>
      <c r="R99" s="45"/>
      <c r="S99" s="51"/>
      <c r="T99" s="55">
        <v>57.7</v>
      </c>
      <c r="U99" s="29">
        <f t="shared" si="41"/>
        <v>0</v>
      </c>
      <c r="V99" s="29">
        <f t="shared" si="42"/>
        <v>0</v>
      </c>
      <c r="W99" s="29">
        <f t="shared" si="43"/>
        <v>0</v>
      </c>
      <c r="X99" s="29">
        <f t="shared" si="44"/>
        <v>1</v>
      </c>
      <c r="Y99" s="29">
        <f t="shared" si="45"/>
        <v>0</v>
      </c>
      <c r="Z99" s="29">
        <f t="shared" si="40"/>
        <v>0</v>
      </c>
      <c r="AA99" s="29">
        <f t="shared" si="46"/>
        <v>0</v>
      </c>
      <c r="AB99" s="29">
        <f t="shared" si="28"/>
        <v>1</v>
      </c>
      <c r="AC99">
        <f t="shared" si="29"/>
        <v>0</v>
      </c>
      <c r="AD99" s="29">
        <f t="shared" si="30"/>
        <v>0</v>
      </c>
      <c r="AE99" s="29">
        <f t="shared" si="31"/>
        <v>0</v>
      </c>
      <c r="AF99" s="29">
        <f t="shared" si="32"/>
        <v>0</v>
      </c>
      <c r="AG99" s="29">
        <f t="shared" si="33"/>
        <v>0</v>
      </c>
      <c r="AH99" s="29">
        <f t="shared" si="34"/>
        <v>0</v>
      </c>
      <c r="AI99" s="29">
        <f t="shared" si="35"/>
        <v>0</v>
      </c>
      <c r="AJ99" s="29">
        <f t="shared" si="36"/>
        <v>1</v>
      </c>
      <c r="AK99" s="29">
        <f t="shared" si="37"/>
        <v>1</v>
      </c>
      <c r="AL99" s="29">
        <f t="shared" si="38"/>
        <v>1</v>
      </c>
      <c r="AN99" s="29">
        <f t="shared" si="39"/>
        <v>1</v>
      </c>
    </row>
    <row r="100" spans="1:40" x14ac:dyDescent="0.15">
      <c r="A100" s="49">
        <v>374</v>
      </c>
      <c r="B100" s="45">
        <v>9.5500000000000007</v>
      </c>
      <c r="C100" s="45">
        <v>3.05</v>
      </c>
      <c r="D100" s="45">
        <v>99</v>
      </c>
      <c r="E100" s="45" t="s">
        <v>30</v>
      </c>
      <c r="F100" s="45">
        <v>4.25</v>
      </c>
      <c r="G100" s="46">
        <v>3</v>
      </c>
      <c r="H100" s="68">
        <v>69</v>
      </c>
      <c r="I100" s="45" t="s">
        <v>10</v>
      </c>
      <c r="J100" s="45">
        <f t="shared" si="27"/>
        <v>1</v>
      </c>
      <c r="K100" s="45" t="s">
        <v>7</v>
      </c>
      <c r="L100" s="53" t="s">
        <v>58</v>
      </c>
      <c r="M100" s="42" t="s">
        <v>64</v>
      </c>
      <c r="N100" s="55" t="s">
        <v>38</v>
      </c>
      <c r="O100" s="45" t="s">
        <v>18</v>
      </c>
      <c r="P100" s="45" t="s">
        <v>18</v>
      </c>
      <c r="Q100" s="45" t="s">
        <v>46</v>
      </c>
      <c r="R100" s="45"/>
      <c r="S100" s="51"/>
      <c r="T100" s="55">
        <v>16.8</v>
      </c>
      <c r="U100" s="29">
        <f t="shared" si="41"/>
        <v>0</v>
      </c>
      <c r="V100" s="29">
        <f t="shared" si="42"/>
        <v>0</v>
      </c>
      <c r="W100" s="29">
        <f t="shared" si="43"/>
        <v>0</v>
      </c>
      <c r="X100" s="29">
        <f t="shared" si="44"/>
        <v>0</v>
      </c>
      <c r="Y100" s="29">
        <f t="shared" si="45"/>
        <v>1</v>
      </c>
      <c r="Z100" s="29">
        <f t="shared" si="40"/>
        <v>0</v>
      </c>
      <c r="AA100" s="29">
        <f t="shared" si="46"/>
        <v>0</v>
      </c>
      <c r="AB100" s="29">
        <f t="shared" si="28"/>
        <v>1</v>
      </c>
      <c r="AC100">
        <f t="shared" si="29"/>
        <v>0</v>
      </c>
      <c r="AD100" s="29">
        <f t="shared" si="30"/>
        <v>0</v>
      </c>
      <c r="AE100" s="29">
        <f t="shared" si="31"/>
        <v>0</v>
      </c>
      <c r="AF100" s="29">
        <f t="shared" si="32"/>
        <v>0</v>
      </c>
      <c r="AG100" s="29">
        <f t="shared" si="33"/>
        <v>0</v>
      </c>
      <c r="AH100" s="29">
        <f t="shared" si="34"/>
        <v>0</v>
      </c>
      <c r="AI100" s="29">
        <f t="shared" si="35"/>
        <v>0</v>
      </c>
      <c r="AJ100" s="29">
        <f t="shared" si="36"/>
        <v>1</v>
      </c>
      <c r="AK100" s="29">
        <f t="shared" si="37"/>
        <v>1</v>
      </c>
      <c r="AL100" s="29">
        <f t="shared" si="38"/>
        <v>1</v>
      </c>
      <c r="AN100" s="29">
        <f t="shared" si="39"/>
        <v>1</v>
      </c>
    </row>
    <row r="101" spans="1:40" x14ac:dyDescent="0.15">
      <c r="A101" s="49">
        <v>378</v>
      </c>
      <c r="B101" s="45">
        <v>57</v>
      </c>
      <c r="C101" s="45">
        <v>6.02</v>
      </c>
      <c r="D101" s="45">
        <v>96</v>
      </c>
      <c r="E101" s="45">
        <v>14.8</v>
      </c>
      <c r="F101" s="45">
        <v>13.9</v>
      </c>
      <c r="G101" s="46">
        <v>1</v>
      </c>
      <c r="H101" s="68">
        <v>68</v>
      </c>
      <c r="I101" s="45" t="s">
        <v>10</v>
      </c>
      <c r="J101" s="45">
        <f t="shared" si="27"/>
        <v>1</v>
      </c>
      <c r="K101" s="45" t="s">
        <v>5</v>
      </c>
      <c r="L101" s="53" t="s">
        <v>58</v>
      </c>
      <c r="M101" s="42" t="s">
        <v>62</v>
      </c>
      <c r="N101" s="55" t="s">
        <v>38</v>
      </c>
      <c r="O101" s="45" t="s">
        <v>17</v>
      </c>
      <c r="P101" s="45" t="s">
        <v>18</v>
      </c>
      <c r="Q101" s="45" t="s">
        <v>17</v>
      </c>
      <c r="R101" s="45" t="s">
        <v>27</v>
      </c>
      <c r="S101" s="51" t="s">
        <v>37</v>
      </c>
      <c r="T101" s="65">
        <v>2</v>
      </c>
      <c r="U101" s="29">
        <f t="shared" si="41"/>
        <v>0</v>
      </c>
      <c r="V101" s="29">
        <f t="shared" si="42"/>
        <v>1</v>
      </c>
      <c r="W101" s="29">
        <f t="shared" si="43"/>
        <v>1</v>
      </c>
      <c r="X101" s="29">
        <f t="shared" si="44"/>
        <v>0</v>
      </c>
      <c r="Y101" s="29">
        <f t="shared" si="45"/>
        <v>0</v>
      </c>
      <c r="Z101" s="29">
        <f t="shared" si="40"/>
        <v>0</v>
      </c>
      <c r="AA101" s="29">
        <f t="shared" si="46"/>
        <v>1</v>
      </c>
      <c r="AB101" s="29">
        <f t="shared" si="28"/>
        <v>0</v>
      </c>
      <c r="AC101">
        <f t="shared" si="29"/>
        <v>1</v>
      </c>
      <c r="AD101" s="29">
        <f t="shared" si="30"/>
        <v>1</v>
      </c>
      <c r="AE101" s="29">
        <f t="shared" si="31"/>
        <v>0</v>
      </c>
      <c r="AF101" s="29">
        <f t="shared" si="32"/>
        <v>0</v>
      </c>
      <c r="AG101" s="29">
        <f t="shared" si="33"/>
        <v>0</v>
      </c>
      <c r="AH101" s="29">
        <f t="shared" si="34"/>
        <v>2</v>
      </c>
      <c r="AI101" s="29">
        <f t="shared" si="35"/>
        <v>2</v>
      </c>
      <c r="AJ101" s="29">
        <f t="shared" si="36"/>
        <v>0</v>
      </c>
      <c r="AK101" s="29">
        <f t="shared" si="37"/>
        <v>0</v>
      </c>
      <c r="AL101" s="29">
        <f t="shared" si="38"/>
        <v>0</v>
      </c>
      <c r="AN101" s="29">
        <f t="shared" si="39"/>
        <v>0</v>
      </c>
    </row>
    <row r="102" spans="1:40" x14ac:dyDescent="0.15">
      <c r="A102" s="49">
        <v>381</v>
      </c>
      <c r="B102" s="45">
        <v>12.8</v>
      </c>
      <c r="C102" s="45">
        <v>2.12</v>
      </c>
      <c r="D102" s="45">
        <v>82</v>
      </c>
      <c r="E102" s="45">
        <v>10.9</v>
      </c>
      <c r="F102" s="45">
        <v>6.9</v>
      </c>
      <c r="G102" s="46">
        <v>1</v>
      </c>
      <c r="H102" s="68">
        <v>72</v>
      </c>
      <c r="I102" s="45" t="s">
        <v>10</v>
      </c>
      <c r="J102" s="45">
        <f t="shared" si="27"/>
        <v>1</v>
      </c>
      <c r="K102" s="45" t="s">
        <v>5</v>
      </c>
      <c r="L102" s="53" t="s">
        <v>58</v>
      </c>
      <c r="M102" s="42" t="s">
        <v>64</v>
      </c>
      <c r="N102" s="55" t="s">
        <v>38</v>
      </c>
      <c r="O102" s="45" t="s">
        <v>18</v>
      </c>
      <c r="P102" s="45" t="s">
        <v>18</v>
      </c>
      <c r="Q102" s="45" t="s">
        <v>17</v>
      </c>
      <c r="R102" s="45" t="s">
        <v>22</v>
      </c>
      <c r="S102" s="51" t="s">
        <v>37</v>
      </c>
      <c r="T102" s="55">
        <v>53.4</v>
      </c>
      <c r="U102" s="29">
        <f t="shared" si="41"/>
        <v>0</v>
      </c>
      <c r="V102" s="29">
        <f t="shared" si="42"/>
        <v>1</v>
      </c>
      <c r="W102" s="29">
        <f t="shared" si="43"/>
        <v>1</v>
      </c>
      <c r="X102" s="29">
        <f t="shared" si="44"/>
        <v>0</v>
      </c>
      <c r="Y102" s="29">
        <f t="shared" si="45"/>
        <v>0</v>
      </c>
      <c r="Z102" s="29">
        <f t="shared" si="40"/>
        <v>0</v>
      </c>
      <c r="AA102" s="29">
        <f t="shared" si="46"/>
        <v>0</v>
      </c>
      <c r="AB102" s="29">
        <f t="shared" si="28"/>
        <v>1</v>
      </c>
      <c r="AC102">
        <f t="shared" si="29"/>
        <v>0</v>
      </c>
      <c r="AD102" s="29">
        <f t="shared" si="30"/>
        <v>0</v>
      </c>
      <c r="AE102" s="29">
        <f t="shared" si="31"/>
        <v>0</v>
      </c>
      <c r="AF102" s="29">
        <f t="shared" si="32"/>
        <v>0</v>
      </c>
      <c r="AG102" s="29">
        <f t="shared" si="33"/>
        <v>0</v>
      </c>
      <c r="AH102" s="29">
        <f t="shared" si="34"/>
        <v>0</v>
      </c>
      <c r="AI102" s="29">
        <f t="shared" si="35"/>
        <v>0</v>
      </c>
      <c r="AJ102" s="29">
        <f t="shared" si="36"/>
        <v>0</v>
      </c>
      <c r="AK102" s="29">
        <f t="shared" si="37"/>
        <v>1</v>
      </c>
      <c r="AL102" s="29">
        <f t="shared" si="38"/>
        <v>1</v>
      </c>
      <c r="AN102" s="29">
        <f t="shared" si="39"/>
        <v>0</v>
      </c>
    </row>
    <row r="103" spans="1:40" x14ac:dyDescent="0.15">
      <c r="A103" s="49">
        <v>385</v>
      </c>
      <c r="B103" s="45">
        <v>10.5</v>
      </c>
      <c r="C103" s="45">
        <v>3.79</v>
      </c>
      <c r="D103" s="45">
        <v>76</v>
      </c>
      <c r="E103" s="45" t="s">
        <v>30</v>
      </c>
      <c r="F103" s="45">
        <v>14</v>
      </c>
      <c r="G103" s="46">
        <v>1</v>
      </c>
      <c r="H103" s="68">
        <v>80</v>
      </c>
      <c r="I103" s="45" t="s">
        <v>10</v>
      </c>
      <c r="J103" s="45">
        <f t="shared" si="27"/>
        <v>1</v>
      </c>
      <c r="K103" s="45" t="s">
        <v>5</v>
      </c>
      <c r="L103" s="53" t="s">
        <v>58</v>
      </c>
      <c r="M103" s="42" t="s">
        <v>64</v>
      </c>
      <c r="N103" s="55" t="s">
        <v>39</v>
      </c>
      <c r="O103" s="45" t="s">
        <v>18</v>
      </c>
      <c r="P103" s="45" t="s">
        <v>18</v>
      </c>
      <c r="Q103" s="45" t="s">
        <v>17</v>
      </c>
      <c r="R103" s="45" t="s">
        <v>22</v>
      </c>
      <c r="S103" s="51" t="s">
        <v>35</v>
      </c>
      <c r="T103" s="55">
        <v>27.8</v>
      </c>
      <c r="U103" s="29">
        <f t="shared" si="41"/>
        <v>1</v>
      </c>
      <c r="V103" s="29">
        <f t="shared" si="42"/>
        <v>0</v>
      </c>
      <c r="W103" s="29">
        <f t="shared" si="43"/>
        <v>1</v>
      </c>
      <c r="X103" s="29">
        <f t="shared" si="44"/>
        <v>0</v>
      </c>
      <c r="Y103" s="29">
        <f t="shared" si="45"/>
        <v>0</v>
      </c>
      <c r="Z103" s="29">
        <f t="shared" si="40"/>
        <v>0</v>
      </c>
      <c r="AA103" s="29">
        <f t="shared" si="46"/>
        <v>0</v>
      </c>
      <c r="AB103" s="29">
        <f t="shared" si="28"/>
        <v>1</v>
      </c>
      <c r="AC103">
        <f t="shared" si="29"/>
        <v>0</v>
      </c>
      <c r="AD103" s="29">
        <f t="shared" si="30"/>
        <v>0</v>
      </c>
      <c r="AE103" s="29">
        <f t="shared" si="31"/>
        <v>0</v>
      </c>
      <c r="AF103" s="29">
        <f t="shared" si="32"/>
        <v>0</v>
      </c>
      <c r="AG103" s="29">
        <f t="shared" si="33"/>
        <v>0</v>
      </c>
      <c r="AH103" s="29">
        <f t="shared" si="34"/>
        <v>0</v>
      </c>
      <c r="AI103" s="29">
        <f t="shared" si="35"/>
        <v>0</v>
      </c>
      <c r="AJ103" s="29">
        <f t="shared" si="36"/>
        <v>0</v>
      </c>
      <c r="AK103" s="29">
        <f t="shared" si="37"/>
        <v>1</v>
      </c>
      <c r="AL103" s="29">
        <f t="shared" si="38"/>
        <v>1</v>
      </c>
      <c r="AN103" s="29">
        <f t="shared" si="39"/>
        <v>0</v>
      </c>
    </row>
    <row r="104" spans="1:40" x14ac:dyDescent="0.15">
      <c r="A104" s="49">
        <v>388</v>
      </c>
      <c r="B104" s="45">
        <v>3.35</v>
      </c>
      <c r="C104" s="45">
        <v>3.31</v>
      </c>
      <c r="D104" s="45">
        <v>89</v>
      </c>
      <c r="E104" s="45" t="s">
        <v>30</v>
      </c>
      <c r="F104" s="45">
        <v>2.96</v>
      </c>
      <c r="G104" s="46">
        <v>1</v>
      </c>
      <c r="H104" s="68">
        <v>66</v>
      </c>
      <c r="I104" s="45" t="s">
        <v>10</v>
      </c>
      <c r="J104" s="45">
        <f t="shared" si="27"/>
        <v>1</v>
      </c>
      <c r="K104" s="45" t="s">
        <v>3</v>
      </c>
      <c r="L104" s="53" t="s">
        <v>58</v>
      </c>
      <c r="M104" s="42" t="s">
        <v>64</v>
      </c>
      <c r="N104" s="55" t="s">
        <v>38</v>
      </c>
      <c r="O104" s="45" t="s">
        <v>18</v>
      </c>
      <c r="P104" s="45" t="s">
        <v>18</v>
      </c>
      <c r="Q104" s="45" t="s">
        <v>46</v>
      </c>
      <c r="R104" s="56"/>
      <c r="S104" s="51"/>
      <c r="T104" s="65">
        <v>20</v>
      </c>
      <c r="U104" s="29">
        <f t="shared" si="41"/>
        <v>0</v>
      </c>
      <c r="V104" s="29">
        <f t="shared" si="42"/>
        <v>0</v>
      </c>
      <c r="W104" s="29">
        <f t="shared" si="43"/>
        <v>0</v>
      </c>
      <c r="X104" s="29">
        <f t="shared" si="44"/>
        <v>0</v>
      </c>
      <c r="Y104" s="29">
        <f t="shared" si="45"/>
        <v>1</v>
      </c>
      <c r="Z104" s="29">
        <f t="shared" si="40"/>
        <v>0</v>
      </c>
      <c r="AA104" s="29">
        <f t="shared" si="46"/>
        <v>0</v>
      </c>
      <c r="AB104" s="29">
        <f t="shared" si="28"/>
        <v>1</v>
      </c>
      <c r="AC104">
        <f t="shared" si="29"/>
        <v>0</v>
      </c>
      <c r="AD104" s="29">
        <f t="shared" si="30"/>
        <v>0</v>
      </c>
      <c r="AE104" s="29">
        <f t="shared" si="31"/>
        <v>0</v>
      </c>
      <c r="AF104" s="29">
        <f t="shared" si="32"/>
        <v>0</v>
      </c>
      <c r="AG104" s="29">
        <f t="shared" si="33"/>
        <v>0</v>
      </c>
      <c r="AH104" s="29">
        <f t="shared" si="34"/>
        <v>0</v>
      </c>
      <c r="AI104" s="29">
        <f t="shared" si="35"/>
        <v>0</v>
      </c>
      <c r="AJ104" s="29">
        <f t="shared" si="36"/>
        <v>1</v>
      </c>
      <c r="AK104" s="29">
        <f t="shared" si="37"/>
        <v>1</v>
      </c>
      <c r="AL104" s="29">
        <f t="shared" si="38"/>
        <v>1</v>
      </c>
      <c r="AN104" s="29">
        <f t="shared" si="39"/>
        <v>1</v>
      </c>
    </row>
    <row r="105" spans="1:40" x14ac:dyDescent="0.15">
      <c r="A105" s="49">
        <v>389</v>
      </c>
      <c r="B105" s="45">
        <v>9.5500000000000007</v>
      </c>
      <c r="C105" s="45">
        <v>48</v>
      </c>
      <c r="D105" s="45">
        <v>91</v>
      </c>
      <c r="E105" s="45">
        <v>14</v>
      </c>
      <c r="F105" s="45">
        <v>6.92</v>
      </c>
      <c r="G105" s="46">
        <v>1</v>
      </c>
      <c r="H105" s="68">
        <v>54</v>
      </c>
      <c r="I105" s="45" t="s">
        <v>10</v>
      </c>
      <c r="J105" s="45">
        <f t="shared" si="27"/>
        <v>1</v>
      </c>
      <c r="K105" s="45" t="s">
        <v>9</v>
      </c>
      <c r="L105" s="53" t="s">
        <v>58</v>
      </c>
      <c r="M105" s="42" t="s">
        <v>67</v>
      </c>
      <c r="N105" s="55" t="s">
        <v>38</v>
      </c>
      <c r="O105" s="45" t="s">
        <v>17</v>
      </c>
      <c r="P105" s="45" t="s">
        <v>18</v>
      </c>
      <c r="Q105" s="45" t="s">
        <v>17</v>
      </c>
      <c r="R105" s="58" t="s">
        <v>31</v>
      </c>
      <c r="S105" s="51" t="s">
        <v>37</v>
      </c>
      <c r="T105" s="55">
        <v>13.9</v>
      </c>
      <c r="U105" s="29">
        <f t="shared" si="41"/>
        <v>0</v>
      </c>
      <c r="V105" s="29">
        <f t="shared" si="42"/>
        <v>1</v>
      </c>
      <c r="W105" s="29">
        <f t="shared" si="43"/>
        <v>1</v>
      </c>
      <c r="X105" s="29">
        <f t="shared" si="44"/>
        <v>0</v>
      </c>
      <c r="Y105" s="29">
        <f t="shared" si="45"/>
        <v>0</v>
      </c>
      <c r="Z105" s="29">
        <f t="shared" si="40"/>
        <v>0</v>
      </c>
      <c r="AA105" s="29">
        <f t="shared" si="46"/>
        <v>1</v>
      </c>
      <c r="AB105" s="29">
        <f t="shared" si="28"/>
        <v>0</v>
      </c>
      <c r="AC105">
        <f t="shared" si="29"/>
        <v>0</v>
      </c>
      <c r="AD105" s="29">
        <f t="shared" si="30"/>
        <v>1</v>
      </c>
      <c r="AE105" s="29">
        <f t="shared" si="31"/>
        <v>0</v>
      </c>
      <c r="AF105" s="29">
        <f t="shared" si="32"/>
        <v>0</v>
      </c>
      <c r="AG105" s="29">
        <f t="shared" si="33"/>
        <v>0</v>
      </c>
      <c r="AH105" s="29">
        <f t="shared" si="34"/>
        <v>1</v>
      </c>
      <c r="AI105" s="29">
        <f t="shared" si="35"/>
        <v>1</v>
      </c>
      <c r="AJ105" s="29">
        <f t="shared" si="36"/>
        <v>0</v>
      </c>
      <c r="AK105" s="29">
        <f t="shared" si="37"/>
        <v>1</v>
      </c>
      <c r="AL105" s="29">
        <f t="shared" si="38"/>
        <v>1</v>
      </c>
      <c r="AN105" s="29">
        <f t="shared" si="39"/>
        <v>0</v>
      </c>
    </row>
    <row r="106" spans="1:40" x14ac:dyDescent="0.15">
      <c r="A106" s="49">
        <v>390</v>
      </c>
      <c r="B106" s="45">
        <v>26</v>
      </c>
      <c r="C106" s="45">
        <v>3.37</v>
      </c>
      <c r="D106" s="45">
        <v>87</v>
      </c>
      <c r="E106" s="45" t="s">
        <v>30</v>
      </c>
      <c r="F106" s="45">
        <v>12.8</v>
      </c>
      <c r="G106" s="46">
        <v>1</v>
      </c>
      <c r="H106" s="68">
        <v>68</v>
      </c>
      <c r="I106" s="45" t="s">
        <v>10</v>
      </c>
      <c r="J106" s="45">
        <f t="shared" si="27"/>
        <v>1</v>
      </c>
      <c r="K106" s="45" t="s">
        <v>6</v>
      </c>
      <c r="L106" s="53" t="s">
        <v>58</v>
      </c>
      <c r="M106" s="42" t="s">
        <v>64</v>
      </c>
      <c r="N106" s="55" t="s">
        <v>38</v>
      </c>
      <c r="O106" s="45" t="s">
        <v>17</v>
      </c>
      <c r="P106" s="45" t="s">
        <v>18</v>
      </c>
      <c r="Q106" s="45" t="s">
        <v>17</v>
      </c>
      <c r="R106" s="45" t="s">
        <v>22</v>
      </c>
      <c r="S106" s="51" t="s">
        <v>35</v>
      </c>
      <c r="T106" s="55">
        <v>25.7</v>
      </c>
      <c r="U106" s="29">
        <f t="shared" si="41"/>
        <v>1</v>
      </c>
      <c r="V106" s="29">
        <f t="shared" si="42"/>
        <v>0</v>
      </c>
      <c r="W106" s="29">
        <f t="shared" si="43"/>
        <v>1</v>
      </c>
      <c r="X106" s="29">
        <f t="shared" si="44"/>
        <v>0</v>
      </c>
      <c r="Y106" s="29">
        <f t="shared" si="45"/>
        <v>0</v>
      </c>
      <c r="Z106" s="29">
        <f t="shared" si="40"/>
        <v>0</v>
      </c>
      <c r="AA106" s="29">
        <f t="shared" si="46"/>
        <v>1</v>
      </c>
      <c r="AB106" s="29">
        <f t="shared" si="28"/>
        <v>0</v>
      </c>
      <c r="AC106">
        <f t="shared" si="29"/>
        <v>0</v>
      </c>
      <c r="AD106" s="29">
        <f t="shared" si="30"/>
        <v>0</v>
      </c>
      <c r="AE106" s="29">
        <f t="shared" si="31"/>
        <v>0</v>
      </c>
      <c r="AF106" s="29">
        <f t="shared" si="32"/>
        <v>0</v>
      </c>
      <c r="AG106" s="29">
        <f t="shared" si="33"/>
        <v>0</v>
      </c>
      <c r="AH106" s="29">
        <f t="shared" si="34"/>
        <v>0</v>
      </c>
      <c r="AI106" s="29">
        <f t="shared" si="35"/>
        <v>0</v>
      </c>
      <c r="AJ106" s="29">
        <f t="shared" si="36"/>
        <v>0</v>
      </c>
      <c r="AK106" s="29">
        <f t="shared" si="37"/>
        <v>1</v>
      </c>
      <c r="AL106" s="29">
        <f t="shared" si="38"/>
        <v>1</v>
      </c>
      <c r="AN106" s="29">
        <f t="shared" si="39"/>
        <v>0</v>
      </c>
    </row>
    <row r="107" spans="1:40" x14ac:dyDescent="0.15">
      <c r="A107" s="49">
        <v>392</v>
      </c>
      <c r="B107" s="45">
        <v>8.02</v>
      </c>
      <c r="C107" s="45">
        <v>1.6</v>
      </c>
      <c r="D107" s="45">
        <v>69</v>
      </c>
      <c r="E107" s="45" t="s">
        <v>30</v>
      </c>
      <c r="F107" s="45">
        <v>7.08</v>
      </c>
      <c r="G107" s="46">
        <v>3</v>
      </c>
      <c r="H107" s="68">
        <v>79</v>
      </c>
      <c r="I107" s="45" t="s">
        <v>10</v>
      </c>
      <c r="J107" s="45">
        <f t="shared" si="27"/>
        <v>1</v>
      </c>
      <c r="K107" s="45" t="s">
        <v>3</v>
      </c>
      <c r="L107" s="53" t="s">
        <v>58</v>
      </c>
      <c r="M107" s="42" t="s">
        <v>64</v>
      </c>
      <c r="N107" s="55" t="s">
        <v>39</v>
      </c>
      <c r="O107" s="45" t="s">
        <v>18</v>
      </c>
      <c r="P107" s="45" t="s">
        <v>18</v>
      </c>
      <c r="Q107" s="45" t="s">
        <v>18</v>
      </c>
      <c r="R107" s="45"/>
      <c r="S107" s="51"/>
      <c r="T107" s="55">
        <v>54.7</v>
      </c>
      <c r="U107" s="29">
        <f t="shared" si="41"/>
        <v>0</v>
      </c>
      <c r="V107" s="29">
        <f t="shared" si="42"/>
        <v>0</v>
      </c>
      <c r="W107" s="29">
        <f t="shared" si="43"/>
        <v>0</v>
      </c>
      <c r="X107" s="29">
        <f t="shared" si="44"/>
        <v>1</v>
      </c>
      <c r="Y107" s="29">
        <f t="shared" si="45"/>
        <v>0</v>
      </c>
      <c r="Z107" s="29">
        <f t="shared" si="40"/>
        <v>0</v>
      </c>
      <c r="AA107" s="29">
        <f t="shared" si="46"/>
        <v>0</v>
      </c>
      <c r="AB107" s="29">
        <f t="shared" si="28"/>
        <v>1</v>
      </c>
      <c r="AC107">
        <f t="shared" si="29"/>
        <v>0</v>
      </c>
      <c r="AD107" s="29">
        <f t="shared" si="30"/>
        <v>0</v>
      </c>
      <c r="AE107" s="29">
        <f t="shared" si="31"/>
        <v>0</v>
      </c>
      <c r="AF107" s="29">
        <f t="shared" si="32"/>
        <v>0</v>
      </c>
      <c r="AG107" s="29">
        <f t="shared" si="33"/>
        <v>0</v>
      </c>
      <c r="AH107" s="29">
        <f t="shared" si="34"/>
        <v>0</v>
      </c>
      <c r="AI107" s="29">
        <f t="shared" si="35"/>
        <v>0</v>
      </c>
      <c r="AJ107" s="29">
        <f t="shared" si="36"/>
        <v>1</v>
      </c>
      <c r="AK107" s="29">
        <f t="shared" si="37"/>
        <v>1</v>
      </c>
      <c r="AL107" s="29">
        <f t="shared" si="38"/>
        <v>1</v>
      </c>
      <c r="AN107" s="29">
        <f t="shared" si="39"/>
        <v>1</v>
      </c>
    </row>
    <row r="108" spans="1:40" x14ac:dyDescent="0.15">
      <c r="A108" s="49">
        <v>393</v>
      </c>
      <c r="B108" s="45">
        <v>10.4</v>
      </c>
      <c r="C108" s="45">
        <v>5.63</v>
      </c>
      <c r="D108" s="45">
        <v>153</v>
      </c>
      <c r="E108" s="45" t="s">
        <v>30</v>
      </c>
      <c r="F108" s="45">
        <v>17.2</v>
      </c>
      <c r="G108" s="46">
        <v>1</v>
      </c>
      <c r="H108" s="68">
        <v>60</v>
      </c>
      <c r="I108" s="45" t="s">
        <v>10</v>
      </c>
      <c r="J108" s="45">
        <f t="shared" si="27"/>
        <v>1</v>
      </c>
      <c r="K108" s="45" t="s">
        <v>3</v>
      </c>
      <c r="L108" s="53" t="s">
        <v>58</v>
      </c>
      <c r="M108" s="42" t="s">
        <v>65</v>
      </c>
      <c r="N108" s="55" t="s">
        <v>38</v>
      </c>
      <c r="O108" s="45" t="s">
        <v>18</v>
      </c>
      <c r="P108" s="45" t="s">
        <v>18</v>
      </c>
      <c r="Q108" s="45" t="s">
        <v>18</v>
      </c>
      <c r="R108" s="45"/>
      <c r="S108" s="51"/>
      <c r="T108" s="55">
        <v>54.7</v>
      </c>
      <c r="U108" s="29">
        <f t="shared" si="41"/>
        <v>0</v>
      </c>
      <c r="V108" s="29">
        <f t="shared" si="42"/>
        <v>0</v>
      </c>
      <c r="W108" s="29">
        <f t="shared" si="43"/>
        <v>0</v>
      </c>
      <c r="X108" s="29">
        <f t="shared" si="44"/>
        <v>1</v>
      </c>
      <c r="Y108" s="29">
        <f t="shared" si="45"/>
        <v>0</v>
      </c>
      <c r="Z108" s="29">
        <f t="shared" si="40"/>
        <v>0</v>
      </c>
      <c r="AA108" s="29">
        <f t="shared" si="46"/>
        <v>0</v>
      </c>
      <c r="AB108" s="29">
        <f t="shared" si="28"/>
        <v>1</v>
      </c>
      <c r="AC108">
        <f t="shared" si="29"/>
        <v>0</v>
      </c>
      <c r="AD108" s="29">
        <f t="shared" si="30"/>
        <v>1</v>
      </c>
      <c r="AE108" s="29">
        <f t="shared" si="31"/>
        <v>1</v>
      </c>
      <c r="AF108" s="29">
        <f t="shared" si="32"/>
        <v>0</v>
      </c>
      <c r="AG108" s="29">
        <f t="shared" si="33"/>
        <v>0</v>
      </c>
      <c r="AH108" s="29">
        <f t="shared" si="34"/>
        <v>2</v>
      </c>
      <c r="AI108" s="29">
        <f t="shared" si="35"/>
        <v>2</v>
      </c>
      <c r="AJ108" s="29">
        <f t="shared" si="36"/>
        <v>1</v>
      </c>
      <c r="AK108" s="29">
        <f t="shared" si="37"/>
        <v>0</v>
      </c>
      <c r="AL108" s="29">
        <f t="shared" si="38"/>
        <v>0</v>
      </c>
      <c r="AN108" s="29">
        <f t="shared" si="39"/>
        <v>1</v>
      </c>
    </row>
    <row r="109" spans="1:40" x14ac:dyDescent="0.15">
      <c r="A109" s="52">
        <v>399</v>
      </c>
      <c r="B109" s="48">
        <v>27</v>
      </c>
      <c r="C109" s="48">
        <v>28</v>
      </c>
      <c r="D109" s="48">
        <v>196</v>
      </c>
      <c r="E109" s="48">
        <v>28</v>
      </c>
      <c r="F109" s="48">
        <v>45</v>
      </c>
      <c r="G109" s="47">
        <v>1</v>
      </c>
      <c r="H109" s="66">
        <v>75</v>
      </c>
      <c r="I109" s="48" t="s">
        <v>10</v>
      </c>
      <c r="J109" s="45">
        <f t="shared" si="27"/>
        <v>1</v>
      </c>
      <c r="K109" s="48" t="s">
        <v>9</v>
      </c>
      <c r="L109" s="54" t="s">
        <v>58</v>
      </c>
      <c r="M109" s="44" t="s">
        <v>64</v>
      </c>
      <c r="N109" s="59" t="s">
        <v>38</v>
      </c>
      <c r="O109" s="48" t="s">
        <v>17</v>
      </c>
      <c r="P109" s="48" t="s">
        <v>18</v>
      </c>
      <c r="Q109" s="48" t="s">
        <v>46</v>
      </c>
      <c r="R109" s="48"/>
      <c r="S109" s="60"/>
      <c r="T109" s="47">
        <v>32.4</v>
      </c>
      <c r="U109" s="29">
        <f t="shared" si="41"/>
        <v>0</v>
      </c>
      <c r="V109" s="29">
        <f t="shared" si="42"/>
        <v>0</v>
      </c>
      <c r="W109" s="29">
        <f t="shared" si="43"/>
        <v>0</v>
      </c>
      <c r="X109" s="29">
        <f t="shared" si="44"/>
        <v>0</v>
      </c>
      <c r="Y109" s="29">
        <f t="shared" si="45"/>
        <v>1</v>
      </c>
      <c r="Z109" s="29">
        <f t="shared" si="40"/>
        <v>0</v>
      </c>
      <c r="AA109" s="29">
        <f t="shared" si="46"/>
        <v>1</v>
      </c>
      <c r="AB109" s="29">
        <f t="shared" si="28"/>
        <v>0</v>
      </c>
      <c r="AC109">
        <f t="shared" si="29"/>
        <v>0</v>
      </c>
      <c r="AD109" s="29">
        <f t="shared" si="30"/>
        <v>1</v>
      </c>
      <c r="AE109" s="29">
        <f t="shared" si="31"/>
        <v>1</v>
      </c>
      <c r="AF109" s="29">
        <f t="shared" si="32"/>
        <v>1</v>
      </c>
      <c r="AG109" s="29">
        <f t="shared" si="33"/>
        <v>1</v>
      </c>
      <c r="AH109" s="29">
        <f t="shared" si="34"/>
        <v>4</v>
      </c>
      <c r="AI109" s="29">
        <f t="shared" si="35"/>
        <v>3</v>
      </c>
      <c r="AJ109" s="29">
        <f t="shared" si="36"/>
        <v>1</v>
      </c>
      <c r="AK109" s="29">
        <f t="shared" si="37"/>
        <v>0</v>
      </c>
      <c r="AL109" s="29">
        <f t="shared" si="38"/>
        <v>0</v>
      </c>
      <c r="AN109" s="29">
        <f t="shared" si="39"/>
        <v>1</v>
      </c>
    </row>
    <row r="110" spans="1:40" ht="11" x14ac:dyDescent="0.15">
      <c r="A110" s="20" t="s">
        <v>52</v>
      </c>
      <c r="B110" s="21"/>
      <c r="C110" s="21"/>
      <c r="D110" s="22"/>
      <c r="E110" s="21"/>
      <c r="F110" s="23"/>
      <c r="G110" s="24"/>
      <c r="H110" s="25"/>
      <c r="I110" s="36"/>
      <c r="J110" s="22"/>
      <c r="K110" s="22"/>
      <c r="L110" s="22"/>
      <c r="M110" s="22"/>
      <c r="N110" s="35"/>
      <c r="O110" s="22"/>
      <c r="P110" s="22"/>
      <c r="Q110" s="11"/>
      <c r="R110" s="11"/>
      <c r="S110" s="37"/>
      <c r="T110" s="11"/>
      <c r="U110" s="70">
        <f>SUM(U3:U109)</f>
        <v>15</v>
      </c>
      <c r="V110" s="70">
        <f t="shared" ref="V110:AB110" si="47">SUM(V3:V109)</f>
        <v>25</v>
      </c>
      <c r="W110" s="70">
        <f t="shared" si="47"/>
        <v>40</v>
      </c>
      <c r="X110" s="70">
        <f t="shared" si="47"/>
        <v>55</v>
      </c>
      <c r="Y110" s="70">
        <f t="shared" si="47"/>
        <v>7</v>
      </c>
      <c r="Z110" s="70">
        <f t="shared" si="47"/>
        <v>5</v>
      </c>
      <c r="AA110" s="70">
        <f t="shared" si="47"/>
        <v>49</v>
      </c>
      <c r="AB110" s="70">
        <f t="shared" si="47"/>
        <v>58</v>
      </c>
      <c r="AC110" s="70">
        <f t="shared" ref="AC110:AG110" si="48">SUM(AC3:AC109)</f>
        <v>10</v>
      </c>
      <c r="AD110" s="70">
        <f>SUM(AD3:AD109)</f>
        <v>49</v>
      </c>
      <c r="AE110" s="70">
        <f t="shared" si="48"/>
        <v>25</v>
      </c>
      <c r="AF110" s="70">
        <f t="shared" si="48"/>
        <v>9</v>
      </c>
      <c r="AG110" s="70">
        <f t="shared" si="48"/>
        <v>10</v>
      </c>
      <c r="AH110" s="71"/>
      <c r="AI110" s="71"/>
      <c r="AJ110" s="29">
        <f>SUM(AJ3:AJ109)</f>
        <v>67</v>
      </c>
      <c r="AN110" s="29">
        <f>SUM(AN3:AN109)</f>
        <v>67</v>
      </c>
    </row>
    <row r="111" spans="1:40" x14ac:dyDescent="0.15">
      <c r="A111" s="20" t="s">
        <v>42</v>
      </c>
      <c r="B111" s="21"/>
      <c r="C111" s="21"/>
      <c r="D111" s="22"/>
      <c r="E111" s="21"/>
      <c r="F111" s="21"/>
      <c r="G111" s="33"/>
      <c r="H111" s="34"/>
      <c r="I111" s="22"/>
      <c r="J111" s="22"/>
      <c r="K111" s="22"/>
      <c r="L111" s="22"/>
      <c r="M111" s="22"/>
      <c r="N111" s="35"/>
      <c r="O111" s="22"/>
      <c r="P111" s="22"/>
      <c r="Q111" s="11"/>
      <c r="R111" s="11"/>
      <c r="S111" s="37"/>
      <c r="T111" s="11"/>
      <c r="AG111" s="29" t="s">
        <v>102</v>
      </c>
    </row>
    <row r="112" spans="1:40" x14ac:dyDescent="0.15">
      <c r="A112" s="29" t="s">
        <v>54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AG112" s="29">
        <v>0</v>
      </c>
      <c r="AH112" s="29">
        <f>COUNTIF($AH$3:$AH$109, 0)</f>
        <v>39</v>
      </c>
      <c r="AI112" s="29">
        <f>COUNTIF($AI$3:$AI$109, 0)</f>
        <v>42</v>
      </c>
    </row>
    <row r="113" spans="1:35" x14ac:dyDescent="0.15">
      <c r="A113" s="29" t="s">
        <v>80</v>
      </c>
      <c r="AG113" s="29">
        <v>1</v>
      </c>
      <c r="AH113" s="29">
        <f>COUNTIF($AH$3:$AH$109, 1)</f>
        <v>42</v>
      </c>
      <c r="AI113" s="29">
        <f>COUNTIF($AI$3:$AI$109, 1)</f>
        <v>43</v>
      </c>
    </row>
    <row r="114" spans="1:35" x14ac:dyDescent="0.15">
      <c r="AG114" s="29">
        <v>2</v>
      </c>
      <c r="AH114" s="29">
        <f>COUNTIF($AH$3:$AH$109, 2)</f>
        <v>20</v>
      </c>
      <c r="AI114" s="29">
        <f>COUNTIF($AI$3:$AI$109, 2)</f>
        <v>16</v>
      </c>
    </row>
    <row r="115" spans="1:35" x14ac:dyDescent="0.15">
      <c r="AG115" s="29">
        <v>3</v>
      </c>
      <c r="AH115" s="29">
        <f>COUNTIF($AH$3:$AH$109, 3)</f>
        <v>4</v>
      </c>
      <c r="AI115" s="29">
        <f>COUNTIF($AI$3:$AI$109, 3)</f>
        <v>5</v>
      </c>
    </row>
    <row r="116" spans="1:35" x14ac:dyDescent="0.15">
      <c r="AG116" s="29">
        <v>4</v>
      </c>
      <c r="AH116" s="29">
        <f>COUNTIF($AH$3:$AH$109, 4)</f>
        <v>1</v>
      </c>
      <c r="AI116" s="29">
        <f>COUNTIF($AI$3:$AI$109, 4)</f>
        <v>1</v>
      </c>
    </row>
    <row r="117" spans="1:35" x14ac:dyDescent="0.15">
      <c r="AG117" s="29">
        <v>5</v>
      </c>
      <c r="AH117" s="29">
        <f>COUNTIF($AH$3:$AH$109, 5)</f>
        <v>1</v>
      </c>
      <c r="AI117" s="29">
        <f>COUNTIF($AI$3:$AI$109, 5)</f>
        <v>0</v>
      </c>
    </row>
  </sheetData>
  <mergeCells count="3">
    <mergeCell ref="B1:F1"/>
    <mergeCell ref="O1:P1"/>
    <mergeCell ref="Q1:S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D1C0-F2CC-F842-BCF6-93999A2BF56C}">
  <dimension ref="A1:G110"/>
  <sheetViews>
    <sheetView workbookViewId="0">
      <selection activeCell="A3" sqref="A3"/>
    </sheetView>
  </sheetViews>
  <sheetFormatPr baseColWidth="10" defaultRowHeight="13" x14ac:dyDescent="0.15"/>
  <sheetData>
    <row r="1" spans="1:7" x14ac:dyDescent="0.15">
      <c r="A1" s="72" t="s">
        <v>106</v>
      </c>
      <c r="B1" s="73" t="s">
        <v>107</v>
      </c>
      <c r="C1" s="72" t="s">
        <v>108</v>
      </c>
      <c r="D1" s="72" t="s">
        <v>109</v>
      </c>
      <c r="E1" s="72" t="s">
        <v>110</v>
      </c>
      <c r="F1" s="72"/>
      <c r="G1" s="73" t="s">
        <v>113</v>
      </c>
    </row>
    <row r="2" spans="1:7" x14ac:dyDescent="0.15">
      <c r="A2" s="72"/>
      <c r="B2" s="73"/>
      <c r="C2" s="72"/>
      <c r="D2" s="72"/>
      <c r="E2" t="s">
        <v>111</v>
      </c>
      <c r="F2" t="s">
        <v>112</v>
      </c>
      <c r="G2" s="73"/>
    </row>
    <row r="3" spans="1:7" x14ac:dyDescent="0.15">
      <c r="A3" s="55">
        <v>0</v>
      </c>
      <c r="B3">
        <v>107</v>
      </c>
      <c r="C3">
        <v>0</v>
      </c>
      <c r="D3">
        <v>0</v>
      </c>
      <c r="E3">
        <v>0</v>
      </c>
      <c r="F3">
        <v>0</v>
      </c>
      <c r="G3">
        <v>100</v>
      </c>
    </row>
    <row r="4" spans="1:7" x14ac:dyDescent="0.15">
      <c r="A4" s="74">
        <v>0.7</v>
      </c>
      <c r="B4">
        <v>107</v>
      </c>
      <c r="C4">
        <v>1</v>
      </c>
      <c r="D4">
        <v>0</v>
      </c>
      <c r="E4">
        <f>C4/B4</f>
        <v>9.3457943925233638E-3</v>
      </c>
      <c r="F4">
        <f>1-E4</f>
        <v>0.99065420560747663</v>
      </c>
      <c r="G4">
        <f>F4*G3</f>
        <v>99.065420560747668</v>
      </c>
    </row>
    <row r="5" spans="1:7" x14ac:dyDescent="0.15">
      <c r="A5" s="74">
        <v>1.5</v>
      </c>
      <c r="B5">
        <v>106</v>
      </c>
      <c r="C5">
        <v>0</v>
      </c>
      <c r="D5">
        <v>1</v>
      </c>
      <c r="E5">
        <f t="shared" ref="E5:E23" si="0">C5/B5</f>
        <v>0</v>
      </c>
      <c r="F5">
        <f t="shared" ref="F5:F68" si="1">1-E5</f>
        <v>1</v>
      </c>
      <c r="G5">
        <f t="shared" ref="G5:G23" si="2">F5*G4</f>
        <v>99.065420560747668</v>
      </c>
    </row>
    <row r="6" spans="1:7" x14ac:dyDescent="0.15">
      <c r="A6" s="75">
        <v>2</v>
      </c>
      <c r="B6">
        <v>105</v>
      </c>
      <c r="C6">
        <v>1</v>
      </c>
      <c r="D6">
        <v>0</v>
      </c>
      <c r="E6">
        <f t="shared" si="0"/>
        <v>9.5238095238095247E-3</v>
      </c>
      <c r="F6">
        <f t="shared" si="1"/>
        <v>0.99047619047619051</v>
      </c>
      <c r="G6">
        <f t="shared" si="2"/>
        <v>98.121940364931021</v>
      </c>
    </row>
    <row r="7" spans="1:7" x14ac:dyDescent="0.15">
      <c r="A7" s="74">
        <v>3.7</v>
      </c>
      <c r="B7">
        <v>104</v>
      </c>
      <c r="C7">
        <v>1</v>
      </c>
      <c r="D7">
        <v>0</v>
      </c>
      <c r="E7">
        <f t="shared" si="0"/>
        <v>9.6153846153846159E-3</v>
      </c>
      <c r="F7">
        <f t="shared" si="1"/>
        <v>0.99038461538461542</v>
      </c>
      <c r="G7">
        <f t="shared" si="2"/>
        <v>97.178460169114373</v>
      </c>
    </row>
    <row r="8" spans="1:7" x14ac:dyDescent="0.15">
      <c r="A8" s="74">
        <v>5.9</v>
      </c>
      <c r="B8">
        <v>103</v>
      </c>
      <c r="C8">
        <v>0</v>
      </c>
      <c r="D8">
        <v>1</v>
      </c>
      <c r="E8">
        <f t="shared" si="0"/>
        <v>0</v>
      </c>
      <c r="F8">
        <f t="shared" si="1"/>
        <v>1</v>
      </c>
      <c r="G8">
        <f t="shared" si="2"/>
        <v>97.178460169114373</v>
      </c>
    </row>
    <row r="9" spans="1:7" x14ac:dyDescent="0.15">
      <c r="A9" s="74">
        <v>6.1</v>
      </c>
      <c r="B9">
        <v>102</v>
      </c>
      <c r="C9">
        <v>1</v>
      </c>
      <c r="D9">
        <v>0</v>
      </c>
      <c r="E9">
        <f t="shared" si="0"/>
        <v>9.8039215686274508E-3</v>
      </c>
      <c r="F9">
        <f t="shared" si="1"/>
        <v>0.99019607843137258</v>
      </c>
      <c r="G9">
        <f t="shared" si="2"/>
        <v>96.225730167456391</v>
      </c>
    </row>
    <row r="10" spans="1:7" x14ac:dyDescent="0.15">
      <c r="A10" s="74">
        <v>6.9</v>
      </c>
      <c r="B10">
        <v>101</v>
      </c>
      <c r="C10">
        <v>1</v>
      </c>
      <c r="D10">
        <v>0</v>
      </c>
      <c r="E10">
        <f t="shared" si="0"/>
        <v>9.9009900990099011E-3</v>
      </c>
      <c r="F10">
        <f t="shared" si="1"/>
        <v>0.99009900990099009</v>
      </c>
      <c r="G10">
        <f t="shared" si="2"/>
        <v>95.273000165798408</v>
      </c>
    </row>
    <row r="11" spans="1:7" x14ac:dyDescent="0.15">
      <c r="A11" s="74">
        <v>7.2</v>
      </c>
      <c r="B11">
        <v>100</v>
      </c>
      <c r="C11">
        <v>1</v>
      </c>
      <c r="D11">
        <v>0</v>
      </c>
      <c r="E11">
        <f t="shared" si="0"/>
        <v>0.01</v>
      </c>
      <c r="F11">
        <f t="shared" si="1"/>
        <v>0.99</v>
      </c>
      <c r="G11">
        <f t="shared" si="2"/>
        <v>94.320270164140425</v>
      </c>
    </row>
    <row r="12" spans="1:7" x14ac:dyDescent="0.15">
      <c r="A12" s="74">
        <v>7.7</v>
      </c>
      <c r="B12">
        <v>99</v>
      </c>
      <c r="C12">
        <v>1</v>
      </c>
      <c r="D12">
        <v>0</v>
      </c>
      <c r="E12">
        <f t="shared" si="0"/>
        <v>1.0101010101010102E-2</v>
      </c>
      <c r="F12">
        <f t="shared" si="1"/>
        <v>0.98989898989898994</v>
      </c>
      <c r="G12">
        <f t="shared" si="2"/>
        <v>93.367540162482442</v>
      </c>
    </row>
    <row r="13" spans="1:7" x14ac:dyDescent="0.15">
      <c r="A13" s="74">
        <v>8.1</v>
      </c>
      <c r="B13">
        <v>98</v>
      </c>
      <c r="C13">
        <v>1</v>
      </c>
      <c r="D13">
        <v>0</v>
      </c>
      <c r="E13">
        <f t="shared" si="0"/>
        <v>1.020408163265306E-2</v>
      </c>
      <c r="F13">
        <f t="shared" si="1"/>
        <v>0.98979591836734693</v>
      </c>
      <c r="G13">
        <f t="shared" si="2"/>
        <v>92.414810160824459</v>
      </c>
    </row>
    <row r="14" spans="1:7" x14ac:dyDescent="0.15">
      <c r="A14" s="74">
        <v>8.6</v>
      </c>
      <c r="B14">
        <v>97</v>
      </c>
      <c r="C14">
        <v>1</v>
      </c>
      <c r="D14">
        <v>0</v>
      </c>
      <c r="E14">
        <f t="shared" si="0"/>
        <v>1.0309278350515464E-2</v>
      </c>
      <c r="F14">
        <f t="shared" si="1"/>
        <v>0.98969072164948457</v>
      </c>
      <c r="G14">
        <f t="shared" si="2"/>
        <v>91.462080159166476</v>
      </c>
    </row>
    <row r="15" spans="1:7" x14ac:dyDescent="0.15">
      <c r="A15" s="74">
        <v>8.9</v>
      </c>
      <c r="B15">
        <v>96</v>
      </c>
      <c r="C15">
        <v>1</v>
      </c>
      <c r="D15">
        <v>0</v>
      </c>
      <c r="E15">
        <f t="shared" si="0"/>
        <v>1.0416666666666666E-2</v>
      </c>
      <c r="F15">
        <f t="shared" si="1"/>
        <v>0.98958333333333337</v>
      </c>
      <c r="G15">
        <f t="shared" si="2"/>
        <v>90.509350157508493</v>
      </c>
    </row>
    <row r="16" spans="1:7" x14ac:dyDescent="0.15">
      <c r="A16" s="74">
        <v>9.3000000000000007</v>
      </c>
      <c r="B16">
        <v>95</v>
      </c>
      <c r="C16">
        <v>1</v>
      </c>
      <c r="D16">
        <v>0</v>
      </c>
      <c r="E16">
        <f t="shared" si="0"/>
        <v>1.0526315789473684E-2</v>
      </c>
      <c r="F16">
        <f t="shared" si="1"/>
        <v>0.98947368421052628</v>
      </c>
      <c r="G16">
        <f t="shared" si="2"/>
        <v>89.55662015585051</v>
      </c>
    </row>
    <row r="17" spans="1:7" x14ac:dyDescent="0.15">
      <c r="A17" s="74">
        <v>10.5</v>
      </c>
      <c r="B17">
        <v>94</v>
      </c>
      <c r="C17">
        <v>1</v>
      </c>
      <c r="D17">
        <v>0</v>
      </c>
      <c r="E17">
        <f t="shared" si="0"/>
        <v>1.0638297872340425E-2</v>
      </c>
      <c r="F17">
        <f t="shared" si="1"/>
        <v>0.98936170212765961</v>
      </c>
      <c r="G17">
        <f t="shared" si="2"/>
        <v>88.603890154192527</v>
      </c>
    </row>
    <row r="18" spans="1:7" x14ac:dyDescent="0.15">
      <c r="A18" s="74">
        <v>10.8</v>
      </c>
      <c r="B18">
        <v>93</v>
      </c>
      <c r="C18">
        <v>1</v>
      </c>
      <c r="D18">
        <v>0</v>
      </c>
      <c r="E18">
        <f t="shared" si="0"/>
        <v>1.0752688172043012E-2</v>
      </c>
      <c r="F18">
        <f t="shared" si="1"/>
        <v>0.989247311827957</v>
      </c>
      <c r="G18">
        <f t="shared" si="2"/>
        <v>87.651160152534544</v>
      </c>
    </row>
    <row r="19" spans="1:7" x14ac:dyDescent="0.15">
      <c r="A19" s="74">
        <v>10.9</v>
      </c>
      <c r="B19">
        <v>92</v>
      </c>
      <c r="C19">
        <v>1</v>
      </c>
      <c r="D19">
        <v>0</v>
      </c>
      <c r="E19">
        <f t="shared" si="0"/>
        <v>1.0869565217391304E-2</v>
      </c>
      <c r="F19">
        <f t="shared" si="1"/>
        <v>0.98913043478260865</v>
      </c>
      <c r="G19">
        <f t="shared" si="2"/>
        <v>86.698430150876561</v>
      </c>
    </row>
    <row r="20" spans="1:7" x14ac:dyDescent="0.15">
      <c r="A20" s="74">
        <v>12.1</v>
      </c>
      <c r="B20">
        <v>91</v>
      </c>
      <c r="C20">
        <v>1</v>
      </c>
      <c r="D20">
        <v>0</v>
      </c>
      <c r="E20">
        <f t="shared" si="0"/>
        <v>1.098901098901099E-2</v>
      </c>
      <c r="F20">
        <f t="shared" si="1"/>
        <v>0.98901098901098905</v>
      </c>
      <c r="G20">
        <f t="shared" si="2"/>
        <v>85.745700149218578</v>
      </c>
    </row>
    <row r="21" spans="1:7" x14ac:dyDescent="0.15">
      <c r="A21" s="74">
        <v>12.2</v>
      </c>
      <c r="B21">
        <v>90</v>
      </c>
      <c r="C21">
        <v>1</v>
      </c>
      <c r="D21">
        <v>0</v>
      </c>
      <c r="E21">
        <f t="shared" si="0"/>
        <v>1.1111111111111112E-2</v>
      </c>
      <c r="F21">
        <f t="shared" si="1"/>
        <v>0.98888888888888893</v>
      </c>
      <c r="G21">
        <f t="shared" si="2"/>
        <v>84.792970147560595</v>
      </c>
    </row>
    <row r="22" spans="1:7" x14ac:dyDescent="0.15">
      <c r="A22" s="74">
        <v>12.3</v>
      </c>
      <c r="B22">
        <v>89</v>
      </c>
      <c r="C22">
        <v>1</v>
      </c>
      <c r="D22">
        <v>0</v>
      </c>
      <c r="E22">
        <f t="shared" si="0"/>
        <v>1.1235955056179775E-2</v>
      </c>
      <c r="F22">
        <f t="shared" si="1"/>
        <v>0.9887640449438202</v>
      </c>
      <c r="G22">
        <f t="shared" si="2"/>
        <v>83.840240145902612</v>
      </c>
    </row>
    <row r="23" spans="1:7" x14ac:dyDescent="0.15">
      <c r="A23" s="74">
        <v>13.9</v>
      </c>
      <c r="B23">
        <v>88</v>
      </c>
      <c r="C23">
        <v>1</v>
      </c>
      <c r="D23">
        <v>0</v>
      </c>
      <c r="E23">
        <f t="shared" si="0"/>
        <v>1.1363636363636364E-2</v>
      </c>
      <c r="F23">
        <f t="shared" si="1"/>
        <v>0.98863636363636365</v>
      </c>
      <c r="G23">
        <f t="shared" si="2"/>
        <v>82.887510144244629</v>
      </c>
    </row>
    <row r="24" spans="1:7" x14ac:dyDescent="0.15">
      <c r="A24" s="74">
        <v>14.7</v>
      </c>
      <c r="B24">
        <v>87</v>
      </c>
      <c r="C24">
        <v>1</v>
      </c>
      <c r="D24">
        <v>0</v>
      </c>
      <c r="E24">
        <f t="shared" ref="E24:E64" si="3">C24/B24</f>
        <v>1.1494252873563218E-2</v>
      </c>
      <c r="F24">
        <f t="shared" si="1"/>
        <v>0.9885057471264368</v>
      </c>
      <c r="G24">
        <f t="shared" ref="G24:G64" si="4">F24*G23</f>
        <v>81.934780142586646</v>
      </c>
    </row>
    <row r="25" spans="1:7" x14ac:dyDescent="0.15">
      <c r="A25" s="74">
        <v>15.2</v>
      </c>
      <c r="B25">
        <v>86</v>
      </c>
      <c r="C25">
        <v>1</v>
      </c>
      <c r="D25">
        <v>0</v>
      </c>
      <c r="E25">
        <f t="shared" si="3"/>
        <v>1.1627906976744186E-2</v>
      </c>
      <c r="F25">
        <f t="shared" si="1"/>
        <v>0.98837209302325579</v>
      </c>
      <c r="G25">
        <f t="shared" si="4"/>
        <v>80.982050140928663</v>
      </c>
    </row>
    <row r="26" spans="1:7" x14ac:dyDescent="0.15">
      <c r="A26" s="74">
        <v>15.5</v>
      </c>
      <c r="B26">
        <v>85</v>
      </c>
      <c r="C26">
        <v>1</v>
      </c>
      <c r="D26">
        <v>0</v>
      </c>
      <c r="E26">
        <f t="shared" si="3"/>
        <v>1.1764705882352941E-2</v>
      </c>
      <c r="F26">
        <f t="shared" si="1"/>
        <v>0.9882352941176471</v>
      </c>
      <c r="G26">
        <f t="shared" si="4"/>
        <v>80.029320139270681</v>
      </c>
    </row>
    <row r="27" spans="1:7" x14ac:dyDescent="0.15">
      <c r="A27" s="74">
        <v>16.8</v>
      </c>
      <c r="B27">
        <v>84</v>
      </c>
      <c r="C27">
        <v>0</v>
      </c>
      <c r="D27">
        <v>1</v>
      </c>
      <c r="E27">
        <f t="shared" si="3"/>
        <v>0</v>
      </c>
      <c r="F27">
        <f t="shared" si="1"/>
        <v>1</v>
      </c>
      <c r="G27">
        <f t="shared" si="4"/>
        <v>80.029320139270681</v>
      </c>
    </row>
    <row r="28" spans="1:7" x14ac:dyDescent="0.15">
      <c r="A28" s="74">
        <v>18.600000000000001</v>
      </c>
      <c r="B28">
        <v>83</v>
      </c>
      <c r="C28">
        <v>0</v>
      </c>
      <c r="D28">
        <v>1</v>
      </c>
      <c r="E28">
        <f t="shared" si="3"/>
        <v>0</v>
      </c>
      <c r="F28">
        <f t="shared" si="1"/>
        <v>1</v>
      </c>
      <c r="G28">
        <f t="shared" si="4"/>
        <v>80.029320139270681</v>
      </c>
    </row>
    <row r="29" spans="1:7" x14ac:dyDescent="0.15">
      <c r="A29" s="74">
        <v>19.3</v>
      </c>
      <c r="B29">
        <v>82</v>
      </c>
      <c r="C29">
        <v>1</v>
      </c>
      <c r="D29">
        <v>0</v>
      </c>
      <c r="E29">
        <f t="shared" si="3"/>
        <v>1.2195121951219513E-2</v>
      </c>
      <c r="F29">
        <f t="shared" si="1"/>
        <v>0.98780487804878048</v>
      </c>
      <c r="G29">
        <f t="shared" si="4"/>
        <v>79.053352820499086</v>
      </c>
    </row>
    <row r="30" spans="1:7" x14ac:dyDescent="0.15">
      <c r="A30" s="74">
        <v>19.600000000000001</v>
      </c>
      <c r="B30">
        <v>81</v>
      </c>
      <c r="C30">
        <v>1</v>
      </c>
      <c r="D30">
        <v>0</v>
      </c>
      <c r="E30">
        <f t="shared" si="3"/>
        <v>1.2345679012345678E-2</v>
      </c>
      <c r="F30">
        <f t="shared" si="1"/>
        <v>0.98765432098765427</v>
      </c>
      <c r="G30">
        <f t="shared" si="4"/>
        <v>78.077385501727491</v>
      </c>
    </row>
    <row r="31" spans="1:7" x14ac:dyDescent="0.15">
      <c r="A31" s="75">
        <v>20</v>
      </c>
      <c r="B31">
        <v>80</v>
      </c>
      <c r="C31">
        <v>0</v>
      </c>
      <c r="D31">
        <v>1</v>
      </c>
      <c r="E31">
        <f t="shared" si="3"/>
        <v>0</v>
      </c>
      <c r="F31">
        <f t="shared" si="1"/>
        <v>1</v>
      </c>
      <c r="G31">
        <f t="shared" si="4"/>
        <v>78.077385501727491</v>
      </c>
    </row>
    <row r="32" spans="1:7" x14ac:dyDescent="0.15">
      <c r="A32" s="74">
        <v>20.8</v>
      </c>
      <c r="B32">
        <v>79</v>
      </c>
      <c r="C32">
        <v>1</v>
      </c>
      <c r="D32">
        <v>0</v>
      </c>
      <c r="E32">
        <f t="shared" si="3"/>
        <v>1.2658227848101266E-2</v>
      </c>
      <c r="F32">
        <f t="shared" si="1"/>
        <v>0.98734177215189878</v>
      </c>
      <c r="G32">
        <f t="shared" si="4"/>
        <v>77.089064166262588</v>
      </c>
    </row>
    <row r="33" spans="1:7" x14ac:dyDescent="0.15">
      <c r="A33" s="67">
        <v>20.8</v>
      </c>
      <c r="B33">
        <v>78</v>
      </c>
      <c r="C33">
        <v>1</v>
      </c>
      <c r="D33">
        <v>0</v>
      </c>
      <c r="E33">
        <f t="shared" si="3"/>
        <v>1.282051282051282E-2</v>
      </c>
      <c r="F33">
        <f t="shared" si="1"/>
        <v>0.98717948717948723</v>
      </c>
      <c r="G33">
        <f t="shared" si="4"/>
        <v>76.100742830797685</v>
      </c>
    </row>
    <row r="34" spans="1:7" x14ac:dyDescent="0.15">
      <c r="A34" s="74">
        <v>22.2</v>
      </c>
      <c r="B34">
        <v>77</v>
      </c>
      <c r="C34">
        <v>1</v>
      </c>
      <c r="D34">
        <v>0</v>
      </c>
      <c r="E34">
        <f t="shared" si="3"/>
        <v>1.2987012987012988E-2</v>
      </c>
      <c r="F34">
        <f t="shared" si="1"/>
        <v>0.98701298701298701</v>
      </c>
      <c r="G34">
        <f t="shared" si="4"/>
        <v>75.112421495332782</v>
      </c>
    </row>
    <row r="35" spans="1:7" x14ac:dyDescent="0.15">
      <c r="A35" s="74">
        <v>25.2</v>
      </c>
      <c r="B35">
        <v>76</v>
      </c>
      <c r="C35">
        <v>1</v>
      </c>
      <c r="D35">
        <v>0</v>
      </c>
      <c r="E35">
        <f t="shared" si="3"/>
        <v>1.3157894736842105E-2</v>
      </c>
      <c r="F35">
        <f t="shared" si="1"/>
        <v>0.98684210526315785</v>
      </c>
      <c r="G35">
        <f t="shared" si="4"/>
        <v>74.124100159867879</v>
      </c>
    </row>
    <row r="36" spans="1:7" x14ac:dyDescent="0.15">
      <c r="A36" s="74">
        <v>25.7</v>
      </c>
      <c r="B36">
        <v>75</v>
      </c>
      <c r="C36">
        <v>1</v>
      </c>
      <c r="D36">
        <v>0</v>
      </c>
      <c r="E36">
        <f t="shared" si="3"/>
        <v>1.3333333333333334E-2</v>
      </c>
      <c r="F36">
        <f t="shared" si="1"/>
        <v>0.98666666666666669</v>
      </c>
      <c r="G36">
        <f t="shared" si="4"/>
        <v>73.135778824402976</v>
      </c>
    </row>
    <row r="37" spans="1:7" x14ac:dyDescent="0.15">
      <c r="A37" s="74">
        <v>26.4</v>
      </c>
      <c r="B37">
        <v>74</v>
      </c>
      <c r="C37">
        <v>1</v>
      </c>
      <c r="D37">
        <v>0</v>
      </c>
      <c r="E37">
        <f t="shared" si="3"/>
        <v>1.3513513513513514E-2</v>
      </c>
      <c r="F37">
        <f t="shared" si="1"/>
        <v>0.98648648648648651</v>
      </c>
      <c r="G37">
        <f t="shared" si="4"/>
        <v>72.147457488938073</v>
      </c>
    </row>
    <row r="38" spans="1:7" x14ac:dyDescent="0.15">
      <c r="A38" s="75">
        <v>27</v>
      </c>
      <c r="B38">
        <v>73</v>
      </c>
      <c r="C38">
        <v>0</v>
      </c>
      <c r="D38">
        <v>1</v>
      </c>
      <c r="E38">
        <f t="shared" si="3"/>
        <v>0</v>
      </c>
      <c r="F38">
        <f t="shared" si="1"/>
        <v>1</v>
      </c>
      <c r="G38">
        <f t="shared" si="4"/>
        <v>72.147457488938073</v>
      </c>
    </row>
    <row r="39" spans="1:7" x14ac:dyDescent="0.15">
      <c r="A39" s="74">
        <v>27.1</v>
      </c>
      <c r="B39">
        <v>72</v>
      </c>
      <c r="C39">
        <v>0</v>
      </c>
      <c r="D39">
        <v>1</v>
      </c>
      <c r="E39">
        <f t="shared" si="3"/>
        <v>0</v>
      </c>
      <c r="F39">
        <f t="shared" si="1"/>
        <v>1</v>
      </c>
      <c r="G39">
        <f t="shared" si="4"/>
        <v>72.147457488938073</v>
      </c>
    </row>
    <row r="40" spans="1:7" x14ac:dyDescent="0.15">
      <c r="A40" s="74">
        <v>27.8</v>
      </c>
      <c r="B40">
        <v>71</v>
      </c>
      <c r="C40">
        <v>1</v>
      </c>
      <c r="D40">
        <v>0</v>
      </c>
      <c r="E40">
        <f t="shared" si="3"/>
        <v>1.4084507042253521E-2</v>
      </c>
      <c r="F40">
        <f t="shared" si="1"/>
        <v>0.9859154929577465</v>
      </c>
      <c r="G40">
        <f t="shared" si="4"/>
        <v>71.13129611585444</v>
      </c>
    </row>
    <row r="41" spans="1:7" x14ac:dyDescent="0.15">
      <c r="A41" s="74">
        <v>31.1</v>
      </c>
      <c r="B41">
        <v>70</v>
      </c>
      <c r="C41">
        <v>1</v>
      </c>
      <c r="D41">
        <v>0</v>
      </c>
      <c r="E41">
        <f t="shared" si="3"/>
        <v>1.4285714285714285E-2</v>
      </c>
      <c r="F41">
        <f t="shared" si="1"/>
        <v>0.98571428571428577</v>
      </c>
      <c r="G41">
        <f t="shared" si="4"/>
        <v>70.115134742770806</v>
      </c>
    </row>
    <row r="42" spans="1:7" x14ac:dyDescent="0.15">
      <c r="A42" s="74">
        <v>31.4</v>
      </c>
      <c r="B42">
        <v>69</v>
      </c>
      <c r="C42">
        <v>1</v>
      </c>
      <c r="D42">
        <v>0</v>
      </c>
      <c r="E42">
        <f t="shared" si="3"/>
        <v>1.4492753623188406E-2</v>
      </c>
      <c r="F42">
        <f t="shared" si="1"/>
        <v>0.98550724637681164</v>
      </c>
      <c r="G42">
        <f t="shared" si="4"/>
        <v>69.098973369687172</v>
      </c>
    </row>
    <row r="43" spans="1:7" x14ac:dyDescent="0.15">
      <c r="A43" s="74">
        <v>32.4</v>
      </c>
      <c r="B43">
        <v>68</v>
      </c>
      <c r="C43">
        <v>0</v>
      </c>
      <c r="D43">
        <v>1</v>
      </c>
      <c r="E43">
        <f t="shared" si="3"/>
        <v>0</v>
      </c>
      <c r="F43">
        <f t="shared" si="1"/>
        <v>1</v>
      </c>
      <c r="G43">
        <f t="shared" si="4"/>
        <v>69.098973369687172</v>
      </c>
    </row>
    <row r="44" spans="1:7" x14ac:dyDescent="0.15">
      <c r="A44" s="74">
        <v>36.6</v>
      </c>
      <c r="B44">
        <v>67</v>
      </c>
      <c r="C44">
        <v>0</v>
      </c>
      <c r="D44">
        <v>1</v>
      </c>
      <c r="E44">
        <f t="shared" si="3"/>
        <v>0</v>
      </c>
      <c r="F44">
        <f t="shared" si="1"/>
        <v>1</v>
      </c>
      <c r="G44">
        <f t="shared" si="4"/>
        <v>69.098973369687172</v>
      </c>
    </row>
    <row r="45" spans="1:7" x14ac:dyDescent="0.15">
      <c r="A45" s="74">
        <v>37.1</v>
      </c>
      <c r="B45">
        <v>66</v>
      </c>
      <c r="C45">
        <v>0</v>
      </c>
      <c r="D45">
        <v>1</v>
      </c>
      <c r="E45">
        <f t="shared" si="3"/>
        <v>0</v>
      </c>
      <c r="F45">
        <f t="shared" si="1"/>
        <v>1</v>
      </c>
      <c r="G45">
        <f t="shared" si="4"/>
        <v>69.098973369687172</v>
      </c>
    </row>
    <row r="46" spans="1:7" x14ac:dyDescent="0.15">
      <c r="A46" s="74">
        <v>38.4</v>
      </c>
      <c r="B46">
        <v>65</v>
      </c>
      <c r="C46">
        <v>1</v>
      </c>
      <c r="D46">
        <v>0</v>
      </c>
      <c r="E46">
        <f t="shared" si="3"/>
        <v>1.5384615384615385E-2</v>
      </c>
      <c r="F46">
        <f t="shared" si="1"/>
        <v>0.98461538461538467</v>
      </c>
      <c r="G46">
        <f t="shared" si="4"/>
        <v>68.035912240922755</v>
      </c>
    </row>
    <row r="47" spans="1:7" x14ac:dyDescent="0.15">
      <c r="A47" s="74">
        <v>39.299999999999997</v>
      </c>
      <c r="B47">
        <v>64</v>
      </c>
      <c r="C47">
        <v>0</v>
      </c>
      <c r="D47">
        <v>1</v>
      </c>
      <c r="E47">
        <f t="shared" si="3"/>
        <v>0</v>
      </c>
      <c r="F47">
        <f t="shared" si="1"/>
        <v>1</v>
      </c>
      <c r="G47">
        <f t="shared" si="4"/>
        <v>68.035912240922755</v>
      </c>
    </row>
    <row r="48" spans="1:7" x14ac:dyDescent="0.15">
      <c r="A48" s="74">
        <v>44.3</v>
      </c>
      <c r="B48">
        <v>63</v>
      </c>
      <c r="C48">
        <v>1</v>
      </c>
      <c r="D48">
        <v>0</v>
      </c>
      <c r="E48">
        <f t="shared" si="3"/>
        <v>1.5873015873015872E-2</v>
      </c>
      <c r="F48">
        <f t="shared" si="1"/>
        <v>0.98412698412698418</v>
      </c>
      <c r="G48">
        <f t="shared" si="4"/>
        <v>66.955977125987474</v>
      </c>
    </row>
    <row r="49" spans="1:7" x14ac:dyDescent="0.15">
      <c r="A49" s="75">
        <v>45</v>
      </c>
      <c r="B49">
        <v>62</v>
      </c>
      <c r="C49">
        <v>1</v>
      </c>
      <c r="D49">
        <v>0</v>
      </c>
      <c r="E49">
        <f t="shared" si="3"/>
        <v>1.6129032258064516E-2</v>
      </c>
      <c r="F49">
        <f t="shared" si="1"/>
        <v>0.9838709677419355</v>
      </c>
      <c r="G49">
        <f t="shared" si="4"/>
        <v>65.876042011052192</v>
      </c>
    </row>
    <row r="50" spans="1:7" x14ac:dyDescent="0.15">
      <c r="A50" s="67">
        <v>46.4</v>
      </c>
      <c r="B50">
        <v>61</v>
      </c>
      <c r="C50">
        <v>1</v>
      </c>
      <c r="D50">
        <v>0</v>
      </c>
      <c r="E50">
        <f t="shared" si="3"/>
        <v>1.6393442622950821E-2</v>
      </c>
      <c r="F50">
        <f t="shared" si="1"/>
        <v>0.98360655737704916</v>
      </c>
      <c r="G50">
        <f t="shared" si="4"/>
        <v>64.79610689611691</v>
      </c>
    </row>
    <row r="51" spans="1:7" x14ac:dyDescent="0.15">
      <c r="A51" s="74">
        <v>47.6</v>
      </c>
      <c r="B51">
        <v>60</v>
      </c>
      <c r="C51">
        <v>0</v>
      </c>
      <c r="D51">
        <v>1</v>
      </c>
      <c r="E51">
        <f t="shared" si="3"/>
        <v>0</v>
      </c>
      <c r="F51">
        <f t="shared" si="1"/>
        <v>1</v>
      </c>
      <c r="G51">
        <f t="shared" si="4"/>
        <v>64.79610689611691</v>
      </c>
    </row>
    <row r="52" spans="1:7" x14ac:dyDescent="0.15">
      <c r="A52" s="74">
        <v>50.4</v>
      </c>
      <c r="B52">
        <v>59</v>
      </c>
      <c r="C52">
        <v>0</v>
      </c>
      <c r="D52">
        <v>1</v>
      </c>
      <c r="E52">
        <f t="shared" si="3"/>
        <v>0</v>
      </c>
      <c r="F52">
        <f t="shared" si="1"/>
        <v>1</v>
      </c>
      <c r="G52">
        <f t="shared" si="4"/>
        <v>64.79610689611691</v>
      </c>
    </row>
    <row r="53" spans="1:7" x14ac:dyDescent="0.15">
      <c r="A53" s="74">
        <v>51.4</v>
      </c>
      <c r="B53">
        <v>58</v>
      </c>
      <c r="C53">
        <v>0</v>
      </c>
      <c r="D53">
        <v>1</v>
      </c>
      <c r="E53">
        <f t="shared" si="3"/>
        <v>0</v>
      </c>
      <c r="F53">
        <f t="shared" si="1"/>
        <v>1</v>
      </c>
      <c r="G53">
        <f t="shared" si="4"/>
        <v>64.79610689611691</v>
      </c>
    </row>
    <row r="54" spans="1:7" x14ac:dyDescent="0.15">
      <c r="A54" s="74">
        <v>52.8</v>
      </c>
      <c r="B54">
        <v>57</v>
      </c>
      <c r="C54">
        <v>0</v>
      </c>
      <c r="D54">
        <v>1</v>
      </c>
      <c r="E54">
        <f t="shared" si="3"/>
        <v>0</v>
      </c>
      <c r="F54">
        <f t="shared" si="1"/>
        <v>1</v>
      </c>
      <c r="G54">
        <f t="shared" si="4"/>
        <v>64.79610689611691</v>
      </c>
    </row>
    <row r="55" spans="1:7" x14ac:dyDescent="0.15">
      <c r="A55" s="74">
        <v>53.4</v>
      </c>
      <c r="B55">
        <v>56</v>
      </c>
      <c r="C55">
        <v>1</v>
      </c>
      <c r="D55">
        <v>0</v>
      </c>
      <c r="E55">
        <f t="shared" si="3"/>
        <v>1.7857142857142856E-2</v>
      </c>
      <c r="F55">
        <f t="shared" si="1"/>
        <v>0.9821428571428571</v>
      </c>
      <c r="G55">
        <f t="shared" si="4"/>
        <v>63.639033558686251</v>
      </c>
    </row>
    <row r="56" spans="1:7" x14ac:dyDescent="0.15">
      <c r="A56" s="74">
        <v>54.7</v>
      </c>
      <c r="B56">
        <v>55</v>
      </c>
      <c r="C56">
        <v>0</v>
      </c>
      <c r="D56">
        <v>1</v>
      </c>
      <c r="E56">
        <f t="shared" si="3"/>
        <v>0</v>
      </c>
      <c r="F56">
        <f t="shared" si="1"/>
        <v>1</v>
      </c>
      <c r="G56">
        <f t="shared" si="4"/>
        <v>63.639033558686251</v>
      </c>
    </row>
    <row r="57" spans="1:7" x14ac:dyDescent="0.15">
      <c r="A57" s="74">
        <v>54.7</v>
      </c>
      <c r="B57">
        <v>54</v>
      </c>
      <c r="C57">
        <v>0</v>
      </c>
      <c r="D57">
        <v>1</v>
      </c>
      <c r="E57">
        <f t="shared" si="3"/>
        <v>0</v>
      </c>
      <c r="F57">
        <f t="shared" si="1"/>
        <v>1</v>
      </c>
      <c r="G57">
        <f t="shared" si="4"/>
        <v>63.639033558686251</v>
      </c>
    </row>
    <row r="58" spans="1:7" x14ac:dyDescent="0.15">
      <c r="A58" s="74">
        <v>55.5</v>
      </c>
      <c r="B58">
        <v>53</v>
      </c>
      <c r="C58">
        <v>0</v>
      </c>
      <c r="D58">
        <v>1</v>
      </c>
      <c r="E58">
        <f t="shared" si="3"/>
        <v>0</v>
      </c>
      <c r="F58">
        <f t="shared" si="1"/>
        <v>1</v>
      </c>
      <c r="G58">
        <f t="shared" si="4"/>
        <v>63.639033558686251</v>
      </c>
    </row>
    <row r="59" spans="1:7" x14ac:dyDescent="0.15">
      <c r="A59" s="74">
        <v>56.6</v>
      </c>
      <c r="B59">
        <v>52</v>
      </c>
      <c r="C59">
        <v>1</v>
      </c>
      <c r="D59">
        <v>0</v>
      </c>
      <c r="E59">
        <f t="shared" si="3"/>
        <v>1.9230769230769232E-2</v>
      </c>
      <c r="F59">
        <f t="shared" si="1"/>
        <v>0.98076923076923073</v>
      </c>
      <c r="G59">
        <f t="shared" si="4"/>
        <v>62.415205990249973</v>
      </c>
    </row>
    <row r="60" spans="1:7" x14ac:dyDescent="0.15">
      <c r="A60" s="74">
        <v>57.7</v>
      </c>
      <c r="B60">
        <v>51</v>
      </c>
      <c r="C60">
        <v>0</v>
      </c>
      <c r="D60">
        <v>1</v>
      </c>
      <c r="E60">
        <f t="shared" si="3"/>
        <v>0</v>
      </c>
      <c r="F60">
        <f t="shared" si="1"/>
        <v>1</v>
      </c>
      <c r="G60">
        <f t="shared" si="4"/>
        <v>62.415205990249973</v>
      </c>
    </row>
    <row r="61" spans="1:7" x14ac:dyDescent="0.15">
      <c r="A61" s="74">
        <v>57.7</v>
      </c>
      <c r="B61">
        <v>50</v>
      </c>
      <c r="C61">
        <v>0</v>
      </c>
      <c r="D61">
        <v>1</v>
      </c>
      <c r="E61">
        <f t="shared" si="3"/>
        <v>0</v>
      </c>
      <c r="F61">
        <f t="shared" si="1"/>
        <v>1</v>
      </c>
      <c r="G61">
        <f t="shared" si="4"/>
        <v>62.415205990249973</v>
      </c>
    </row>
    <row r="62" spans="1:7" x14ac:dyDescent="0.15">
      <c r="A62" s="74">
        <v>58.4</v>
      </c>
      <c r="B62">
        <v>49</v>
      </c>
      <c r="C62">
        <v>0</v>
      </c>
      <c r="D62">
        <v>1</v>
      </c>
      <c r="E62">
        <f t="shared" si="3"/>
        <v>0</v>
      </c>
      <c r="F62">
        <f t="shared" si="1"/>
        <v>1</v>
      </c>
      <c r="G62">
        <f t="shared" si="4"/>
        <v>62.415205990249973</v>
      </c>
    </row>
    <row r="63" spans="1:7" x14ac:dyDescent="0.15">
      <c r="A63" s="74">
        <v>58.7</v>
      </c>
      <c r="B63">
        <v>48</v>
      </c>
      <c r="C63">
        <v>0</v>
      </c>
      <c r="D63">
        <v>1</v>
      </c>
      <c r="E63">
        <f t="shared" si="3"/>
        <v>0</v>
      </c>
      <c r="F63">
        <f t="shared" si="1"/>
        <v>1</v>
      </c>
      <c r="G63">
        <f t="shared" si="4"/>
        <v>62.415205990249973</v>
      </c>
    </row>
    <row r="64" spans="1:7" x14ac:dyDescent="0.15">
      <c r="A64" s="74">
        <v>58.7</v>
      </c>
      <c r="B64">
        <v>47</v>
      </c>
      <c r="C64">
        <v>0</v>
      </c>
      <c r="D64">
        <v>1</v>
      </c>
      <c r="E64">
        <f t="shared" si="3"/>
        <v>0</v>
      </c>
      <c r="F64">
        <f t="shared" si="1"/>
        <v>1</v>
      </c>
      <c r="G64">
        <f t="shared" si="4"/>
        <v>62.415205990249973</v>
      </c>
    </row>
    <row r="65" spans="1:7" x14ac:dyDescent="0.15">
      <c r="A65" s="75">
        <v>59</v>
      </c>
      <c r="B65">
        <v>46</v>
      </c>
      <c r="C65">
        <v>1</v>
      </c>
      <c r="D65">
        <v>0</v>
      </c>
      <c r="E65">
        <f>C65/B65</f>
        <v>2.1739130434782608E-2</v>
      </c>
      <c r="F65">
        <f>1-E65</f>
        <v>0.97826086956521741</v>
      </c>
      <c r="G65">
        <f>F65*G64</f>
        <v>61.058353686114103</v>
      </c>
    </row>
    <row r="66" spans="1:7" x14ac:dyDescent="0.15">
      <c r="A66" s="74">
        <v>61.2</v>
      </c>
      <c r="B66">
        <v>45</v>
      </c>
      <c r="C66">
        <v>0</v>
      </c>
      <c r="D66">
        <v>1</v>
      </c>
      <c r="E66">
        <f t="shared" ref="E66:E110" si="5">C66/B66</f>
        <v>0</v>
      </c>
      <c r="F66">
        <f t="shared" si="1"/>
        <v>1</v>
      </c>
      <c r="G66">
        <f t="shared" ref="G66:G110" si="6">F66*G65</f>
        <v>61.058353686114103</v>
      </c>
    </row>
    <row r="67" spans="1:7" x14ac:dyDescent="0.15">
      <c r="A67" s="74">
        <v>64.900000000000006</v>
      </c>
      <c r="B67">
        <v>44</v>
      </c>
      <c r="C67">
        <v>0</v>
      </c>
      <c r="D67">
        <v>1</v>
      </c>
      <c r="E67">
        <f t="shared" si="5"/>
        <v>0</v>
      </c>
      <c r="F67">
        <f t="shared" si="1"/>
        <v>1</v>
      </c>
      <c r="G67">
        <f t="shared" si="6"/>
        <v>61.058353686114103</v>
      </c>
    </row>
    <row r="68" spans="1:7" x14ac:dyDescent="0.15">
      <c r="A68" s="75">
        <v>65</v>
      </c>
      <c r="B68">
        <v>43</v>
      </c>
      <c r="C68">
        <v>0</v>
      </c>
      <c r="D68">
        <v>1</v>
      </c>
      <c r="E68">
        <f t="shared" si="5"/>
        <v>0</v>
      </c>
      <c r="F68">
        <f t="shared" si="1"/>
        <v>1</v>
      </c>
      <c r="G68">
        <f t="shared" si="6"/>
        <v>61.058353686114103</v>
      </c>
    </row>
    <row r="69" spans="1:7" x14ac:dyDescent="0.15">
      <c r="A69" s="74">
        <v>65.400000000000006</v>
      </c>
      <c r="B69">
        <v>42</v>
      </c>
      <c r="C69">
        <v>0</v>
      </c>
      <c r="D69">
        <v>1</v>
      </c>
      <c r="E69">
        <f t="shared" si="5"/>
        <v>0</v>
      </c>
      <c r="F69">
        <f t="shared" ref="F69:F110" si="7">1-E69</f>
        <v>1</v>
      </c>
      <c r="G69">
        <f t="shared" si="6"/>
        <v>61.058353686114103</v>
      </c>
    </row>
    <row r="70" spans="1:7" x14ac:dyDescent="0.15">
      <c r="A70" s="75">
        <v>66</v>
      </c>
      <c r="B70">
        <v>41</v>
      </c>
      <c r="C70">
        <v>0</v>
      </c>
      <c r="D70">
        <v>1</v>
      </c>
      <c r="E70">
        <f t="shared" si="5"/>
        <v>0</v>
      </c>
      <c r="F70">
        <f t="shared" si="7"/>
        <v>1</v>
      </c>
      <c r="G70">
        <f t="shared" si="6"/>
        <v>61.058353686114103</v>
      </c>
    </row>
    <row r="71" spans="1:7" x14ac:dyDescent="0.15">
      <c r="A71" s="74">
        <v>67.3</v>
      </c>
      <c r="B71">
        <v>40</v>
      </c>
      <c r="C71">
        <v>0</v>
      </c>
      <c r="D71">
        <v>1</v>
      </c>
      <c r="E71">
        <f t="shared" si="5"/>
        <v>0</v>
      </c>
      <c r="F71">
        <f t="shared" si="7"/>
        <v>1</v>
      </c>
      <c r="G71">
        <f t="shared" si="6"/>
        <v>61.058353686114103</v>
      </c>
    </row>
    <row r="72" spans="1:7" x14ac:dyDescent="0.15">
      <c r="A72" s="74">
        <v>68.5</v>
      </c>
      <c r="B72">
        <v>39</v>
      </c>
      <c r="C72">
        <v>0</v>
      </c>
      <c r="D72">
        <v>1</v>
      </c>
      <c r="E72">
        <f t="shared" si="5"/>
        <v>0</v>
      </c>
      <c r="F72">
        <f t="shared" si="7"/>
        <v>1</v>
      </c>
      <c r="G72">
        <f t="shared" si="6"/>
        <v>61.058353686114103</v>
      </c>
    </row>
    <row r="73" spans="1:7" x14ac:dyDescent="0.15">
      <c r="A73" s="74">
        <v>68.7</v>
      </c>
      <c r="B73">
        <v>38</v>
      </c>
      <c r="C73">
        <v>0</v>
      </c>
      <c r="D73">
        <v>1</v>
      </c>
      <c r="E73">
        <f t="shared" si="5"/>
        <v>0</v>
      </c>
      <c r="F73">
        <f t="shared" si="7"/>
        <v>1</v>
      </c>
      <c r="G73">
        <f t="shared" si="6"/>
        <v>61.058353686114103</v>
      </c>
    </row>
    <row r="74" spans="1:7" x14ac:dyDescent="0.15">
      <c r="A74" s="74">
        <v>68.900000000000006</v>
      </c>
      <c r="B74">
        <v>37</v>
      </c>
      <c r="C74">
        <v>0</v>
      </c>
      <c r="D74">
        <v>1</v>
      </c>
      <c r="E74">
        <f t="shared" si="5"/>
        <v>0</v>
      </c>
      <c r="F74">
        <f t="shared" si="7"/>
        <v>1</v>
      </c>
      <c r="G74">
        <f t="shared" si="6"/>
        <v>61.058353686114103</v>
      </c>
    </row>
    <row r="75" spans="1:7" x14ac:dyDescent="0.15">
      <c r="A75" s="74">
        <v>69.3</v>
      </c>
      <c r="B75">
        <v>36</v>
      </c>
      <c r="C75">
        <v>0</v>
      </c>
      <c r="D75">
        <v>1</v>
      </c>
      <c r="E75">
        <f t="shared" si="5"/>
        <v>0</v>
      </c>
      <c r="F75">
        <f t="shared" si="7"/>
        <v>1</v>
      </c>
      <c r="G75">
        <f t="shared" si="6"/>
        <v>61.058353686114103</v>
      </c>
    </row>
    <row r="76" spans="1:7" x14ac:dyDescent="0.15">
      <c r="A76" s="74">
        <v>69.400000000000006</v>
      </c>
      <c r="B76">
        <v>35</v>
      </c>
      <c r="C76">
        <v>0</v>
      </c>
      <c r="D76">
        <v>1</v>
      </c>
      <c r="E76">
        <f t="shared" si="5"/>
        <v>0</v>
      </c>
      <c r="F76">
        <f t="shared" si="7"/>
        <v>1</v>
      </c>
      <c r="G76">
        <f t="shared" si="6"/>
        <v>61.058353686114103</v>
      </c>
    </row>
    <row r="77" spans="1:7" x14ac:dyDescent="0.15">
      <c r="A77" s="74">
        <v>70.400000000000006</v>
      </c>
      <c r="B77">
        <v>34</v>
      </c>
      <c r="C77">
        <v>0</v>
      </c>
      <c r="D77">
        <v>1</v>
      </c>
      <c r="E77">
        <f t="shared" si="5"/>
        <v>0</v>
      </c>
      <c r="F77">
        <f t="shared" si="7"/>
        <v>1</v>
      </c>
      <c r="G77">
        <f t="shared" si="6"/>
        <v>61.058353686114103</v>
      </c>
    </row>
    <row r="78" spans="1:7" x14ac:dyDescent="0.15">
      <c r="A78" s="74">
        <v>71.099999999999994</v>
      </c>
      <c r="B78">
        <v>33</v>
      </c>
      <c r="C78">
        <v>0</v>
      </c>
      <c r="D78">
        <v>1</v>
      </c>
      <c r="E78">
        <f t="shared" si="5"/>
        <v>0</v>
      </c>
      <c r="F78">
        <f t="shared" si="7"/>
        <v>1</v>
      </c>
      <c r="G78">
        <f t="shared" si="6"/>
        <v>61.058353686114103</v>
      </c>
    </row>
    <row r="79" spans="1:7" x14ac:dyDescent="0.15">
      <c r="A79" s="74">
        <v>74.3</v>
      </c>
      <c r="B79">
        <v>32</v>
      </c>
      <c r="C79">
        <v>0</v>
      </c>
      <c r="D79">
        <v>1</v>
      </c>
      <c r="E79">
        <f t="shared" si="5"/>
        <v>0</v>
      </c>
      <c r="F79">
        <f t="shared" si="7"/>
        <v>1</v>
      </c>
      <c r="G79">
        <f t="shared" si="6"/>
        <v>61.058353686114103</v>
      </c>
    </row>
    <row r="80" spans="1:7" x14ac:dyDescent="0.15">
      <c r="A80" s="75">
        <v>75</v>
      </c>
      <c r="B80">
        <v>31</v>
      </c>
      <c r="C80">
        <v>0</v>
      </c>
      <c r="D80">
        <v>1</v>
      </c>
      <c r="E80">
        <f t="shared" si="5"/>
        <v>0</v>
      </c>
      <c r="F80">
        <f t="shared" si="7"/>
        <v>1</v>
      </c>
      <c r="G80">
        <f t="shared" si="6"/>
        <v>61.058353686114103</v>
      </c>
    </row>
    <row r="81" spans="1:7" x14ac:dyDescent="0.15">
      <c r="A81" s="74">
        <v>75.099999999999994</v>
      </c>
      <c r="B81">
        <v>30</v>
      </c>
      <c r="C81">
        <v>1</v>
      </c>
      <c r="D81">
        <v>0</v>
      </c>
      <c r="E81">
        <f t="shared" si="5"/>
        <v>3.3333333333333333E-2</v>
      </c>
      <c r="F81">
        <f t="shared" si="7"/>
        <v>0.96666666666666667</v>
      </c>
      <c r="G81">
        <f t="shared" si="6"/>
        <v>59.023075229910297</v>
      </c>
    </row>
    <row r="82" spans="1:7" x14ac:dyDescent="0.15">
      <c r="A82" s="74">
        <v>75.900000000000006</v>
      </c>
      <c r="B82">
        <v>29</v>
      </c>
      <c r="C82">
        <v>0</v>
      </c>
      <c r="D82">
        <v>1</v>
      </c>
      <c r="E82">
        <f t="shared" si="5"/>
        <v>0</v>
      </c>
      <c r="F82">
        <f t="shared" si="7"/>
        <v>1</v>
      </c>
      <c r="G82">
        <f t="shared" si="6"/>
        <v>59.023075229910297</v>
      </c>
    </row>
    <row r="83" spans="1:7" x14ac:dyDescent="0.15">
      <c r="A83" s="74">
        <v>76.099999999999994</v>
      </c>
      <c r="B83">
        <v>28</v>
      </c>
      <c r="C83">
        <v>0</v>
      </c>
      <c r="D83">
        <v>1</v>
      </c>
      <c r="E83">
        <f t="shared" si="5"/>
        <v>0</v>
      </c>
      <c r="F83">
        <f t="shared" si="7"/>
        <v>1</v>
      </c>
      <c r="G83">
        <f t="shared" si="6"/>
        <v>59.023075229910297</v>
      </c>
    </row>
    <row r="84" spans="1:7" x14ac:dyDescent="0.15">
      <c r="A84" s="75">
        <v>82</v>
      </c>
      <c r="B84">
        <v>27</v>
      </c>
      <c r="C84">
        <v>0</v>
      </c>
      <c r="D84">
        <v>1</v>
      </c>
      <c r="E84">
        <f t="shared" si="5"/>
        <v>0</v>
      </c>
      <c r="F84">
        <f t="shared" si="7"/>
        <v>1</v>
      </c>
      <c r="G84">
        <f t="shared" si="6"/>
        <v>59.023075229910297</v>
      </c>
    </row>
    <row r="85" spans="1:7" x14ac:dyDescent="0.15">
      <c r="A85" s="74">
        <v>84.6</v>
      </c>
      <c r="B85">
        <v>26</v>
      </c>
      <c r="C85">
        <v>0</v>
      </c>
      <c r="D85">
        <v>1</v>
      </c>
      <c r="E85">
        <f t="shared" si="5"/>
        <v>0</v>
      </c>
      <c r="F85">
        <f t="shared" si="7"/>
        <v>1</v>
      </c>
      <c r="G85">
        <f t="shared" si="6"/>
        <v>59.023075229910297</v>
      </c>
    </row>
    <row r="86" spans="1:7" x14ac:dyDescent="0.15">
      <c r="A86" s="74">
        <v>85.8</v>
      </c>
      <c r="B86">
        <v>25</v>
      </c>
      <c r="C86">
        <v>0</v>
      </c>
      <c r="D86">
        <v>1</v>
      </c>
      <c r="E86">
        <f t="shared" si="5"/>
        <v>0</v>
      </c>
      <c r="F86">
        <f t="shared" si="7"/>
        <v>1</v>
      </c>
      <c r="G86">
        <f t="shared" si="6"/>
        <v>59.023075229910297</v>
      </c>
    </row>
    <row r="87" spans="1:7" x14ac:dyDescent="0.15">
      <c r="A87" s="74">
        <v>87.2</v>
      </c>
      <c r="B87">
        <v>24</v>
      </c>
      <c r="C87">
        <v>0</v>
      </c>
      <c r="D87">
        <v>1</v>
      </c>
      <c r="E87">
        <f t="shared" si="5"/>
        <v>0</v>
      </c>
      <c r="F87">
        <f t="shared" si="7"/>
        <v>1</v>
      </c>
      <c r="G87">
        <f t="shared" si="6"/>
        <v>59.023075229910297</v>
      </c>
    </row>
    <row r="88" spans="1:7" x14ac:dyDescent="0.15">
      <c r="A88" s="74">
        <v>87.3</v>
      </c>
      <c r="B88">
        <v>23</v>
      </c>
      <c r="C88">
        <v>0</v>
      </c>
      <c r="D88">
        <v>1</v>
      </c>
      <c r="E88">
        <f t="shared" si="5"/>
        <v>0</v>
      </c>
      <c r="F88">
        <f t="shared" si="7"/>
        <v>1</v>
      </c>
      <c r="G88">
        <f t="shared" si="6"/>
        <v>59.023075229910297</v>
      </c>
    </row>
    <row r="89" spans="1:7" x14ac:dyDescent="0.15">
      <c r="A89" s="74">
        <v>87.4</v>
      </c>
      <c r="B89">
        <v>22</v>
      </c>
      <c r="C89">
        <v>0</v>
      </c>
      <c r="D89">
        <v>1</v>
      </c>
      <c r="E89">
        <f t="shared" si="5"/>
        <v>0</v>
      </c>
      <c r="F89">
        <f t="shared" si="7"/>
        <v>1</v>
      </c>
      <c r="G89">
        <f t="shared" si="6"/>
        <v>59.023075229910297</v>
      </c>
    </row>
    <row r="90" spans="1:7" x14ac:dyDescent="0.15">
      <c r="A90" s="74">
        <v>87.5</v>
      </c>
      <c r="B90">
        <v>21</v>
      </c>
      <c r="C90">
        <v>0</v>
      </c>
      <c r="D90">
        <v>1</v>
      </c>
      <c r="E90">
        <f t="shared" si="5"/>
        <v>0</v>
      </c>
      <c r="F90">
        <f t="shared" si="7"/>
        <v>1</v>
      </c>
      <c r="G90">
        <f t="shared" si="6"/>
        <v>59.023075229910297</v>
      </c>
    </row>
    <row r="91" spans="1:7" x14ac:dyDescent="0.15">
      <c r="A91" s="74">
        <v>88.5</v>
      </c>
      <c r="B91">
        <v>20</v>
      </c>
      <c r="C91">
        <v>0</v>
      </c>
      <c r="D91">
        <v>1</v>
      </c>
      <c r="E91">
        <f t="shared" si="5"/>
        <v>0</v>
      </c>
      <c r="F91">
        <f t="shared" si="7"/>
        <v>1</v>
      </c>
      <c r="G91">
        <f t="shared" si="6"/>
        <v>59.023075229910297</v>
      </c>
    </row>
    <row r="92" spans="1:7" x14ac:dyDescent="0.15">
      <c r="A92" s="74">
        <v>90.2</v>
      </c>
      <c r="B92">
        <v>19</v>
      </c>
      <c r="C92">
        <v>0</v>
      </c>
      <c r="D92">
        <v>1</v>
      </c>
      <c r="E92">
        <f t="shared" si="5"/>
        <v>0</v>
      </c>
      <c r="F92">
        <f t="shared" si="7"/>
        <v>1</v>
      </c>
      <c r="G92">
        <f t="shared" si="6"/>
        <v>59.023075229910297</v>
      </c>
    </row>
    <row r="93" spans="1:7" x14ac:dyDescent="0.15">
      <c r="A93" s="74">
        <v>90.4</v>
      </c>
      <c r="B93">
        <v>18</v>
      </c>
      <c r="C93">
        <v>0</v>
      </c>
      <c r="D93">
        <v>1</v>
      </c>
      <c r="E93">
        <f t="shared" si="5"/>
        <v>0</v>
      </c>
      <c r="F93">
        <f t="shared" si="7"/>
        <v>1</v>
      </c>
      <c r="G93">
        <f t="shared" si="6"/>
        <v>59.023075229910297</v>
      </c>
    </row>
    <row r="94" spans="1:7" x14ac:dyDescent="0.15">
      <c r="A94" s="74">
        <v>94.9</v>
      </c>
      <c r="B94">
        <v>17</v>
      </c>
      <c r="C94">
        <v>0</v>
      </c>
      <c r="D94">
        <v>1</v>
      </c>
      <c r="E94">
        <f t="shared" si="5"/>
        <v>0</v>
      </c>
      <c r="F94">
        <f t="shared" si="7"/>
        <v>1</v>
      </c>
      <c r="G94">
        <f t="shared" si="6"/>
        <v>59.023075229910297</v>
      </c>
    </row>
    <row r="95" spans="1:7" x14ac:dyDescent="0.15">
      <c r="A95" s="74">
        <v>95.7</v>
      </c>
      <c r="B95">
        <v>16</v>
      </c>
      <c r="C95">
        <v>0</v>
      </c>
      <c r="D95">
        <v>1</v>
      </c>
      <c r="E95">
        <f t="shared" si="5"/>
        <v>0</v>
      </c>
      <c r="F95">
        <f t="shared" si="7"/>
        <v>1</v>
      </c>
      <c r="G95">
        <f t="shared" si="6"/>
        <v>59.023075229910297</v>
      </c>
    </row>
    <row r="96" spans="1:7" x14ac:dyDescent="0.15">
      <c r="A96" s="74">
        <v>97.4</v>
      </c>
      <c r="B96">
        <v>15</v>
      </c>
      <c r="C96">
        <v>0</v>
      </c>
      <c r="D96">
        <v>1</v>
      </c>
      <c r="E96">
        <f t="shared" si="5"/>
        <v>0</v>
      </c>
      <c r="F96">
        <f t="shared" si="7"/>
        <v>1</v>
      </c>
      <c r="G96">
        <f t="shared" si="6"/>
        <v>59.023075229910297</v>
      </c>
    </row>
    <row r="97" spans="1:7" x14ac:dyDescent="0.15">
      <c r="A97" s="74">
        <v>97.7</v>
      </c>
      <c r="B97">
        <v>14</v>
      </c>
      <c r="C97">
        <v>0</v>
      </c>
      <c r="D97">
        <v>1</v>
      </c>
      <c r="E97">
        <f t="shared" si="5"/>
        <v>0</v>
      </c>
      <c r="F97">
        <f t="shared" si="7"/>
        <v>1</v>
      </c>
      <c r="G97">
        <f t="shared" si="6"/>
        <v>59.023075229910297</v>
      </c>
    </row>
    <row r="98" spans="1:7" x14ac:dyDescent="0.15">
      <c r="A98" s="67">
        <v>97.7</v>
      </c>
      <c r="B98">
        <v>13</v>
      </c>
      <c r="C98">
        <v>0</v>
      </c>
      <c r="D98">
        <v>1</v>
      </c>
      <c r="E98">
        <f t="shared" si="5"/>
        <v>0</v>
      </c>
      <c r="F98">
        <f t="shared" si="7"/>
        <v>1</v>
      </c>
      <c r="G98">
        <f t="shared" si="6"/>
        <v>59.023075229910297</v>
      </c>
    </row>
    <row r="99" spans="1:7" x14ac:dyDescent="0.15">
      <c r="A99" s="74">
        <v>98.8</v>
      </c>
      <c r="B99">
        <v>12</v>
      </c>
      <c r="C99">
        <v>0</v>
      </c>
      <c r="D99">
        <v>1</v>
      </c>
      <c r="E99">
        <f t="shared" si="5"/>
        <v>0</v>
      </c>
      <c r="F99">
        <f t="shared" si="7"/>
        <v>1</v>
      </c>
      <c r="G99">
        <f t="shared" si="6"/>
        <v>59.023075229910297</v>
      </c>
    </row>
    <row r="100" spans="1:7" x14ac:dyDescent="0.15">
      <c r="A100" s="74">
        <v>100.2</v>
      </c>
      <c r="B100">
        <v>11</v>
      </c>
      <c r="C100">
        <v>0</v>
      </c>
      <c r="D100">
        <v>1</v>
      </c>
      <c r="E100">
        <f t="shared" si="5"/>
        <v>0</v>
      </c>
      <c r="F100">
        <f t="shared" si="7"/>
        <v>1</v>
      </c>
      <c r="G100">
        <f t="shared" si="6"/>
        <v>59.023075229910297</v>
      </c>
    </row>
    <row r="101" spans="1:7" x14ac:dyDescent="0.15">
      <c r="A101" s="74">
        <v>100.4</v>
      </c>
      <c r="B101">
        <v>10</v>
      </c>
      <c r="C101">
        <v>0</v>
      </c>
      <c r="D101">
        <v>1</v>
      </c>
      <c r="E101">
        <f t="shared" si="5"/>
        <v>0</v>
      </c>
      <c r="F101">
        <f t="shared" si="7"/>
        <v>1</v>
      </c>
      <c r="G101">
        <f t="shared" si="6"/>
        <v>59.023075229910297</v>
      </c>
    </row>
    <row r="102" spans="1:7" x14ac:dyDescent="0.15">
      <c r="A102" s="67">
        <v>101.6</v>
      </c>
      <c r="B102">
        <v>9</v>
      </c>
      <c r="C102">
        <v>0</v>
      </c>
      <c r="D102">
        <v>1</v>
      </c>
      <c r="E102">
        <f t="shared" si="5"/>
        <v>0</v>
      </c>
      <c r="F102">
        <f t="shared" si="7"/>
        <v>1</v>
      </c>
      <c r="G102">
        <f t="shared" si="6"/>
        <v>59.023075229910297</v>
      </c>
    </row>
    <row r="103" spans="1:7" x14ac:dyDescent="0.15">
      <c r="A103" s="74">
        <v>102.1</v>
      </c>
      <c r="B103">
        <v>8</v>
      </c>
      <c r="C103">
        <v>0</v>
      </c>
      <c r="D103">
        <v>1</v>
      </c>
      <c r="E103">
        <f t="shared" si="5"/>
        <v>0</v>
      </c>
      <c r="F103">
        <f t="shared" si="7"/>
        <v>1</v>
      </c>
      <c r="G103">
        <f t="shared" si="6"/>
        <v>59.023075229910297</v>
      </c>
    </row>
    <row r="104" spans="1:7" x14ac:dyDescent="0.15">
      <c r="A104" s="74">
        <v>107.1</v>
      </c>
      <c r="B104">
        <v>7</v>
      </c>
      <c r="C104">
        <v>0</v>
      </c>
      <c r="D104">
        <v>1</v>
      </c>
      <c r="E104">
        <f t="shared" si="5"/>
        <v>0</v>
      </c>
      <c r="F104">
        <f t="shared" si="7"/>
        <v>1</v>
      </c>
      <c r="G104">
        <f t="shared" si="6"/>
        <v>59.023075229910297</v>
      </c>
    </row>
    <row r="105" spans="1:7" x14ac:dyDescent="0.15">
      <c r="A105" s="74">
        <v>108.4</v>
      </c>
      <c r="B105">
        <v>6</v>
      </c>
      <c r="C105">
        <v>0</v>
      </c>
      <c r="D105">
        <v>1</v>
      </c>
      <c r="E105">
        <f t="shared" si="5"/>
        <v>0</v>
      </c>
      <c r="F105">
        <f t="shared" si="7"/>
        <v>1</v>
      </c>
      <c r="G105">
        <f t="shared" si="6"/>
        <v>59.023075229910297</v>
      </c>
    </row>
    <row r="106" spans="1:7" x14ac:dyDescent="0.15">
      <c r="A106" s="74">
        <v>113.1</v>
      </c>
      <c r="B106">
        <v>5</v>
      </c>
      <c r="C106">
        <v>0</v>
      </c>
      <c r="D106">
        <v>1</v>
      </c>
      <c r="E106">
        <f t="shared" si="5"/>
        <v>0</v>
      </c>
      <c r="F106">
        <f t="shared" si="7"/>
        <v>1</v>
      </c>
      <c r="G106">
        <f t="shared" si="6"/>
        <v>59.023075229910297</v>
      </c>
    </row>
    <row r="107" spans="1:7" x14ac:dyDescent="0.15">
      <c r="A107" s="74">
        <v>113.8</v>
      </c>
      <c r="B107">
        <v>4</v>
      </c>
      <c r="C107">
        <v>0</v>
      </c>
      <c r="D107">
        <v>1</v>
      </c>
      <c r="E107">
        <f t="shared" si="5"/>
        <v>0</v>
      </c>
      <c r="F107">
        <f t="shared" si="7"/>
        <v>1</v>
      </c>
      <c r="G107">
        <f t="shared" si="6"/>
        <v>59.023075229910297</v>
      </c>
    </row>
    <row r="108" spans="1:7" x14ac:dyDescent="0.15">
      <c r="A108" s="74">
        <v>113.9</v>
      </c>
      <c r="B108">
        <v>3</v>
      </c>
      <c r="C108">
        <v>0</v>
      </c>
      <c r="D108">
        <v>1</v>
      </c>
      <c r="E108">
        <f t="shared" si="5"/>
        <v>0</v>
      </c>
      <c r="F108">
        <f t="shared" si="7"/>
        <v>1</v>
      </c>
      <c r="G108">
        <f t="shared" si="6"/>
        <v>59.023075229910297</v>
      </c>
    </row>
    <row r="109" spans="1:7" x14ac:dyDescent="0.15">
      <c r="A109" s="74">
        <v>123.9</v>
      </c>
      <c r="B109">
        <v>2</v>
      </c>
      <c r="C109">
        <v>0</v>
      </c>
      <c r="D109">
        <v>1</v>
      </c>
      <c r="E109">
        <f t="shared" si="5"/>
        <v>0</v>
      </c>
      <c r="F109">
        <f t="shared" si="7"/>
        <v>1</v>
      </c>
      <c r="G109">
        <f t="shared" si="6"/>
        <v>59.023075229910297</v>
      </c>
    </row>
    <row r="110" spans="1:7" x14ac:dyDescent="0.15">
      <c r="A110" s="76">
        <v>124.4</v>
      </c>
      <c r="B110">
        <v>1</v>
      </c>
      <c r="C110">
        <v>0</v>
      </c>
      <c r="D110">
        <v>1</v>
      </c>
      <c r="E110">
        <f t="shared" si="5"/>
        <v>0</v>
      </c>
      <c r="F110">
        <f t="shared" si="7"/>
        <v>1</v>
      </c>
      <c r="G110">
        <f t="shared" si="6"/>
        <v>59.023075229910297</v>
      </c>
    </row>
  </sheetData>
  <mergeCells count="6"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763F-43B4-7A42-8310-C23372D267B3}">
  <dimension ref="A1:E108"/>
  <sheetViews>
    <sheetView tabSelected="1" workbookViewId="0">
      <selection activeCell="K31" sqref="K31"/>
    </sheetView>
  </sheetViews>
  <sheetFormatPr baseColWidth="10" defaultRowHeight="13" x14ac:dyDescent="0.15"/>
  <sheetData>
    <row r="1" spans="1:5" x14ac:dyDescent="0.15">
      <c r="A1" s="77" t="s">
        <v>93</v>
      </c>
      <c r="B1" t="s">
        <v>114</v>
      </c>
      <c r="D1" s="77" t="s">
        <v>93</v>
      </c>
      <c r="E1" t="s">
        <v>115</v>
      </c>
    </row>
    <row r="2" spans="1:5" x14ac:dyDescent="0.15">
      <c r="A2" s="74">
        <v>1.5</v>
      </c>
      <c r="B2">
        <v>0</v>
      </c>
      <c r="C2" t="s">
        <v>116</v>
      </c>
      <c r="D2" s="74">
        <v>0.7</v>
      </c>
      <c r="E2">
        <v>1</v>
      </c>
    </row>
    <row r="3" spans="1:5" x14ac:dyDescent="0.15">
      <c r="A3" s="74">
        <v>3.7</v>
      </c>
      <c r="B3">
        <v>1</v>
      </c>
      <c r="C3" t="s">
        <v>116</v>
      </c>
      <c r="D3" s="75">
        <v>2</v>
      </c>
      <c r="E3">
        <v>1</v>
      </c>
    </row>
    <row r="4" spans="1:5" x14ac:dyDescent="0.15">
      <c r="A4" s="74">
        <v>5.9</v>
      </c>
      <c r="B4">
        <v>0</v>
      </c>
      <c r="C4" t="s">
        <v>116</v>
      </c>
      <c r="D4" s="74">
        <v>6.1</v>
      </c>
      <c r="E4">
        <v>1</v>
      </c>
    </row>
    <row r="5" spans="1:5" x14ac:dyDescent="0.15">
      <c r="A5" s="74">
        <v>6.9</v>
      </c>
      <c r="B5">
        <v>1</v>
      </c>
      <c r="C5" t="s">
        <v>116</v>
      </c>
      <c r="D5" s="74">
        <v>7.2</v>
      </c>
      <c r="E5">
        <v>1</v>
      </c>
    </row>
    <row r="6" spans="1:5" x14ac:dyDescent="0.15">
      <c r="A6" s="74">
        <v>7.7</v>
      </c>
      <c r="B6">
        <v>1</v>
      </c>
      <c r="C6" t="s">
        <v>116</v>
      </c>
      <c r="D6" s="74">
        <v>8.1</v>
      </c>
      <c r="E6">
        <v>1</v>
      </c>
    </row>
    <row r="7" spans="1:5" x14ac:dyDescent="0.15">
      <c r="A7" s="74">
        <v>9.3000000000000007</v>
      </c>
      <c r="B7">
        <v>1</v>
      </c>
      <c r="C7" t="s">
        <v>116</v>
      </c>
      <c r="D7" s="74">
        <v>8.6</v>
      </c>
      <c r="E7">
        <v>1</v>
      </c>
    </row>
    <row r="8" spans="1:5" x14ac:dyDescent="0.15">
      <c r="A8" s="74">
        <v>10.8</v>
      </c>
      <c r="B8">
        <v>1</v>
      </c>
      <c r="C8" t="s">
        <v>116</v>
      </c>
      <c r="D8" s="74">
        <v>8.9</v>
      </c>
      <c r="E8">
        <v>1</v>
      </c>
    </row>
    <row r="9" spans="1:5" x14ac:dyDescent="0.15">
      <c r="A9" s="74">
        <v>12.1</v>
      </c>
      <c r="B9">
        <v>1</v>
      </c>
      <c r="C9" t="s">
        <v>116</v>
      </c>
      <c r="D9" s="74">
        <v>10.5</v>
      </c>
      <c r="E9">
        <v>1</v>
      </c>
    </row>
    <row r="10" spans="1:5" x14ac:dyDescent="0.15">
      <c r="A10" s="74">
        <v>12.3</v>
      </c>
      <c r="B10">
        <v>1</v>
      </c>
      <c r="C10" t="s">
        <v>116</v>
      </c>
      <c r="D10" s="74">
        <v>10.9</v>
      </c>
      <c r="E10">
        <v>1</v>
      </c>
    </row>
    <row r="11" spans="1:5" x14ac:dyDescent="0.15">
      <c r="A11" s="74">
        <v>13.9</v>
      </c>
      <c r="B11">
        <v>1</v>
      </c>
      <c r="C11" t="s">
        <v>116</v>
      </c>
      <c r="D11" s="74">
        <v>12.2</v>
      </c>
      <c r="E11">
        <v>1</v>
      </c>
    </row>
    <row r="12" spans="1:5" x14ac:dyDescent="0.15">
      <c r="A12" s="74">
        <v>14.7</v>
      </c>
      <c r="B12">
        <v>1</v>
      </c>
      <c r="C12" t="s">
        <v>116</v>
      </c>
      <c r="D12" s="74">
        <v>15.5</v>
      </c>
      <c r="E12">
        <v>1</v>
      </c>
    </row>
    <row r="13" spans="1:5" x14ac:dyDescent="0.15">
      <c r="A13" s="74">
        <v>15.2</v>
      </c>
      <c r="B13">
        <v>1</v>
      </c>
      <c r="C13" t="s">
        <v>116</v>
      </c>
      <c r="D13" s="67">
        <v>20.8</v>
      </c>
      <c r="E13">
        <v>1</v>
      </c>
    </row>
    <row r="14" spans="1:5" x14ac:dyDescent="0.15">
      <c r="A14" s="74">
        <v>16.8</v>
      </c>
      <c r="B14">
        <v>0</v>
      </c>
      <c r="C14" t="s">
        <v>116</v>
      </c>
      <c r="D14" s="74">
        <v>25.2</v>
      </c>
      <c r="E14">
        <v>1</v>
      </c>
    </row>
    <row r="15" spans="1:5" x14ac:dyDescent="0.15">
      <c r="A15" s="74">
        <v>18.600000000000001</v>
      </c>
      <c r="B15">
        <v>0</v>
      </c>
      <c r="C15" t="s">
        <v>116</v>
      </c>
      <c r="D15" s="74">
        <v>26.4</v>
      </c>
      <c r="E15">
        <v>1</v>
      </c>
    </row>
    <row r="16" spans="1:5" x14ac:dyDescent="0.15">
      <c r="A16" s="74">
        <v>19.3</v>
      </c>
      <c r="B16">
        <v>1</v>
      </c>
      <c r="C16" t="s">
        <v>116</v>
      </c>
      <c r="D16" s="74">
        <v>31.4</v>
      </c>
      <c r="E16">
        <v>1</v>
      </c>
    </row>
    <row r="17" spans="1:5" x14ac:dyDescent="0.15">
      <c r="A17" s="74">
        <v>19.600000000000001</v>
      </c>
      <c r="B17">
        <v>1</v>
      </c>
      <c r="C17" t="s">
        <v>116</v>
      </c>
      <c r="D17" s="74">
        <v>32.4</v>
      </c>
      <c r="E17">
        <v>0</v>
      </c>
    </row>
    <row r="18" spans="1:5" x14ac:dyDescent="0.15">
      <c r="A18" s="75">
        <v>20</v>
      </c>
      <c r="B18">
        <v>0</v>
      </c>
      <c r="C18" t="s">
        <v>116</v>
      </c>
      <c r="D18" s="74">
        <v>50.4</v>
      </c>
      <c r="E18">
        <v>0</v>
      </c>
    </row>
    <row r="19" spans="1:5" x14ac:dyDescent="0.15">
      <c r="A19" s="74">
        <v>20.8</v>
      </c>
      <c r="B19">
        <v>1</v>
      </c>
      <c r="C19" t="s">
        <v>116</v>
      </c>
      <c r="D19" s="74">
        <v>54.7</v>
      </c>
      <c r="E19">
        <v>0</v>
      </c>
    </row>
    <row r="20" spans="1:5" x14ac:dyDescent="0.15">
      <c r="A20" s="74">
        <v>22.2</v>
      </c>
      <c r="B20">
        <v>1</v>
      </c>
      <c r="C20" t="s">
        <v>116</v>
      </c>
      <c r="D20" s="74">
        <v>58.7</v>
      </c>
      <c r="E20">
        <v>0</v>
      </c>
    </row>
    <row r="21" spans="1:5" x14ac:dyDescent="0.15">
      <c r="A21" s="74">
        <v>25.7</v>
      </c>
      <c r="B21">
        <v>1</v>
      </c>
      <c r="C21" t="s">
        <v>116</v>
      </c>
      <c r="D21" s="75">
        <v>59</v>
      </c>
      <c r="E21">
        <v>1</v>
      </c>
    </row>
    <row r="22" spans="1:5" x14ac:dyDescent="0.15">
      <c r="A22" s="75">
        <v>27</v>
      </c>
      <c r="B22">
        <v>0</v>
      </c>
      <c r="C22" t="s">
        <v>116</v>
      </c>
      <c r="D22" s="74">
        <v>65.400000000000006</v>
      </c>
      <c r="E22">
        <v>0</v>
      </c>
    </row>
    <row r="23" spans="1:5" x14ac:dyDescent="0.15">
      <c r="A23" s="74">
        <v>27.1</v>
      </c>
      <c r="B23">
        <v>0</v>
      </c>
      <c r="C23" t="s">
        <v>116</v>
      </c>
      <c r="D23" s="74">
        <v>75.099999999999994</v>
      </c>
      <c r="E23">
        <v>1</v>
      </c>
    </row>
    <row r="24" spans="1:5" x14ac:dyDescent="0.15">
      <c r="A24" s="74">
        <v>27.8</v>
      </c>
      <c r="B24">
        <v>1</v>
      </c>
      <c r="D24" s="75">
        <v>82</v>
      </c>
      <c r="E24">
        <v>0</v>
      </c>
    </row>
    <row r="25" spans="1:5" x14ac:dyDescent="0.15">
      <c r="A25" s="74">
        <v>31.1</v>
      </c>
      <c r="B25">
        <v>1</v>
      </c>
      <c r="D25" s="74">
        <v>87.2</v>
      </c>
      <c r="E25">
        <v>0</v>
      </c>
    </row>
    <row r="26" spans="1:5" x14ac:dyDescent="0.15">
      <c r="A26" s="74">
        <v>36.6</v>
      </c>
      <c r="B26">
        <v>0</v>
      </c>
      <c r="D26" s="74">
        <v>90.4</v>
      </c>
      <c r="E26">
        <v>0</v>
      </c>
    </row>
    <row r="27" spans="1:5" x14ac:dyDescent="0.15">
      <c r="A27" s="74">
        <v>37.1</v>
      </c>
      <c r="B27">
        <v>0</v>
      </c>
      <c r="D27" s="76">
        <v>94.9</v>
      </c>
      <c r="E27">
        <v>0</v>
      </c>
    </row>
    <row r="28" spans="1:5" x14ac:dyDescent="0.15">
      <c r="A28" s="74">
        <v>38.4</v>
      </c>
      <c r="B28">
        <v>1</v>
      </c>
    </row>
    <row r="29" spans="1:5" x14ac:dyDescent="0.15">
      <c r="A29" s="74">
        <v>39.299999999999997</v>
      </c>
      <c r="B29">
        <v>0</v>
      </c>
      <c r="C29" t="s">
        <v>116</v>
      </c>
      <c r="D29" s="77"/>
    </row>
    <row r="30" spans="1:5" x14ac:dyDescent="0.15">
      <c r="A30" s="74">
        <v>44.3</v>
      </c>
      <c r="B30">
        <v>1</v>
      </c>
      <c r="C30" t="s">
        <v>116</v>
      </c>
    </row>
    <row r="31" spans="1:5" x14ac:dyDescent="0.15">
      <c r="A31" s="75">
        <v>45</v>
      </c>
      <c r="B31">
        <v>1</v>
      </c>
    </row>
    <row r="32" spans="1:5" x14ac:dyDescent="0.15">
      <c r="A32" s="67">
        <v>46.4</v>
      </c>
      <c r="B32">
        <v>1</v>
      </c>
      <c r="C32" t="s">
        <v>116</v>
      </c>
      <c r="D32" s="77"/>
    </row>
    <row r="33" spans="1:4" x14ac:dyDescent="0.15">
      <c r="A33" s="74">
        <v>47.6</v>
      </c>
      <c r="B33">
        <v>0</v>
      </c>
      <c r="C33" t="s">
        <v>116</v>
      </c>
      <c r="D33" s="77"/>
    </row>
    <row r="34" spans="1:4" x14ac:dyDescent="0.15">
      <c r="A34" s="74">
        <v>51.4</v>
      </c>
      <c r="B34">
        <v>0</v>
      </c>
      <c r="C34" t="s">
        <v>116</v>
      </c>
    </row>
    <row r="35" spans="1:4" x14ac:dyDescent="0.15">
      <c r="A35" s="74">
        <v>52.8</v>
      </c>
      <c r="B35">
        <v>0</v>
      </c>
      <c r="D35" s="77"/>
    </row>
    <row r="36" spans="1:4" x14ac:dyDescent="0.15">
      <c r="A36" s="74">
        <v>53.4</v>
      </c>
      <c r="B36">
        <v>1</v>
      </c>
      <c r="C36" t="s">
        <v>116</v>
      </c>
      <c r="D36" s="77"/>
    </row>
    <row r="37" spans="1:4" x14ac:dyDescent="0.15">
      <c r="A37" s="74">
        <v>54.7</v>
      </c>
      <c r="B37">
        <v>0</v>
      </c>
      <c r="C37" t="s">
        <v>116</v>
      </c>
    </row>
    <row r="38" spans="1:4" x14ac:dyDescent="0.15">
      <c r="A38" s="74">
        <v>55.5</v>
      </c>
      <c r="B38">
        <v>0</v>
      </c>
      <c r="C38" t="s">
        <v>116</v>
      </c>
    </row>
    <row r="39" spans="1:4" x14ac:dyDescent="0.15">
      <c r="A39" s="74">
        <v>56.6</v>
      </c>
      <c r="B39">
        <v>1</v>
      </c>
    </row>
    <row r="40" spans="1:4" x14ac:dyDescent="0.15">
      <c r="A40" s="74">
        <v>57.7</v>
      </c>
      <c r="B40">
        <v>0</v>
      </c>
      <c r="C40" t="s">
        <v>116</v>
      </c>
    </row>
    <row r="41" spans="1:4" x14ac:dyDescent="0.15">
      <c r="A41" s="74">
        <v>57.7</v>
      </c>
      <c r="B41">
        <v>0</v>
      </c>
      <c r="C41" t="s">
        <v>116</v>
      </c>
    </row>
    <row r="42" spans="1:4" x14ac:dyDescent="0.15">
      <c r="A42" s="74">
        <v>58.4</v>
      </c>
      <c r="B42">
        <v>0</v>
      </c>
      <c r="C42" t="s">
        <v>116</v>
      </c>
    </row>
    <row r="43" spans="1:4" x14ac:dyDescent="0.15">
      <c r="A43" s="74">
        <v>58.7</v>
      </c>
      <c r="B43">
        <v>0</v>
      </c>
      <c r="C43" t="s">
        <v>116</v>
      </c>
    </row>
    <row r="44" spans="1:4" x14ac:dyDescent="0.15">
      <c r="A44" s="74">
        <v>61.2</v>
      </c>
      <c r="B44">
        <v>0</v>
      </c>
      <c r="C44" t="s">
        <v>116</v>
      </c>
    </row>
    <row r="45" spans="1:4" x14ac:dyDescent="0.15">
      <c r="A45" s="74">
        <v>64.900000000000006</v>
      </c>
      <c r="B45">
        <v>0</v>
      </c>
      <c r="C45" t="s">
        <v>116</v>
      </c>
    </row>
    <row r="46" spans="1:4" x14ac:dyDescent="0.15">
      <c r="A46" s="75">
        <v>65</v>
      </c>
      <c r="B46">
        <v>0</v>
      </c>
      <c r="C46" t="s">
        <v>116</v>
      </c>
    </row>
    <row r="47" spans="1:4" x14ac:dyDescent="0.15">
      <c r="A47" s="75">
        <v>66</v>
      </c>
      <c r="B47">
        <v>0</v>
      </c>
      <c r="C47" t="s">
        <v>116</v>
      </c>
      <c r="D47" s="77"/>
    </row>
    <row r="48" spans="1:4" x14ac:dyDescent="0.15">
      <c r="A48" s="74">
        <v>67.3</v>
      </c>
      <c r="B48">
        <v>0</v>
      </c>
    </row>
    <row r="49" spans="1:4" x14ac:dyDescent="0.15">
      <c r="A49" s="74">
        <v>68.5</v>
      </c>
      <c r="B49">
        <v>0</v>
      </c>
      <c r="C49" t="s">
        <v>116</v>
      </c>
    </row>
    <row r="50" spans="1:4" x14ac:dyDescent="0.15">
      <c r="A50" s="74">
        <v>68.7</v>
      </c>
      <c r="B50">
        <v>0</v>
      </c>
      <c r="C50" t="s">
        <v>116</v>
      </c>
    </row>
    <row r="51" spans="1:4" x14ac:dyDescent="0.15">
      <c r="A51" s="74">
        <v>68.900000000000006</v>
      </c>
      <c r="B51">
        <v>0</v>
      </c>
      <c r="C51" t="s">
        <v>116</v>
      </c>
      <c r="D51" s="77"/>
    </row>
    <row r="52" spans="1:4" x14ac:dyDescent="0.15">
      <c r="A52" s="74">
        <v>69.3</v>
      </c>
      <c r="B52">
        <v>0</v>
      </c>
    </row>
    <row r="53" spans="1:4" x14ac:dyDescent="0.15">
      <c r="A53" s="74">
        <v>69.400000000000006</v>
      </c>
      <c r="B53">
        <v>0</v>
      </c>
      <c r="C53" t="s">
        <v>116</v>
      </c>
    </row>
    <row r="54" spans="1:4" x14ac:dyDescent="0.15">
      <c r="A54" s="74">
        <v>70.400000000000006</v>
      </c>
      <c r="B54">
        <v>0</v>
      </c>
      <c r="D54" s="77"/>
    </row>
    <row r="55" spans="1:4" x14ac:dyDescent="0.15">
      <c r="A55" s="74">
        <v>71.099999999999994</v>
      </c>
      <c r="B55">
        <v>0</v>
      </c>
      <c r="C55" t="s">
        <v>116</v>
      </c>
    </row>
    <row r="56" spans="1:4" x14ac:dyDescent="0.15">
      <c r="A56" s="74">
        <v>74.3</v>
      </c>
      <c r="B56">
        <v>0</v>
      </c>
    </row>
    <row r="57" spans="1:4" x14ac:dyDescent="0.15">
      <c r="A57" s="75">
        <v>75</v>
      </c>
      <c r="B57">
        <v>0</v>
      </c>
    </row>
    <row r="58" spans="1:4" x14ac:dyDescent="0.15">
      <c r="A58" s="74">
        <v>75.900000000000006</v>
      </c>
      <c r="B58">
        <v>0</v>
      </c>
      <c r="C58" t="s">
        <v>116</v>
      </c>
    </row>
    <row r="59" spans="1:4" x14ac:dyDescent="0.15">
      <c r="A59" s="74">
        <v>76.099999999999994</v>
      </c>
      <c r="B59">
        <v>0</v>
      </c>
    </row>
    <row r="60" spans="1:4" x14ac:dyDescent="0.15">
      <c r="A60" s="74">
        <v>84.6</v>
      </c>
      <c r="B60">
        <v>0</v>
      </c>
      <c r="C60" t="s">
        <v>116</v>
      </c>
    </row>
    <row r="61" spans="1:4" x14ac:dyDescent="0.15">
      <c r="A61" s="74">
        <v>85.8</v>
      </c>
      <c r="B61">
        <v>0</v>
      </c>
      <c r="C61" t="s">
        <v>116</v>
      </c>
      <c r="D61" s="77"/>
    </row>
    <row r="62" spans="1:4" x14ac:dyDescent="0.15">
      <c r="A62" s="74">
        <v>87.3</v>
      </c>
      <c r="B62">
        <v>0</v>
      </c>
      <c r="C62" t="s">
        <v>116</v>
      </c>
    </row>
    <row r="63" spans="1:4" x14ac:dyDescent="0.15">
      <c r="A63" s="74">
        <v>87.4</v>
      </c>
      <c r="B63">
        <v>0</v>
      </c>
    </row>
    <row r="64" spans="1:4" x14ac:dyDescent="0.15">
      <c r="A64" s="74">
        <v>87.5</v>
      </c>
      <c r="B64">
        <v>0</v>
      </c>
      <c r="D64" s="77"/>
    </row>
    <row r="65" spans="1:4" x14ac:dyDescent="0.15">
      <c r="A65" s="74">
        <v>88.5</v>
      </c>
      <c r="B65">
        <v>0</v>
      </c>
      <c r="C65" t="s">
        <v>116</v>
      </c>
    </row>
    <row r="66" spans="1:4" x14ac:dyDescent="0.15">
      <c r="A66" s="74">
        <v>90.2</v>
      </c>
      <c r="B66">
        <v>0</v>
      </c>
      <c r="C66" t="s">
        <v>116</v>
      </c>
      <c r="D66" s="77"/>
    </row>
    <row r="67" spans="1:4" x14ac:dyDescent="0.15">
      <c r="A67" s="74">
        <v>95.7</v>
      </c>
      <c r="B67">
        <v>0</v>
      </c>
      <c r="D67" s="77"/>
    </row>
    <row r="68" spans="1:4" x14ac:dyDescent="0.15">
      <c r="A68" s="74">
        <v>97.4</v>
      </c>
      <c r="B68">
        <v>0</v>
      </c>
      <c r="C68" t="s">
        <v>116</v>
      </c>
    </row>
    <row r="69" spans="1:4" x14ac:dyDescent="0.15">
      <c r="A69" s="74">
        <v>97.7</v>
      </c>
      <c r="B69">
        <v>0</v>
      </c>
      <c r="C69" t="s">
        <v>116</v>
      </c>
      <c r="D69" s="77"/>
    </row>
    <row r="70" spans="1:4" x14ac:dyDescent="0.15">
      <c r="A70" s="67">
        <v>97.7</v>
      </c>
      <c r="B70">
        <v>0</v>
      </c>
      <c r="C70" t="s">
        <v>116</v>
      </c>
      <c r="D70" s="77"/>
    </row>
    <row r="71" spans="1:4" x14ac:dyDescent="0.15">
      <c r="A71" s="74">
        <v>98.8</v>
      </c>
      <c r="B71">
        <v>0</v>
      </c>
    </row>
    <row r="72" spans="1:4" x14ac:dyDescent="0.15">
      <c r="A72" s="74">
        <v>100.2</v>
      </c>
      <c r="B72">
        <v>0</v>
      </c>
      <c r="C72" t="s">
        <v>116</v>
      </c>
      <c r="D72" s="77"/>
    </row>
    <row r="73" spans="1:4" x14ac:dyDescent="0.15">
      <c r="A73" s="74">
        <v>100.4</v>
      </c>
      <c r="B73">
        <v>0</v>
      </c>
      <c r="C73" t="s">
        <v>116</v>
      </c>
    </row>
    <row r="74" spans="1:4" x14ac:dyDescent="0.15">
      <c r="A74" s="67">
        <v>101.6</v>
      </c>
      <c r="B74">
        <v>0</v>
      </c>
      <c r="C74" t="s">
        <v>116</v>
      </c>
    </row>
    <row r="75" spans="1:4" x14ac:dyDescent="0.15">
      <c r="A75" s="74">
        <v>102.1</v>
      </c>
      <c r="B75">
        <v>0</v>
      </c>
      <c r="C75" t="s">
        <v>116</v>
      </c>
    </row>
    <row r="76" spans="1:4" x14ac:dyDescent="0.15">
      <c r="A76" s="74">
        <v>107.1</v>
      </c>
      <c r="B76">
        <v>0</v>
      </c>
      <c r="C76" t="s">
        <v>116</v>
      </c>
      <c r="D76" s="77"/>
    </row>
    <row r="77" spans="1:4" x14ac:dyDescent="0.15">
      <c r="A77" s="74">
        <v>108.4</v>
      </c>
      <c r="B77">
        <v>0</v>
      </c>
      <c r="C77" t="s">
        <v>116</v>
      </c>
    </row>
    <row r="78" spans="1:4" x14ac:dyDescent="0.15">
      <c r="A78" s="74">
        <v>113.1</v>
      </c>
      <c r="B78">
        <v>0</v>
      </c>
      <c r="D78" s="77"/>
    </row>
    <row r="79" spans="1:4" x14ac:dyDescent="0.15">
      <c r="A79" s="74">
        <v>113.8</v>
      </c>
      <c r="B79">
        <v>0</v>
      </c>
      <c r="D79" s="77"/>
    </row>
    <row r="80" spans="1:4" x14ac:dyDescent="0.15">
      <c r="A80" s="74">
        <v>113.9</v>
      </c>
      <c r="B80">
        <v>0</v>
      </c>
      <c r="C80" t="s">
        <v>116</v>
      </c>
      <c r="D80" s="77"/>
    </row>
    <row r="81" spans="1:4" x14ac:dyDescent="0.15">
      <c r="A81" s="74">
        <v>123.9</v>
      </c>
      <c r="B81">
        <v>0</v>
      </c>
      <c r="C81" t="s">
        <v>116</v>
      </c>
      <c r="D81" s="77"/>
    </row>
    <row r="82" spans="1:4" x14ac:dyDescent="0.15">
      <c r="A82" s="74">
        <v>124.4</v>
      </c>
      <c r="B82">
        <v>0</v>
      </c>
      <c r="C82" t="s">
        <v>116</v>
      </c>
    </row>
    <row r="83" spans="1:4" x14ac:dyDescent="0.15">
      <c r="C83" t="s">
        <v>116</v>
      </c>
    </row>
    <row r="84" spans="1:4" x14ac:dyDescent="0.15">
      <c r="A84" s="74"/>
    </row>
    <row r="85" spans="1:4" x14ac:dyDescent="0.15">
      <c r="C85" t="s">
        <v>116</v>
      </c>
    </row>
    <row r="86" spans="1:4" x14ac:dyDescent="0.15">
      <c r="C86" t="s">
        <v>116</v>
      </c>
    </row>
    <row r="87" spans="1:4" x14ac:dyDescent="0.15">
      <c r="C87" t="s">
        <v>116</v>
      </c>
    </row>
    <row r="88" spans="1:4" x14ac:dyDescent="0.15">
      <c r="A88" s="67"/>
    </row>
    <row r="89" spans="1:4" x14ac:dyDescent="0.15">
      <c r="C89" t="s">
        <v>116</v>
      </c>
    </row>
    <row r="90" spans="1:4" x14ac:dyDescent="0.15">
      <c r="C90" t="s">
        <v>116</v>
      </c>
    </row>
    <row r="91" spans="1:4" x14ac:dyDescent="0.15">
      <c r="C91" t="s">
        <v>116</v>
      </c>
    </row>
    <row r="92" spans="1:4" x14ac:dyDescent="0.15">
      <c r="A92" s="74"/>
    </row>
    <row r="93" spans="1:4" x14ac:dyDescent="0.15">
      <c r="A93" s="74"/>
    </row>
    <row r="94" spans="1:4" x14ac:dyDescent="0.15">
      <c r="C94" t="s">
        <v>116</v>
      </c>
    </row>
    <row r="95" spans="1:4" x14ac:dyDescent="0.15">
      <c r="C95" t="s">
        <v>116</v>
      </c>
    </row>
    <row r="96" spans="1:4" x14ac:dyDescent="0.15">
      <c r="C96" t="s">
        <v>116</v>
      </c>
    </row>
    <row r="97" spans="1:3" x14ac:dyDescent="0.15">
      <c r="C97" t="s">
        <v>116</v>
      </c>
    </row>
    <row r="98" spans="1:3" x14ac:dyDescent="0.15">
      <c r="C98" t="s">
        <v>116</v>
      </c>
    </row>
    <row r="99" spans="1:3" x14ac:dyDescent="0.15">
      <c r="C99" t="s">
        <v>116</v>
      </c>
    </row>
    <row r="100" spans="1:3" x14ac:dyDescent="0.15">
      <c r="A100" s="75"/>
    </row>
    <row r="101" spans="1:3" x14ac:dyDescent="0.15">
      <c r="C101" t="s">
        <v>116</v>
      </c>
    </row>
    <row r="102" spans="1:3" x14ac:dyDescent="0.15">
      <c r="C102" t="s">
        <v>116</v>
      </c>
    </row>
    <row r="103" spans="1:3" x14ac:dyDescent="0.15">
      <c r="C103" t="s">
        <v>116</v>
      </c>
    </row>
    <row r="104" spans="1:3" x14ac:dyDescent="0.15">
      <c r="C104" t="s">
        <v>116</v>
      </c>
    </row>
    <row r="105" spans="1:3" x14ac:dyDescent="0.15">
      <c r="C105" t="s">
        <v>116</v>
      </c>
    </row>
    <row r="106" spans="1:3" x14ac:dyDescent="0.15">
      <c r="C106" t="s">
        <v>116</v>
      </c>
    </row>
    <row r="107" spans="1:3" x14ac:dyDescent="0.15">
      <c r="A107" s="74"/>
    </row>
    <row r="108" spans="1:3" x14ac:dyDescent="0.15">
      <c r="A108" s="76"/>
    </row>
  </sheetData>
  <sortState xmlns:xlrd2="http://schemas.microsoft.com/office/spreadsheetml/2017/richdata2" ref="D2:E27">
    <sortCondition ref="D1:D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 data + calcs</vt:lpstr>
      <vt:lpstr>K-M by hand</vt:lpstr>
      <vt:lpstr>LogRank by 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2017-06-19T14:38:42Z</cp:lastPrinted>
  <dcterms:created xsi:type="dcterms:W3CDTF">1996-11-28T13:12:19Z</dcterms:created>
  <dcterms:modified xsi:type="dcterms:W3CDTF">2021-02-28T14:22:26Z</dcterms:modified>
</cp:coreProperties>
</file>