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6B68F66B-8D0F-4DA6-B889-FC89F9B98EEB}" xr6:coauthVersionLast="41" xr6:coauthVersionMax="41" xr10:uidLastSave="{00000000-0000-0000-0000-000000000000}"/>
  <bookViews>
    <workbookView xWindow="-110" yWindow="-110" windowWidth="19420" windowHeight="10420" firstSheet="4" activeTab="7" xr2:uid="{2D9CA2C9-3410-4B25-85EA-9E0DEF3AF67E}"/>
  </bookViews>
  <sheets>
    <sheet name="Sheet1" sheetId="1" r:id="rId1"/>
    <sheet name="Tutorials Q3-5" sheetId="2" r:id="rId2"/>
    <sheet name="TQ6-END" sheetId="3" r:id="rId3"/>
    <sheet name="T9Q1" sheetId="4" r:id="rId4"/>
    <sheet name="T9Q2" sheetId="5" r:id="rId5"/>
    <sheet name="T9Q3" sheetId="6" r:id="rId6"/>
    <sheet name="T9Q4" sheetId="7" r:id="rId7"/>
    <sheet name="T9Q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8" l="1"/>
  <c r="B11" i="8"/>
  <c r="B10" i="8"/>
  <c r="B9" i="8"/>
  <c r="B8" i="8"/>
  <c r="D4" i="8"/>
  <c r="E4" i="8"/>
  <c r="F4" i="8"/>
  <c r="G4" i="8"/>
  <c r="H4" i="8"/>
  <c r="I4" i="8"/>
  <c r="J4" i="8"/>
  <c r="K4" i="8"/>
  <c r="L4" i="8"/>
  <c r="M4" i="8"/>
  <c r="C4" i="8"/>
  <c r="M3" i="8"/>
  <c r="M2" i="8"/>
  <c r="L3" i="8"/>
  <c r="L2" i="8"/>
  <c r="K3" i="8"/>
  <c r="K2" i="8"/>
  <c r="J3" i="8"/>
  <c r="J2" i="8"/>
  <c r="H2" i="8"/>
  <c r="I3" i="8"/>
  <c r="B7" i="8"/>
  <c r="I2" i="8"/>
  <c r="B6" i="8"/>
  <c r="G2" i="8"/>
  <c r="B5" i="8" s="1"/>
  <c r="H3" i="8"/>
  <c r="G3" i="8"/>
  <c r="C7" i="7"/>
  <c r="H4" i="7"/>
  <c r="H5" i="7"/>
  <c r="C5" i="7"/>
  <c r="D5" i="7"/>
  <c r="E5" i="7"/>
  <c r="F5" i="7"/>
  <c r="G5" i="7"/>
  <c r="B5" i="7"/>
  <c r="B20" i="6"/>
  <c r="J13" i="6"/>
  <c r="J14" i="6"/>
  <c r="J16" i="6" s="1"/>
  <c r="J15" i="6"/>
  <c r="J12" i="6"/>
  <c r="I16" i="6"/>
  <c r="I13" i="6"/>
  <c r="I14" i="6"/>
  <c r="I15" i="6"/>
  <c r="I12" i="6"/>
  <c r="H13" i="6"/>
  <c r="H16" i="6" s="1"/>
  <c r="B19" i="6" s="1"/>
  <c r="H14" i="6"/>
  <c r="H15" i="6"/>
  <c r="H12" i="6"/>
  <c r="C16" i="6"/>
  <c r="G15" i="6"/>
  <c r="G14" i="6"/>
  <c r="G13" i="6"/>
  <c r="G12" i="6"/>
  <c r="G16" i="6" s="1"/>
  <c r="C18" i="6" s="1"/>
  <c r="B10" i="6"/>
  <c r="C7" i="6"/>
  <c r="D7" i="6"/>
  <c r="B9" i="6"/>
  <c r="B13" i="5"/>
  <c r="I7" i="5"/>
  <c r="H7" i="5"/>
  <c r="I4" i="5"/>
  <c r="I5" i="5"/>
  <c r="I6" i="5"/>
  <c r="I3" i="5"/>
  <c r="H4" i="5"/>
  <c r="H5" i="5"/>
  <c r="H6" i="5"/>
  <c r="H3" i="5"/>
  <c r="G7" i="5"/>
  <c r="B12" i="5" s="1"/>
  <c r="G3" i="5"/>
  <c r="G4" i="5"/>
  <c r="G5" i="5"/>
  <c r="G6" i="5"/>
  <c r="C7" i="5"/>
  <c r="F7" i="5"/>
  <c r="B11" i="5"/>
  <c r="B10" i="5"/>
  <c r="D7" i="5"/>
  <c r="E7" i="5"/>
  <c r="F4" i="5"/>
  <c r="F3" i="5"/>
  <c r="F6" i="5"/>
  <c r="F5" i="5"/>
  <c r="B9" i="5"/>
  <c r="D7" i="4"/>
  <c r="E7" i="4"/>
  <c r="F7" i="4"/>
  <c r="G7" i="4"/>
  <c r="H7" i="4"/>
  <c r="C7" i="4"/>
  <c r="C5" i="4"/>
  <c r="D5" i="4"/>
  <c r="E5" i="4"/>
  <c r="F5" i="4"/>
  <c r="G5" i="4"/>
  <c r="H5" i="4"/>
  <c r="B5" i="4"/>
  <c r="C87" i="3" l="1"/>
  <c r="D87" i="3"/>
  <c r="E87" i="3"/>
  <c r="F87" i="3"/>
  <c r="G87" i="3"/>
  <c r="H87" i="3"/>
  <c r="B87" i="3"/>
  <c r="A80" i="3"/>
  <c r="A76" i="3"/>
  <c r="H67" i="3" l="1"/>
  <c r="G67" i="3"/>
  <c r="F67" i="3"/>
  <c r="E67" i="3"/>
  <c r="D67" i="3"/>
  <c r="C67" i="3"/>
  <c r="B67" i="3"/>
  <c r="B60" i="3"/>
  <c r="H50" i="3"/>
  <c r="H51" i="3"/>
  <c r="H52" i="3" s="1"/>
  <c r="B55" i="3" s="1"/>
  <c r="B56" i="3" s="1"/>
  <c r="H49" i="3"/>
  <c r="B54" i="3"/>
  <c r="G50" i="3"/>
  <c r="G51" i="3"/>
  <c r="G52" i="3" s="1"/>
  <c r="G49" i="3"/>
  <c r="I51" i="3"/>
  <c r="F51" i="3"/>
  <c r="I50" i="3"/>
  <c r="F50" i="3"/>
  <c r="I49" i="3"/>
  <c r="I52" i="3" s="1"/>
  <c r="F49" i="3"/>
  <c r="F52" i="3" s="1"/>
  <c r="B43" i="3"/>
  <c r="F39" i="3"/>
  <c r="F38" i="3"/>
  <c r="B42" i="3"/>
  <c r="I40" i="3"/>
  <c r="H40" i="3"/>
  <c r="I38" i="3"/>
  <c r="I39" i="3"/>
  <c r="I37" i="3"/>
  <c r="H38" i="3"/>
  <c r="H39" i="3"/>
  <c r="H37" i="3"/>
  <c r="F37" i="3"/>
  <c r="G40" i="3"/>
  <c r="G38" i="3"/>
  <c r="G39" i="3"/>
  <c r="G37" i="3"/>
  <c r="E31" i="3"/>
  <c r="E30" i="3"/>
  <c r="G27" i="3"/>
  <c r="G28" i="3"/>
  <c r="G26" i="3"/>
  <c r="F27" i="3"/>
  <c r="F28" i="3"/>
  <c r="F26" i="3"/>
  <c r="E20" i="3"/>
  <c r="E19" i="3"/>
  <c r="B15" i="3"/>
  <c r="B11" i="3"/>
  <c r="B128" i="2"/>
  <c r="F125" i="2"/>
  <c r="F124" i="2"/>
  <c r="G125" i="2"/>
  <c r="G124" i="2"/>
  <c r="G126" i="2" s="1"/>
  <c r="F126" i="2"/>
  <c r="B119" i="2"/>
  <c r="F116" i="2"/>
  <c r="F117" i="2" s="1"/>
  <c r="G116" i="2"/>
  <c r="G115" i="2"/>
  <c r="F115" i="2"/>
  <c r="G117" i="2"/>
  <c r="B109" i="2"/>
  <c r="G107" i="2"/>
  <c r="F107" i="2"/>
  <c r="F106" i="2"/>
  <c r="G106" i="2"/>
  <c r="G105" i="2"/>
  <c r="F105" i="2"/>
  <c r="B100" i="2"/>
  <c r="B91" i="2"/>
  <c r="G89" i="2"/>
  <c r="F89" i="2"/>
  <c r="G88" i="2"/>
  <c r="F88" i="2"/>
  <c r="F87" i="2"/>
  <c r="G87" i="2"/>
  <c r="A83" i="2"/>
  <c r="A80" i="2"/>
  <c r="A77" i="2"/>
  <c r="B67" i="2"/>
  <c r="D63" i="2"/>
  <c r="E63" i="2"/>
  <c r="F63" i="2"/>
  <c r="G63" i="2"/>
  <c r="H63" i="2"/>
  <c r="C63" i="2"/>
  <c r="G52" i="2"/>
  <c r="G53" i="2"/>
  <c r="G54" i="2"/>
  <c r="G51" i="2"/>
  <c r="F52" i="2"/>
  <c r="F53" i="2"/>
  <c r="F54" i="2"/>
  <c r="F51" i="2"/>
  <c r="F55" i="2" s="1"/>
  <c r="G42" i="2"/>
  <c r="F42" i="2"/>
  <c r="F41" i="2"/>
  <c r="G41" i="2" s="1"/>
  <c r="F40" i="2"/>
  <c r="G40" i="2" s="1"/>
  <c r="F39" i="2"/>
  <c r="G39" i="2" s="1"/>
  <c r="G43" i="2" s="1"/>
  <c r="B45" i="2" s="1"/>
  <c r="D28" i="2"/>
  <c r="D29" i="2"/>
  <c r="D30" i="2"/>
  <c r="D27" i="2"/>
  <c r="B33" i="2" s="1"/>
  <c r="C20" i="2"/>
  <c r="B22" i="2" s="1"/>
  <c r="B20" i="2"/>
  <c r="A11" i="2"/>
  <c r="F40" i="3" l="1"/>
  <c r="B41" i="3" s="1"/>
  <c r="G55" i="2"/>
  <c r="B57" i="2" s="1"/>
</calcChain>
</file>

<file path=xl/sharedStrings.xml><?xml version="1.0" encoding="utf-8"?>
<sst xmlns="http://schemas.openxmlformats.org/spreadsheetml/2006/main" count="305" uniqueCount="163">
  <si>
    <t>C9: Index Number Tables</t>
  </si>
  <si>
    <t>Example 1</t>
  </si>
  <si>
    <t>Year</t>
  </si>
  <si>
    <t>RM/kg</t>
  </si>
  <si>
    <t xml:space="preserve">Index Number = </t>
  </si>
  <si>
    <t>1990 (Base)</t>
  </si>
  <si>
    <t>Example 2</t>
  </si>
  <si>
    <t>Item</t>
  </si>
  <si>
    <t>Price</t>
  </si>
  <si>
    <t>Quantity</t>
  </si>
  <si>
    <t>X</t>
  </si>
  <si>
    <t>Y</t>
  </si>
  <si>
    <t>Question 3</t>
  </si>
  <si>
    <t>Product</t>
  </si>
  <si>
    <t>A</t>
  </si>
  <si>
    <t>B</t>
  </si>
  <si>
    <t>C</t>
  </si>
  <si>
    <t>D</t>
  </si>
  <si>
    <t>Average Price</t>
  </si>
  <si>
    <t xml:space="preserve"> Production ( in thousands units )</t>
  </si>
  <si>
    <t xml:space="preserve">a) production relative index of product A for the year 2009, </t>
  </si>
  <si>
    <t>SUM</t>
  </si>
  <si>
    <t>Answer:</t>
  </si>
  <si>
    <t>b) simple aggregate production index for the year 2008,</t>
  </si>
  <si>
    <t>(c) simple average of production relative index for the year 2009,</t>
  </si>
  <si>
    <t>(d) weighted average of production relative index for the year 2009,</t>
  </si>
  <si>
    <t>Production Index</t>
  </si>
  <si>
    <t>I</t>
  </si>
  <si>
    <t>IW</t>
  </si>
  <si>
    <t>(e) weighted aggregate production index for the year 2010.</t>
  </si>
  <si>
    <t>2007, W</t>
  </si>
  <si>
    <t>WQ1</t>
  </si>
  <si>
    <t>WQ0</t>
  </si>
  <si>
    <t>Question 4</t>
  </si>
  <si>
    <t>Category</t>
  </si>
  <si>
    <t>Food</t>
  </si>
  <si>
    <t>Transport</t>
  </si>
  <si>
    <t>Housing</t>
  </si>
  <si>
    <t>Services</t>
  </si>
  <si>
    <t>Clothing</t>
  </si>
  <si>
    <t>Weight</t>
  </si>
  <si>
    <t>DurableHouseGood</t>
  </si>
  <si>
    <t>PriceRelative</t>
  </si>
  <si>
    <t>Using weighted  averages of price relative index</t>
  </si>
  <si>
    <t>Price Relative * Weight</t>
  </si>
  <si>
    <t>Answer</t>
  </si>
  <si>
    <t>Q5. The following table shows the prices and quantities sold for the items A and B in years 2005 and 2010.</t>
  </si>
  <si>
    <t>Pricein2005</t>
  </si>
  <si>
    <t>Quantityin2005</t>
  </si>
  <si>
    <t>Pricein2010</t>
  </si>
  <si>
    <t>Quantity in 2010</t>
  </si>
  <si>
    <t>Using the year 2005 as the base year, calculate the following indices for the year 2010.</t>
  </si>
  <si>
    <t>(a) Price relative index for item A.</t>
  </si>
  <si>
    <t>(b) Quantity relative index for item B.</t>
  </si>
  <si>
    <t>(c) Value relative index for item A.</t>
  </si>
  <si>
    <t>(d) Laspeyres price index.</t>
  </si>
  <si>
    <t>q0p0</t>
  </si>
  <si>
    <t>q0p1</t>
  </si>
  <si>
    <t>Sum</t>
  </si>
  <si>
    <t>LPI</t>
  </si>
  <si>
    <t>(e) Paasche price index.</t>
  </si>
  <si>
    <t>(f) Laspeyres quantity index.</t>
  </si>
  <si>
    <t>(g) Paasche quantity index.</t>
  </si>
  <si>
    <t>(h) Value index.</t>
  </si>
  <si>
    <t>q1p1</t>
  </si>
  <si>
    <t>q1p0</t>
  </si>
  <si>
    <t>PPI</t>
  </si>
  <si>
    <t>LQI</t>
  </si>
  <si>
    <t>PQI</t>
  </si>
  <si>
    <t>p1q1</t>
  </si>
  <si>
    <t>p0q0</t>
  </si>
  <si>
    <t>VAL.INDX</t>
  </si>
  <si>
    <t>Q6. The following table lists the quantities and costs of materials of a company for two years.</t>
  </si>
  <si>
    <t>Quantity ( tonnes )</t>
  </si>
  <si>
    <t>Cost ( RM’000 )</t>
  </si>
  <si>
    <t>Material</t>
  </si>
  <si>
    <t>Year1</t>
  </si>
  <si>
    <t>Year2</t>
  </si>
  <si>
    <t>Using the year 1 as the base year, calculate the</t>
  </si>
  <si>
    <t>(a) price ( cost ) relative index for material A in year 2,</t>
  </si>
  <si>
    <t>(b) quantity relative index for material C in year 2,</t>
  </si>
  <si>
    <t>(c) simple aggregate price and quantity indices for year 2,</t>
  </si>
  <si>
    <t xml:space="preserve">Simple aggregate price indices: </t>
  </si>
  <si>
    <t xml:space="preserve">Simple aggregate quantity indices: </t>
  </si>
  <si>
    <t>(d) simple average of price and quantity relative indices for year 2,</t>
  </si>
  <si>
    <t>simple average of quantity relative index</t>
  </si>
  <si>
    <t>simple average of price index</t>
  </si>
  <si>
    <t>p1/p0*100</t>
  </si>
  <si>
    <t>q1/q0*100</t>
  </si>
  <si>
    <t>(e) Laspeyres, Paasche and Fisher’s Ideal price indices for year 2,</t>
  </si>
  <si>
    <t>LPI:</t>
  </si>
  <si>
    <t>PPI:</t>
  </si>
  <si>
    <t>FIPI:</t>
  </si>
  <si>
    <t>Laspeyres, Paasche and Fisher’s Ideal quantity indices for year 2,</t>
  </si>
  <si>
    <t>FIQI</t>
  </si>
  <si>
    <t>p0q1</t>
  </si>
  <si>
    <t>p1q0</t>
  </si>
  <si>
    <t>(g) value index for year 2.</t>
  </si>
  <si>
    <t>VAL INDEX</t>
  </si>
  <si>
    <t>Q7. The profits of two companies, A and B, expressed in terms of index numbers are given below.</t>
  </si>
  <si>
    <t>CompanyA</t>
  </si>
  <si>
    <t>-</t>
  </si>
  <si>
    <t>CompanyB</t>
  </si>
  <si>
    <t>CompanyBAdjusted</t>
  </si>
  <si>
    <t>After changing base, we can see that the growth of profits s faster in company B than company A</t>
  </si>
  <si>
    <t>Q8. In January 2009, a factory paid out a total of RM 64,000 to 120 employees on the payroll.</t>
  </si>
  <si>
    <t xml:space="preserve"> In July 2009, the factory had 30 more employees on the payroll and paid out RM 11,800 more than in January 2009. Using January 2009 as the base month, calculate the</t>
  </si>
  <si>
    <t>(a) labour expenses index number ( value relative ) for July 2009,</t>
  </si>
  <si>
    <t>(b) employee index number ( quantity relative ) for July 2009.</t>
  </si>
  <si>
    <t>Q9</t>
  </si>
  <si>
    <t>Expenditure on petrol and servicing ( $’000 )</t>
  </si>
  <si>
    <t>Petrol and servicing price index</t>
  </si>
  <si>
    <t>Real expenditure</t>
  </si>
  <si>
    <t>Q1</t>
  </si>
  <si>
    <t>a)</t>
  </si>
  <si>
    <t>Fixed base relatives</t>
  </si>
  <si>
    <t>Mar</t>
  </si>
  <si>
    <t>Apr</t>
  </si>
  <si>
    <t>May</t>
  </si>
  <si>
    <t>Jun</t>
  </si>
  <si>
    <t>Jul</t>
  </si>
  <si>
    <t>Aug</t>
  </si>
  <si>
    <t>Sep</t>
  </si>
  <si>
    <t>Chain base relatives</t>
  </si>
  <si>
    <t>N.A</t>
  </si>
  <si>
    <t>Q2</t>
  </si>
  <si>
    <t>Commodity</t>
  </si>
  <si>
    <t xml:space="preserve">Price in year 1 </t>
  </si>
  <si>
    <t>Price in year 2</t>
  </si>
  <si>
    <t>W</t>
  </si>
  <si>
    <t>Z</t>
  </si>
  <si>
    <t>(a)</t>
  </si>
  <si>
    <t>(b)</t>
  </si>
  <si>
    <t>(d)</t>
  </si>
  <si>
    <t>W*PRI</t>
  </si>
  <si>
    <t>e)</t>
  </si>
  <si>
    <t>c)</t>
  </si>
  <si>
    <t>W*P0</t>
  </si>
  <si>
    <t>W*P1</t>
  </si>
  <si>
    <t xml:space="preserve">Production ( in thousands units ) </t>
  </si>
  <si>
    <t>b)</t>
  </si>
  <si>
    <t>Q1/Q0*100</t>
  </si>
  <si>
    <t>TOTAL</t>
  </si>
  <si>
    <t>d)</t>
  </si>
  <si>
    <t>Price, W</t>
  </si>
  <si>
    <t>W*Q1/Q0*100</t>
  </si>
  <si>
    <t>Durable House Good</t>
  </si>
  <si>
    <t>Price Relative</t>
  </si>
  <si>
    <t>PR*W</t>
  </si>
  <si>
    <t>Price of Living Index</t>
  </si>
  <si>
    <t>Price in 2005</t>
  </si>
  <si>
    <t>Quantity in 2005</t>
  </si>
  <si>
    <t>Price in 2010</t>
  </si>
  <si>
    <t>Q5</t>
  </si>
  <si>
    <t>P1/P0*100</t>
  </si>
  <si>
    <t>P1Q1/P0Q0*100</t>
  </si>
  <si>
    <t>P0Q0</t>
  </si>
  <si>
    <t>P0Q1</t>
  </si>
  <si>
    <t>P1Q1</t>
  </si>
  <si>
    <t>P1Q0</t>
  </si>
  <si>
    <t>f)</t>
  </si>
  <si>
    <t>g)</t>
  </si>
  <si>
    <t>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</si>
</sst>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10" xfId="0" applyFill="1" applyBorder="1"/>
    <xf numFmtId="0" fontId="0" fillId="0" borderId="1" xfId="0" applyFill="1" applyBorder="1"/>
    <xf numFmtId="0" fontId="2" fillId="0" borderId="0" xfId="0" applyFont="1"/>
    <xf numFmtId="0" fontId="0" fillId="0" borderId="0" xfId="0" applyFont="1"/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985837</xdr:colOff>
      <xdr:row>4</xdr:row>
      <xdr:rowOff>28575</xdr:rowOff>
    </xdr:from>
    <xdr:ext cx="579133" cy="337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38226C-B5CA-411A-8AC3-2C88F7A074F8}"/>
                </a:ext>
              </a:extLst>
            </xdr:cNvPr>
            <xdr:cNvSpPr txBox="1"/>
          </xdr:nvSpPr>
          <xdr:spPr>
            <a:xfrm>
              <a:off x="2814637" y="790575"/>
              <a:ext cx="579133" cy="337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M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MY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MY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n-MY" sz="1100" i="0">
                        <a:latin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B38226C-B5CA-411A-8AC3-2C88F7A074F8}"/>
                </a:ext>
              </a:extLst>
            </xdr:cNvPr>
            <xdr:cNvSpPr txBox="1"/>
          </xdr:nvSpPr>
          <xdr:spPr>
            <a:xfrm>
              <a:off x="2814637" y="790575"/>
              <a:ext cx="579133" cy="337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𝑦_𝑃/𝑏_𝑦 ×100</a:t>
              </a:r>
              <a:endParaRPr lang="en-M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AA1-5031-410F-8CC9-6B9BDFEDF11D}">
  <dimension ref="A1:F16"/>
  <sheetViews>
    <sheetView workbookViewId="0">
      <selection activeCell="C11" sqref="C11"/>
    </sheetView>
  </sheetViews>
  <sheetFormatPr defaultRowHeight="14.5" x14ac:dyDescent="0.35"/>
  <cols>
    <col min="2" max="2" width="12.7265625" customWidth="1"/>
    <col min="4" max="4" width="23.26953125" customWidth="1"/>
  </cols>
  <sheetData>
    <row r="1" spans="1:6" x14ac:dyDescent="0.35">
      <c r="A1" s="1" t="s">
        <v>0</v>
      </c>
    </row>
    <row r="3" spans="1:6" x14ac:dyDescent="0.35">
      <c r="A3" s="1" t="s">
        <v>1</v>
      </c>
    </row>
    <row r="5" spans="1:6" ht="30" customHeight="1" x14ac:dyDescent="0.35">
      <c r="B5" s="2" t="s">
        <v>2</v>
      </c>
      <c r="C5" s="2" t="s">
        <v>3</v>
      </c>
      <c r="D5" s="2" t="s">
        <v>4</v>
      </c>
    </row>
    <row r="6" spans="1:6" ht="18.75" customHeight="1" x14ac:dyDescent="0.35">
      <c r="B6" t="s">
        <v>5</v>
      </c>
      <c r="C6">
        <v>2</v>
      </c>
    </row>
    <row r="7" spans="1:6" x14ac:dyDescent="0.35">
      <c r="B7">
        <v>1991</v>
      </c>
      <c r="C7">
        <v>1.9</v>
      </c>
    </row>
    <row r="8" spans="1:6" x14ac:dyDescent="0.35">
      <c r="B8">
        <v>1992</v>
      </c>
      <c r="C8">
        <v>2.1</v>
      </c>
    </row>
    <row r="9" spans="1:6" x14ac:dyDescent="0.35">
      <c r="B9">
        <v>1993</v>
      </c>
      <c r="C9">
        <v>2.6</v>
      </c>
    </row>
    <row r="11" spans="1:6" x14ac:dyDescent="0.35">
      <c r="A11" s="1" t="s">
        <v>6</v>
      </c>
    </row>
    <row r="12" spans="1:6" ht="15" thickBot="1" x14ac:dyDescent="0.4"/>
    <row r="13" spans="1:6" x14ac:dyDescent="0.35">
      <c r="B13" s="14" t="s">
        <v>7</v>
      </c>
      <c r="C13" s="16">
        <v>1999</v>
      </c>
      <c r="D13" s="17"/>
      <c r="E13" s="16">
        <v>2002</v>
      </c>
      <c r="F13" s="18"/>
    </row>
    <row r="14" spans="1:6" ht="15" thickBot="1" x14ac:dyDescent="0.4">
      <c r="B14" s="15"/>
      <c r="C14" s="5" t="s">
        <v>8</v>
      </c>
      <c r="D14" s="5" t="s">
        <v>9</v>
      </c>
      <c r="E14" s="5" t="s">
        <v>8</v>
      </c>
      <c r="F14" s="6" t="s">
        <v>9</v>
      </c>
    </row>
    <row r="15" spans="1:6" x14ac:dyDescent="0.35">
      <c r="B15" s="4" t="s">
        <v>10</v>
      </c>
      <c r="C15" s="4">
        <v>438</v>
      </c>
      <c r="D15" s="4">
        <v>37</v>
      </c>
      <c r="E15" s="4">
        <v>462</v>
      </c>
      <c r="F15" s="4">
        <v>18</v>
      </c>
    </row>
    <row r="16" spans="1:6" x14ac:dyDescent="0.35">
      <c r="B16" s="3" t="s">
        <v>11</v>
      </c>
      <c r="C16" s="3">
        <v>322</v>
      </c>
      <c r="D16" s="3">
        <v>26</v>
      </c>
      <c r="E16" s="3">
        <v>384</v>
      </c>
      <c r="F16" s="3">
        <v>45</v>
      </c>
    </row>
  </sheetData>
  <mergeCells count="3">
    <mergeCell ref="B13:B14"/>
    <mergeCell ref="C13:D13"/>
    <mergeCell ref="E13:F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86C5-CD65-45D4-97F7-F01FB68CBEA1}">
  <dimension ref="A1:H128"/>
  <sheetViews>
    <sheetView workbookViewId="0">
      <selection activeCell="A130" sqref="A130"/>
    </sheetView>
  </sheetViews>
  <sheetFormatPr defaultRowHeight="14.5" x14ac:dyDescent="0.35"/>
  <cols>
    <col min="2" max="2" width="9.1796875" customWidth="1"/>
  </cols>
  <sheetData>
    <row r="1" spans="1:7" x14ac:dyDescent="0.35">
      <c r="A1" s="1" t="s">
        <v>12</v>
      </c>
    </row>
    <row r="2" spans="1:7" x14ac:dyDescent="0.35">
      <c r="A2" s="3"/>
      <c r="B2" s="20" t="s">
        <v>18</v>
      </c>
      <c r="C2" s="20"/>
      <c r="D2" s="19" t="s">
        <v>19</v>
      </c>
      <c r="E2" s="19"/>
      <c r="F2" s="19"/>
      <c r="G2" s="19"/>
    </row>
    <row r="3" spans="1:7" x14ac:dyDescent="0.35">
      <c r="A3" s="3" t="s">
        <v>13</v>
      </c>
      <c r="B3" s="20">
        <v>2007</v>
      </c>
      <c r="C3" s="20"/>
      <c r="D3" s="3">
        <v>2007</v>
      </c>
      <c r="E3" s="3">
        <v>2008</v>
      </c>
      <c r="F3" s="3">
        <v>2009</v>
      </c>
      <c r="G3" s="3">
        <v>2010</v>
      </c>
    </row>
    <row r="4" spans="1:7" x14ac:dyDescent="0.35">
      <c r="A4" s="3" t="s">
        <v>14</v>
      </c>
      <c r="B4" s="20">
        <v>2</v>
      </c>
      <c r="C4" s="20"/>
      <c r="D4" s="3">
        <v>62</v>
      </c>
      <c r="E4" s="3">
        <v>65</v>
      </c>
      <c r="F4" s="3">
        <v>66</v>
      </c>
      <c r="G4" s="3">
        <v>90</v>
      </c>
    </row>
    <row r="5" spans="1:7" x14ac:dyDescent="0.35">
      <c r="A5" s="3" t="s">
        <v>15</v>
      </c>
      <c r="B5" s="20">
        <v>3</v>
      </c>
      <c r="C5" s="20"/>
      <c r="D5" s="3">
        <v>138</v>
      </c>
      <c r="E5" s="3">
        <v>120</v>
      </c>
      <c r="F5" s="3">
        <v>110</v>
      </c>
      <c r="G5" s="3">
        <v>80</v>
      </c>
    </row>
    <row r="6" spans="1:7" x14ac:dyDescent="0.35">
      <c r="A6" s="3" t="s">
        <v>16</v>
      </c>
      <c r="B6" s="20">
        <v>0.5</v>
      </c>
      <c r="C6" s="20"/>
      <c r="D6" s="3">
        <v>500</v>
      </c>
      <c r="E6" s="3">
        <v>540</v>
      </c>
      <c r="F6" s="3">
        <v>580</v>
      </c>
      <c r="G6" s="3">
        <v>800</v>
      </c>
    </row>
    <row r="7" spans="1:7" x14ac:dyDescent="0.35">
      <c r="A7" s="3" t="s">
        <v>17</v>
      </c>
      <c r="B7" s="20">
        <v>4.5</v>
      </c>
      <c r="C7" s="20"/>
      <c r="D7" s="3">
        <v>10</v>
      </c>
      <c r="E7" s="3">
        <v>10</v>
      </c>
      <c r="F7" s="3">
        <v>10</v>
      </c>
      <c r="G7" s="3">
        <v>10</v>
      </c>
    </row>
    <row r="9" spans="1:7" x14ac:dyDescent="0.35">
      <c r="A9" t="s">
        <v>20</v>
      </c>
    </row>
    <row r="11" spans="1:7" x14ac:dyDescent="0.35">
      <c r="A11">
        <f>F4/D4*100</f>
        <v>106.45161290322579</v>
      </c>
    </row>
    <row r="13" spans="1:7" x14ac:dyDescent="0.35">
      <c r="A13" t="s">
        <v>23</v>
      </c>
    </row>
    <row r="15" spans="1:7" x14ac:dyDescent="0.35">
      <c r="B15" s="3">
        <v>2007</v>
      </c>
      <c r="C15" s="3">
        <v>2008</v>
      </c>
    </row>
    <row r="16" spans="1:7" x14ac:dyDescent="0.35">
      <c r="B16" s="3">
        <v>62</v>
      </c>
      <c r="C16" s="3">
        <v>65</v>
      </c>
    </row>
    <row r="17" spans="1:4" x14ac:dyDescent="0.35">
      <c r="B17" s="3">
        <v>138</v>
      </c>
      <c r="C17" s="3">
        <v>120</v>
      </c>
    </row>
    <row r="18" spans="1:4" x14ac:dyDescent="0.35">
      <c r="B18" s="3">
        <v>500</v>
      </c>
      <c r="C18" s="3">
        <v>540</v>
      </c>
    </row>
    <row r="19" spans="1:4" x14ac:dyDescent="0.35">
      <c r="B19" s="3">
        <v>10</v>
      </c>
      <c r="C19" s="3">
        <v>10</v>
      </c>
    </row>
    <row r="20" spans="1:4" x14ac:dyDescent="0.35">
      <c r="A20" t="s">
        <v>21</v>
      </c>
      <c r="B20">
        <f>SUM(B16:B19)</f>
        <v>710</v>
      </c>
      <c r="C20">
        <f>SUM(C16:C19)</f>
        <v>735</v>
      </c>
    </row>
    <row r="22" spans="1:4" x14ac:dyDescent="0.35">
      <c r="A22" t="s">
        <v>22</v>
      </c>
      <c r="B22">
        <f>C20/B20*100</f>
        <v>103.52112676056338</v>
      </c>
    </row>
    <row r="24" spans="1:4" x14ac:dyDescent="0.35">
      <c r="A24" t="s">
        <v>24</v>
      </c>
    </row>
    <row r="26" spans="1:4" x14ac:dyDescent="0.35">
      <c r="B26" s="3">
        <v>2007</v>
      </c>
      <c r="C26" s="3">
        <v>2009</v>
      </c>
      <c r="D26" t="s">
        <v>26</v>
      </c>
    </row>
    <row r="27" spans="1:4" x14ac:dyDescent="0.35">
      <c r="B27" s="3">
        <v>62</v>
      </c>
      <c r="C27" s="3">
        <v>66</v>
      </c>
      <c r="D27">
        <f>C27/B27*100</f>
        <v>106.45161290322579</v>
      </c>
    </row>
    <row r="28" spans="1:4" x14ac:dyDescent="0.35">
      <c r="B28" s="3">
        <v>138</v>
      </c>
      <c r="C28" s="3">
        <v>110</v>
      </c>
      <c r="D28">
        <f t="shared" ref="D28:D30" si="0">C28/B28*100</f>
        <v>79.710144927536234</v>
      </c>
    </row>
    <row r="29" spans="1:4" x14ac:dyDescent="0.35">
      <c r="B29" s="3">
        <v>500</v>
      </c>
      <c r="C29" s="3">
        <v>580</v>
      </c>
      <c r="D29">
        <f t="shared" si="0"/>
        <v>115.99999999999999</v>
      </c>
    </row>
    <row r="30" spans="1:4" x14ac:dyDescent="0.35">
      <c r="B30" s="3">
        <v>10</v>
      </c>
      <c r="C30" s="3">
        <v>10</v>
      </c>
      <c r="D30">
        <f t="shared" si="0"/>
        <v>100</v>
      </c>
    </row>
    <row r="33" spans="1:7" x14ac:dyDescent="0.35">
      <c r="A33" t="s">
        <v>22</v>
      </c>
      <c r="B33">
        <f>SUM(D27:D30)/COUNT(D27:D30)</f>
        <v>100.54043945769051</v>
      </c>
    </row>
    <row r="35" spans="1:7" x14ac:dyDescent="0.35">
      <c r="A35" t="s">
        <v>25</v>
      </c>
    </row>
    <row r="37" spans="1:7" x14ac:dyDescent="0.35">
      <c r="B37" s="20" t="s">
        <v>18</v>
      </c>
      <c r="C37" s="20"/>
      <c r="D37" s="19" t="s">
        <v>19</v>
      </c>
      <c r="E37" s="19"/>
      <c r="F37" s="19"/>
      <c r="G37" s="19"/>
    </row>
    <row r="38" spans="1:7" x14ac:dyDescent="0.35">
      <c r="B38" s="20" t="s">
        <v>30</v>
      </c>
      <c r="C38" s="20"/>
      <c r="D38" s="3">
        <v>2007</v>
      </c>
      <c r="E38" s="3">
        <v>2009</v>
      </c>
      <c r="F38" s="3" t="s">
        <v>27</v>
      </c>
      <c r="G38" s="3" t="s">
        <v>28</v>
      </c>
    </row>
    <row r="39" spans="1:7" x14ac:dyDescent="0.35">
      <c r="B39" s="20">
        <v>2</v>
      </c>
      <c r="C39" s="20"/>
      <c r="D39" s="3">
        <v>62</v>
      </c>
      <c r="E39" s="3">
        <v>66</v>
      </c>
      <c r="F39" s="3">
        <f>E39/D39*100</f>
        <v>106.45161290322579</v>
      </c>
      <c r="G39" s="3">
        <f>F39*B39</f>
        <v>212.90322580645159</v>
      </c>
    </row>
    <row r="40" spans="1:7" x14ac:dyDescent="0.35">
      <c r="B40" s="20">
        <v>3</v>
      </c>
      <c r="C40" s="20"/>
      <c r="D40" s="3">
        <v>138</v>
      </c>
      <c r="E40" s="3">
        <v>110</v>
      </c>
      <c r="F40" s="3">
        <f t="shared" ref="F40:F42" si="1">E40/D40*100</f>
        <v>79.710144927536234</v>
      </c>
      <c r="G40" s="3">
        <f t="shared" ref="G40:G42" si="2">F40*B40</f>
        <v>239.13043478260869</v>
      </c>
    </row>
    <row r="41" spans="1:7" x14ac:dyDescent="0.35">
      <c r="B41" s="20">
        <v>0.5</v>
      </c>
      <c r="C41" s="20"/>
      <c r="D41" s="3">
        <v>500</v>
      </c>
      <c r="E41" s="3">
        <v>580</v>
      </c>
      <c r="F41" s="3">
        <f t="shared" si="1"/>
        <v>115.99999999999999</v>
      </c>
      <c r="G41" s="3">
        <f t="shared" si="2"/>
        <v>57.999999999999993</v>
      </c>
    </row>
    <row r="42" spans="1:7" x14ac:dyDescent="0.35">
      <c r="B42" s="20">
        <v>4.5</v>
      </c>
      <c r="C42" s="20"/>
      <c r="D42" s="3">
        <v>10</v>
      </c>
      <c r="E42" s="3">
        <v>10</v>
      </c>
      <c r="F42" s="3">
        <f t="shared" si="1"/>
        <v>100</v>
      </c>
      <c r="G42" s="3">
        <f t="shared" si="2"/>
        <v>450</v>
      </c>
    </row>
    <row r="43" spans="1:7" x14ac:dyDescent="0.35">
      <c r="F43" t="s">
        <v>21</v>
      </c>
      <c r="G43" s="9">
        <f>SUM(G39:G42)</f>
        <v>960.03366058906022</v>
      </c>
    </row>
    <row r="45" spans="1:7" x14ac:dyDescent="0.35">
      <c r="A45" t="s">
        <v>22</v>
      </c>
      <c r="B45">
        <f>G43/SUM(B39:C42)</f>
        <v>96.003366058906025</v>
      </c>
    </row>
    <row r="47" spans="1:7" x14ac:dyDescent="0.35">
      <c r="A47" t="s">
        <v>29</v>
      </c>
    </row>
    <row r="49" spans="1:8" x14ac:dyDescent="0.35">
      <c r="B49" s="20" t="s">
        <v>18</v>
      </c>
      <c r="C49" s="20"/>
      <c r="D49" s="19" t="s">
        <v>19</v>
      </c>
      <c r="E49" s="19"/>
      <c r="F49" s="19"/>
      <c r="G49" s="19"/>
    </row>
    <row r="50" spans="1:8" x14ac:dyDescent="0.35">
      <c r="B50" s="20" t="s">
        <v>30</v>
      </c>
      <c r="C50" s="20"/>
      <c r="D50" s="3">
        <v>2007</v>
      </c>
      <c r="E50" s="3">
        <v>2010</v>
      </c>
      <c r="F50" s="3" t="s">
        <v>32</v>
      </c>
      <c r="G50" s="3" t="s">
        <v>31</v>
      </c>
    </row>
    <row r="51" spans="1:8" x14ac:dyDescent="0.35">
      <c r="B51" s="20">
        <v>2</v>
      </c>
      <c r="C51" s="20"/>
      <c r="D51" s="3">
        <v>62</v>
      </c>
      <c r="E51" s="3">
        <v>90</v>
      </c>
      <c r="F51" s="3">
        <f>D51*B51</f>
        <v>124</v>
      </c>
      <c r="G51" s="3">
        <f>E51*B51</f>
        <v>180</v>
      </c>
    </row>
    <row r="52" spans="1:8" x14ac:dyDescent="0.35">
      <c r="B52" s="20">
        <v>3</v>
      </c>
      <c r="C52" s="20"/>
      <c r="D52" s="3">
        <v>138</v>
      </c>
      <c r="E52" s="3">
        <v>80</v>
      </c>
      <c r="F52" s="3">
        <f t="shared" ref="F52:F54" si="3">D52*B52</f>
        <v>414</v>
      </c>
      <c r="G52" s="3">
        <f t="shared" ref="G52:G54" si="4">E52*B52</f>
        <v>240</v>
      </c>
    </row>
    <row r="53" spans="1:8" x14ac:dyDescent="0.35">
      <c r="B53" s="20">
        <v>0.5</v>
      </c>
      <c r="C53" s="20"/>
      <c r="D53" s="3">
        <v>500</v>
      </c>
      <c r="E53" s="3">
        <v>800</v>
      </c>
      <c r="F53" s="3">
        <f t="shared" si="3"/>
        <v>250</v>
      </c>
      <c r="G53" s="3">
        <f t="shared" si="4"/>
        <v>400</v>
      </c>
    </row>
    <row r="54" spans="1:8" x14ac:dyDescent="0.35">
      <c r="B54" s="20">
        <v>4.5</v>
      </c>
      <c r="C54" s="20"/>
      <c r="D54" s="3">
        <v>10</v>
      </c>
      <c r="E54" s="3">
        <v>10</v>
      </c>
      <c r="F54" s="3">
        <f t="shared" si="3"/>
        <v>45</v>
      </c>
      <c r="G54" s="3">
        <f t="shared" si="4"/>
        <v>45</v>
      </c>
    </row>
    <row r="55" spans="1:8" x14ac:dyDescent="0.35">
      <c r="E55" t="s">
        <v>21</v>
      </c>
      <c r="F55" s="8">
        <f>SUM(F51:F54)</f>
        <v>833</v>
      </c>
      <c r="G55" s="8">
        <f>SUM(G51:G54)</f>
        <v>865</v>
      </c>
    </row>
    <row r="57" spans="1:8" x14ac:dyDescent="0.35">
      <c r="A57" t="s">
        <v>22</v>
      </c>
      <c r="B57">
        <f>G55/F55*100</f>
        <v>103.84153661464586</v>
      </c>
    </row>
    <row r="59" spans="1:8" x14ac:dyDescent="0.35">
      <c r="A59" s="1" t="s">
        <v>33</v>
      </c>
    </row>
    <row r="60" spans="1:8" x14ac:dyDescent="0.35">
      <c r="A60" s="22" t="s">
        <v>34</v>
      </c>
      <c r="B60" s="22"/>
      <c r="C60" t="s">
        <v>35</v>
      </c>
      <c r="D60" t="s">
        <v>36</v>
      </c>
      <c r="E60" t="s">
        <v>37</v>
      </c>
      <c r="F60" t="s">
        <v>41</v>
      </c>
      <c r="G60" t="s">
        <v>38</v>
      </c>
      <c r="H60" t="s">
        <v>39</v>
      </c>
    </row>
    <row r="61" spans="1:8" x14ac:dyDescent="0.35">
      <c r="A61" s="22" t="s">
        <v>42</v>
      </c>
      <c r="B61" s="22"/>
      <c r="C61">
        <v>103.4</v>
      </c>
      <c r="D61">
        <v>112.5</v>
      </c>
      <c r="E61">
        <v>111.2</v>
      </c>
      <c r="F61">
        <v>115.3</v>
      </c>
      <c r="G61">
        <v>100.6</v>
      </c>
      <c r="H61">
        <v>107.2</v>
      </c>
    </row>
    <row r="62" spans="1:8" x14ac:dyDescent="0.35">
      <c r="A62" s="22" t="s">
        <v>40</v>
      </c>
      <c r="B62" s="22"/>
      <c r="C62">
        <v>25</v>
      </c>
      <c r="D62">
        <v>12</v>
      </c>
      <c r="E62">
        <v>11</v>
      </c>
      <c r="F62">
        <v>6</v>
      </c>
      <c r="G62">
        <v>8</v>
      </c>
      <c r="H62">
        <v>8</v>
      </c>
    </row>
    <row r="63" spans="1:8" x14ac:dyDescent="0.35">
      <c r="A63" s="21" t="s">
        <v>44</v>
      </c>
      <c r="B63" s="21"/>
      <c r="C63">
        <f>C61*C62</f>
        <v>2585</v>
      </c>
      <c r="D63">
        <f t="shared" ref="D63:H63" si="5">D61*D62</f>
        <v>1350</v>
      </c>
      <c r="E63">
        <f t="shared" si="5"/>
        <v>1223.2</v>
      </c>
      <c r="F63">
        <f t="shared" si="5"/>
        <v>691.8</v>
      </c>
      <c r="G63">
        <f t="shared" si="5"/>
        <v>804.8</v>
      </c>
      <c r="H63">
        <f t="shared" si="5"/>
        <v>857.6</v>
      </c>
    </row>
    <row r="65" spans="1:5" x14ac:dyDescent="0.35">
      <c r="A65" s="11" t="s">
        <v>43</v>
      </c>
    </row>
    <row r="67" spans="1:5" x14ac:dyDescent="0.35">
      <c r="A67" t="s">
        <v>45</v>
      </c>
      <c r="B67">
        <f>SUM(C63:H63)/SUM(C62:H62)</f>
        <v>107.32000000000001</v>
      </c>
    </row>
    <row r="69" spans="1:5" x14ac:dyDescent="0.35">
      <c r="A69" s="1" t="s">
        <v>46</v>
      </c>
    </row>
    <row r="71" spans="1:5" x14ac:dyDescent="0.35">
      <c r="A71" t="s">
        <v>7</v>
      </c>
      <c r="B71" t="s">
        <v>47</v>
      </c>
      <c r="C71" t="s">
        <v>48</v>
      </c>
      <c r="D71" t="s">
        <v>49</v>
      </c>
      <c r="E71" t="s">
        <v>50</v>
      </c>
    </row>
    <row r="72" spans="1:5" x14ac:dyDescent="0.35">
      <c r="A72" t="s">
        <v>14</v>
      </c>
      <c r="B72">
        <v>7</v>
      </c>
      <c r="C72">
        <v>61</v>
      </c>
      <c r="D72">
        <v>8</v>
      </c>
      <c r="E72">
        <v>77</v>
      </c>
    </row>
    <row r="73" spans="1:5" x14ac:dyDescent="0.35">
      <c r="A73" t="s">
        <v>15</v>
      </c>
      <c r="B73">
        <v>5</v>
      </c>
      <c r="C73">
        <v>81</v>
      </c>
      <c r="D73">
        <v>7</v>
      </c>
      <c r="E73">
        <v>71</v>
      </c>
    </row>
    <row r="75" spans="1:5" x14ac:dyDescent="0.35">
      <c r="A75" t="s">
        <v>51</v>
      </c>
    </row>
    <row r="76" spans="1:5" x14ac:dyDescent="0.35">
      <c r="A76" t="s">
        <v>52</v>
      </c>
    </row>
    <row r="77" spans="1:5" x14ac:dyDescent="0.35">
      <c r="A77">
        <f>D72/B72*100</f>
        <v>114.28571428571428</v>
      </c>
    </row>
    <row r="79" spans="1:5" x14ac:dyDescent="0.35">
      <c r="A79" t="s">
        <v>53</v>
      </c>
    </row>
    <row r="80" spans="1:5" x14ac:dyDescent="0.35">
      <c r="A80">
        <f>E73/C73*100</f>
        <v>87.654320987654316</v>
      </c>
    </row>
    <row r="82" spans="1:7" x14ac:dyDescent="0.35">
      <c r="A82" t="s">
        <v>54</v>
      </c>
    </row>
    <row r="83" spans="1:7" x14ac:dyDescent="0.35">
      <c r="A83">
        <f>(D72*E72)/(C72*B72)*100</f>
        <v>144.26229508196721</v>
      </c>
    </row>
    <row r="85" spans="1:7" x14ac:dyDescent="0.35">
      <c r="A85" t="s">
        <v>55</v>
      </c>
    </row>
    <row r="86" spans="1:7" x14ac:dyDescent="0.35">
      <c r="A86" t="s">
        <v>7</v>
      </c>
      <c r="B86" t="s">
        <v>47</v>
      </c>
      <c r="C86" t="s">
        <v>48</v>
      </c>
      <c r="D86" t="s">
        <v>49</v>
      </c>
      <c r="E86" t="s">
        <v>50</v>
      </c>
      <c r="F86" t="s">
        <v>56</v>
      </c>
      <c r="G86" t="s">
        <v>57</v>
      </c>
    </row>
    <row r="87" spans="1:7" x14ac:dyDescent="0.35">
      <c r="A87" t="s">
        <v>14</v>
      </c>
      <c r="B87">
        <v>7</v>
      </c>
      <c r="C87">
        <v>61</v>
      </c>
      <c r="D87">
        <v>8</v>
      </c>
      <c r="E87">
        <v>77</v>
      </c>
      <c r="F87">
        <f>C87*B87</f>
        <v>427</v>
      </c>
      <c r="G87">
        <f>C87*D87</f>
        <v>488</v>
      </c>
    </row>
    <row r="88" spans="1:7" x14ac:dyDescent="0.35">
      <c r="A88" t="s">
        <v>15</v>
      </c>
      <c r="B88">
        <v>5</v>
      </c>
      <c r="C88">
        <v>81</v>
      </c>
      <c r="D88">
        <v>7</v>
      </c>
      <c r="E88">
        <v>71</v>
      </c>
      <c r="F88">
        <f>C88*B88</f>
        <v>405</v>
      </c>
      <c r="G88">
        <f>C88*D88</f>
        <v>567</v>
      </c>
    </row>
    <row r="89" spans="1:7" x14ac:dyDescent="0.35">
      <c r="E89" t="s">
        <v>58</v>
      </c>
      <c r="F89">
        <f>SUM(F87:F88)</f>
        <v>832</v>
      </c>
      <c r="G89">
        <f>SUM(G87:G88)</f>
        <v>1055</v>
      </c>
    </row>
    <row r="91" spans="1:7" x14ac:dyDescent="0.35">
      <c r="A91" t="s">
        <v>59</v>
      </c>
      <c r="B91">
        <f>G89/F89*100</f>
        <v>126.80288461538463</v>
      </c>
    </row>
    <row r="93" spans="1:7" x14ac:dyDescent="0.35">
      <c r="A93" t="s">
        <v>60</v>
      </c>
    </row>
    <row r="95" spans="1:7" x14ac:dyDescent="0.35">
      <c r="A95" t="s">
        <v>7</v>
      </c>
      <c r="B95" t="s">
        <v>47</v>
      </c>
      <c r="C95" t="s">
        <v>48</v>
      </c>
      <c r="D95" t="s">
        <v>49</v>
      </c>
      <c r="E95" t="s">
        <v>50</v>
      </c>
      <c r="F95" t="s">
        <v>65</v>
      </c>
      <c r="G95" t="s">
        <v>64</v>
      </c>
    </row>
    <row r="96" spans="1:7" x14ac:dyDescent="0.35">
      <c r="A96" t="s">
        <v>14</v>
      </c>
      <c r="B96">
        <v>7</v>
      </c>
      <c r="C96">
        <v>61</v>
      </c>
      <c r="D96">
        <v>8</v>
      </c>
      <c r="E96">
        <v>77</v>
      </c>
      <c r="F96">
        <v>539</v>
      </c>
      <c r="G96">
        <v>616</v>
      </c>
    </row>
    <row r="97" spans="1:7" x14ac:dyDescent="0.35">
      <c r="A97" t="s">
        <v>15</v>
      </c>
      <c r="B97">
        <v>5</v>
      </c>
      <c r="C97">
        <v>81</v>
      </c>
      <c r="D97">
        <v>7</v>
      </c>
      <c r="E97">
        <v>71</v>
      </c>
      <c r="F97">
        <v>355</v>
      </c>
      <c r="G97">
        <v>497</v>
      </c>
    </row>
    <row r="98" spans="1:7" x14ac:dyDescent="0.35">
      <c r="E98" t="s">
        <v>58</v>
      </c>
      <c r="F98">
        <v>894</v>
      </c>
      <c r="G98">
        <v>1113</v>
      </c>
    </row>
    <row r="100" spans="1:7" x14ac:dyDescent="0.35">
      <c r="A100" t="s">
        <v>66</v>
      </c>
      <c r="B100">
        <f>G98/F98*100</f>
        <v>124.496644295302</v>
      </c>
    </row>
    <row r="102" spans="1:7" x14ac:dyDescent="0.35">
      <c r="A102" t="s">
        <v>61</v>
      </c>
    </row>
    <row r="104" spans="1:7" x14ac:dyDescent="0.35">
      <c r="A104" t="s">
        <v>7</v>
      </c>
      <c r="B104" t="s">
        <v>47</v>
      </c>
      <c r="C104" t="s">
        <v>48</v>
      </c>
      <c r="D104" t="s">
        <v>49</v>
      </c>
      <c r="E104" t="s">
        <v>50</v>
      </c>
      <c r="F104" t="s">
        <v>56</v>
      </c>
      <c r="G104" t="s">
        <v>65</v>
      </c>
    </row>
    <row r="105" spans="1:7" x14ac:dyDescent="0.35">
      <c r="A105" t="s">
        <v>14</v>
      </c>
      <c r="B105">
        <v>7</v>
      </c>
      <c r="C105">
        <v>61</v>
      </c>
      <c r="D105">
        <v>8</v>
      </c>
      <c r="E105">
        <v>77</v>
      </c>
      <c r="F105">
        <f>B105*C105</f>
        <v>427</v>
      </c>
      <c r="G105">
        <f>E105*B105</f>
        <v>539</v>
      </c>
    </row>
    <row r="106" spans="1:7" x14ac:dyDescent="0.35">
      <c r="A106" t="s">
        <v>15</v>
      </c>
      <c r="B106">
        <v>5</v>
      </c>
      <c r="C106">
        <v>81</v>
      </c>
      <c r="D106">
        <v>7</v>
      </c>
      <c r="E106">
        <v>71</v>
      </c>
      <c r="F106">
        <f>B106*C106</f>
        <v>405</v>
      </c>
      <c r="G106">
        <f>E106*B106</f>
        <v>355</v>
      </c>
    </row>
    <row r="107" spans="1:7" x14ac:dyDescent="0.35">
      <c r="E107" t="s">
        <v>58</v>
      </c>
      <c r="F107">
        <f>SUM(F105:F106)</f>
        <v>832</v>
      </c>
      <c r="G107">
        <f>SUM(G105:G106)</f>
        <v>894</v>
      </c>
    </row>
    <row r="109" spans="1:7" x14ac:dyDescent="0.35">
      <c r="A109" t="s">
        <v>67</v>
      </c>
      <c r="B109">
        <f>G107/F107*100</f>
        <v>107.45192307692308</v>
      </c>
    </row>
    <row r="112" spans="1:7" x14ac:dyDescent="0.35">
      <c r="A112" t="s">
        <v>62</v>
      </c>
    </row>
    <row r="114" spans="1:7" x14ac:dyDescent="0.35">
      <c r="A114" t="s">
        <v>7</v>
      </c>
      <c r="B114" t="s">
        <v>47</v>
      </c>
      <c r="C114" t="s">
        <v>48</v>
      </c>
      <c r="D114" t="s">
        <v>49</v>
      </c>
      <c r="E114" t="s">
        <v>50</v>
      </c>
      <c r="F114" t="s">
        <v>57</v>
      </c>
      <c r="G114" t="s">
        <v>64</v>
      </c>
    </row>
    <row r="115" spans="1:7" x14ac:dyDescent="0.35">
      <c r="A115" t="s">
        <v>14</v>
      </c>
      <c r="B115">
        <v>7</v>
      </c>
      <c r="C115">
        <v>61</v>
      </c>
      <c r="D115">
        <v>8</v>
      </c>
      <c r="E115">
        <v>77</v>
      </c>
      <c r="F115">
        <f>D115*C115</f>
        <v>488</v>
      </c>
      <c r="G115">
        <f>E115*D115</f>
        <v>616</v>
      </c>
    </row>
    <row r="116" spans="1:7" x14ac:dyDescent="0.35">
      <c r="A116" t="s">
        <v>15</v>
      </c>
      <c r="B116">
        <v>5</v>
      </c>
      <c r="C116">
        <v>81</v>
      </c>
      <c r="D116">
        <v>7</v>
      </c>
      <c r="E116">
        <v>71</v>
      </c>
      <c r="F116">
        <f>D116*C116</f>
        <v>567</v>
      </c>
      <c r="G116">
        <f>E116*D116</f>
        <v>497</v>
      </c>
    </row>
    <row r="117" spans="1:7" x14ac:dyDescent="0.35">
      <c r="E117" t="s">
        <v>58</v>
      </c>
      <c r="F117">
        <f>SUM(F115:F116)</f>
        <v>1055</v>
      </c>
      <c r="G117">
        <f>SUM(G115:G116)</f>
        <v>1113</v>
      </c>
    </row>
    <row r="119" spans="1:7" x14ac:dyDescent="0.35">
      <c r="A119" t="s">
        <v>68</v>
      </c>
      <c r="B119">
        <f>G117/F117*100</f>
        <v>105.49763033175354</v>
      </c>
    </row>
    <row r="121" spans="1:7" x14ac:dyDescent="0.35">
      <c r="A121" t="s">
        <v>63</v>
      </c>
    </row>
    <row r="123" spans="1:7" x14ac:dyDescent="0.35">
      <c r="A123" t="s">
        <v>7</v>
      </c>
      <c r="B123" t="s">
        <v>47</v>
      </c>
      <c r="C123" t="s">
        <v>48</v>
      </c>
      <c r="D123" t="s">
        <v>49</v>
      </c>
      <c r="E123" t="s">
        <v>50</v>
      </c>
      <c r="F123" t="s">
        <v>70</v>
      </c>
      <c r="G123" t="s">
        <v>69</v>
      </c>
    </row>
    <row r="124" spans="1:7" x14ac:dyDescent="0.35">
      <c r="A124" t="s">
        <v>14</v>
      </c>
      <c r="B124">
        <v>7</v>
      </c>
      <c r="C124">
        <v>61</v>
      </c>
      <c r="D124">
        <v>8</v>
      </c>
      <c r="E124">
        <v>77</v>
      </c>
      <c r="F124">
        <f>B124*C124</f>
        <v>427</v>
      </c>
      <c r="G124">
        <f>E124*D124</f>
        <v>616</v>
      </c>
    </row>
    <row r="125" spans="1:7" x14ac:dyDescent="0.35">
      <c r="A125" t="s">
        <v>15</v>
      </c>
      <c r="B125">
        <v>5</v>
      </c>
      <c r="C125">
        <v>81</v>
      </c>
      <c r="D125">
        <v>7</v>
      </c>
      <c r="E125">
        <v>71</v>
      </c>
      <c r="F125">
        <f>B125*C125</f>
        <v>405</v>
      </c>
      <c r="G125">
        <f>E125*D125</f>
        <v>497</v>
      </c>
    </row>
    <row r="126" spans="1:7" x14ac:dyDescent="0.35">
      <c r="E126" t="s">
        <v>58</v>
      </c>
      <c r="F126">
        <f>SUM(F124:F125)</f>
        <v>832</v>
      </c>
      <c r="G126">
        <f>SUM(G124:G125)</f>
        <v>1113</v>
      </c>
    </row>
    <row r="128" spans="1:7" x14ac:dyDescent="0.35">
      <c r="A128" t="s">
        <v>71</v>
      </c>
      <c r="B128">
        <f>G126/F126*100</f>
        <v>133.77403846153845</v>
      </c>
    </row>
  </sheetData>
  <mergeCells count="25">
    <mergeCell ref="D37:G37"/>
    <mergeCell ref="B49:C49"/>
    <mergeCell ref="D49:G49"/>
    <mergeCell ref="A63:B63"/>
    <mergeCell ref="A62:B62"/>
    <mergeCell ref="B51:C51"/>
    <mergeCell ref="B52:C52"/>
    <mergeCell ref="B53:C53"/>
    <mergeCell ref="B54:C54"/>
    <mergeCell ref="A60:B60"/>
    <mergeCell ref="A61:B61"/>
    <mergeCell ref="B50:C50"/>
    <mergeCell ref="B6:C6"/>
    <mergeCell ref="B7:C7"/>
    <mergeCell ref="B37:C37"/>
    <mergeCell ref="B38:C38"/>
    <mergeCell ref="B39:C39"/>
    <mergeCell ref="B40:C40"/>
    <mergeCell ref="B41:C41"/>
    <mergeCell ref="B42:C42"/>
    <mergeCell ref="D2:G2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07DE-6747-446E-B281-4D3881C052C1}">
  <dimension ref="A1:I87"/>
  <sheetViews>
    <sheetView workbookViewId="0">
      <selection activeCell="H6" sqref="H6"/>
    </sheetView>
  </sheetViews>
  <sheetFormatPr defaultRowHeight="14.5" x14ac:dyDescent="0.35"/>
  <sheetData>
    <row r="1" spans="1:5" x14ac:dyDescent="0.35">
      <c r="A1" s="1" t="s">
        <v>72</v>
      </c>
    </row>
    <row r="2" spans="1:5" x14ac:dyDescent="0.35">
      <c r="B2" s="23" t="s">
        <v>73</v>
      </c>
      <c r="C2" s="23"/>
      <c r="D2" s="23" t="s">
        <v>74</v>
      </c>
      <c r="E2" s="23"/>
    </row>
    <row r="3" spans="1:5" x14ac:dyDescent="0.35">
      <c r="A3" t="s">
        <v>75</v>
      </c>
      <c r="B3" t="s">
        <v>76</v>
      </c>
      <c r="C3" t="s">
        <v>77</v>
      </c>
      <c r="D3" t="s">
        <v>76</v>
      </c>
      <c r="E3" t="s">
        <v>77</v>
      </c>
    </row>
    <row r="4" spans="1:5" x14ac:dyDescent="0.35">
      <c r="A4" t="s">
        <v>14</v>
      </c>
      <c r="B4">
        <v>175</v>
      </c>
      <c r="C4">
        <v>201</v>
      </c>
      <c r="D4">
        <v>15.4</v>
      </c>
      <c r="E4">
        <v>18.3</v>
      </c>
    </row>
    <row r="5" spans="1:5" x14ac:dyDescent="0.35">
      <c r="A5" t="s">
        <v>15</v>
      </c>
      <c r="B5">
        <v>32</v>
      </c>
      <c r="C5">
        <v>46</v>
      </c>
      <c r="D5">
        <v>12.7</v>
      </c>
      <c r="E5">
        <v>14.9</v>
      </c>
    </row>
    <row r="6" spans="1:5" x14ac:dyDescent="0.35">
      <c r="A6" t="s">
        <v>16</v>
      </c>
      <c r="B6">
        <v>48</v>
      </c>
      <c r="C6">
        <v>43</v>
      </c>
      <c r="D6">
        <v>27.6</v>
      </c>
      <c r="E6">
        <v>24.9</v>
      </c>
    </row>
    <row r="8" spans="1:5" x14ac:dyDescent="0.35">
      <c r="A8" s="1" t="s">
        <v>78</v>
      </c>
    </row>
    <row r="9" spans="1:5" x14ac:dyDescent="0.35">
      <c r="A9" t="s">
        <v>79</v>
      </c>
    </row>
    <row r="11" spans="1:5" x14ac:dyDescent="0.35">
      <c r="A11" t="s">
        <v>45</v>
      </c>
      <c r="B11">
        <f>E4/D4*100</f>
        <v>118.83116883116884</v>
      </c>
    </row>
    <row r="13" spans="1:5" x14ac:dyDescent="0.35">
      <c r="A13" t="s">
        <v>80</v>
      </c>
    </row>
    <row r="15" spans="1:5" x14ac:dyDescent="0.35">
      <c r="A15" t="s">
        <v>22</v>
      </c>
      <c r="B15">
        <f>C6/B6*100</f>
        <v>89.583333333333343</v>
      </c>
    </row>
    <row r="17" spans="1:7" x14ac:dyDescent="0.35">
      <c r="A17" t="s">
        <v>81</v>
      </c>
    </row>
    <row r="19" spans="1:7" x14ac:dyDescent="0.35">
      <c r="A19" t="s">
        <v>82</v>
      </c>
      <c r="E19">
        <f>SUM(E4:E6)/SUM(D4:D6)*100</f>
        <v>104.30879712746859</v>
      </c>
    </row>
    <row r="20" spans="1:7" x14ac:dyDescent="0.35">
      <c r="A20" t="s">
        <v>83</v>
      </c>
      <c r="E20">
        <f>SUM(C4:C6)/SUM(B4:B6)*100</f>
        <v>113.72549019607843</v>
      </c>
    </row>
    <row r="22" spans="1:7" x14ac:dyDescent="0.35">
      <c r="A22" t="s">
        <v>84</v>
      </c>
    </row>
    <row r="24" spans="1:7" x14ac:dyDescent="0.35">
      <c r="B24" s="23" t="s">
        <v>73</v>
      </c>
      <c r="C24" s="23"/>
      <c r="D24" s="23" t="s">
        <v>74</v>
      </c>
      <c r="E24" s="23"/>
    </row>
    <row r="25" spans="1:7" x14ac:dyDescent="0.35">
      <c r="A25" t="s">
        <v>75</v>
      </c>
      <c r="B25" t="s">
        <v>76</v>
      </c>
      <c r="C25" t="s">
        <v>77</v>
      </c>
      <c r="D25" t="s">
        <v>76</v>
      </c>
      <c r="E25" t="s">
        <v>77</v>
      </c>
      <c r="F25" t="s">
        <v>87</v>
      </c>
      <c r="G25" t="s">
        <v>88</v>
      </c>
    </row>
    <row r="26" spans="1:7" x14ac:dyDescent="0.35">
      <c r="A26" t="s">
        <v>14</v>
      </c>
      <c r="B26">
        <v>175</v>
      </c>
      <c r="C26">
        <v>201</v>
      </c>
      <c r="D26">
        <v>15.4</v>
      </c>
      <c r="E26">
        <v>18.3</v>
      </c>
      <c r="F26">
        <f>E26/D26*100</f>
        <v>118.83116883116884</v>
      </c>
      <c r="G26">
        <f>C26/B26*100</f>
        <v>114.85714285714286</v>
      </c>
    </row>
    <row r="27" spans="1:7" x14ac:dyDescent="0.35">
      <c r="A27" t="s">
        <v>15</v>
      </c>
      <c r="B27">
        <v>32</v>
      </c>
      <c r="C27">
        <v>46</v>
      </c>
      <c r="D27">
        <v>12.7</v>
      </c>
      <c r="E27">
        <v>14.9</v>
      </c>
      <c r="F27">
        <f t="shared" ref="F27:F28" si="0">E27/D27*100</f>
        <v>117.3228346456693</v>
      </c>
      <c r="G27">
        <f t="shared" ref="G27:G28" si="1">C27/B27*100</f>
        <v>143.75</v>
      </c>
    </row>
    <row r="28" spans="1:7" x14ac:dyDescent="0.35">
      <c r="A28" t="s">
        <v>16</v>
      </c>
      <c r="B28">
        <v>48</v>
      </c>
      <c r="C28">
        <v>43</v>
      </c>
      <c r="D28">
        <v>27.6</v>
      </c>
      <c r="E28">
        <v>24.9</v>
      </c>
      <c r="F28">
        <f t="shared" si="0"/>
        <v>90.217391304347814</v>
      </c>
      <c r="G28">
        <f t="shared" si="1"/>
        <v>89.583333333333343</v>
      </c>
    </row>
    <row r="30" spans="1:7" x14ac:dyDescent="0.35">
      <c r="A30" t="s">
        <v>86</v>
      </c>
      <c r="E30">
        <f>SUM(F26:F28)/COUNT(F26:F28)</f>
        <v>108.79046492706198</v>
      </c>
    </row>
    <row r="31" spans="1:7" x14ac:dyDescent="0.35">
      <c r="A31" t="s">
        <v>85</v>
      </c>
      <c r="E31">
        <f>SUM(G26:G28)/COUNT(G26:G28)</f>
        <v>116.06349206349209</v>
      </c>
    </row>
    <row r="33" spans="1:9" x14ac:dyDescent="0.35">
      <c r="A33" t="s">
        <v>89</v>
      </c>
    </row>
    <row r="35" spans="1:9" x14ac:dyDescent="0.35">
      <c r="B35" s="23" t="s">
        <v>73</v>
      </c>
      <c r="C35" s="23"/>
      <c r="D35" s="23" t="s">
        <v>74</v>
      </c>
      <c r="E35" s="23"/>
    </row>
    <row r="36" spans="1:9" x14ac:dyDescent="0.35">
      <c r="A36" t="s">
        <v>75</v>
      </c>
      <c r="B36" t="s">
        <v>76</v>
      </c>
      <c r="C36" t="s">
        <v>77</v>
      </c>
      <c r="D36" t="s">
        <v>76</v>
      </c>
      <c r="E36" t="s">
        <v>77</v>
      </c>
      <c r="F36" t="s">
        <v>56</v>
      </c>
      <c r="G36" t="s">
        <v>57</v>
      </c>
      <c r="H36" t="s">
        <v>65</v>
      </c>
      <c r="I36" t="s">
        <v>64</v>
      </c>
    </row>
    <row r="37" spans="1:9" x14ac:dyDescent="0.35">
      <c r="A37" t="s">
        <v>14</v>
      </c>
      <c r="B37">
        <v>175</v>
      </c>
      <c r="C37">
        <v>201</v>
      </c>
      <c r="D37">
        <v>15.4</v>
      </c>
      <c r="E37">
        <v>18.3</v>
      </c>
      <c r="F37">
        <f>B37*D37</f>
        <v>2695</v>
      </c>
      <c r="G37">
        <f>B37*E37</f>
        <v>3202.5</v>
      </c>
      <c r="H37">
        <f>C37*D37</f>
        <v>3095.4</v>
      </c>
      <c r="I37">
        <f>C37*E37</f>
        <v>3678.3</v>
      </c>
    </row>
    <row r="38" spans="1:9" x14ac:dyDescent="0.35">
      <c r="A38" t="s">
        <v>15</v>
      </c>
      <c r="B38">
        <v>32</v>
      </c>
      <c r="C38">
        <v>46</v>
      </c>
      <c r="D38">
        <v>12.7</v>
      </c>
      <c r="E38">
        <v>14.9</v>
      </c>
      <c r="F38">
        <f>B38*D38</f>
        <v>406.4</v>
      </c>
      <c r="G38">
        <f t="shared" ref="G38:G39" si="2">B38*E38</f>
        <v>476.8</v>
      </c>
      <c r="H38">
        <f t="shared" ref="H38:H39" si="3">C38*D38</f>
        <v>584.19999999999993</v>
      </c>
      <c r="I38">
        <f t="shared" ref="I38:I39" si="4">C38*E38</f>
        <v>685.4</v>
      </c>
    </row>
    <row r="39" spans="1:9" x14ac:dyDescent="0.35">
      <c r="A39" t="s">
        <v>16</v>
      </c>
      <c r="B39">
        <v>48</v>
      </c>
      <c r="C39">
        <v>43</v>
      </c>
      <c r="D39">
        <v>27.6</v>
      </c>
      <c r="E39">
        <v>24.9</v>
      </c>
      <c r="F39" s="10">
        <f>B39*D39</f>
        <v>1324.8000000000002</v>
      </c>
      <c r="G39" s="10">
        <f t="shared" si="2"/>
        <v>1195.1999999999998</v>
      </c>
      <c r="H39" s="10">
        <f t="shared" si="3"/>
        <v>1186.8</v>
      </c>
      <c r="I39" s="10">
        <f t="shared" si="4"/>
        <v>1070.7</v>
      </c>
    </row>
    <row r="40" spans="1:9" x14ac:dyDescent="0.35">
      <c r="F40" s="10">
        <f>SUM(F37:F39)</f>
        <v>4426.2000000000007</v>
      </c>
      <c r="G40" s="10">
        <f>SUM(G37:G39)</f>
        <v>4874.5</v>
      </c>
      <c r="H40" s="10">
        <f>SUM(H37:H39)</f>
        <v>4866.3999999999996</v>
      </c>
      <c r="I40" s="10">
        <f>SUM(I37:I39)</f>
        <v>5434.4</v>
      </c>
    </row>
    <row r="41" spans="1:9" x14ac:dyDescent="0.35">
      <c r="A41" t="s">
        <v>90</v>
      </c>
      <c r="B41">
        <f>G40/F40*100</f>
        <v>110.12832678143778</v>
      </c>
    </row>
    <row r="42" spans="1:9" x14ac:dyDescent="0.35">
      <c r="A42" t="s">
        <v>91</v>
      </c>
      <c r="B42">
        <f>I40/H40*100</f>
        <v>111.6718724313661</v>
      </c>
    </row>
    <row r="43" spans="1:9" x14ac:dyDescent="0.35">
      <c r="A43" t="s">
        <v>92</v>
      </c>
      <c r="B43">
        <f>SQRT(B41*B42)</f>
        <v>110.89741412411976</v>
      </c>
    </row>
    <row r="45" spans="1:9" x14ac:dyDescent="0.35">
      <c r="A45" t="s">
        <v>93</v>
      </c>
    </row>
    <row r="47" spans="1:9" x14ac:dyDescent="0.35">
      <c r="B47" s="23" t="s">
        <v>73</v>
      </c>
      <c r="C47" s="23"/>
      <c r="D47" s="23" t="s">
        <v>74</v>
      </c>
      <c r="E47" s="23"/>
    </row>
    <row r="48" spans="1:9" x14ac:dyDescent="0.35">
      <c r="A48" t="s">
        <v>75</v>
      </c>
      <c r="B48" t="s">
        <v>76</v>
      </c>
      <c r="C48" t="s">
        <v>77</v>
      </c>
      <c r="D48" t="s">
        <v>76</v>
      </c>
      <c r="E48" t="s">
        <v>77</v>
      </c>
      <c r="F48" t="s">
        <v>70</v>
      </c>
      <c r="G48" t="s">
        <v>95</v>
      </c>
      <c r="H48" t="s">
        <v>96</v>
      </c>
      <c r="I48" t="s">
        <v>69</v>
      </c>
    </row>
    <row r="49" spans="1:9" x14ac:dyDescent="0.35">
      <c r="A49" t="s">
        <v>14</v>
      </c>
      <c r="B49">
        <v>175</v>
      </c>
      <c r="C49">
        <v>201</v>
      </c>
      <c r="D49">
        <v>15.4</v>
      </c>
      <c r="E49">
        <v>18.3</v>
      </c>
      <c r="F49">
        <f>B49*D49</f>
        <v>2695</v>
      </c>
      <c r="G49">
        <f>C49*D49</f>
        <v>3095.4</v>
      </c>
      <c r="H49">
        <f>B49*E49</f>
        <v>3202.5</v>
      </c>
      <c r="I49">
        <f>C49*E49</f>
        <v>3678.3</v>
      </c>
    </row>
    <row r="50" spans="1:9" x14ac:dyDescent="0.35">
      <c r="A50" t="s">
        <v>15</v>
      </c>
      <c r="B50">
        <v>32</v>
      </c>
      <c r="C50">
        <v>46</v>
      </c>
      <c r="D50">
        <v>12.7</v>
      </c>
      <c r="E50">
        <v>14.9</v>
      </c>
      <c r="F50">
        <f>B50*D50</f>
        <v>406.4</v>
      </c>
      <c r="G50">
        <f t="shared" ref="G50:G51" si="5">C50*D50</f>
        <v>584.19999999999993</v>
      </c>
      <c r="H50">
        <f t="shared" ref="H50:H51" si="6">B50*E50</f>
        <v>476.8</v>
      </c>
      <c r="I50">
        <f t="shared" ref="I50:I51" si="7">C50*E50</f>
        <v>685.4</v>
      </c>
    </row>
    <row r="51" spans="1:9" x14ac:dyDescent="0.35">
      <c r="A51" t="s">
        <v>16</v>
      </c>
      <c r="B51">
        <v>48</v>
      </c>
      <c r="C51">
        <v>43</v>
      </c>
      <c r="D51">
        <v>27.6</v>
      </c>
      <c r="E51">
        <v>24.9</v>
      </c>
      <c r="F51" s="10">
        <f>B51*D51</f>
        <v>1324.8000000000002</v>
      </c>
      <c r="G51">
        <f t="shared" si="5"/>
        <v>1186.8</v>
      </c>
      <c r="H51">
        <f t="shared" si="6"/>
        <v>1195.1999999999998</v>
      </c>
      <c r="I51" s="10">
        <f t="shared" si="7"/>
        <v>1070.7</v>
      </c>
    </row>
    <row r="52" spans="1:9" x14ac:dyDescent="0.35">
      <c r="F52" s="10">
        <f>SUM(F49:F51)</f>
        <v>4426.2000000000007</v>
      </c>
      <c r="G52" s="10">
        <f>SUM(G49:G51)</f>
        <v>4866.3999999999996</v>
      </c>
      <c r="H52" s="10">
        <f>SUM(H49:H51)</f>
        <v>4874.5</v>
      </c>
      <c r="I52" s="10">
        <f>SUM(I49:I51)</f>
        <v>5434.4</v>
      </c>
    </row>
    <row r="54" spans="1:9" x14ac:dyDescent="0.35">
      <c r="A54" t="s">
        <v>67</v>
      </c>
      <c r="B54">
        <f>G52/F52*100</f>
        <v>109.94532556142964</v>
      </c>
    </row>
    <row r="55" spans="1:9" x14ac:dyDescent="0.35">
      <c r="A55" t="s">
        <v>68</v>
      </c>
      <c r="B55">
        <f>I52/H52*100</f>
        <v>111.48630628782439</v>
      </c>
    </row>
    <row r="56" spans="1:9" x14ac:dyDescent="0.35">
      <c r="A56" t="s">
        <v>94</v>
      </c>
      <c r="B56">
        <f>SQRT(B54*B55)</f>
        <v>110.71313490483463</v>
      </c>
    </row>
    <row r="58" spans="1:9" x14ac:dyDescent="0.35">
      <c r="A58" t="s">
        <v>97</v>
      </c>
    </row>
    <row r="60" spans="1:9" x14ac:dyDescent="0.35">
      <c r="A60" t="s">
        <v>98</v>
      </c>
      <c r="B60">
        <f>I52/F52*100</f>
        <v>122.77800370520985</v>
      </c>
    </row>
    <row r="62" spans="1:9" x14ac:dyDescent="0.35">
      <c r="A62" s="1" t="s">
        <v>99</v>
      </c>
    </row>
    <row r="64" spans="1:9" x14ac:dyDescent="0.35">
      <c r="A64" t="s">
        <v>2</v>
      </c>
      <c r="B64">
        <v>2004</v>
      </c>
      <c r="C64">
        <v>2005</v>
      </c>
      <c r="D64">
        <v>2006</v>
      </c>
      <c r="E64">
        <v>2007</v>
      </c>
      <c r="F64">
        <v>2008</v>
      </c>
      <c r="G64">
        <v>2009</v>
      </c>
      <c r="H64">
        <v>2010</v>
      </c>
    </row>
    <row r="65" spans="1:8" x14ac:dyDescent="0.35">
      <c r="A65" t="s">
        <v>100</v>
      </c>
      <c r="B65" t="s">
        <v>101</v>
      </c>
      <c r="C65" t="s">
        <v>101</v>
      </c>
      <c r="D65">
        <v>100</v>
      </c>
      <c r="E65">
        <v>110.61</v>
      </c>
      <c r="F65">
        <v>123.45</v>
      </c>
      <c r="G65">
        <v>136.22999999999999</v>
      </c>
      <c r="H65">
        <v>151.16</v>
      </c>
    </row>
    <row r="66" spans="1:8" x14ac:dyDescent="0.35">
      <c r="A66" t="s">
        <v>102</v>
      </c>
      <c r="B66">
        <v>100</v>
      </c>
      <c r="C66">
        <v>109.16</v>
      </c>
      <c r="D66">
        <v>118.32</v>
      </c>
      <c r="E66">
        <v>127.61</v>
      </c>
      <c r="F66">
        <v>136.21</v>
      </c>
      <c r="G66">
        <v>145.56</v>
      </c>
      <c r="H66">
        <v>156.22999999999999</v>
      </c>
    </row>
    <row r="67" spans="1:8" x14ac:dyDescent="0.35">
      <c r="A67" t="s">
        <v>103</v>
      </c>
      <c r="B67">
        <f>B66/D66*100</f>
        <v>84.516565246788375</v>
      </c>
      <c r="C67">
        <f>C66/D66*100</f>
        <v>92.25828262339418</v>
      </c>
      <c r="D67">
        <f>D66/D66*100</f>
        <v>100</v>
      </c>
      <c r="E67">
        <f>E66/D66*100</f>
        <v>107.85158891142666</v>
      </c>
      <c r="F67">
        <f>F66/E66*100</f>
        <v>106.73928375519162</v>
      </c>
      <c r="G67">
        <f>G66/D66*100</f>
        <v>123.02231237322516</v>
      </c>
      <c r="H67">
        <f>H66/D66*100</f>
        <v>132.04022988505747</v>
      </c>
    </row>
    <row r="69" spans="1:8" x14ac:dyDescent="0.35">
      <c r="A69" t="s">
        <v>104</v>
      </c>
    </row>
    <row r="71" spans="1:8" x14ac:dyDescent="0.35">
      <c r="A71" t="s">
        <v>105</v>
      </c>
    </row>
    <row r="72" spans="1:8" x14ac:dyDescent="0.35">
      <c r="A72" t="s">
        <v>106</v>
      </c>
    </row>
    <row r="74" spans="1:8" x14ac:dyDescent="0.35">
      <c r="A74" t="s">
        <v>107</v>
      </c>
    </row>
    <row r="76" spans="1:8" x14ac:dyDescent="0.35">
      <c r="A76">
        <f>(64000+11800)/(64000)*100</f>
        <v>118.4375</v>
      </c>
    </row>
    <row r="78" spans="1:8" x14ac:dyDescent="0.35">
      <c r="A78" t="s">
        <v>108</v>
      </c>
    </row>
    <row r="80" spans="1:8" x14ac:dyDescent="0.35">
      <c r="A80">
        <f>150/120*100</f>
        <v>125</v>
      </c>
    </row>
    <row r="82" spans="1:8" x14ac:dyDescent="0.35">
      <c r="A82" t="s">
        <v>109</v>
      </c>
    </row>
    <row r="84" spans="1:8" x14ac:dyDescent="0.35">
      <c r="A84" t="s">
        <v>2</v>
      </c>
      <c r="B84">
        <v>2004</v>
      </c>
      <c r="C84">
        <v>2005</v>
      </c>
      <c r="D84">
        <v>2006</v>
      </c>
      <c r="E84">
        <v>2007</v>
      </c>
      <c r="F84">
        <v>2008</v>
      </c>
      <c r="G84">
        <v>2009</v>
      </c>
      <c r="H84">
        <v>2010</v>
      </c>
    </row>
    <row r="85" spans="1:8" x14ac:dyDescent="0.35">
      <c r="A85" s="7" t="s">
        <v>110</v>
      </c>
      <c r="B85" s="7">
        <v>166</v>
      </c>
      <c r="C85" s="7">
        <v>220</v>
      </c>
      <c r="D85" s="7">
        <v>360</v>
      </c>
      <c r="E85" s="7">
        <v>528</v>
      </c>
      <c r="F85" s="7">
        <v>664</v>
      </c>
      <c r="G85" s="7">
        <v>763</v>
      </c>
      <c r="H85" s="7">
        <v>912</v>
      </c>
    </row>
    <row r="86" spans="1:8" x14ac:dyDescent="0.35">
      <c r="A86" t="s">
        <v>111</v>
      </c>
      <c r="B86">
        <v>111</v>
      </c>
      <c r="C86">
        <v>147</v>
      </c>
      <c r="D86">
        <v>182</v>
      </c>
      <c r="E86">
        <v>211</v>
      </c>
      <c r="F86">
        <v>228</v>
      </c>
      <c r="G86">
        <v>251</v>
      </c>
      <c r="H86">
        <v>260</v>
      </c>
    </row>
    <row r="87" spans="1:8" x14ac:dyDescent="0.35">
      <c r="A87" t="s">
        <v>112</v>
      </c>
      <c r="B87">
        <f>B85/B86*100</f>
        <v>149.54954954954957</v>
      </c>
      <c r="C87" s="7">
        <f t="shared" ref="C87:H87" si="8">C85/C86*100</f>
        <v>149.65986394557825</v>
      </c>
      <c r="D87" s="7">
        <f t="shared" si="8"/>
        <v>197.80219780219781</v>
      </c>
      <c r="E87" s="7">
        <f t="shared" si="8"/>
        <v>250.23696682464455</v>
      </c>
      <c r="F87" s="7">
        <f t="shared" si="8"/>
        <v>291.22807017543863</v>
      </c>
      <c r="G87" s="7">
        <f t="shared" si="8"/>
        <v>303.98406374501991</v>
      </c>
      <c r="H87" s="7">
        <f t="shared" si="8"/>
        <v>350.76923076923077</v>
      </c>
    </row>
  </sheetData>
  <mergeCells count="8">
    <mergeCell ref="B47:C47"/>
    <mergeCell ref="D47:E47"/>
    <mergeCell ref="B2:C2"/>
    <mergeCell ref="D2:E2"/>
    <mergeCell ref="B24:C24"/>
    <mergeCell ref="D24:E24"/>
    <mergeCell ref="B35:C35"/>
    <mergeCell ref="D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6113-8C86-496B-B722-45A5A30B9DCA}">
  <dimension ref="A1:H7"/>
  <sheetViews>
    <sheetView workbookViewId="0">
      <selection activeCell="A9" sqref="A9:E10"/>
    </sheetView>
  </sheetViews>
  <sheetFormatPr defaultRowHeight="14.5" x14ac:dyDescent="0.35"/>
  <sheetData>
    <row r="1" spans="1:8" x14ac:dyDescent="0.35">
      <c r="A1" t="s">
        <v>113</v>
      </c>
    </row>
    <row r="2" spans="1:8" x14ac:dyDescent="0.35"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</row>
    <row r="3" spans="1:8" x14ac:dyDescent="0.35">
      <c r="B3">
        <v>216.9</v>
      </c>
      <c r="C3">
        <v>225.1</v>
      </c>
      <c r="D3">
        <v>234.6</v>
      </c>
      <c r="E3">
        <v>237.2</v>
      </c>
      <c r="F3">
        <v>235.2</v>
      </c>
      <c r="G3">
        <v>230.1</v>
      </c>
      <c r="H3">
        <v>224.4</v>
      </c>
    </row>
    <row r="4" spans="1:8" x14ac:dyDescent="0.35">
      <c r="A4" t="s">
        <v>114</v>
      </c>
      <c r="B4" s="1" t="s">
        <v>115</v>
      </c>
    </row>
    <row r="5" spans="1:8" x14ac:dyDescent="0.35">
      <c r="B5">
        <f>B3/216.9*100</f>
        <v>100</v>
      </c>
      <c r="C5" s="12">
        <f t="shared" ref="C5:H5" si="0">C3/216.9*100</f>
        <v>103.78054402950667</v>
      </c>
      <c r="D5" s="12">
        <f t="shared" si="0"/>
        <v>108.16044260027662</v>
      </c>
      <c r="E5" s="12">
        <f t="shared" si="0"/>
        <v>109.35915168280313</v>
      </c>
      <c r="F5" s="12">
        <f t="shared" si="0"/>
        <v>108.43706777316736</v>
      </c>
      <c r="G5" s="12">
        <f t="shared" si="0"/>
        <v>106.08575380359613</v>
      </c>
      <c r="H5" s="12">
        <f t="shared" si="0"/>
        <v>103.45781466113418</v>
      </c>
    </row>
    <row r="6" spans="1:8" x14ac:dyDescent="0.35">
      <c r="B6" s="1" t="s">
        <v>123</v>
      </c>
    </row>
    <row r="7" spans="1:8" x14ac:dyDescent="0.35">
      <c r="B7" t="s">
        <v>124</v>
      </c>
      <c r="C7">
        <f>C3/B3*100</f>
        <v>103.78054402950667</v>
      </c>
      <c r="D7" s="12">
        <f t="shared" ref="D7:H7" si="1">D3/C3*100</f>
        <v>104.22034651266104</v>
      </c>
      <c r="E7" s="12">
        <f t="shared" si="1"/>
        <v>101.1082693947144</v>
      </c>
      <c r="F7" s="12">
        <f t="shared" si="1"/>
        <v>99.156829679595276</v>
      </c>
      <c r="G7" s="12">
        <f t="shared" si="1"/>
        <v>97.831632653061234</v>
      </c>
      <c r="H7" s="12">
        <f t="shared" si="1"/>
        <v>97.522816166883956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39CD-FFB7-4170-8E11-52D2EE2ECDC2}">
  <dimension ref="A1:I13"/>
  <sheetViews>
    <sheetView workbookViewId="0">
      <selection activeCell="A15" sqref="A15"/>
    </sheetView>
  </sheetViews>
  <sheetFormatPr defaultRowHeight="14.5" x14ac:dyDescent="0.35"/>
  <cols>
    <col min="2" max="2" width="17.54296875" customWidth="1"/>
    <col min="4" max="5" width="14.26953125" customWidth="1"/>
  </cols>
  <sheetData>
    <row r="1" spans="1:9" x14ac:dyDescent="0.35">
      <c r="A1" t="s">
        <v>125</v>
      </c>
    </row>
    <row r="2" spans="1:9" x14ac:dyDescent="0.35">
      <c r="B2" t="s">
        <v>126</v>
      </c>
      <c r="C2" t="s">
        <v>40</v>
      </c>
      <c r="D2" t="s">
        <v>127</v>
      </c>
      <c r="E2" t="s">
        <v>128</v>
      </c>
      <c r="F2" t="s">
        <v>87</v>
      </c>
      <c r="G2" t="s">
        <v>134</v>
      </c>
      <c r="H2" t="s">
        <v>137</v>
      </c>
      <c r="I2" t="s">
        <v>138</v>
      </c>
    </row>
    <row r="3" spans="1:9" x14ac:dyDescent="0.35">
      <c r="B3" t="s">
        <v>129</v>
      </c>
      <c r="C3">
        <v>5</v>
      </c>
      <c r="D3">
        <v>215</v>
      </c>
      <c r="E3">
        <v>210</v>
      </c>
      <c r="F3" s="12">
        <f>E3/D3*100</f>
        <v>97.674418604651152</v>
      </c>
      <c r="G3">
        <f>C3*F3</f>
        <v>488.37209302325573</v>
      </c>
      <c r="H3">
        <f>C3*D3</f>
        <v>1075</v>
      </c>
      <c r="I3">
        <f>C3*E3</f>
        <v>1050</v>
      </c>
    </row>
    <row r="4" spans="1:9" x14ac:dyDescent="0.35">
      <c r="B4" t="s">
        <v>10</v>
      </c>
      <c r="C4">
        <v>12</v>
      </c>
      <c r="D4">
        <v>250</v>
      </c>
      <c r="E4">
        <v>275</v>
      </c>
      <c r="F4" s="12">
        <f>E4/D4*100</f>
        <v>110.00000000000001</v>
      </c>
      <c r="G4">
        <f>C4*F4</f>
        <v>1320.0000000000002</v>
      </c>
      <c r="H4" s="12">
        <f t="shared" ref="H4:H6" si="0">C4*D4</f>
        <v>3000</v>
      </c>
      <c r="I4" s="12">
        <f t="shared" ref="I4:I6" si="1">C4*E4</f>
        <v>3300</v>
      </c>
    </row>
    <row r="5" spans="1:9" x14ac:dyDescent="0.35">
      <c r="B5" t="s">
        <v>11</v>
      </c>
      <c r="C5">
        <v>2</v>
      </c>
      <c r="D5">
        <v>1100</v>
      </c>
      <c r="E5">
        <v>1300</v>
      </c>
      <c r="F5" s="12">
        <f>E5/D5*100</f>
        <v>118.18181818181819</v>
      </c>
      <c r="G5" s="12">
        <f t="shared" ref="G5:G7" si="2">C5*F5</f>
        <v>236.36363636363637</v>
      </c>
      <c r="H5" s="12">
        <f t="shared" si="0"/>
        <v>2200</v>
      </c>
      <c r="I5" s="12">
        <f t="shared" si="1"/>
        <v>2600</v>
      </c>
    </row>
    <row r="6" spans="1:9" x14ac:dyDescent="0.35">
      <c r="B6" t="s">
        <v>130</v>
      </c>
      <c r="C6">
        <v>8</v>
      </c>
      <c r="D6">
        <v>950</v>
      </c>
      <c r="E6">
        <v>950</v>
      </c>
      <c r="F6" s="12">
        <f>E6/D6*100</f>
        <v>100</v>
      </c>
      <c r="G6" s="12">
        <f t="shared" si="2"/>
        <v>800</v>
      </c>
      <c r="H6" s="12">
        <f t="shared" si="0"/>
        <v>7600</v>
      </c>
      <c r="I6" s="12">
        <f t="shared" si="1"/>
        <v>7600</v>
      </c>
    </row>
    <row r="7" spans="1:9" x14ac:dyDescent="0.35">
      <c r="A7" t="s">
        <v>21</v>
      </c>
      <c r="C7">
        <f>SUM(C3:C6)</f>
        <v>27</v>
      </c>
      <c r="D7">
        <f>SUM(D3:D6)</f>
        <v>2515</v>
      </c>
      <c r="E7">
        <f>SUM(E3:E6)</f>
        <v>2735</v>
      </c>
      <c r="F7">
        <f>SUM(F3:F6)</f>
        <v>425.85623678646937</v>
      </c>
      <c r="G7" s="12">
        <f>SUM(G3:G6)</f>
        <v>2844.7357293868922</v>
      </c>
      <c r="H7">
        <f>SUM(H3:H6)</f>
        <v>13875</v>
      </c>
      <c r="I7">
        <f>SUM(I3:I6)</f>
        <v>14550</v>
      </c>
    </row>
    <row r="9" spans="1:9" x14ac:dyDescent="0.35">
      <c r="A9" t="s">
        <v>131</v>
      </c>
      <c r="B9">
        <f>E5/D5*100</f>
        <v>118.18181818181819</v>
      </c>
    </row>
    <row r="10" spans="1:9" x14ac:dyDescent="0.35">
      <c r="A10" t="s">
        <v>132</v>
      </c>
      <c r="B10">
        <f>E7/D7*100</f>
        <v>108.74751491053678</v>
      </c>
    </row>
    <row r="11" spans="1:9" x14ac:dyDescent="0.35">
      <c r="A11" t="s">
        <v>136</v>
      </c>
      <c r="B11">
        <f>1/4*SUM(F3:F6)</f>
        <v>106.46405919661734</v>
      </c>
    </row>
    <row r="12" spans="1:9" x14ac:dyDescent="0.35">
      <c r="A12" t="s">
        <v>133</v>
      </c>
      <c r="B12">
        <f>1/C7*G7</f>
        <v>105.3605825698849</v>
      </c>
    </row>
    <row r="13" spans="1:9" x14ac:dyDescent="0.35">
      <c r="A13" t="s">
        <v>135</v>
      </c>
      <c r="B13">
        <f>I7/H7*100</f>
        <v>104.86486486486486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B95B-D637-4ADB-8911-B7AE77791B71}">
  <dimension ref="A1:J20"/>
  <sheetViews>
    <sheetView topLeftCell="A7" workbookViewId="0">
      <selection activeCell="A22" sqref="A22"/>
    </sheetView>
  </sheetViews>
  <sheetFormatPr defaultRowHeight="14.5" x14ac:dyDescent="0.35"/>
  <cols>
    <col min="2" max="2" width="14.08984375" customWidth="1"/>
    <col min="6" max="6" width="8.7265625" style="12"/>
  </cols>
  <sheetData>
    <row r="1" spans="1:10" x14ac:dyDescent="0.35">
      <c r="A1" s="13"/>
      <c r="B1" s="13" t="s">
        <v>18</v>
      </c>
      <c r="C1" s="26" t="s">
        <v>139</v>
      </c>
      <c r="D1" s="27"/>
      <c r="E1" s="27"/>
      <c r="F1" s="28"/>
      <c r="G1" s="25"/>
    </row>
    <row r="2" spans="1:10" x14ac:dyDescent="0.35">
      <c r="A2" s="13" t="s">
        <v>13</v>
      </c>
      <c r="B2" s="13">
        <v>2007</v>
      </c>
      <c r="C2" s="13">
        <v>2007</v>
      </c>
      <c r="D2" s="13">
        <v>2008</v>
      </c>
      <c r="E2" s="13">
        <v>2009</v>
      </c>
      <c r="F2" s="13">
        <v>2010</v>
      </c>
    </row>
    <row r="3" spans="1:10" x14ac:dyDescent="0.35">
      <c r="A3" s="13" t="s">
        <v>14</v>
      </c>
      <c r="B3" s="13">
        <v>2</v>
      </c>
      <c r="C3" s="13">
        <v>62</v>
      </c>
      <c r="D3" s="13">
        <v>65</v>
      </c>
      <c r="E3" s="13">
        <v>66</v>
      </c>
      <c r="F3" s="13">
        <v>90</v>
      </c>
    </row>
    <row r="4" spans="1:10" x14ac:dyDescent="0.35">
      <c r="A4" s="13" t="s">
        <v>15</v>
      </c>
      <c r="B4" s="13">
        <v>3</v>
      </c>
      <c r="C4" s="13">
        <v>138</v>
      </c>
      <c r="D4" s="13">
        <v>120</v>
      </c>
      <c r="E4" s="13">
        <v>110</v>
      </c>
      <c r="F4" s="13">
        <v>80</v>
      </c>
    </row>
    <row r="5" spans="1:10" x14ac:dyDescent="0.35">
      <c r="A5" s="13" t="s">
        <v>16</v>
      </c>
      <c r="B5" s="13">
        <v>0.5</v>
      </c>
      <c r="C5" s="13">
        <v>500</v>
      </c>
      <c r="D5" s="13">
        <v>540</v>
      </c>
      <c r="E5" s="13">
        <v>580</v>
      </c>
      <c r="F5" s="13">
        <v>800</v>
      </c>
    </row>
    <row r="6" spans="1:10" x14ac:dyDescent="0.35">
      <c r="A6" s="13" t="s">
        <v>17</v>
      </c>
      <c r="B6" s="13">
        <v>4.5</v>
      </c>
      <c r="C6" s="13">
        <v>10</v>
      </c>
      <c r="D6" s="13">
        <v>10</v>
      </c>
      <c r="E6" s="13">
        <v>10</v>
      </c>
      <c r="F6" s="13">
        <v>10</v>
      </c>
    </row>
    <row r="7" spans="1:10" x14ac:dyDescent="0.35">
      <c r="A7" s="8" t="s">
        <v>21</v>
      </c>
      <c r="C7">
        <f>SUM(C2:C6)</f>
        <v>2717</v>
      </c>
      <c r="D7">
        <f>SUM(D2:D6)</f>
        <v>2743</v>
      </c>
    </row>
    <row r="8" spans="1:10" s="12" customFormat="1" x14ac:dyDescent="0.35">
      <c r="A8" s="24"/>
    </row>
    <row r="9" spans="1:10" x14ac:dyDescent="0.35">
      <c r="A9" t="s">
        <v>114</v>
      </c>
      <c r="B9">
        <f>E3/C3*100</f>
        <v>106.45161290322579</v>
      </c>
    </row>
    <row r="10" spans="1:10" x14ac:dyDescent="0.35">
      <c r="A10" t="s">
        <v>140</v>
      </c>
      <c r="B10">
        <f>D7/C7*100</f>
        <v>100.95693779904306</v>
      </c>
    </row>
    <row r="11" spans="1:10" x14ac:dyDescent="0.35">
      <c r="A11" t="s">
        <v>136</v>
      </c>
      <c r="C11" t="s">
        <v>144</v>
      </c>
      <c r="D11" s="13">
        <v>2007</v>
      </c>
      <c r="E11" s="13">
        <v>2009</v>
      </c>
      <c r="F11" s="13">
        <v>2010</v>
      </c>
      <c r="G11" t="s">
        <v>141</v>
      </c>
      <c r="H11" t="s">
        <v>145</v>
      </c>
      <c r="I11" t="s">
        <v>32</v>
      </c>
      <c r="J11" t="s">
        <v>31</v>
      </c>
    </row>
    <row r="12" spans="1:10" x14ac:dyDescent="0.35">
      <c r="C12">
        <v>2</v>
      </c>
      <c r="D12" s="13">
        <v>62</v>
      </c>
      <c r="E12" s="13">
        <v>66</v>
      </c>
      <c r="F12" s="13">
        <v>90</v>
      </c>
      <c r="G12">
        <f>E12/D12*100</f>
        <v>106.45161290322579</v>
      </c>
      <c r="H12">
        <f>C12*G12</f>
        <v>212.90322580645159</v>
      </c>
      <c r="I12">
        <f>C12*D12</f>
        <v>124</v>
      </c>
      <c r="J12">
        <f>C12*F12</f>
        <v>180</v>
      </c>
    </row>
    <row r="13" spans="1:10" x14ac:dyDescent="0.35">
      <c r="C13" s="12">
        <v>3</v>
      </c>
      <c r="D13" s="13">
        <v>138</v>
      </c>
      <c r="E13" s="13">
        <v>110</v>
      </c>
      <c r="F13" s="13">
        <v>80</v>
      </c>
      <c r="G13" s="12">
        <f t="shared" ref="G13:G15" si="0">E13/D13*100</f>
        <v>79.710144927536234</v>
      </c>
      <c r="H13" s="12">
        <f>C13*G13</f>
        <v>239.13043478260869</v>
      </c>
      <c r="I13" s="12">
        <f t="shared" ref="I13:I15" si="1">C13*D13</f>
        <v>414</v>
      </c>
      <c r="J13" s="12">
        <f t="shared" ref="J13:J15" si="2">C13*F13</f>
        <v>240</v>
      </c>
    </row>
    <row r="14" spans="1:10" x14ac:dyDescent="0.35">
      <c r="C14" s="12">
        <v>0.5</v>
      </c>
      <c r="D14" s="13">
        <v>500</v>
      </c>
      <c r="E14" s="13">
        <v>580</v>
      </c>
      <c r="F14" s="13">
        <v>800</v>
      </c>
      <c r="G14" s="12">
        <f t="shared" si="0"/>
        <v>115.99999999999999</v>
      </c>
      <c r="H14" s="12">
        <f>C14*G14</f>
        <v>57.999999999999993</v>
      </c>
      <c r="I14" s="12">
        <f t="shared" si="1"/>
        <v>250</v>
      </c>
      <c r="J14" s="12">
        <f t="shared" si="2"/>
        <v>400</v>
      </c>
    </row>
    <row r="15" spans="1:10" x14ac:dyDescent="0.35">
      <c r="C15" s="12">
        <v>4.5</v>
      </c>
      <c r="D15" s="13">
        <v>10</v>
      </c>
      <c r="E15" s="13">
        <v>10</v>
      </c>
      <c r="F15" s="13">
        <v>10</v>
      </c>
      <c r="G15" s="12">
        <f t="shared" si="0"/>
        <v>100</v>
      </c>
      <c r="H15" s="12">
        <f>C15*G15</f>
        <v>450</v>
      </c>
      <c r="I15" s="12">
        <f t="shared" si="1"/>
        <v>45</v>
      </c>
      <c r="J15" s="12">
        <f t="shared" si="2"/>
        <v>45</v>
      </c>
    </row>
    <row r="16" spans="1:10" x14ac:dyDescent="0.35">
      <c r="B16" t="s">
        <v>21</v>
      </c>
      <c r="C16">
        <f>SUM(C12:C15)</f>
        <v>10</v>
      </c>
      <c r="G16">
        <f>SUM(G12:G15)</f>
        <v>402.16175783076204</v>
      </c>
      <c r="H16" s="12">
        <f>SUM(H12:H15)</f>
        <v>960.03366058906022</v>
      </c>
      <c r="I16">
        <f>SUM(I12:I15)</f>
        <v>833</v>
      </c>
      <c r="J16" s="12">
        <f>SUM(J12:J15)</f>
        <v>865</v>
      </c>
    </row>
    <row r="18" spans="1:3" x14ac:dyDescent="0.35">
      <c r="B18" t="s">
        <v>45</v>
      </c>
      <c r="C18">
        <f>1/4*G16</f>
        <v>100.54043945769051</v>
      </c>
    </row>
    <row r="19" spans="1:3" x14ac:dyDescent="0.35">
      <c r="A19" t="s">
        <v>143</v>
      </c>
      <c r="B19">
        <f>1/C16*H16</f>
        <v>96.003366058906025</v>
      </c>
    </row>
    <row r="20" spans="1:3" x14ac:dyDescent="0.35">
      <c r="A20" t="s">
        <v>135</v>
      </c>
      <c r="B20">
        <f>J16/I16*100</f>
        <v>103.84153661464586</v>
      </c>
    </row>
  </sheetData>
  <mergeCells count="1">
    <mergeCell ref="C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456B-204C-43FC-8AE0-A29BCA9839A5}">
  <dimension ref="A2:H7"/>
  <sheetViews>
    <sheetView workbookViewId="0">
      <selection activeCell="A9" sqref="A9"/>
    </sheetView>
  </sheetViews>
  <sheetFormatPr defaultRowHeight="14.5" x14ac:dyDescent="0.35"/>
  <cols>
    <col min="5" max="5" width="17.54296875" customWidth="1"/>
  </cols>
  <sheetData>
    <row r="2" spans="1:8" x14ac:dyDescent="0.35">
      <c r="A2" t="s">
        <v>34</v>
      </c>
      <c r="B2" t="s">
        <v>35</v>
      </c>
      <c r="C2" t="s">
        <v>36</v>
      </c>
      <c r="D2" t="s">
        <v>37</v>
      </c>
      <c r="E2" t="s">
        <v>146</v>
      </c>
      <c r="F2" t="s">
        <v>38</v>
      </c>
      <c r="G2" t="s">
        <v>39</v>
      </c>
    </row>
    <row r="3" spans="1:8" x14ac:dyDescent="0.35">
      <c r="A3" t="s">
        <v>147</v>
      </c>
      <c r="B3">
        <v>103.4</v>
      </c>
      <c r="C3">
        <v>112.5</v>
      </c>
      <c r="D3">
        <v>111.2</v>
      </c>
      <c r="E3">
        <v>115.3</v>
      </c>
      <c r="F3">
        <v>100.6</v>
      </c>
      <c r="G3">
        <v>107.2</v>
      </c>
    </row>
    <row r="4" spans="1:8" x14ac:dyDescent="0.35">
      <c r="A4" t="s">
        <v>40</v>
      </c>
      <c r="B4">
        <v>25</v>
      </c>
      <c r="C4">
        <v>12</v>
      </c>
      <c r="D4">
        <v>11</v>
      </c>
      <c r="E4">
        <v>6</v>
      </c>
      <c r="F4">
        <v>8</v>
      </c>
      <c r="G4">
        <v>8</v>
      </c>
      <c r="H4">
        <f>SUM(B4:G4)</f>
        <v>70</v>
      </c>
    </row>
    <row r="5" spans="1:8" x14ac:dyDescent="0.35">
      <c r="A5" t="s">
        <v>148</v>
      </c>
      <c r="B5">
        <f>B3*B4</f>
        <v>2585</v>
      </c>
      <c r="C5" s="12">
        <f t="shared" ref="C5:G5" si="0">C3*C4</f>
        <v>1350</v>
      </c>
      <c r="D5" s="12">
        <f t="shared" si="0"/>
        <v>1223.2</v>
      </c>
      <c r="E5" s="12">
        <f t="shared" si="0"/>
        <v>691.8</v>
      </c>
      <c r="F5" s="12">
        <f t="shared" si="0"/>
        <v>804.8</v>
      </c>
      <c r="G5" s="12">
        <f t="shared" si="0"/>
        <v>857.6</v>
      </c>
      <c r="H5">
        <f>SUM(B5:G5)</f>
        <v>7512.4000000000005</v>
      </c>
    </row>
    <row r="7" spans="1:8" x14ac:dyDescent="0.35">
      <c r="A7" t="s">
        <v>149</v>
      </c>
      <c r="C7">
        <f>H5/H4</f>
        <v>107.32000000000001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0D5A-D9D9-4CDD-92D9-972097F0F7F5}">
  <dimension ref="A1:M12"/>
  <sheetViews>
    <sheetView tabSelected="1" workbookViewId="0">
      <selection activeCell="A13" sqref="A13"/>
    </sheetView>
  </sheetViews>
  <sheetFormatPr defaultColWidth="17.54296875" defaultRowHeight="14.5" x14ac:dyDescent="0.35"/>
  <sheetData>
    <row r="1" spans="1:13" x14ac:dyDescent="0.35">
      <c r="A1" t="s">
        <v>153</v>
      </c>
      <c r="B1" t="s">
        <v>7</v>
      </c>
      <c r="C1" t="s">
        <v>150</v>
      </c>
      <c r="D1" t="s">
        <v>151</v>
      </c>
      <c r="E1" t="s">
        <v>152</v>
      </c>
      <c r="F1" t="s">
        <v>50</v>
      </c>
      <c r="G1" t="s">
        <v>154</v>
      </c>
      <c r="H1" t="s">
        <v>141</v>
      </c>
      <c r="I1" t="s">
        <v>155</v>
      </c>
      <c r="J1" t="s">
        <v>156</v>
      </c>
      <c r="K1" t="s">
        <v>157</v>
      </c>
      <c r="L1" t="s">
        <v>159</v>
      </c>
      <c r="M1" t="s">
        <v>158</v>
      </c>
    </row>
    <row r="2" spans="1:13" x14ac:dyDescent="0.35">
      <c r="B2" t="s">
        <v>14</v>
      </c>
      <c r="C2">
        <v>7</v>
      </c>
      <c r="D2">
        <v>61</v>
      </c>
      <c r="E2">
        <v>8</v>
      </c>
      <c r="F2">
        <v>77</v>
      </c>
      <c r="G2">
        <f>E2/C2*100</f>
        <v>114.28571428571428</v>
      </c>
      <c r="H2" s="12">
        <f>F2/D2*100</f>
        <v>126.22950819672131</v>
      </c>
      <c r="I2">
        <f>E2*F2/(D2*C2)*100</f>
        <v>144.26229508196721</v>
      </c>
      <c r="J2">
        <f>C2*D2</f>
        <v>427</v>
      </c>
      <c r="K2">
        <f>C2*F2</f>
        <v>539</v>
      </c>
      <c r="L2">
        <f>E2*D2</f>
        <v>488</v>
      </c>
      <c r="M2">
        <f>E2*F2</f>
        <v>616</v>
      </c>
    </row>
    <row r="3" spans="1:13" x14ac:dyDescent="0.35">
      <c r="B3" t="s">
        <v>15</v>
      </c>
      <c r="C3">
        <v>5</v>
      </c>
      <c r="D3">
        <v>81</v>
      </c>
      <c r="E3">
        <v>7</v>
      </c>
      <c r="F3">
        <v>71</v>
      </c>
      <c r="G3" s="12">
        <f>E3/C3</f>
        <v>1.4</v>
      </c>
      <c r="H3">
        <f>F3/D3*100</f>
        <v>87.654320987654316</v>
      </c>
      <c r="I3" s="12">
        <f>E3*F3/(D3*C3)*100</f>
        <v>122.71604938271605</v>
      </c>
      <c r="J3" s="12">
        <f>C3*D3</f>
        <v>405</v>
      </c>
      <c r="K3" s="12">
        <f>C3*F3</f>
        <v>355</v>
      </c>
      <c r="L3" s="12">
        <f>E3*D3</f>
        <v>567</v>
      </c>
      <c r="M3" s="12">
        <f>E3*F3</f>
        <v>497</v>
      </c>
    </row>
    <row r="4" spans="1:13" s="12" customFormat="1" x14ac:dyDescent="0.35">
      <c r="A4" s="12" t="s">
        <v>142</v>
      </c>
      <c r="C4" s="12">
        <f>SUM(C2:C3)</f>
        <v>12</v>
      </c>
      <c r="D4" s="12">
        <f t="shared" ref="D4:M4" si="0">SUM(D2:D3)</f>
        <v>142</v>
      </c>
      <c r="E4" s="12">
        <f t="shared" si="0"/>
        <v>15</v>
      </c>
      <c r="F4" s="12">
        <f t="shared" si="0"/>
        <v>148</v>
      </c>
      <c r="G4" s="12">
        <f t="shared" si="0"/>
        <v>115.68571428571428</v>
      </c>
      <c r="H4" s="12">
        <f t="shared" si="0"/>
        <v>213.88382918437563</v>
      </c>
      <c r="I4" s="12">
        <f t="shared" si="0"/>
        <v>266.97834446468323</v>
      </c>
      <c r="J4" s="12">
        <f t="shared" si="0"/>
        <v>832</v>
      </c>
      <c r="K4" s="12">
        <f t="shared" si="0"/>
        <v>894</v>
      </c>
      <c r="L4" s="12">
        <f t="shared" si="0"/>
        <v>1055</v>
      </c>
      <c r="M4" s="12">
        <f t="shared" si="0"/>
        <v>1113</v>
      </c>
    </row>
    <row r="5" spans="1:13" x14ac:dyDescent="0.35">
      <c r="A5" t="s">
        <v>131</v>
      </c>
      <c r="B5">
        <f>G2</f>
        <v>114.28571428571428</v>
      </c>
    </row>
    <row r="6" spans="1:13" x14ac:dyDescent="0.35">
      <c r="A6" t="s">
        <v>132</v>
      </c>
      <c r="B6">
        <f>H3</f>
        <v>87.654320987654316</v>
      </c>
    </row>
    <row r="7" spans="1:13" x14ac:dyDescent="0.35">
      <c r="A7" t="s">
        <v>136</v>
      </c>
      <c r="B7">
        <f>I2</f>
        <v>144.26229508196721</v>
      </c>
    </row>
    <row r="8" spans="1:13" x14ac:dyDescent="0.35">
      <c r="A8" t="s">
        <v>143</v>
      </c>
      <c r="B8">
        <f>L4/J4*100</f>
        <v>126.80288461538463</v>
      </c>
    </row>
    <row r="9" spans="1:13" x14ac:dyDescent="0.35">
      <c r="A9" t="s">
        <v>135</v>
      </c>
      <c r="B9">
        <f>M4/K4*100</f>
        <v>124.496644295302</v>
      </c>
    </row>
    <row r="10" spans="1:13" x14ac:dyDescent="0.35">
      <c r="A10" t="s">
        <v>160</v>
      </c>
      <c r="B10">
        <f>K4/J4*100</f>
        <v>107.45192307692308</v>
      </c>
    </row>
    <row r="11" spans="1:13" x14ac:dyDescent="0.35">
      <c r="A11" t="s">
        <v>161</v>
      </c>
      <c r="B11">
        <f>M4/L4*100</f>
        <v>105.49763033175354</v>
      </c>
    </row>
    <row r="12" spans="1:13" x14ac:dyDescent="0.35">
      <c r="A12" t="s">
        <v>162</v>
      </c>
      <c r="B12">
        <f>M4/J4*100</f>
        <v>133.77403846153845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Tutorials Q3-5</vt:lpstr>
      <vt:lpstr>TQ6-END</vt:lpstr>
      <vt:lpstr>T9Q1</vt:lpstr>
      <vt:lpstr>T9Q2</vt:lpstr>
      <vt:lpstr>T9Q3</vt:lpstr>
      <vt:lpstr>T9Q4</vt:lpstr>
      <vt:lpstr>T9Q5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2019-07-29T03:06:12Z</dcterms:created>
  <dcterms:modified xsi:type="dcterms:W3CDTF">2019-08-27T12:03:57Z</dcterms:modified>
</cp:coreProperties>
</file>