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tutorials\"/>
    </mc:Choice>
  </mc:AlternateContent>
  <xr:revisionPtr revIDLastSave="0" documentId="13_ncr:1_{AF4C2774-EBEB-4D94-B9A0-529115F2674F}" xr6:coauthVersionLast="41" xr6:coauthVersionMax="41" xr10:uidLastSave="{00000000-0000-0000-0000-000000000000}"/>
  <bookViews>
    <workbookView xWindow="2120" yWindow="1090" windowWidth="14400" windowHeight="7440" firstSheet="2" activeTab="5" xr2:uid="{3BFC956A-244B-47AF-8D5A-2852B96C510C}"/>
  </bookViews>
  <sheets>
    <sheet name="T10Q1-Organized" sheetId="1" r:id="rId1"/>
    <sheet name="T10Q1-ExamShortcutFormat" sheetId="2" r:id="rId2"/>
    <sheet name="T10Q2" sheetId="3" r:id="rId3"/>
    <sheet name="T10Q3-Organized" sheetId="4" r:id="rId4"/>
    <sheet name="T10Q3-ExamShortcutFormat" sheetId="5" r:id="rId5"/>
    <sheet name="T10Q4-OrganizedFormat" sheetId="6" r:id="rId6"/>
    <sheet name="T10Q4-ExamShortcutFormat" sheetId="7" r:id="rId7"/>
    <sheet name="T10Q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D6" i="8"/>
  <c r="E6" i="8" s="1"/>
  <c r="G6" i="8"/>
  <c r="D7" i="8"/>
  <c r="E7" i="8"/>
  <c r="G7" i="8"/>
  <c r="D8" i="8"/>
  <c r="E8" i="8"/>
  <c r="G8" i="8"/>
  <c r="D9" i="8"/>
  <c r="E9" i="8"/>
  <c r="G9" i="8"/>
  <c r="D10" i="8"/>
  <c r="E10" i="8" s="1"/>
  <c r="G10" i="8"/>
  <c r="D11" i="8"/>
  <c r="E11" i="8"/>
  <c r="G11" i="8"/>
  <c r="D12" i="8"/>
  <c r="E12" i="8"/>
  <c r="G12" i="8"/>
  <c r="D13" i="8"/>
  <c r="E13" i="8"/>
  <c r="G13" i="8"/>
  <c r="D14" i="8"/>
  <c r="E14" i="8" s="1"/>
  <c r="G14" i="8"/>
  <c r="D15" i="8"/>
  <c r="E15" i="8"/>
  <c r="G15" i="8"/>
  <c r="D16" i="8"/>
  <c r="E16" i="8"/>
  <c r="G16" i="8"/>
  <c r="D17" i="8"/>
  <c r="E17" i="8"/>
  <c r="G17" i="8"/>
  <c r="D18" i="8"/>
  <c r="E18" i="8" s="1"/>
  <c r="G18" i="8"/>
  <c r="D19" i="8"/>
  <c r="E19" i="8"/>
  <c r="G19" i="8"/>
  <c r="D20" i="8"/>
  <c r="E20" i="8"/>
  <c r="G20" i="8"/>
  <c r="G21" i="8"/>
  <c r="G22" i="8"/>
  <c r="G23" i="8"/>
  <c r="B47" i="8"/>
  <c r="I47" i="8" s="1"/>
  <c r="C47" i="8"/>
  <c r="D47" i="8"/>
  <c r="E47" i="8"/>
  <c r="F47" i="8"/>
  <c r="G47" i="8"/>
  <c r="H47" i="8"/>
  <c r="E55" i="8"/>
  <c r="E56" i="8"/>
  <c r="J3" i="7"/>
  <c r="J4" i="7"/>
  <c r="H5" i="7"/>
  <c r="J5" i="7"/>
  <c r="H6" i="7"/>
  <c r="J6" i="7"/>
  <c r="H7" i="7"/>
  <c r="J7" i="7"/>
  <c r="H8" i="7"/>
  <c r="J8" i="7"/>
  <c r="H9" i="7"/>
  <c r="J9" i="7"/>
  <c r="H10" i="7"/>
  <c r="J10" i="7"/>
  <c r="H11" i="7"/>
  <c r="J11" i="7"/>
  <c r="H12" i="7"/>
  <c r="J12" i="7"/>
  <c r="H13" i="7"/>
  <c r="J13" i="7"/>
  <c r="H14" i="7"/>
  <c r="J14" i="7"/>
  <c r="J15" i="7"/>
  <c r="J16" i="7"/>
  <c r="C41" i="7"/>
  <c r="C42" i="7" s="1"/>
  <c r="D41" i="7"/>
  <c r="E41" i="7"/>
  <c r="F41" i="7"/>
  <c r="G41" i="7"/>
  <c r="D42" i="7"/>
  <c r="E42" i="7"/>
  <c r="F48" i="7" s="1"/>
  <c r="G48" i="7" s="1"/>
  <c r="F42" i="7"/>
  <c r="F49" i="7" s="1"/>
  <c r="G49" i="7" s="1"/>
  <c r="F45" i="7"/>
  <c r="H5" i="6"/>
  <c r="H6" i="6"/>
  <c r="H7" i="6"/>
  <c r="H8" i="6"/>
  <c r="H9" i="6"/>
  <c r="H10" i="6"/>
  <c r="H11" i="6"/>
  <c r="H12" i="6"/>
  <c r="H13" i="6"/>
  <c r="H14" i="6"/>
  <c r="B44" i="6"/>
  <c r="C44" i="6"/>
  <c r="D44" i="6"/>
  <c r="E44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B86" i="6"/>
  <c r="B88" i="6" s="1"/>
  <c r="B87" i="6"/>
  <c r="G3" i="5"/>
  <c r="G4" i="5"/>
  <c r="D5" i="5"/>
  <c r="E5" i="5" s="1"/>
  <c r="G5" i="5"/>
  <c r="D6" i="5"/>
  <c r="E6" i="5"/>
  <c r="G6" i="5"/>
  <c r="D7" i="5"/>
  <c r="E7" i="5"/>
  <c r="G7" i="5"/>
  <c r="D8" i="5"/>
  <c r="E8" i="5"/>
  <c r="G8" i="5"/>
  <c r="D9" i="5"/>
  <c r="E9" i="5" s="1"/>
  <c r="G9" i="5"/>
  <c r="D10" i="5"/>
  <c r="E10" i="5"/>
  <c r="G10" i="5"/>
  <c r="D11" i="5"/>
  <c r="E11" i="5"/>
  <c r="G11" i="5"/>
  <c r="D12" i="5"/>
  <c r="E12" i="5"/>
  <c r="G12" i="5"/>
  <c r="D13" i="5"/>
  <c r="E13" i="5" s="1"/>
  <c r="G13" i="5"/>
  <c r="D14" i="5"/>
  <c r="E14" i="5"/>
  <c r="G14" i="5"/>
  <c r="D15" i="5"/>
  <c r="E15" i="5"/>
  <c r="G15" i="5"/>
  <c r="G16" i="5"/>
  <c r="G17" i="5"/>
  <c r="B24" i="5"/>
  <c r="G23" i="5" s="1"/>
  <c r="C24" i="5"/>
  <c r="D24" i="5"/>
  <c r="E24" i="5"/>
  <c r="F24" i="5"/>
  <c r="B11" i="4"/>
  <c r="B13" i="4" s="1"/>
  <c r="B17" i="4" s="1"/>
  <c r="C11" i="4"/>
  <c r="C13" i="4" s="1"/>
  <c r="C17" i="4" s="1"/>
  <c r="D11" i="4"/>
  <c r="E11" i="4"/>
  <c r="G12" i="4" s="1"/>
  <c r="F11" i="4"/>
  <c r="F13" i="4" s="1"/>
  <c r="F17" i="4" s="1"/>
  <c r="G11" i="4"/>
  <c r="G13" i="4" s="1"/>
  <c r="B18" i="4" s="1"/>
  <c r="H11" i="4"/>
  <c r="I11" i="4"/>
  <c r="J11" i="4"/>
  <c r="K12" i="4" s="1"/>
  <c r="K11" i="4"/>
  <c r="K13" i="4" s="1"/>
  <c r="F18" i="4" s="1"/>
  <c r="L11" i="4"/>
  <c r="M11" i="4"/>
  <c r="N11" i="4"/>
  <c r="N13" i="4" s="1"/>
  <c r="D19" i="4" s="1"/>
  <c r="O11" i="4"/>
  <c r="O13" i="4" s="1"/>
  <c r="E19" i="4" s="1"/>
  <c r="P11" i="4"/>
  <c r="F12" i="4"/>
  <c r="J12" i="4"/>
  <c r="N12" i="4"/>
  <c r="P13" i="4"/>
  <c r="F19" i="4" s="1"/>
  <c r="E28" i="4"/>
  <c r="E29" i="4"/>
  <c r="E30" i="4"/>
  <c r="E31" i="4"/>
  <c r="E32" i="4"/>
  <c r="E33" i="4"/>
  <c r="E34" i="4"/>
  <c r="E35" i="4"/>
  <c r="E36" i="4"/>
  <c r="E37" i="4"/>
  <c r="M4" i="3"/>
  <c r="M5" i="3"/>
  <c r="K6" i="3"/>
  <c r="M6" i="3"/>
  <c r="K7" i="3"/>
  <c r="M7" i="3"/>
  <c r="K8" i="3"/>
  <c r="M8" i="3"/>
  <c r="K9" i="3"/>
  <c r="M9" i="3"/>
  <c r="K10" i="3"/>
  <c r="M10" i="3"/>
  <c r="K11" i="3"/>
  <c r="M11" i="3"/>
  <c r="K12" i="3"/>
  <c r="M12" i="3"/>
  <c r="K13" i="3"/>
  <c r="M13" i="3"/>
  <c r="M14" i="3"/>
  <c r="M15" i="3"/>
  <c r="B46" i="3"/>
  <c r="C46" i="3"/>
  <c r="D46" i="3"/>
  <c r="E46" i="3"/>
  <c r="B53" i="3"/>
  <c r="C54" i="3" s="1"/>
  <c r="H19" i="2"/>
  <c r="D20" i="2"/>
  <c r="E20" i="2"/>
  <c r="F20" i="2"/>
  <c r="H20" i="2"/>
  <c r="D21" i="2"/>
  <c r="E21" i="2"/>
  <c r="F21" i="2"/>
  <c r="H21" i="2"/>
  <c r="D22" i="2"/>
  <c r="E22" i="2"/>
  <c r="F22" i="2"/>
  <c r="H22" i="2"/>
  <c r="D23" i="2"/>
  <c r="E23" i="2"/>
  <c r="F23" i="2"/>
  <c r="H23" i="2"/>
  <c r="D24" i="2"/>
  <c r="E24" i="2"/>
  <c r="F24" i="2"/>
  <c r="H24" i="2"/>
  <c r="D25" i="2"/>
  <c r="E25" i="2"/>
  <c r="F25" i="2"/>
  <c r="H25" i="2"/>
  <c r="D26" i="2"/>
  <c r="E26" i="2"/>
  <c r="F26" i="2"/>
  <c r="H26" i="2"/>
  <c r="D27" i="2"/>
  <c r="E27" i="2"/>
  <c r="F27" i="2"/>
  <c r="H27" i="2"/>
  <c r="D28" i="2"/>
  <c r="E28" i="2"/>
  <c r="F28" i="2"/>
  <c r="H28" i="2"/>
  <c r="D29" i="2"/>
  <c r="E29" i="2"/>
  <c r="F29" i="2"/>
  <c r="H29" i="2"/>
  <c r="D30" i="2"/>
  <c r="E30" i="2"/>
  <c r="F30" i="2"/>
  <c r="H30" i="2"/>
  <c r="D31" i="2"/>
  <c r="E31" i="2"/>
  <c r="F31" i="2"/>
  <c r="H31" i="2"/>
  <c r="D32" i="2"/>
  <c r="E32" i="2"/>
  <c r="B50" i="2" s="1"/>
  <c r="F32" i="2"/>
  <c r="H32" i="2"/>
  <c r="H33" i="2"/>
  <c r="B41" i="2"/>
  <c r="B42" i="2" s="1"/>
  <c r="C41" i="2"/>
  <c r="C42" i="2" s="1"/>
  <c r="D41" i="2"/>
  <c r="D42" i="2"/>
  <c r="B27" i="1"/>
  <c r="C29" i="1" s="1"/>
  <c r="C27" i="1"/>
  <c r="D29" i="1" s="1"/>
  <c r="D31" i="1" s="1"/>
  <c r="D35" i="1" s="1"/>
  <c r="D27" i="1"/>
  <c r="E27" i="1"/>
  <c r="F27" i="1"/>
  <c r="F29" i="1" s="1"/>
  <c r="G27" i="1"/>
  <c r="H29" i="1" s="1"/>
  <c r="H31" i="1" s="1"/>
  <c r="B37" i="1" s="1"/>
  <c r="H27" i="1"/>
  <c r="I27" i="1"/>
  <c r="J27" i="1"/>
  <c r="J29" i="1" s="1"/>
  <c r="K27" i="1"/>
  <c r="L29" i="1" s="1"/>
  <c r="L31" i="1" s="1"/>
  <c r="C38" i="1" s="1"/>
  <c r="L27" i="1"/>
  <c r="M27" i="1"/>
  <c r="N27" i="1"/>
  <c r="N29" i="1" s="1"/>
  <c r="O27" i="1"/>
  <c r="P27" i="1"/>
  <c r="E29" i="1"/>
  <c r="E31" i="1" s="1"/>
  <c r="B36" i="1" s="1"/>
  <c r="I29" i="1"/>
  <c r="I31" i="1" s="1"/>
  <c r="C37" i="1" s="1"/>
  <c r="M29" i="1"/>
  <c r="M31" i="1" s="1"/>
  <c r="D38" i="1" s="1"/>
  <c r="D39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C48" i="8" l="1"/>
  <c r="C49" i="8" s="1"/>
  <c r="F56" i="8" s="1"/>
  <c r="G56" i="8" s="1"/>
  <c r="G48" i="8"/>
  <c r="G49" i="8" s="1"/>
  <c r="D48" i="8"/>
  <c r="D49" i="8" s="1"/>
  <c r="H48" i="8"/>
  <c r="H49" i="8" s="1"/>
  <c r="E48" i="8"/>
  <c r="B48" i="8"/>
  <c r="F48" i="8"/>
  <c r="F49" i="8" s="1"/>
  <c r="O31" i="1"/>
  <c r="C39" i="1" s="1"/>
  <c r="E42" i="2"/>
  <c r="F20" i="4"/>
  <c r="E49" i="8"/>
  <c r="B30" i="5"/>
  <c r="B25" i="5"/>
  <c r="B26" i="5" s="1"/>
  <c r="F25" i="5"/>
  <c r="F26" i="5" s="1"/>
  <c r="C25" i="5"/>
  <c r="C26" i="5" s="1"/>
  <c r="E34" i="5" s="1"/>
  <c r="D25" i="5"/>
  <c r="D26" i="5" s="1"/>
  <c r="E35" i="5" s="1"/>
  <c r="E25" i="5"/>
  <c r="E26" i="5" s="1"/>
  <c r="C57" i="3"/>
  <c r="F44" i="6"/>
  <c r="K31" i="1"/>
  <c r="B38" i="1" s="1"/>
  <c r="B40" i="1" s="1"/>
  <c r="B41" i="1" s="1"/>
  <c r="C31" i="1"/>
  <c r="C35" i="1" s="1"/>
  <c r="C56" i="3"/>
  <c r="F46" i="3"/>
  <c r="M12" i="4"/>
  <c r="M13" i="4" s="1"/>
  <c r="C19" i="4" s="1"/>
  <c r="I12" i="4"/>
  <c r="I13" i="4" s="1"/>
  <c r="D18" i="4" s="1"/>
  <c r="E12" i="4"/>
  <c r="E13" i="4" s="1"/>
  <c r="E17" i="4" s="1"/>
  <c r="E20" i="4" s="1"/>
  <c r="B49" i="8"/>
  <c r="F55" i="8" s="1"/>
  <c r="G55" i="8" s="1"/>
  <c r="N31" i="1"/>
  <c r="B39" i="1" s="1"/>
  <c r="J31" i="1"/>
  <c r="D37" i="1" s="1"/>
  <c r="F31" i="1"/>
  <c r="C36" i="1" s="1"/>
  <c r="O29" i="1"/>
  <c r="K29" i="1"/>
  <c r="G29" i="1"/>
  <c r="G31" i="1" s="1"/>
  <c r="D36" i="1" s="1"/>
  <c r="D40" i="1" s="1"/>
  <c r="D41" i="1" s="1"/>
  <c r="C55" i="3"/>
  <c r="L12" i="4"/>
  <c r="L13" i="4" s="1"/>
  <c r="B19" i="4" s="1"/>
  <c r="B20" i="4" s="1"/>
  <c r="H12" i="4"/>
  <c r="H13" i="4" s="1"/>
  <c r="C18" i="4" s="1"/>
  <c r="C20" i="4" s="1"/>
  <c r="D12" i="4"/>
  <c r="D13" i="4" s="1"/>
  <c r="D17" i="4" s="1"/>
  <c r="J13" i="4"/>
  <c r="E18" i="4" s="1"/>
  <c r="E41" i="1" l="1"/>
  <c r="E33" i="5"/>
  <c r="G25" i="5"/>
  <c r="B45" i="6"/>
  <c r="B46" i="6" s="1"/>
  <c r="C45" i="6"/>
  <c r="C46" i="6" s="1"/>
  <c r="D45" i="6"/>
  <c r="D46" i="6" s="1"/>
  <c r="E45" i="6"/>
  <c r="E46" i="6" s="1"/>
  <c r="D20" i="4"/>
  <c r="C84" i="1"/>
  <c r="C85" i="1"/>
  <c r="C40" i="1"/>
  <c r="C41" i="1" s="1"/>
  <c r="F33" i="5"/>
  <c r="F35" i="5"/>
  <c r="F34" i="5"/>
  <c r="B43" i="2"/>
  <c r="B44" i="2" s="1"/>
  <c r="C43" i="2"/>
  <c r="C44" i="2" s="1"/>
  <c r="D43" i="2"/>
  <c r="D44" i="2" s="1"/>
  <c r="C47" i="3"/>
  <c r="C48" i="3" s="1"/>
  <c r="D47" i="3"/>
  <c r="D48" i="3" s="1"/>
  <c r="E47" i="3"/>
  <c r="E48" i="3" s="1"/>
  <c r="B47" i="3"/>
  <c r="B48" i="3" s="1"/>
  <c r="B42" i="4"/>
  <c r="C42" i="1" l="1"/>
  <c r="D42" i="1"/>
  <c r="D43" i="1" s="1"/>
  <c r="B42" i="1"/>
  <c r="B43" i="1" s="1"/>
  <c r="E44" i="2"/>
  <c r="B54" i="2"/>
  <c r="C43" i="1"/>
  <c r="G20" i="4"/>
  <c r="B21" i="4" s="1"/>
  <c r="F21" i="4" l="1"/>
  <c r="F22" i="4" s="1"/>
  <c r="C21" i="4"/>
  <c r="C22" i="4" s="1"/>
  <c r="B46" i="4" s="1"/>
  <c r="D21" i="4"/>
  <c r="D22" i="4" s="1"/>
  <c r="B47" i="4" s="1"/>
  <c r="E21" i="4"/>
  <c r="E22" i="4" s="1"/>
  <c r="B22" i="4"/>
  <c r="G21" i="4" l="1"/>
  <c r="G22" i="4"/>
  <c r="B45" i="4"/>
</calcChain>
</file>

<file path=xl/sharedStrings.xml><?xml version="1.0" encoding="utf-8"?>
<sst xmlns="http://schemas.openxmlformats.org/spreadsheetml/2006/main" count="472" uniqueCount="135">
  <si>
    <t>Components</t>
  </si>
  <si>
    <t>Approx: 135</t>
  </si>
  <si>
    <t>Next shift morning Monday:</t>
  </si>
  <si>
    <t>Mean average increase</t>
  </si>
  <si>
    <t>Forecast</t>
  </si>
  <si>
    <t>Q1f</t>
  </si>
  <si>
    <t>Q1e</t>
  </si>
  <si>
    <t>Evening Shift</t>
  </si>
  <si>
    <t>Afternoon Shift</t>
  </si>
  <si>
    <t>Morning Shift</t>
  </si>
  <si>
    <t>Fri</t>
  </si>
  <si>
    <t>Thurs</t>
  </si>
  <si>
    <t>Wed</t>
  </si>
  <si>
    <t>Tue</t>
  </si>
  <si>
    <t>Mon</t>
  </si>
  <si>
    <t>Deseasonalized data</t>
  </si>
  <si>
    <t>Shift variation</t>
  </si>
  <si>
    <t>Num. of components produced</t>
  </si>
  <si>
    <t>Shift</t>
  </si>
  <si>
    <t>Day</t>
  </si>
  <si>
    <t>Q1d</t>
  </si>
  <si>
    <t>&lt;-- Q1c</t>
  </si>
  <si>
    <t>Adjustments</t>
  </si>
  <si>
    <t>Average</t>
  </si>
  <si>
    <t>Sum</t>
  </si>
  <si>
    <t>Friday</t>
  </si>
  <si>
    <t>Thursday</t>
  </si>
  <si>
    <t>Wednesday</t>
  </si>
  <si>
    <t>Tuesday</t>
  </si>
  <si>
    <t>N/A</t>
  </si>
  <si>
    <t>Monday</t>
  </si>
  <si>
    <t>Number of components produced</t>
  </si>
  <si>
    <t>Y-T</t>
  </si>
  <si>
    <t>&lt;-- Q1b</t>
  </si>
  <si>
    <r>
      <t>3 shift moving average,</t>
    </r>
    <r>
      <rPr>
        <b/>
        <sz val="11"/>
        <color theme="1"/>
        <rFont val="Calibri"/>
        <family val="2"/>
        <scheme val="minor"/>
      </rPr>
      <t xml:space="preserve"> T</t>
    </r>
  </si>
  <si>
    <t>Evening</t>
  </si>
  <si>
    <t>Afternoon</t>
  </si>
  <si>
    <t>Morning</t>
  </si>
  <si>
    <r>
      <t xml:space="preserve">Number of components produced, </t>
    </r>
    <r>
      <rPr>
        <b/>
        <sz val="11"/>
        <color theme="1"/>
        <rFont val="Calibri"/>
        <family val="2"/>
        <scheme val="minor"/>
      </rPr>
      <t>Y</t>
    </r>
  </si>
  <si>
    <t>Q1a</t>
  </si>
  <si>
    <t>135 components</t>
  </si>
  <si>
    <t>M</t>
  </si>
  <si>
    <t>ACITPS</t>
  </si>
  <si>
    <t>Average shift variation</t>
  </si>
  <si>
    <t>Total</t>
  </si>
  <si>
    <t>E</t>
  </si>
  <si>
    <t>A</t>
  </si>
  <si>
    <t>X</t>
  </si>
  <si>
    <t>Deseasonalized Y</t>
  </si>
  <si>
    <t>S</t>
  </si>
  <si>
    <t>T=3SMA</t>
  </si>
  <si>
    <t>3SMT</t>
  </si>
  <si>
    <t>Y</t>
  </si>
  <si>
    <t>©</t>
  </si>
  <si>
    <t>Q4</t>
  </si>
  <si>
    <t>Q3</t>
  </si>
  <si>
    <t>Q2</t>
  </si>
  <si>
    <t>Q1</t>
  </si>
  <si>
    <t xml:space="preserve">Average change in trend per quarter </t>
  </si>
  <si>
    <t>Q2f</t>
  </si>
  <si>
    <t>Variation</t>
  </si>
  <si>
    <t>Adjustment</t>
  </si>
  <si>
    <t>SUM</t>
  </si>
  <si>
    <t>Year</t>
  </si>
  <si>
    <t>Quarter</t>
  </si>
  <si>
    <t>Q2c</t>
  </si>
  <si>
    <t>Trends:</t>
  </si>
  <si>
    <t>Q2b</t>
  </si>
  <si>
    <t>Q2a&amp;e</t>
  </si>
  <si>
    <t>Y-S</t>
  </si>
  <si>
    <t>Trend, T</t>
  </si>
  <si>
    <t>Four-quarter center moving average</t>
  </si>
  <si>
    <t>Unemployed People, Y</t>
  </si>
  <si>
    <t>Table</t>
  </si>
  <si>
    <t>RM</t>
  </si>
  <si>
    <t>Rm</t>
  </si>
  <si>
    <t>Week 4</t>
  </si>
  <si>
    <t>Mean increment in trend</t>
  </si>
  <si>
    <t>Forecasting</t>
  </si>
  <si>
    <t>Q3 Part D</t>
  </si>
  <si>
    <t>Deseasonalize cash sales, Y-T</t>
  </si>
  <si>
    <t>M. Avg. S.</t>
  </si>
  <si>
    <t>Sales, Y</t>
  </si>
  <si>
    <t>Week</t>
  </si>
  <si>
    <t>Deseasonalize cash sales</t>
  </si>
  <si>
    <t>Q3 Part C</t>
  </si>
  <si>
    <t>Mean Average Sales</t>
  </si>
  <si>
    <t>Q3 Part B</t>
  </si>
  <si>
    <t>Moving Ave. (5D), T</t>
  </si>
  <si>
    <t>Part I</t>
  </si>
  <si>
    <t>Q3 Part A</t>
  </si>
  <si>
    <t>Question 3</t>
  </si>
  <si>
    <t>Forecast cash sales (RM)</t>
  </si>
  <si>
    <t>n</t>
  </si>
  <si>
    <t>T</t>
  </si>
  <si>
    <t>Average change in trend per day</t>
  </si>
  <si>
    <t>Average daily variation</t>
  </si>
  <si>
    <t>Averages</t>
  </si>
  <si>
    <t>5DMA, T</t>
  </si>
  <si>
    <t>Sales (RM)</t>
  </si>
  <si>
    <t>2011 Q3</t>
  </si>
  <si>
    <t>Average change per time period</t>
  </si>
  <si>
    <t>Prediction</t>
  </si>
  <si>
    <t>Q4f</t>
  </si>
  <si>
    <t>Q4e</t>
  </si>
  <si>
    <t>Deseasonalised total quantity</t>
  </si>
  <si>
    <t>Seasonal variation, S</t>
  </si>
  <si>
    <t>Total quarterly export (RM'000,000)</t>
  </si>
  <si>
    <t>Q4d</t>
  </si>
  <si>
    <t>Q4c</t>
  </si>
  <si>
    <t>Q4a</t>
  </si>
  <si>
    <t>Y/T</t>
  </si>
  <si>
    <t>Trend value, T</t>
  </si>
  <si>
    <t>Moving Average of 4 quarters</t>
  </si>
  <si>
    <t>Total quarterly exports (in RM1,000,000)</t>
  </si>
  <si>
    <t>Trend</t>
  </si>
  <si>
    <t>Average change in trend per quarter</t>
  </si>
  <si>
    <t>f)</t>
  </si>
  <si>
    <t>Avg Q Var</t>
  </si>
  <si>
    <t>c)</t>
  </si>
  <si>
    <t>(a)</t>
  </si>
  <si>
    <t>Y/S</t>
  </si>
  <si>
    <t>(b)</t>
  </si>
  <si>
    <t>Tues</t>
  </si>
  <si>
    <t>Test*S (RM'000)</t>
  </si>
  <si>
    <t>Test</t>
  </si>
  <si>
    <t>5f</t>
  </si>
  <si>
    <t>Seasonal Variation, S</t>
  </si>
  <si>
    <t>Sunday</t>
  </si>
  <si>
    <t>Saturday</t>
  </si>
  <si>
    <t>5c</t>
  </si>
  <si>
    <t>Unseasonalized Daily revenue</t>
  </si>
  <si>
    <t>7 day moving average, T</t>
  </si>
  <si>
    <t>Daily revenue (in RM '000)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</si>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</sst>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2" xfId="0" applyBorder="1" applyAlignment="1"/>
    <xf numFmtId="1" fontId="0" fillId="0" borderId="0" xfId="0" applyNumberFormat="1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'T10Q1-Organized'!$B$33</c:f>
              <c:strCache>
                <c:ptCount val="1"/>
                <c:pt idx="0">
                  <c:v>Number of components produced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'T10Q1-Organized'!$B$25:$P$26</c:f>
              <c:multiLvlStrCache>
                <c:ptCount val="15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Afternoon</c:v>
                  </c:pt>
                  <c:pt idx="8">
                    <c:v>Evening</c:v>
                  </c:pt>
                  <c:pt idx="9">
                    <c:v>Morning</c:v>
                  </c:pt>
                  <c:pt idx="10">
                    <c:v>Afternoon</c:v>
                  </c:pt>
                  <c:pt idx="11">
                    <c:v>Evening</c:v>
                  </c:pt>
                  <c:pt idx="12">
                    <c:v>Morning</c:v>
                  </c:pt>
                  <c:pt idx="13">
                    <c:v>Afternoon</c:v>
                  </c:pt>
                  <c:pt idx="14">
                    <c:v>Evening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</c:lvl>
              </c:multiLvlStrCache>
            </c:multiLvlStrRef>
          </c:cat>
          <c:val>
            <c:numRef>
              <c:f>'T10Q1-Organized'!$B$27:$P$27</c:f>
              <c:numCache>
                <c:formatCode>General</c:formatCode>
                <c:ptCount val="15"/>
                <c:pt idx="0">
                  <c:v>127</c:v>
                </c:pt>
                <c:pt idx="1">
                  <c:v>114</c:v>
                </c:pt>
                <c:pt idx="2">
                  <c:v>134</c:v>
                </c:pt>
                <c:pt idx="3">
                  <c:v>130</c:v>
                </c:pt>
                <c:pt idx="4">
                  <c:v>115</c:v>
                </c:pt>
                <c:pt idx="5">
                  <c:v>138</c:v>
                </c:pt>
                <c:pt idx="6">
                  <c:v>128</c:v>
                </c:pt>
                <c:pt idx="7">
                  <c:v>117</c:v>
                </c:pt>
                <c:pt idx="8">
                  <c:v>142</c:v>
                </c:pt>
                <c:pt idx="9">
                  <c:v>131</c:v>
                </c:pt>
                <c:pt idx="10">
                  <c:v>116</c:v>
                </c:pt>
                <c:pt idx="11">
                  <c:v>141</c:v>
                </c:pt>
                <c:pt idx="12">
                  <c:v>132</c:v>
                </c:pt>
                <c:pt idx="13">
                  <c:v>120</c:v>
                </c:pt>
                <c:pt idx="1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4-4941-942C-276B8B351565}"/>
            </c:ext>
          </c:extLst>
        </c:ser>
        <c:ser>
          <c:idx val="1"/>
          <c:order val="1"/>
          <c:tx>
            <c:strRef>
              <c:f>'T10Q1-Organized'!$E$48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'T10Q1-Organized'!$E$49:$E$63</c:f>
              <c:numCache>
                <c:formatCode>General</c:formatCode>
                <c:ptCount val="15"/>
                <c:pt idx="0">
                  <c:v>125.40555555555555</c:v>
                </c:pt>
                <c:pt idx="1">
                  <c:v>142.1888888888889</c:v>
                </c:pt>
                <c:pt idx="2">
                  <c:v>117.40555555555555</c:v>
                </c:pt>
                <c:pt idx="3">
                  <c:v>129.40555555555557</c:v>
                </c:pt>
                <c:pt idx="4">
                  <c:v>144.1888888888889</c:v>
                </c:pt>
                <c:pt idx="5">
                  <c:v>103.40555555555555</c:v>
                </c:pt>
                <c:pt idx="6">
                  <c:v>113.40555555555555</c:v>
                </c:pt>
                <c:pt idx="7">
                  <c:v>129.1888888888889</c:v>
                </c:pt>
                <c:pt idx="8">
                  <c:v>105.40555555555555</c:v>
                </c:pt>
                <c:pt idx="9">
                  <c:v>118.40555555555555</c:v>
                </c:pt>
                <c:pt idx="10">
                  <c:v>146.1888888888889</c:v>
                </c:pt>
                <c:pt idx="11">
                  <c:v>127.40555555555555</c:v>
                </c:pt>
                <c:pt idx="12">
                  <c:v>140.40555555555557</c:v>
                </c:pt>
                <c:pt idx="13">
                  <c:v>153.1888888888889</c:v>
                </c:pt>
                <c:pt idx="14">
                  <c:v>133.40555555555557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4-4941-942C-276B8B35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41840"/>
        <c:axId val="1792470208"/>
      </c:lineChart>
      <c:catAx>
        <c:axId val="17927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70208"/>
        <c:crosses val="autoZero"/>
        <c:auto val="1"/>
        <c:lblAlgn val="ctr"/>
        <c:lblOffset val="100"/>
        <c:noMultiLvlLbl val="0"/>
      </c:catAx>
      <c:valAx>
        <c:axId val="1792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'T10Q1-Organized'!$E$48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'T10Q1-Organized'!$A$49:$B$63</c:f>
              <c:multiLvlStrCache>
                <c:ptCount val="15"/>
                <c:lvl>
                  <c:pt idx="0">
                    <c:v>Morning Shift</c:v>
                  </c:pt>
                  <c:pt idx="1">
                    <c:v>Afternoon Shift</c:v>
                  </c:pt>
                  <c:pt idx="2">
                    <c:v>Evening Shift</c:v>
                  </c:pt>
                  <c:pt idx="3">
                    <c:v>Morning Shift</c:v>
                  </c:pt>
                  <c:pt idx="4">
                    <c:v>Afternoon Shift</c:v>
                  </c:pt>
                  <c:pt idx="5">
                    <c:v>Evening Shift</c:v>
                  </c:pt>
                  <c:pt idx="6">
                    <c:v>Morning Shift</c:v>
                  </c:pt>
                  <c:pt idx="7">
                    <c:v>Afternoon Shift</c:v>
                  </c:pt>
                  <c:pt idx="8">
                    <c:v>Evening Shift</c:v>
                  </c:pt>
                  <c:pt idx="9">
                    <c:v>Morning Shift</c:v>
                  </c:pt>
                  <c:pt idx="10">
                    <c:v>Afternoon Shift</c:v>
                  </c:pt>
                  <c:pt idx="11">
                    <c:v>Evening Shift</c:v>
                  </c:pt>
                  <c:pt idx="12">
                    <c:v>Morning Shift</c:v>
                  </c:pt>
                  <c:pt idx="13">
                    <c:v>Afternoon Shift</c:v>
                  </c:pt>
                  <c:pt idx="14">
                    <c:v>Evening Shift</c:v>
                  </c:pt>
                </c:lvl>
                <c:lvl>
                  <c:pt idx="0">
                    <c:v>Mon</c:v>
                  </c:pt>
                  <c:pt idx="3">
                    <c:v>Tue</c:v>
                  </c:pt>
                  <c:pt idx="6">
                    <c:v>Wed</c:v>
                  </c:pt>
                  <c:pt idx="9">
                    <c:v>Thurs</c:v>
                  </c:pt>
                  <c:pt idx="12">
                    <c:v>Fri</c:v>
                  </c:pt>
                </c:lvl>
              </c:multiLvlStrCache>
            </c:multiLvlStrRef>
          </c:cat>
          <c:val>
            <c:numRef>
              <c:f>'T10Q1-Organized'!$E$49:$E$63</c:f>
              <c:numCache>
                <c:formatCode>General</c:formatCode>
                <c:ptCount val="15"/>
                <c:pt idx="0">
                  <c:v>125.40555555555555</c:v>
                </c:pt>
                <c:pt idx="1">
                  <c:v>142.1888888888889</c:v>
                </c:pt>
                <c:pt idx="2">
                  <c:v>117.40555555555555</c:v>
                </c:pt>
                <c:pt idx="3">
                  <c:v>129.40555555555557</c:v>
                </c:pt>
                <c:pt idx="4">
                  <c:v>144.1888888888889</c:v>
                </c:pt>
                <c:pt idx="5">
                  <c:v>103.40555555555555</c:v>
                </c:pt>
                <c:pt idx="6">
                  <c:v>113.40555555555555</c:v>
                </c:pt>
                <c:pt idx="7">
                  <c:v>129.1888888888889</c:v>
                </c:pt>
                <c:pt idx="8">
                  <c:v>105.40555555555555</c:v>
                </c:pt>
                <c:pt idx="9">
                  <c:v>118.40555555555555</c:v>
                </c:pt>
                <c:pt idx="10">
                  <c:v>146.1888888888889</c:v>
                </c:pt>
                <c:pt idx="11">
                  <c:v>127.40555555555555</c:v>
                </c:pt>
                <c:pt idx="12">
                  <c:v>140.40555555555557</c:v>
                </c:pt>
                <c:pt idx="13">
                  <c:v>153.1888888888889</c:v>
                </c:pt>
                <c:pt idx="14">
                  <c:v>133.40555555555557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8-452E-A1CE-7579D5D8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49040"/>
        <c:axId val="1870187824"/>
      </c:lineChart>
      <c:catAx>
        <c:axId val="17927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87824"/>
        <c:crosses val="autoZero"/>
        <c:auto val="1"/>
        <c:lblAlgn val="ctr"/>
        <c:lblOffset val="100"/>
        <c:noMultiLvlLbl val="0"/>
      </c:catAx>
      <c:valAx>
        <c:axId val="18701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T10Q2!$C$3</c:f>
              <c:strCache>
                <c:ptCount val="1"/>
                <c:pt idx="0">
                  <c:v>Unemployed People,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T10Q2!$A$4:$B$15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T10Q2!$C$4:$C$15</c:f>
              <c:numCache>
                <c:formatCode>General</c:formatCode>
                <c:ptCount val="12"/>
                <c:pt idx="0">
                  <c:v>1408</c:v>
                </c:pt>
                <c:pt idx="1">
                  <c:v>768</c:v>
                </c:pt>
                <c:pt idx="2">
                  <c:v>7040</c:v>
                </c:pt>
                <c:pt idx="3">
                  <c:v>1984</c:v>
                </c:pt>
                <c:pt idx="4">
                  <c:v>1344</c:v>
                </c:pt>
                <c:pt idx="5">
                  <c:v>1664</c:v>
                </c:pt>
                <c:pt idx="6">
                  <c:v>9600</c:v>
                </c:pt>
                <c:pt idx="7">
                  <c:v>4480</c:v>
                </c:pt>
                <c:pt idx="8">
                  <c:v>3200</c:v>
                </c:pt>
                <c:pt idx="9">
                  <c:v>2304</c:v>
                </c:pt>
                <c:pt idx="10">
                  <c:v>9344</c:v>
                </c:pt>
                <c:pt idx="11">
                  <c:v>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AB1-8153-894B1A44AD19}"/>
            </c:ext>
          </c:extLst>
        </c:ser>
        <c:ser>
          <c:idx val="1"/>
          <c:order val="1"/>
          <c:tx>
            <c:strRef>
              <c:f>T10Q2!$M$3</c:f>
              <c:strCache>
                <c:ptCount val="1"/>
                <c:pt idx="0">
                  <c:v>Y-S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T10Q2!$M$4:$M$15</c:f>
              <c:numCache>
                <c:formatCode>General</c:formatCode>
                <c:ptCount val="12"/>
                <c:pt idx="0">
                  <c:v>3145</c:v>
                </c:pt>
                <c:pt idx="1">
                  <c:v>3253</c:v>
                </c:pt>
                <c:pt idx="2">
                  <c:v>2281</c:v>
                </c:pt>
                <c:pt idx="3">
                  <c:v>2521</c:v>
                </c:pt>
                <c:pt idx="4">
                  <c:v>3081</c:v>
                </c:pt>
                <c:pt idx="5">
                  <c:v>4149</c:v>
                </c:pt>
                <c:pt idx="6">
                  <c:v>4841</c:v>
                </c:pt>
                <c:pt idx="7">
                  <c:v>5017</c:v>
                </c:pt>
                <c:pt idx="8">
                  <c:v>4937</c:v>
                </c:pt>
                <c:pt idx="9">
                  <c:v>4789</c:v>
                </c:pt>
                <c:pt idx="10">
                  <c:v>4585</c:v>
                </c:pt>
                <c:pt idx="11">
                  <c:v>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4-4AB1-8153-894B1A44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64912"/>
        <c:axId val="1719214528"/>
      </c:lineChart>
      <c:catAx>
        <c:axId val="1797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14528"/>
        <c:crosses val="autoZero"/>
        <c:auto val="1"/>
        <c:lblAlgn val="ctr"/>
        <c:lblOffset val="100"/>
        <c:noMultiLvlLbl val="0"/>
      </c:catAx>
      <c:valAx>
        <c:axId val="17192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'T10Q4-OrganizedFormat'!$C$2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'T10Q4-OrganizedFormat'!$A$3:$B$18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'T10Q4-OrganizedFormat'!$C$3:$C$18</c:f>
              <c:numCache>
                <c:formatCode>General</c:formatCode>
                <c:ptCount val="16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AA0-AB47-5C883CA0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71520"/>
        <c:axId val="1869650256"/>
      </c:lineChart>
      <c:catAx>
        <c:axId val="18001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0256"/>
        <c:crosses val="autoZero"/>
        <c:auto val="1"/>
        <c:lblAlgn val="ctr"/>
        <c:lblOffset val="100"/>
        <c:noMultiLvlLbl val="0"/>
      </c:catAx>
      <c:valAx>
        <c:axId val="1869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'T10Q4-OrganizedFormat'!$C$50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'T10Q4-OrganizedFormat'!$A$51:$B$64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'T10Q4-OrganizedFormat'!$C$51:$C$64</c:f>
              <c:numCache>
                <c:formatCode>General</c:formatCode>
                <c:ptCount val="14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1-4F09-A7DB-482D47F34FAE}"/>
            </c:ext>
          </c:extLst>
        </c:ser>
        <c:ser>
          <c:idx val="1"/>
          <c:order val="1"/>
          <c:tx>
            <c:strRef>
              <c:f>'T10Q4-OrganizedFormat'!$E$50</c:f>
              <c:strCache>
                <c:ptCount val="1"/>
                <c:pt idx="0">
                  <c:v>Deseasonalised 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'T10Q4-OrganizedFormat'!$E$51:$E$64</c:f>
              <c:numCache>
                <c:formatCode>General</c:formatCode>
                <c:ptCount val="14"/>
                <c:pt idx="0">
                  <c:v>2.9939732353556114</c:v>
                </c:pt>
                <c:pt idx="1">
                  <c:v>3.4341224326725377</c:v>
                </c:pt>
                <c:pt idx="2">
                  <c:v>3.5357839739115642</c:v>
                </c:pt>
                <c:pt idx="3">
                  <c:v>3.8688127496306088</c:v>
                </c:pt>
                <c:pt idx="4">
                  <c:v>4.2137401090190076</c:v>
                </c:pt>
                <c:pt idx="5">
                  <c:v>4.5229905210809038</c:v>
                </c:pt>
                <c:pt idx="6">
                  <c:v>4.8050397594182801</c:v>
                </c:pt>
                <c:pt idx="7">
                  <c:v>5.1168168624146757</c:v>
                </c:pt>
                <c:pt idx="8">
                  <c:v>5.4335069826824061</c:v>
                </c:pt>
                <c:pt idx="9">
                  <c:v>5.6956176932129896</c:v>
                </c:pt>
                <c:pt idx="10">
                  <c:v>5.9836344173888012</c:v>
                </c:pt>
                <c:pt idx="11">
                  <c:v>6.2400205639203365</c:v>
                </c:pt>
                <c:pt idx="12">
                  <c:v>6.5423859587400397</c:v>
                </c:pt>
                <c:pt idx="13">
                  <c:v>6.9520039490687973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1-4F09-A7DB-482D47F3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29616"/>
        <c:axId val="1869675632"/>
      </c:lineChart>
      <c:catAx>
        <c:axId val="19124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5632"/>
        <c:crosses val="autoZero"/>
        <c:auto val="1"/>
        <c:lblAlgn val="ctr"/>
        <c:lblOffset val="100"/>
        <c:noMultiLvlLbl val="0"/>
      </c:catAx>
      <c:valAx>
        <c:axId val="1869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'T10Q4-ExamShortcutFormat'!$C$2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'T10Q4-ExamShortcutFormat'!$A$3:$B$16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'T10Q4-ExamShortcutFormat'!$C$3:$C$16</c:f>
              <c:numCache>
                <c:formatCode>General</c:formatCode>
                <c:ptCount val="14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A-497B-9A70-D4626EAE0BC1}"/>
            </c:ext>
          </c:extLst>
        </c:ser>
        <c:ser>
          <c:idx val="1"/>
          <c:order val="1"/>
          <c:tx>
            <c:strRef>
              <c:f>'T10Q4-ExamShortcutFormat'!$J$2</c:f>
              <c:strCache>
                <c:ptCount val="1"/>
                <c:pt idx="0">
                  <c:v>Y/S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'T10Q4-ExamShortcutFormat'!$J$3:$J$16</c:f>
              <c:numCache>
                <c:formatCode>General</c:formatCode>
                <c:ptCount val="14"/>
                <c:pt idx="0">
                  <c:v>2.9939731018467457</c:v>
                </c:pt>
                <c:pt idx="1">
                  <c:v>3.4341222795363016</c:v>
                </c:pt>
                <c:pt idx="2">
                  <c:v>3.5357838162419823</c:v>
                </c:pt>
                <c:pt idx="3">
                  <c:v>3.8688125771104285</c:v>
                </c:pt>
                <c:pt idx="4">
                  <c:v>4.2137399211176412</c:v>
                </c:pt>
                <c:pt idx="5">
                  <c:v>4.522990319389276</c:v>
                </c:pt>
                <c:pt idx="6">
                  <c:v>4.8050395451493602</c:v>
                </c:pt>
                <c:pt idx="7">
                  <c:v>5.1168166342428245</c:v>
                </c:pt>
                <c:pt idx="8">
                  <c:v>5.4335067403885384</c:v>
                </c:pt>
                <c:pt idx="9">
                  <c:v>5.69561743923094</c:v>
                </c:pt>
                <c:pt idx="10">
                  <c:v>5.9836341505633541</c:v>
                </c:pt>
                <c:pt idx="11">
                  <c:v>6.2400202856619815</c:v>
                </c:pt>
                <c:pt idx="12">
                  <c:v>6.5423856669984435</c:v>
                </c:pt>
                <c:pt idx="13">
                  <c:v>6.9520036390612949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A-497B-9A70-D4626EAE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48672"/>
        <c:axId val="356003936"/>
      </c:lineChart>
      <c:catAx>
        <c:axId val="3689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3936"/>
        <c:crosses val="autoZero"/>
        <c:auto val="1"/>
        <c:lblAlgn val="ctr"/>
        <c:lblOffset val="100"/>
        <c:noMultiLvlLbl val="0"/>
      </c:catAx>
      <c:valAx>
        <c:axId val="356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T10Q5!$C$2</c:f>
              <c:strCache>
                <c:ptCount val="1"/>
                <c:pt idx="0">
                  <c:v>Daily revenue (in RM 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T10Q5!$A$3:$B$23</c:f>
              <c:multiLvlStrCache>
                <c:ptCount val="21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  <c:pt idx="7">
                    <c:v>Monday</c:v>
                  </c:pt>
                  <c:pt idx="8">
                    <c:v>Tuesday</c:v>
                  </c:pt>
                  <c:pt idx="9">
                    <c:v>Wednesday</c:v>
                  </c:pt>
                  <c:pt idx="10">
                    <c:v>Thursday</c:v>
                  </c:pt>
                  <c:pt idx="11">
                    <c:v>Friday</c:v>
                  </c:pt>
                  <c:pt idx="12">
                    <c:v>Saturday</c:v>
                  </c:pt>
                  <c:pt idx="13">
                    <c:v>Sunday</c:v>
                  </c:pt>
                  <c:pt idx="14">
                    <c:v>Monday</c:v>
                  </c:pt>
                  <c:pt idx="15">
                    <c:v>Tuesday</c:v>
                  </c:pt>
                  <c:pt idx="16">
                    <c:v>Wednesday</c:v>
                  </c:pt>
                  <c:pt idx="17">
                    <c:v>Thursday</c:v>
                  </c:pt>
                  <c:pt idx="18">
                    <c:v>Friday</c:v>
                  </c:pt>
                  <c:pt idx="19">
                    <c:v>Saturday</c:v>
                  </c:pt>
                  <c:pt idx="20">
                    <c:v>Sunday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T10Q5!$C$3:$C$23</c:f>
              <c:numCache>
                <c:formatCode>General</c:formatCode>
                <c:ptCount val="21"/>
                <c:pt idx="0">
                  <c:v>7.35</c:v>
                </c:pt>
                <c:pt idx="1">
                  <c:v>6.65</c:v>
                </c:pt>
                <c:pt idx="2">
                  <c:v>9.24</c:v>
                </c:pt>
                <c:pt idx="3">
                  <c:v>7.21</c:v>
                </c:pt>
                <c:pt idx="4">
                  <c:v>12.6</c:v>
                </c:pt>
                <c:pt idx="5">
                  <c:v>21.7</c:v>
                </c:pt>
                <c:pt idx="6">
                  <c:v>21.07</c:v>
                </c:pt>
                <c:pt idx="7">
                  <c:v>9.8000000000000007</c:v>
                </c:pt>
                <c:pt idx="8">
                  <c:v>8.5399999999999991</c:v>
                </c:pt>
                <c:pt idx="9">
                  <c:v>11.83</c:v>
                </c:pt>
                <c:pt idx="10">
                  <c:v>9.31</c:v>
                </c:pt>
                <c:pt idx="11">
                  <c:v>16.170000000000002</c:v>
                </c:pt>
                <c:pt idx="12">
                  <c:v>28.07</c:v>
                </c:pt>
                <c:pt idx="13">
                  <c:v>27.16</c:v>
                </c:pt>
                <c:pt idx="14">
                  <c:v>12.25</c:v>
                </c:pt>
                <c:pt idx="15">
                  <c:v>10.85</c:v>
                </c:pt>
                <c:pt idx="16">
                  <c:v>14.84</c:v>
                </c:pt>
                <c:pt idx="17">
                  <c:v>11.41</c:v>
                </c:pt>
                <c:pt idx="18">
                  <c:v>19.53</c:v>
                </c:pt>
                <c:pt idx="19">
                  <c:v>33.53</c:v>
                </c:pt>
                <c:pt idx="20">
                  <c:v>32.83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3-4679-87A8-9505DFF6ECE2}"/>
            </c:ext>
          </c:extLst>
        </c:ser>
        <c:ser>
          <c:idx val="1"/>
          <c:order val="1"/>
          <c:tx>
            <c:strRef>
              <c:f>T10Q5!$G$2:$G$3</c:f>
              <c:strCache>
                <c:ptCount val="2"/>
                <c:pt idx="0">
                  <c:v>Unseasonalized Daily revenue</c:v>
                </c:pt>
                <c:pt idx="1">
                  <c:v>10.25304399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T10Q5!$G$3:$G$23</c:f>
              <c:numCache>
                <c:formatCode>General</c:formatCode>
                <c:ptCount val="21"/>
                <c:pt idx="0">
                  <c:v>10.253043988077719</c:v>
                </c:pt>
                <c:pt idx="1">
                  <c:v>10.904916447160467</c:v>
                </c:pt>
                <c:pt idx="2">
                  <c:v>11.605556580565727</c:v>
                </c:pt>
                <c:pt idx="3">
                  <c:v>12.242276222243595</c:v>
                </c:pt>
                <c:pt idx="4">
                  <c:v>12.609902547144388</c:v>
                </c:pt>
                <c:pt idx="5">
                  <c:v>12.82236715797683</c:v>
                </c:pt>
                <c:pt idx="6">
                  <c:v>13.196462559217819</c:v>
                </c:pt>
                <c:pt idx="7">
                  <c:v>13.670725317436961</c:v>
                </c:pt>
                <c:pt idx="8">
                  <c:v>14.00420849003765</c:v>
                </c:pt>
                <c:pt idx="9">
                  <c:v>14.858629258451575</c:v>
                </c:pt>
                <c:pt idx="10">
                  <c:v>15.807987743285418</c:v>
                </c:pt>
                <c:pt idx="11">
                  <c:v>16.182708268835299</c:v>
                </c:pt>
                <c:pt idx="12">
                  <c:v>16.586352355963577</c:v>
                </c:pt>
                <c:pt idx="13">
                  <c:v>17.010722501583103</c:v>
                </c:pt>
                <c:pt idx="14">
                  <c:v>17.088406646796201</c:v>
                </c:pt>
                <c:pt idx="15">
                  <c:v>17.792232097998657</c:v>
                </c:pt>
                <c:pt idx="16">
                  <c:v>18.639227235454047</c:v>
                </c:pt>
                <c:pt idx="17">
                  <c:v>19.373699264327239</c:v>
                </c:pt>
                <c:pt idx="18">
                  <c:v>19.545348948073801</c:v>
                </c:pt>
                <c:pt idx="19">
                  <c:v>19.812625382809362</c:v>
                </c:pt>
                <c:pt idx="20">
                  <c:v>20.561930034130089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3-4679-87A8-9505DFF6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455456"/>
        <c:axId val="1869668976"/>
      </c:lineChart>
      <c:catAx>
        <c:axId val="16604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8976"/>
        <c:crosses val="autoZero"/>
        <c:auto val="1"/>
        <c:lblAlgn val="ctr"/>
        <c:lblOffset val="100"/>
        <c:noMultiLvlLbl val="0"/>
      </c:catAx>
      <c:valAx>
        <c:axId val="18696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8</xdr:row>
      <xdr:rowOff>14286</xdr:rowOff>
    </xdr:from>
    <xdr:to>
      <xdr:col>6</xdr:col>
      <xdr:colOff>609599</xdr:colOff>
      <xdr:row>20</xdr:row>
      <xdr:rowOff>180021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F8292-445D-45BB-B005-4378CFF4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65</xdr:row>
      <xdr:rowOff>71437</xdr:rowOff>
    </xdr:from>
    <xdr:to>
      <xdr:col>5</xdr:col>
      <xdr:colOff>295275</xdr:colOff>
      <xdr:row>79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63AC5-59ED-49D8-BF1E-21AAC348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185737</xdr:rowOff>
    </xdr:from>
    <xdr:to>
      <xdr:col>7</xdr:col>
      <xdr:colOff>409575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7A166-E711-4505-A09A-AD3CCDCF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4</xdr:row>
      <xdr:rowOff>104775</xdr:rowOff>
    </xdr:from>
    <xdr:to>
      <xdr:col>8</xdr:col>
      <xdr:colOff>209550</xdr:colOff>
      <xdr:row>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B6F788-AAFF-4CC3-89EB-D8969E277C33}"/>
            </a:ext>
          </a:extLst>
        </xdr:cNvPr>
        <xdr:cNvSpPr txBox="1"/>
      </xdr:nvSpPr>
      <xdr:spPr>
        <a:xfrm>
          <a:off x="3219450" y="8413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2800</a:t>
          </a:r>
          <a:r>
            <a:rPr lang="en-MY" b="0"/>
            <a:t>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5</xdr:row>
      <xdr:rowOff>104775</xdr:rowOff>
    </xdr:from>
    <xdr:to>
      <xdr:col>8</xdr:col>
      <xdr:colOff>209550</xdr:colOff>
      <xdr:row>6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D810D0-4D09-4B43-880E-10692C7CE835}"/>
            </a:ext>
          </a:extLst>
        </xdr:cNvPr>
        <xdr:cNvSpPr txBox="1"/>
      </xdr:nvSpPr>
      <xdr:spPr>
        <a:xfrm>
          <a:off x="3219450" y="102552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2784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6</xdr:row>
      <xdr:rowOff>114300</xdr:rowOff>
    </xdr:from>
    <xdr:to>
      <xdr:col>8</xdr:col>
      <xdr:colOff>219075</xdr:colOff>
      <xdr:row>7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B63C3-3F3C-4327-A63C-39B53CC96FF9}"/>
            </a:ext>
          </a:extLst>
        </xdr:cNvPr>
        <xdr:cNvSpPr txBox="1"/>
      </xdr:nvSpPr>
      <xdr:spPr>
        <a:xfrm>
          <a:off x="3228975" y="12192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3008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7</xdr:row>
      <xdr:rowOff>114300</xdr:rowOff>
    </xdr:from>
    <xdr:to>
      <xdr:col>8</xdr:col>
      <xdr:colOff>209550</xdr:colOff>
      <xdr:row>8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7C89E97-1303-4A79-A067-E9135595C21F}"/>
            </a:ext>
          </a:extLst>
        </xdr:cNvPr>
        <xdr:cNvSpPr txBox="1"/>
      </xdr:nvSpPr>
      <xdr:spPr>
        <a:xfrm>
          <a:off x="3219450" y="14033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3648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8</xdr:row>
      <xdr:rowOff>114300</xdr:rowOff>
    </xdr:from>
    <xdr:to>
      <xdr:col>8</xdr:col>
      <xdr:colOff>209550</xdr:colOff>
      <xdr:row>9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D4B637-8006-4F20-8C56-020C4EF85623}"/>
            </a:ext>
          </a:extLst>
        </xdr:cNvPr>
        <xdr:cNvSpPr txBox="1"/>
      </xdr:nvSpPr>
      <xdr:spPr>
        <a:xfrm>
          <a:off x="3219450" y="15875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4272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9</xdr:row>
      <xdr:rowOff>123825</xdr:rowOff>
    </xdr:from>
    <xdr:to>
      <xdr:col>8</xdr:col>
      <xdr:colOff>219075</xdr:colOff>
      <xdr:row>10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C2B69-B4CB-4C42-BDC6-8DB0608A0AEA}"/>
            </a:ext>
          </a:extLst>
        </xdr:cNvPr>
        <xdr:cNvSpPr txBox="1"/>
      </xdr:nvSpPr>
      <xdr:spPr>
        <a:xfrm>
          <a:off x="3228975" y="17811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4736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10</xdr:row>
      <xdr:rowOff>133350</xdr:rowOff>
    </xdr:from>
    <xdr:to>
      <xdr:col>8</xdr:col>
      <xdr:colOff>209550</xdr:colOff>
      <xdr:row>11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5359212-8FDF-49B4-89F4-9B80119118B3}"/>
            </a:ext>
          </a:extLst>
        </xdr:cNvPr>
        <xdr:cNvSpPr txBox="1"/>
      </xdr:nvSpPr>
      <xdr:spPr>
        <a:xfrm>
          <a:off x="3219450" y="19748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4896</a:t>
          </a:r>
          <a:r>
            <a:rPr lang="en-MY" b="0"/>
            <a:t>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11</xdr:row>
      <xdr:rowOff>133350</xdr:rowOff>
    </xdr:from>
    <xdr:to>
      <xdr:col>8</xdr:col>
      <xdr:colOff>209550</xdr:colOff>
      <xdr:row>12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865D2CC-A0B3-4F97-8217-AC3F2740F244}"/>
            </a:ext>
          </a:extLst>
        </xdr:cNvPr>
        <xdr:cNvSpPr txBox="1"/>
      </xdr:nvSpPr>
      <xdr:spPr>
        <a:xfrm>
          <a:off x="3219450" y="21590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4832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12</xdr:row>
      <xdr:rowOff>142875</xdr:rowOff>
    </xdr:from>
    <xdr:to>
      <xdr:col>8</xdr:col>
      <xdr:colOff>219075</xdr:colOff>
      <xdr:row>13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0AE569B-8FEC-499B-98AA-BD460C77400C}"/>
            </a:ext>
          </a:extLst>
        </xdr:cNvPr>
        <xdr:cNvSpPr txBox="1"/>
      </xdr:nvSpPr>
      <xdr:spPr>
        <a:xfrm>
          <a:off x="3228975" y="23526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5472</a:t>
          </a:r>
          <a:r>
            <a:rPr lang="en-MY" b="0"/>
            <a:t>  </a:t>
          </a:r>
          <a:endParaRPr lang="en-MY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21</xdr:row>
      <xdr:rowOff>0</xdr:rowOff>
    </xdr:from>
    <xdr:to>
      <xdr:col>8</xdr:col>
      <xdr:colOff>19050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70BA5-DB1F-4949-BEA4-308B81B6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142875</xdr:rowOff>
    </xdr:from>
    <xdr:to>
      <xdr:col>6</xdr:col>
      <xdr:colOff>38100</xdr:colOff>
      <xdr:row>4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7635C2-2566-4B70-9121-88FBE0B2D7E8}"/>
            </a:ext>
          </a:extLst>
        </xdr:cNvPr>
        <xdr:cNvSpPr txBox="1"/>
      </xdr:nvSpPr>
      <xdr:spPr>
        <a:xfrm>
          <a:off x="1828800" y="69532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3.45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4</xdr:row>
      <xdr:rowOff>152400</xdr:rowOff>
    </xdr:from>
    <xdr:to>
      <xdr:col>6</xdr:col>
      <xdr:colOff>47625</xdr:colOff>
      <xdr:row>5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2330A6-EE40-4F42-A837-A1B422151228}"/>
            </a:ext>
          </a:extLst>
        </xdr:cNvPr>
        <xdr:cNvSpPr txBox="1"/>
      </xdr:nvSpPr>
      <xdr:spPr>
        <a:xfrm>
          <a:off x="1838325" y="8890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3.725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5</xdr:row>
      <xdr:rowOff>152400</xdr:rowOff>
    </xdr:from>
    <xdr:to>
      <xdr:col>6</xdr:col>
      <xdr:colOff>38100</xdr:colOff>
      <xdr:row>6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0BB90C-DE54-4FC9-8BA0-11E21EF3C68E}"/>
            </a:ext>
          </a:extLst>
        </xdr:cNvPr>
        <xdr:cNvSpPr txBox="1"/>
      </xdr:nvSpPr>
      <xdr:spPr>
        <a:xfrm>
          <a:off x="1828800" y="10731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4.05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6</xdr:row>
      <xdr:rowOff>152400</xdr:rowOff>
    </xdr:from>
    <xdr:to>
      <xdr:col>6</xdr:col>
      <xdr:colOff>38100</xdr:colOff>
      <xdr:row>7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9B9DF6-C58E-4278-9F57-B037868F4D25}"/>
            </a:ext>
          </a:extLst>
        </xdr:cNvPr>
        <xdr:cNvSpPr txBox="1"/>
      </xdr:nvSpPr>
      <xdr:spPr>
        <a:xfrm>
          <a:off x="1828800" y="12573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4.4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7</xdr:row>
      <xdr:rowOff>161925</xdr:rowOff>
    </xdr:from>
    <xdr:to>
      <xdr:col>6</xdr:col>
      <xdr:colOff>47625</xdr:colOff>
      <xdr:row>8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105DAE-134D-4700-AD70-5A155CF92CA9}"/>
            </a:ext>
          </a:extLst>
        </xdr:cNvPr>
        <xdr:cNvSpPr txBox="1"/>
      </xdr:nvSpPr>
      <xdr:spPr>
        <a:xfrm>
          <a:off x="1838325" y="14509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4.65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8</xdr:row>
      <xdr:rowOff>171450</xdr:rowOff>
    </xdr:from>
    <xdr:to>
      <xdr:col>6</xdr:col>
      <xdr:colOff>38100</xdr:colOff>
      <xdr:row>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F0AE7D6-53D8-46C1-A2C8-4BE83BDBAEF6}"/>
            </a:ext>
          </a:extLst>
        </xdr:cNvPr>
        <xdr:cNvSpPr txBox="1"/>
      </xdr:nvSpPr>
      <xdr:spPr>
        <a:xfrm>
          <a:off x="1828800" y="16446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4.925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9</xdr:row>
      <xdr:rowOff>171450</xdr:rowOff>
    </xdr:from>
    <xdr:to>
      <xdr:col>6</xdr:col>
      <xdr:colOff>38100</xdr:colOff>
      <xdr:row>10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AA08B3E-1AC0-48BB-AF08-380C05CB155E}"/>
            </a:ext>
          </a:extLst>
        </xdr:cNvPr>
        <xdr:cNvSpPr txBox="1"/>
      </xdr:nvSpPr>
      <xdr:spPr>
        <a:xfrm>
          <a:off x="1828800" y="18288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5.275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10</xdr:row>
      <xdr:rowOff>180975</xdr:rowOff>
    </xdr:from>
    <xdr:to>
      <xdr:col>6</xdr:col>
      <xdr:colOff>47625</xdr:colOff>
      <xdr:row>11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41BFE5-532C-4707-98CB-326BFAECFE8D}"/>
            </a:ext>
          </a:extLst>
        </xdr:cNvPr>
        <xdr:cNvSpPr txBox="1"/>
      </xdr:nvSpPr>
      <xdr:spPr>
        <a:xfrm>
          <a:off x="1838325" y="20224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5.6</a:t>
          </a:r>
          <a:r>
            <a:rPr lang="en-MY"/>
            <a:t> </a:t>
          </a:r>
          <a:endParaRPr lang="en-MY">
            <a:effectLst/>
          </a:endParaRPr>
        </a:p>
      </xdr:txBody>
    </xdr:sp>
    <xdr:clientData/>
  </xdr:twoCellAnchor>
  <xdr:twoCellAnchor>
    <xdr:from>
      <xdr:col>3</xdr:col>
      <xdr:colOff>9525</xdr:colOff>
      <xdr:row>11</xdr:row>
      <xdr:rowOff>142875</xdr:rowOff>
    </xdr:from>
    <xdr:to>
      <xdr:col>6</xdr:col>
      <xdr:colOff>47625</xdr:colOff>
      <xdr:row>12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39FCA47-926B-4758-97FE-36F9CD4AEA2D}"/>
            </a:ext>
          </a:extLst>
        </xdr:cNvPr>
        <xdr:cNvSpPr txBox="1"/>
      </xdr:nvSpPr>
      <xdr:spPr>
        <a:xfrm>
          <a:off x="1838325" y="216852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5.825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12</xdr:row>
      <xdr:rowOff>152400</xdr:rowOff>
    </xdr:from>
    <xdr:to>
      <xdr:col>6</xdr:col>
      <xdr:colOff>38100</xdr:colOff>
      <xdr:row>13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0DC366-AA1C-47CF-AC62-8760FCA69C37}"/>
            </a:ext>
          </a:extLst>
        </xdr:cNvPr>
        <xdr:cNvSpPr txBox="1"/>
      </xdr:nvSpPr>
      <xdr:spPr>
        <a:xfrm>
          <a:off x="1828800" y="23622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6.075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13</xdr:row>
      <xdr:rowOff>152400</xdr:rowOff>
    </xdr:from>
    <xdr:to>
      <xdr:col>6</xdr:col>
      <xdr:colOff>38100</xdr:colOff>
      <xdr:row>14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5F5AAB-9BE1-493D-9B43-9876F88FCD9C}"/>
            </a:ext>
          </a:extLst>
        </xdr:cNvPr>
        <xdr:cNvSpPr txBox="1"/>
      </xdr:nvSpPr>
      <xdr:spPr>
        <a:xfrm>
          <a:off x="1828800" y="25463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6.45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0</xdr:col>
      <xdr:colOff>542925</xdr:colOff>
      <xdr:row>68</xdr:row>
      <xdr:rowOff>33337</xdr:rowOff>
    </xdr:from>
    <xdr:to>
      <xdr:col>8</xdr:col>
      <xdr:colOff>238125</xdr:colOff>
      <xdr:row>82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C5415A-DD0E-430B-B478-3051188C2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142875</xdr:rowOff>
    </xdr:from>
    <xdr:to>
      <xdr:col>6</xdr:col>
      <xdr:colOff>38100</xdr:colOff>
      <xdr:row>4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C590A2-EA5F-4640-B39E-089AA2C3F0C9}"/>
            </a:ext>
          </a:extLst>
        </xdr:cNvPr>
        <xdr:cNvSpPr txBox="1"/>
      </xdr:nvSpPr>
      <xdr:spPr>
        <a:xfrm>
          <a:off x="1828800" y="69532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3.45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4</xdr:row>
      <xdr:rowOff>152400</xdr:rowOff>
    </xdr:from>
    <xdr:to>
      <xdr:col>6</xdr:col>
      <xdr:colOff>47625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F3614D-3737-4785-A270-0D090054A91D}"/>
            </a:ext>
          </a:extLst>
        </xdr:cNvPr>
        <xdr:cNvSpPr txBox="1"/>
      </xdr:nvSpPr>
      <xdr:spPr>
        <a:xfrm>
          <a:off x="1838325" y="8890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3.725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5</xdr:row>
      <xdr:rowOff>152400</xdr:rowOff>
    </xdr:from>
    <xdr:to>
      <xdr:col>6</xdr:col>
      <xdr:colOff>38100</xdr:colOff>
      <xdr:row>6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33FBEB-18F8-42A8-9453-C082FECC0BB2}"/>
            </a:ext>
          </a:extLst>
        </xdr:cNvPr>
        <xdr:cNvSpPr txBox="1"/>
      </xdr:nvSpPr>
      <xdr:spPr>
        <a:xfrm>
          <a:off x="1828800" y="10731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4.05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6</xdr:row>
      <xdr:rowOff>152400</xdr:rowOff>
    </xdr:from>
    <xdr:to>
      <xdr:col>6</xdr:col>
      <xdr:colOff>38100</xdr:colOff>
      <xdr:row>7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655466-1CC2-443A-BDB8-79F2E8041BF4}"/>
            </a:ext>
          </a:extLst>
        </xdr:cNvPr>
        <xdr:cNvSpPr txBox="1"/>
      </xdr:nvSpPr>
      <xdr:spPr>
        <a:xfrm>
          <a:off x="1828800" y="12573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4.4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7</xdr:row>
      <xdr:rowOff>161925</xdr:rowOff>
    </xdr:from>
    <xdr:to>
      <xdr:col>6</xdr:col>
      <xdr:colOff>47625</xdr:colOff>
      <xdr:row>8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F22EAF-B753-4A53-9C67-2A3DA87079C9}"/>
            </a:ext>
          </a:extLst>
        </xdr:cNvPr>
        <xdr:cNvSpPr txBox="1"/>
      </xdr:nvSpPr>
      <xdr:spPr>
        <a:xfrm>
          <a:off x="1838325" y="14509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4.65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8</xdr:row>
      <xdr:rowOff>171450</xdr:rowOff>
    </xdr:from>
    <xdr:to>
      <xdr:col>6</xdr:col>
      <xdr:colOff>38100</xdr:colOff>
      <xdr:row>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11B512-C855-4C2A-BD8A-D79720D79E92}"/>
            </a:ext>
          </a:extLst>
        </xdr:cNvPr>
        <xdr:cNvSpPr txBox="1"/>
      </xdr:nvSpPr>
      <xdr:spPr>
        <a:xfrm>
          <a:off x="1828800" y="16446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4.925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9</xdr:row>
      <xdr:rowOff>171450</xdr:rowOff>
    </xdr:from>
    <xdr:to>
      <xdr:col>6</xdr:col>
      <xdr:colOff>38100</xdr:colOff>
      <xdr:row>10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513039-C073-4361-99FB-39386178D4C4}"/>
            </a:ext>
          </a:extLst>
        </xdr:cNvPr>
        <xdr:cNvSpPr txBox="1"/>
      </xdr:nvSpPr>
      <xdr:spPr>
        <a:xfrm>
          <a:off x="1828800" y="18288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5.275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10</xdr:row>
      <xdr:rowOff>180975</xdr:rowOff>
    </xdr:from>
    <xdr:to>
      <xdr:col>6</xdr:col>
      <xdr:colOff>47625</xdr:colOff>
      <xdr:row>11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76259D5-0660-4198-98BE-0DEA87825216}"/>
            </a:ext>
          </a:extLst>
        </xdr:cNvPr>
        <xdr:cNvSpPr txBox="1"/>
      </xdr:nvSpPr>
      <xdr:spPr>
        <a:xfrm>
          <a:off x="1838325" y="202247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5.6</a:t>
          </a:r>
          <a:r>
            <a:rPr lang="en-MY"/>
            <a:t> </a:t>
          </a:r>
          <a:endParaRPr lang="en-MY">
            <a:effectLst/>
          </a:endParaRPr>
        </a:p>
      </xdr:txBody>
    </xdr:sp>
    <xdr:clientData/>
  </xdr:twoCellAnchor>
  <xdr:twoCellAnchor>
    <xdr:from>
      <xdr:col>3</xdr:col>
      <xdr:colOff>9525</xdr:colOff>
      <xdr:row>11</xdr:row>
      <xdr:rowOff>142875</xdr:rowOff>
    </xdr:from>
    <xdr:to>
      <xdr:col>6</xdr:col>
      <xdr:colOff>47625</xdr:colOff>
      <xdr:row>12</xdr:row>
      <xdr:rowOff>85725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0A9CC59-E438-4C44-995C-AA10CB493EA9}"/>
            </a:ext>
          </a:extLst>
        </xdr:cNvPr>
        <xdr:cNvSpPr txBox="1"/>
      </xdr:nvSpPr>
      <xdr:spPr>
        <a:xfrm>
          <a:off x="1838325" y="2168525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5.825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12</xdr:row>
      <xdr:rowOff>152400</xdr:rowOff>
    </xdr:from>
    <xdr:to>
      <xdr:col>6</xdr:col>
      <xdr:colOff>38100</xdr:colOff>
      <xdr:row>13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3A6A5C-BD7C-495E-978A-DD5F711E0358}"/>
            </a:ext>
          </a:extLst>
        </xdr:cNvPr>
        <xdr:cNvSpPr txBox="1"/>
      </xdr:nvSpPr>
      <xdr:spPr>
        <a:xfrm>
          <a:off x="1828800" y="236220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6.075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13</xdr:row>
      <xdr:rowOff>152400</xdr:rowOff>
    </xdr:from>
    <xdr:to>
      <xdr:col>6</xdr:col>
      <xdr:colOff>38100</xdr:colOff>
      <xdr:row>14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7F69567-8ABD-4935-9E1C-310C332E37EA}"/>
            </a:ext>
          </a:extLst>
        </xdr:cNvPr>
        <xdr:cNvSpPr txBox="1"/>
      </xdr:nvSpPr>
      <xdr:spPr>
        <a:xfrm>
          <a:off x="1828800" y="2546350"/>
          <a:ext cx="18669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6.45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1</xdr:col>
      <xdr:colOff>80962</xdr:colOff>
      <xdr:row>19</xdr:row>
      <xdr:rowOff>166687</xdr:rowOff>
    </xdr:from>
    <xdr:to>
      <xdr:col>8</xdr:col>
      <xdr:colOff>385762</xdr:colOff>
      <xdr:row>34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9268C4-C3D8-4634-9D4D-7210BC9E7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109537</xdr:rowOff>
    </xdr:from>
    <xdr:to>
      <xdr:col>8</xdr:col>
      <xdr:colOff>76200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935EA-92E3-486B-8D8D-208F10E9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BBB5-753E-4DFE-AB0C-0C3B3720BE8F}">
  <dimension ref="A1:R85"/>
  <sheetViews>
    <sheetView topLeftCell="A77" workbookViewId="0">
      <selection activeCell="C87" sqref="C87"/>
    </sheetView>
  </sheetViews>
  <sheetFormatPr defaultRowHeight="14.5" x14ac:dyDescent="0.35"/>
  <cols>
    <col min="1" max="1" width="14.81640625" customWidth="1"/>
    <col min="2" max="2" width="13.453125" customWidth="1"/>
    <col min="3" max="3" width="14.81640625" customWidth="1"/>
    <col min="4" max="4" width="13" customWidth="1"/>
    <col min="15" max="15" width="9.1796875" customWidth="1"/>
  </cols>
  <sheetData>
    <row r="1" spans="1:4" x14ac:dyDescent="0.35">
      <c r="A1" s="15" t="s">
        <v>19</v>
      </c>
      <c r="B1" s="15" t="s">
        <v>31</v>
      </c>
      <c r="C1" s="15"/>
      <c r="D1" s="15"/>
    </row>
    <row r="2" spans="1:4" x14ac:dyDescent="0.35">
      <c r="A2" s="15"/>
      <c r="B2" s="7" t="s">
        <v>9</v>
      </c>
      <c r="C2" s="7" t="s">
        <v>8</v>
      </c>
      <c r="D2" s="7" t="s">
        <v>7</v>
      </c>
    </row>
    <row r="3" spans="1:4" x14ac:dyDescent="0.35">
      <c r="A3" s="7" t="s">
        <v>30</v>
      </c>
      <c r="B3" s="7">
        <v>127</v>
      </c>
      <c r="C3" s="7">
        <v>114</v>
      </c>
      <c r="D3" s="7">
        <v>134</v>
      </c>
    </row>
    <row r="4" spans="1:4" x14ac:dyDescent="0.35">
      <c r="A4" s="7" t="s">
        <v>28</v>
      </c>
      <c r="B4" s="7">
        <v>130</v>
      </c>
      <c r="C4" s="7">
        <v>115</v>
      </c>
      <c r="D4" s="7">
        <v>138</v>
      </c>
    </row>
    <row r="5" spans="1:4" x14ac:dyDescent="0.35">
      <c r="A5" s="7" t="s">
        <v>27</v>
      </c>
      <c r="B5" s="7">
        <v>128</v>
      </c>
      <c r="C5" s="7">
        <v>117</v>
      </c>
      <c r="D5" s="7">
        <v>142</v>
      </c>
    </row>
    <row r="6" spans="1:4" x14ac:dyDescent="0.35">
      <c r="A6" s="7" t="s">
        <v>26</v>
      </c>
      <c r="B6" s="7">
        <v>131</v>
      </c>
      <c r="C6" s="7">
        <v>116</v>
      </c>
      <c r="D6" s="7">
        <v>141</v>
      </c>
    </row>
    <row r="7" spans="1:4" x14ac:dyDescent="0.35">
      <c r="A7" s="7" t="s">
        <v>25</v>
      </c>
      <c r="B7" s="7">
        <v>132</v>
      </c>
      <c r="C7" s="7">
        <v>120</v>
      </c>
      <c r="D7" s="7">
        <v>144</v>
      </c>
    </row>
    <row r="9" spans="1:4" x14ac:dyDescent="0.35">
      <c r="A9" s="1" t="s">
        <v>39</v>
      </c>
    </row>
    <row r="23" spans="1:18" x14ac:dyDescent="0.35">
      <c r="A23" s="4"/>
    </row>
    <row r="25" spans="1:18" x14ac:dyDescent="0.35">
      <c r="A25" s="7"/>
      <c r="B25" s="15" t="s">
        <v>30</v>
      </c>
      <c r="C25" s="15"/>
      <c r="D25" s="15"/>
      <c r="E25" s="15" t="s">
        <v>28</v>
      </c>
      <c r="F25" s="15"/>
      <c r="G25" s="15"/>
      <c r="H25" s="15" t="s">
        <v>27</v>
      </c>
      <c r="I25" s="15"/>
      <c r="J25" s="15"/>
      <c r="K25" s="15" t="s">
        <v>26</v>
      </c>
      <c r="L25" s="15"/>
      <c r="M25" s="15"/>
      <c r="N25" s="15" t="s">
        <v>25</v>
      </c>
      <c r="O25" s="15"/>
      <c r="P25" s="15"/>
    </row>
    <row r="26" spans="1:18" x14ac:dyDescent="0.35">
      <c r="A26" s="14" t="s">
        <v>38</v>
      </c>
      <c r="B26" s="7" t="s">
        <v>37</v>
      </c>
      <c r="C26" s="7" t="s">
        <v>36</v>
      </c>
      <c r="D26" s="7" t="s">
        <v>35</v>
      </c>
      <c r="E26" s="7" t="s">
        <v>37</v>
      </c>
      <c r="F26" s="7" t="s">
        <v>36</v>
      </c>
      <c r="G26" s="7" t="s">
        <v>35</v>
      </c>
      <c r="H26" s="7" t="s">
        <v>37</v>
      </c>
      <c r="I26" s="7" t="s">
        <v>36</v>
      </c>
      <c r="J26" s="7" t="s">
        <v>35</v>
      </c>
      <c r="K26" s="7" t="s">
        <v>37</v>
      </c>
      <c r="L26" s="7" t="s">
        <v>36</v>
      </c>
      <c r="M26" s="7" t="s">
        <v>35</v>
      </c>
      <c r="N26" s="7" t="s">
        <v>37</v>
      </c>
      <c r="O26" s="7" t="s">
        <v>36</v>
      </c>
      <c r="P26" s="7" t="s">
        <v>35</v>
      </c>
    </row>
    <row r="27" spans="1:18" x14ac:dyDescent="0.35">
      <c r="A27" s="13"/>
      <c r="B27" s="7">
        <f>B3</f>
        <v>127</v>
      </c>
      <c r="C27" s="7">
        <f>C3</f>
        <v>114</v>
      </c>
      <c r="D27" s="7">
        <f>D3</f>
        <v>134</v>
      </c>
      <c r="E27" s="7">
        <f>B4</f>
        <v>130</v>
      </c>
      <c r="F27" s="7">
        <f>C4</f>
        <v>115</v>
      </c>
      <c r="G27" s="7">
        <f>D4</f>
        <v>138</v>
      </c>
      <c r="H27" s="7">
        <f>B5</f>
        <v>128</v>
      </c>
      <c r="I27" s="7">
        <f>C5</f>
        <v>117</v>
      </c>
      <c r="J27" s="7">
        <f>D5</f>
        <v>142</v>
      </c>
      <c r="K27" s="7">
        <f>B6</f>
        <v>131</v>
      </c>
      <c r="L27" s="7">
        <f>C6</f>
        <v>116</v>
      </c>
      <c r="M27" s="7">
        <f>D6</f>
        <v>141</v>
      </c>
      <c r="N27" s="7">
        <f>B7</f>
        <v>132</v>
      </c>
      <c r="O27" s="7">
        <f>C7</f>
        <v>120</v>
      </c>
      <c r="P27" s="7">
        <f>D7</f>
        <v>144</v>
      </c>
    </row>
    <row r="28" spans="1:18" x14ac:dyDescent="0.35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8" x14ac:dyDescent="0.35">
      <c r="A29" s="10" t="s">
        <v>34</v>
      </c>
      <c r="B29" s="7" t="s">
        <v>29</v>
      </c>
      <c r="C29" s="9">
        <f>SUM(B27:D27)/3</f>
        <v>125</v>
      </c>
      <c r="D29" s="9">
        <f>SUM(C27:E27)/3</f>
        <v>126</v>
      </c>
      <c r="E29" s="9">
        <f>SUM(D27:F27)/3</f>
        <v>126.33333333333333</v>
      </c>
      <c r="F29" s="9">
        <f>SUM(E27:G27)/3</f>
        <v>127.66666666666667</v>
      </c>
      <c r="G29" s="9">
        <f>SUM(F27:H27)/3</f>
        <v>127</v>
      </c>
      <c r="H29" s="9">
        <f>SUM(G27:I27)/3</f>
        <v>127.66666666666667</v>
      </c>
      <c r="I29" s="9">
        <f>SUM(H27:J27)/3</f>
        <v>129</v>
      </c>
      <c r="J29" s="9">
        <f>SUM(I27:K27)/3</f>
        <v>130</v>
      </c>
      <c r="K29" s="9">
        <f>SUM(J27:L27)/3</f>
        <v>129.66666666666666</v>
      </c>
      <c r="L29" s="9">
        <f>SUM(K27:M27)/3</f>
        <v>129.33333333333334</v>
      </c>
      <c r="M29" s="9">
        <f>SUM(L27:N27)/3</f>
        <v>129.66666666666666</v>
      </c>
      <c r="N29" s="9">
        <f>SUM(M27:O27)/3</f>
        <v>131</v>
      </c>
      <c r="O29" s="9">
        <f>SUM(N27:P27)/3</f>
        <v>132</v>
      </c>
      <c r="P29" s="7" t="s">
        <v>29</v>
      </c>
      <c r="R29" s="11" t="s">
        <v>33</v>
      </c>
    </row>
    <row r="30" spans="1:18" x14ac:dyDescent="0.35">
      <c r="A30" s="10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8" x14ac:dyDescent="0.35">
      <c r="A31" s="9" t="s">
        <v>32</v>
      </c>
      <c r="B31" s="7" t="s">
        <v>29</v>
      </c>
      <c r="C31" s="7">
        <f>C27-C29</f>
        <v>-11</v>
      </c>
      <c r="D31" s="7">
        <f>D27-D29</f>
        <v>8</v>
      </c>
      <c r="E31" s="7">
        <f>E27-E29</f>
        <v>3.6666666666666714</v>
      </c>
      <c r="F31" s="7">
        <f>F27-F29</f>
        <v>-12.666666666666671</v>
      </c>
      <c r="G31" s="7">
        <f>G27-G29</f>
        <v>11</v>
      </c>
      <c r="H31" s="7">
        <f>H27-H29</f>
        <v>0.3333333333333286</v>
      </c>
      <c r="I31" s="7">
        <f>I27-I29</f>
        <v>-12</v>
      </c>
      <c r="J31" s="7">
        <f>J27-J29</f>
        <v>12</v>
      </c>
      <c r="K31" s="7">
        <f>K27-K29</f>
        <v>1.3333333333333428</v>
      </c>
      <c r="L31" s="7">
        <f>L27-L29</f>
        <v>-13.333333333333343</v>
      </c>
      <c r="M31" s="7">
        <f>M27-M29</f>
        <v>11.333333333333343</v>
      </c>
      <c r="N31" s="7">
        <f>N27-N29</f>
        <v>1</v>
      </c>
      <c r="O31" s="7">
        <f>O27-O29</f>
        <v>-12</v>
      </c>
      <c r="P31" s="7" t="s">
        <v>29</v>
      </c>
    </row>
    <row r="33" spans="1:6" x14ac:dyDescent="0.35">
      <c r="A33" s="8" t="s">
        <v>19</v>
      </c>
      <c r="B33" s="8" t="s">
        <v>31</v>
      </c>
      <c r="C33" s="8"/>
      <c r="D33" s="8"/>
    </row>
    <row r="34" spans="1:6" x14ac:dyDescent="0.35">
      <c r="A34" s="8"/>
      <c r="B34" t="s">
        <v>9</v>
      </c>
      <c r="C34" t="s">
        <v>8</v>
      </c>
      <c r="D34" t="s">
        <v>7</v>
      </c>
    </row>
    <row r="35" spans="1:6" x14ac:dyDescent="0.35">
      <c r="A35" t="s">
        <v>30</v>
      </c>
      <c r="B35" s="7" t="s">
        <v>29</v>
      </c>
      <c r="C35" s="7">
        <f>C31-C33</f>
        <v>-11</v>
      </c>
      <c r="D35" s="7">
        <f>D31-D33</f>
        <v>8</v>
      </c>
    </row>
    <row r="36" spans="1:6" x14ac:dyDescent="0.35">
      <c r="A36" t="s">
        <v>28</v>
      </c>
      <c r="B36">
        <f>E31</f>
        <v>3.6666666666666714</v>
      </c>
      <c r="C36">
        <f>F31</f>
        <v>-12.666666666666671</v>
      </c>
      <c r="D36">
        <f>G31</f>
        <v>11</v>
      </c>
    </row>
    <row r="37" spans="1:6" x14ac:dyDescent="0.35">
      <c r="A37" t="s">
        <v>27</v>
      </c>
      <c r="B37">
        <f>H31</f>
        <v>0.3333333333333286</v>
      </c>
      <c r="C37">
        <f>I31</f>
        <v>-12</v>
      </c>
      <c r="D37">
        <f>J31</f>
        <v>12</v>
      </c>
    </row>
    <row r="38" spans="1:6" x14ac:dyDescent="0.35">
      <c r="A38" t="s">
        <v>26</v>
      </c>
      <c r="B38">
        <f>K31</f>
        <v>1.3333333333333428</v>
      </c>
      <c r="C38">
        <f>L31</f>
        <v>-13.333333333333343</v>
      </c>
      <c r="D38">
        <f>M31</f>
        <v>11.333333333333343</v>
      </c>
    </row>
    <row r="39" spans="1:6" ht="15" thickBot="1" x14ac:dyDescent="0.4">
      <c r="A39" s="6" t="s">
        <v>25</v>
      </c>
      <c r="B39" s="6">
        <f>N31</f>
        <v>1</v>
      </c>
      <c r="C39" s="5">
        <f>O31</f>
        <v>-12</v>
      </c>
      <c r="D39" s="5" t="str">
        <f>P31</f>
        <v>N/A</v>
      </c>
    </row>
    <row r="40" spans="1:6" x14ac:dyDescent="0.35">
      <c r="A40" t="s">
        <v>24</v>
      </c>
      <c r="B40">
        <f>SUM(B36:B39)</f>
        <v>6.3333333333333428</v>
      </c>
      <c r="C40">
        <f>SUM(C35:C39)</f>
        <v>-61.000000000000014</v>
      </c>
      <c r="D40">
        <f>SUM(D35:D39)</f>
        <v>42.333333333333343</v>
      </c>
    </row>
    <row r="41" spans="1:6" x14ac:dyDescent="0.35">
      <c r="A41" t="s">
        <v>23</v>
      </c>
      <c r="B41">
        <f>B40/4</f>
        <v>1.5833333333333357</v>
      </c>
      <c r="C41">
        <f>C40/5</f>
        <v>-12.200000000000003</v>
      </c>
      <c r="D41">
        <f>D40/4</f>
        <v>10.583333333333336</v>
      </c>
      <c r="E41">
        <f>SUM(B41:D41)</f>
        <v>-3.3333333333331439E-2</v>
      </c>
    </row>
    <row r="42" spans="1:6" x14ac:dyDescent="0.35">
      <c r="A42" t="s">
        <v>22</v>
      </c>
      <c r="B42">
        <f>E41/3</f>
        <v>-1.111111111111048E-2</v>
      </c>
      <c r="C42">
        <f>E41/3</f>
        <v>-1.111111111111048E-2</v>
      </c>
      <c r="D42">
        <f>E41/3</f>
        <v>-1.111111111111048E-2</v>
      </c>
    </row>
    <row r="43" spans="1:6" x14ac:dyDescent="0.35">
      <c r="A43" s="1" t="s">
        <v>16</v>
      </c>
      <c r="B43" s="1">
        <f>B41-B42</f>
        <v>1.5944444444444461</v>
      </c>
      <c r="C43" s="1">
        <f>C41-C42</f>
        <v>-12.188888888888892</v>
      </c>
      <c r="D43" s="1">
        <f>D41-D42</f>
        <v>10.594444444444447</v>
      </c>
      <c r="F43" s="4" t="s">
        <v>21</v>
      </c>
    </row>
    <row r="45" spans="1:6" x14ac:dyDescent="0.35">
      <c r="A45" s="1" t="s">
        <v>20</v>
      </c>
    </row>
    <row r="47" spans="1:6" x14ac:dyDescent="0.35">
      <c r="B47" s="3"/>
      <c r="D47" s="3"/>
    </row>
    <row r="48" spans="1:6" s="2" customFormat="1" ht="43.5" customHeight="1" x14ac:dyDescent="0.35">
      <c r="A48" s="2" t="s">
        <v>19</v>
      </c>
      <c r="B48" s="2" t="s">
        <v>18</v>
      </c>
      <c r="C48" s="2" t="s">
        <v>17</v>
      </c>
      <c r="D48" s="2" t="s">
        <v>16</v>
      </c>
      <c r="E48" s="2" t="s">
        <v>15</v>
      </c>
    </row>
    <row r="49" spans="1:5" x14ac:dyDescent="0.35">
      <c r="A49" t="s">
        <v>14</v>
      </c>
      <c r="B49" t="s">
        <v>9</v>
      </c>
      <c r="C49">
        <v>127</v>
      </c>
      <c r="D49">
        <v>1.5944444444444461</v>
      </c>
      <c r="E49">
        <f>C49-D49</f>
        <v>125.40555555555555</v>
      </c>
    </row>
    <row r="50" spans="1:5" x14ac:dyDescent="0.35">
      <c r="B50" t="s">
        <v>8</v>
      </c>
      <c r="C50">
        <v>130</v>
      </c>
      <c r="D50">
        <v>-12.188888888888892</v>
      </c>
      <c r="E50">
        <f>C50-D50</f>
        <v>142.1888888888889</v>
      </c>
    </row>
    <row r="51" spans="1:5" x14ac:dyDescent="0.35">
      <c r="B51" t="s">
        <v>7</v>
      </c>
      <c r="C51">
        <v>128</v>
      </c>
      <c r="D51">
        <v>10.594444444444447</v>
      </c>
      <c r="E51">
        <f>C51-D51</f>
        <v>117.40555555555555</v>
      </c>
    </row>
    <row r="52" spans="1:5" x14ac:dyDescent="0.35">
      <c r="A52" t="s">
        <v>13</v>
      </c>
      <c r="B52" t="s">
        <v>9</v>
      </c>
      <c r="C52">
        <v>131</v>
      </c>
      <c r="D52">
        <v>1.5944444444444461</v>
      </c>
      <c r="E52">
        <f>C52-D52</f>
        <v>129.40555555555557</v>
      </c>
    </row>
    <row r="53" spans="1:5" x14ac:dyDescent="0.35">
      <c r="B53" t="s">
        <v>8</v>
      </c>
      <c r="C53">
        <v>132</v>
      </c>
      <c r="D53">
        <v>-12.188888888888892</v>
      </c>
      <c r="E53">
        <f>C53-D53</f>
        <v>144.1888888888889</v>
      </c>
    </row>
    <row r="54" spans="1:5" x14ac:dyDescent="0.35">
      <c r="B54" t="s">
        <v>7</v>
      </c>
      <c r="C54">
        <v>114</v>
      </c>
      <c r="D54">
        <v>10.594444444444447</v>
      </c>
      <c r="E54">
        <f>C54-D54</f>
        <v>103.40555555555555</v>
      </c>
    </row>
    <row r="55" spans="1:5" x14ac:dyDescent="0.35">
      <c r="A55" t="s">
        <v>12</v>
      </c>
      <c r="B55" t="s">
        <v>9</v>
      </c>
      <c r="C55">
        <v>115</v>
      </c>
      <c r="D55">
        <v>1.5944444444444461</v>
      </c>
      <c r="E55">
        <f>C55-D55</f>
        <v>113.40555555555555</v>
      </c>
    </row>
    <row r="56" spans="1:5" x14ac:dyDescent="0.35">
      <c r="B56" t="s">
        <v>8</v>
      </c>
      <c r="C56">
        <v>117</v>
      </c>
      <c r="D56">
        <v>-12.188888888888892</v>
      </c>
      <c r="E56">
        <f>C56-D56</f>
        <v>129.1888888888889</v>
      </c>
    </row>
    <row r="57" spans="1:5" x14ac:dyDescent="0.35">
      <c r="B57" t="s">
        <v>7</v>
      </c>
      <c r="C57">
        <v>116</v>
      </c>
      <c r="D57">
        <v>10.594444444444447</v>
      </c>
      <c r="E57">
        <f>C57-D57</f>
        <v>105.40555555555555</v>
      </c>
    </row>
    <row r="58" spans="1:5" x14ac:dyDescent="0.35">
      <c r="A58" t="s">
        <v>11</v>
      </c>
      <c r="B58" t="s">
        <v>9</v>
      </c>
      <c r="C58">
        <v>120</v>
      </c>
      <c r="D58">
        <v>1.5944444444444461</v>
      </c>
      <c r="E58">
        <f>C58-D58</f>
        <v>118.40555555555555</v>
      </c>
    </row>
    <row r="59" spans="1:5" x14ac:dyDescent="0.35">
      <c r="B59" t="s">
        <v>8</v>
      </c>
      <c r="C59">
        <v>134</v>
      </c>
      <c r="D59">
        <v>-12.188888888888892</v>
      </c>
      <c r="E59">
        <f>C59-D59</f>
        <v>146.1888888888889</v>
      </c>
    </row>
    <row r="60" spans="1:5" x14ac:dyDescent="0.35">
      <c r="B60" t="s">
        <v>7</v>
      </c>
      <c r="C60">
        <v>138</v>
      </c>
      <c r="D60">
        <v>10.594444444444447</v>
      </c>
      <c r="E60">
        <f>C60-D60</f>
        <v>127.40555555555555</v>
      </c>
    </row>
    <row r="61" spans="1:5" x14ac:dyDescent="0.35">
      <c r="A61" t="s">
        <v>10</v>
      </c>
      <c r="B61" t="s">
        <v>9</v>
      </c>
      <c r="C61">
        <v>142</v>
      </c>
      <c r="D61">
        <v>1.5944444444444461</v>
      </c>
      <c r="E61">
        <f>C61-D61</f>
        <v>140.40555555555557</v>
      </c>
    </row>
    <row r="62" spans="1:5" x14ac:dyDescent="0.35">
      <c r="B62" t="s">
        <v>8</v>
      </c>
      <c r="C62">
        <v>141</v>
      </c>
      <c r="D62">
        <v>-12.188888888888892</v>
      </c>
      <c r="E62">
        <f>C62-D62</f>
        <v>153.1888888888889</v>
      </c>
    </row>
    <row r="63" spans="1:5" x14ac:dyDescent="0.35">
      <c r="B63" t="s">
        <v>7</v>
      </c>
      <c r="C63">
        <v>144</v>
      </c>
      <c r="D63">
        <v>10.594444444444447</v>
      </c>
      <c r="E63">
        <f>C63-D63</f>
        <v>133.40555555555557</v>
      </c>
    </row>
    <row r="65" spans="1:1" x14ac:dyDescent="0.35">
      <c r="A65" s="1" t="s">
        <v>6</v>
      </c>
    </row>
    <row r="82" spans="1:5" x14ac:dyDescent="0.35">
      <c r="A82" s="1" t="s">
        <v>5</v>
      </c>
    </row>
    <row r="83" spans="1:5" x14ac:dyDescent="0.35">
      <c r="A83" t="s">
        <v>4</v>
      </c>
    </row>
    <row r="84" spans="1:5" x14ac:dyDescent="0.35">
      <c r="A84" t="s">
        <v>3</v>
      </c>
      <c r="C84">
        <f>(O29-C29)/(COUNT(C29:O29)-1)</f>
        <v>0.58333333333333337</v>
      </c>
    </row>
    <row r="85" spans="1:5" x14ac:dyDescent="0.35">
      <c r="A85" t="s">
        <v>2</v>
      </c>
      <c r="C85">
        <f>O29+2*(C84)+D49</f>
        <v>134.76111111111109</v>
      </c>
      <c r="D85" s="1" t="s">
        <v>1</v>
      </c>
      <c r="E85" t="s">
        <v>0</v>
      </c>
    </row>
  </sheetData>
  <mergeCells count="11">
    <mergeCell ref="A29:A30"/>
    <mergeCell ref="A33:A34"/>
    <mergeCell ref="B33:D33"/>
    <mergeCell ref="N25:P25"/>
    <mergeCell ref="K25:M25"/>
    <mergeCell ref="B1:D1"/>
    <mergeCell ref="A1:A2"/>
    <mergeCell ref="B25:D25"/>
    <mergeCell ref="E25:G25"/>
    <mergeCell ref="H25:J25"/>
    <mergeCell ref="A26:A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F29-B991-4FF5-8D80-C24C2F5A706B}">
  <dimension ref="A1:H55"/>
  <sheetViews>
    <sheetView workbookViewId="0">
      <selection activeCell="C87" sqref="C87"/>
    </sheetView>
  </sheetViews>
  <sheetFormatPr defaultRowHeight="14.5" x14ac:dyDescent="0.35"/>
  <sheetData>
    <row r="1" spans="1:4" x14ac:dyDescent="0.35">
      <c r="A1" s="15" t="s">
        <v>19</v>
      </c>
      <c r="B1" s="15" t="s">
        <v>31</v>
      </c>
      <c r="C1" s="15"/>
      <c r="D1" s="15"/>
    </row>
    <row r="2" spans="1:4" x14ac:dyDescent="0.35">
      <c r="A2" s="15"/>
      <c r="B2" s="7" t="s">
        <v>9</v>
      </c>
      <c r="C2" s="7" t="s">
        <v>8</v>
      </c>
      <c r="D2" s="7" t="s">
        <v>7</v>
      </c>
    </row>
    <row r="3" spans="1:4" x14ac:dyDescent="0.35">
      <c r="A3" s="7" t="s">
        <v>30</v>
      </c>
      <c r="B3" s="7">
        <v>127</v>
      </c>
      <c r="C3" s="7">
        <v>114</v>
      </c>
      <c r="D3" s="7">
        <v>134</v>
      </c>
    </row>
    <row r="4" spans="1:4" x14ac:dyDescent="0.35">
      <c r="A4" s="7" t="s">
        <v>28</v>
      </c>
      <c r="B4" s="7">
        <v>130</v>
      </c>
      <c r="C4" s="7">
        <v>115</v>
      </c>
      <c r="D4" s="7">
        <v>138</v>
      </c>
    </row>
    <row r="5" spans="1:4" x14ac:dyDescent="0.35">
      <c r="A5" s="7" t="s">
        <v>27</v>
      </c>
      <c r="B5" s="7">
        <v>128</v>
      </c>
      <c r="C5" s="7">
        <v>117</v>
      </c>
      <c r="D5" s="7">
        <v>142</v>
      </c>
    </row>
    <row r="6" spans="1:4" x14ac:dyDescent="0.35">
      <c r="A6" s="7" t="s">
        <v>26</v>
      </c>
      <c r="B6" s="7">
        <v>131</v>
      </c>
      <c r="C6" s="7">
        <v>116</v>
      </c>
      <c r="D6" s="7">
        <v>141</v>
      </c>
    </row>
    <row r="7" spans="1:4" x14ac:dyDescent="0.35">
      <c r="A7" s="7" t="s">
        <v>25</v>
      </c>
      <c r="B7" s="7">
        <v>132</v>
      </c>
      <c r="C7" s="7">
        <v>120</v>
      </c>
      <c r="D7" s="7">
        <v>144</v>
      </c>
    </row>
    <row r="9" spans="1:4" x14ac:dyDescent="0.35">
      <c r="A9" s="15" t="s">
        <v>19</v>
      </c>
      <c r="B9" s="15" t="s">
        <v>31</v>
      </c>
      <c r="C9" s="15"/>
      <c r="D9" s="15"/>
    </row>
    <row r="10" spans="1:4" x14ac:dyDescent="0.35">
      <c r="A10" s="15"/>
      <c r="B10" s="7" t="s">
        <v>9</v>
      </c>
      <c r="C10" s="7" t="s">
        <v>8</v>
      </c>
      <c r="D10" s="7" t="s">
        <v>7</v>
      </c>
    </row>
    <row r="11" spans="1:4" x14ac:dyDescent="0.35">
      <c r="A11" s="7" t="s">
        <v>30</v>
      </c>
      <c r="B11" s="7">
        <v>127</v>
      </c>
      <c r="C11" s="7">
        <v>114</v>
      </c>
      <c r="D11" s="7">
        <v>134</v>
      </c>
    </row>
    <row r="12" spans="1:4" x14ac:dyDescent="0.35">
      <c r="A12" s="7" t="s">
        <v>28</v>
      </c>
      <c r="B12" s="7">
        <v>130</v>
      </c>
      <c r="C12" s="7">
        <v>115</v>
      </c>
      <c r="D12" s="7">
        <v>138</v>
      </c>
    </row>
    <row r="13" spans="1:4" x14ac:dyDescent="0.35">
      <c r="A13" s="7" t="s">
        <v>27</v>
      </c>
      <c r="B13" s="7">
        <v>128</v>
      </c>
      <c r="C13" s="7">
        <v>117</v>
      </c>
      <c r="D13" s="7">
        <v>142</v>
      </c>
    </row>
    <row r="14" spans="1:4" x14ac:dyDescent="0.35">
      <c r="A14" s="7" t="s">
        <v>26</v>
      </c>
      <c r="B14" s="7">
        <v>131</v>
      </c>
      <c r="C14" s="7">
        <v>116</v>
      </c>
      <c r="D14" s="7">
        <v>141</v>
      </c>
    </row>
    <row r="15" spans="1:4" x14ac:dyDescent="0.35">
      <c r="A15" s="7" t="s">
        <v>25</v>
      </c>
      <c r="B15" s="7">
        <v>132</v>
      </c>
      <c r="C15" s="7">
        <v>120</v>
      </c>
      <c r="D15" s="7">
        <v>144</v>
      </c>
    </row>
    <row r="17" spans="1:8" x14ac:dyDescent="0.35">
      <c r="F17" t="s">
        <v>53</v>
      </c>
    </row>
    <row r="18" spans="1:8" x14ac:dyDescent="0.35">
      <c r="A18" s="17" t="s">
        <v>19</v>
      </c>
      <c r="B18" s="7" t="s">
        <v>18</v>
      </c>
      <c r="C18" s="7" t="s">
        <v>52</v>
      </c>
      <c r="D18" s="7" t="s">
        <v>51</v>
      </c>
      <c r="E18" s="7" t="s">
        <v>50</v>
      </c>
      <c r="F18" s="16" t="s">
        <v>32</v>
      </c>
      <c r="G18" s="16" t="s">
        <v>49</v>
      </c>
      <c r="H18" s="16" t="s">
        <v>48</v>
      </c>
    </row>
    <row r="19" spans="1:8" x14ac:dyDescent="0.35">
      <c r="A19" s="7" t="s">
        <v>30</v>
      </c>
      <c r="B19" s="7" t="s">
        <v>41</v>
      </c>
      <c r="C19" s="7">
        <v>127</v>
      </c>
      <c r="D19" s="7" t="s">
        <v>47</v>
      </c>
      <c r="E19" s="7"/>
      <c r="G19">
        <v>1.5944444444444461</v>
      </c>
      <c r="H19">
        <f>C19-G19</f>
        <v>125.40555555555555</v>
      </c>
    </row>
    <row r="20" spans="1:8" x14ac:dyDescent="0.35">
      <c r="A20" s="7"/>
      <c r="B20" s="7" t="s">
        <v>46</v>
      </c>
      <c r="C20" s="7">
        <v>114</v>
      </c>
      <c r="D20" s="7">
        <f>SUM(C19:C21)</f>
        <v>375</v>
      </c>
      <c r="E20" s="7">
        <f>D20/3</f>
        <v>125</v>
      </c>
      <c r="F20">
        <f>C20-E20</f>
        <v>-11</v>
      </c>
      <c r="G20">
        <v>-12.188888888888892</v>
      </c>
      <c r="H20">
        <f>C20-G20</f>
        <v>126.1888888888889</v>
      </c>
    </row>
    <row r="21" spans="1:8" x14ac:dyDescent="0.35">
      <c r="A21" s="7"/>
      <c r="B21" s="7" t="s">
        <v>45</v>
      </c>
      <c r="C21" s="7">
        <v>134</v>
      </c>
      <c r="D21" s="7">
        <f>SUM(C20:C22)</f>
        <v>378</v>
      </c>
      <c r="E21" s="7">
        <f>D21/3</f>
        <v>126</v>
      </c>
      <c r="F21">
        <f>C21-E21</f>
        <v>8</v>
      </c>
      <c r="G21">
        <v>10.594444444444447</v>
      </c>
      <c r="H21">
        <f>C21-G21</f>
        <v>123.40555555555555</v>
      </c>
    </row>
    <row r="22" spans="1:8" x14ac:dyDescent="0.35">
      <c r="A22" s="7" t="s">
        <v>28</v>
      </c>
      <c r="B22" s="7" t="s">
        <v>41</v>
      </c>
      <c r="C22" s="7">
        <v>130</v>
      </c>
      <c r="D22" s="7">
        <f>SUM(C21:C23)</f>
        <v>379</v>
      </c>
      <c r="E22" s="7">
        <f>D22/3</f>
        <v>126.33333333333333</v>
      </c>
      <c r="F22">
        <f>C22-E22</f>
        <v>3.6666666666666714</v>
      </c>
      <c r="G22">
        <v>1.5944444444444461</v>
      </c>
      <c r="H22">
        <f>C22-G22</f>
        <v>128.40555555555557</v>
      </c>
    </row>
    <row r="23" spans="1:8" x14ac:dyDescent="0.35">
      <c r="A23" s="7"/>
      <c r="B23" s="7" t="s">
        <v>46</v>
      </c>
      <c r="C23" s="7">
        <v>115</v>
      </c>
      <c r="D23" s="7">
        <f>SUM(C22:C24)</f>
        <v>383</v>
      </c>
      <c r="E23" s="7">
        <f>D23/3</f>
        <v>127.66666666666667</v>
      </c>
      <c r="F23">
        <f>C23-E23</f>
        <v>-12.666666666666671</v>
      </c>
      <c r="G23">
        <v>-12.188888888888892</v>
      </c>
      <c r="H23">
        <f>C23-G23</f>
        <v>127.1888888888889</v>
      </c>
    </row>
    <row r="24" spans="1:8" x14ac:dyDescent="0.35">
      <c r="A24" s="7"/>
      <c r="B24" s="7" t="s">
        <v>45</v>
      </c>
      <c r="C24" s="7">
        <v>138</v>
      </c>
      <c r="D24" s="7">
        <f>SUM(C23:C25)</f>
        <v>381</v>
      </c>
      <c r="E24" s="7">
        <f>D24/3</f>
        <v>127</v>
      </c>
      <c r="F24">
        <f>C24-E24</f>
        <v>11</v>
      </c>
      <c r="G24">
        <v>10.594444444444447</v>
      </c>
      <c r="H24">
        <f>C24-G24</f>
        <v>127.40555555555555</v>
      </c>
    </row>
    <row r="25" spans="1:8" x14ac:dyDescent="0.35">
      <c r="A25" s="7" t="s">
        <v>27</v>
      </c>
      <c r="B25" s="7" t="s">
        <v>41</v>
      </c>
      <c r="C25" s="7">
        <v>128</v>
      </c>
      <c r="D25" s="7">
        <f>SUM(C24:C26)</f>
        <v>383</v>
      </c>
      <c r="E25" s="7">
        <f>D25/3</f>
        <v>127.66666666666667</v>
      </c>
      <c r="F25">
        <f>C25-E25</f>
        <v>0.3333333333333286</v>
      </c>
      <c r="G25">
        <v>1.5944444444444461</v>
      </c>
      <c r="H25">
        <f>C25-G25</f>
        <v>126.40555555555555</v>
      </c>
    </row>
    <row r="26" spans="1:8" x14ac:dyDescent="0.35">
      <c r="A26" s="7"/>
      <c r="B26" s="7" t="s">
        <v>46</v>
      </c>
      <c r="C26" s="7">
        <v>117</v>
      </c>
      <c r="D26" s="7">
        <f>SUM(C25:C27)</f>
        <v>387</v>
      </c>
      <c r="E26" s="7">
        <f>D26/3</f>
        <v>129</v>
      </c>
      <c r="F26">
        <f>C26-E26</f>
        <v>-12</v>
      </c>
      <c r="G26">
        <v>-12.188888888888892</v>
      </c>
      <c r="H26">
        <f>C26-G26</f>
        <v>129.1888888888889</v>
      </c>
    </row>
    <row r="27" spans="1:8" x14ac:dyDescent="0.35">
      <c r="A27" s="7"/>
      <c r="B27" s="7" t="s">
        <v>45</v>
      </c>
      <c r="C27" s="7">
        <v>142</v>
      </c>
      <c r="D27" s="7">
        <f>SUM(C26:C28)</f>
        <v>390</v>
      </c>
      <c r="E27" s="7">
        <f>D27/3</f>
        <v>130</v>
      </c>
      <c r="F27">
        <f>C27-E27</f>
        <v>12</v>
      </c>
      <c r="G27">
        <v>10.594444444444447</v>
      </c>
      <c r="H27">
        <f>C27-G27</f>
        <v>131.40555555555557</v>
      </c>
    </row>
    <row r="28" spans="1:8" x14ac:dyDescent="0.35">
      <c r="A28" s="7" t="s">
        <v>26</v>
      </c>
      <c r="B28" s="7" t="s">
        <v>41</v>
      </c>
      <c r="C28" s="7">
        <v>131</v>
      </c>
      <c r="D28" s="7">
        <f>SUM(C27:C29)</f>
        <v>389</v>
      </c>
      <c r="E28" s="7">
        <f>D28/3</f>
        <v>129.66666666666666</v>
      </c>
      <c r="F28">
        <f>C28-E28</f>
        <v>1.3333333333333428</v>
      </c>
      <c r="G28">
        <v>1.5944444444444461</v>
      </c>
      <c r="H28">
        <f>C28-G28</f>
        <v>129.40555555555557</v>
      </c>
    </row>
    <row r="29" spans="1:8" x14ac:dyDescent="0.35">
      <c r="A29" s="7"/>
      <c r="B29" s="7" t="s">
        <v>46</v>
      </c>
      <c r="C29" s="7">
        <v>116</v>
      </c>
      <c r="D29" s="7">
        <f>SUM(C28:C30)</f>
        <v>388</v>
      </c>
      <c r="E29" s="7">
        <f>D29/3</f>
        <v>129.33333333333334</v>
      </c>
      <c r="F29">
        <f>C29-E29</f>
        <v>-13.333333333333343</v>
      </c>
      <c r="G29">
        <v>-12.188888888888892</v>
      </c>
      <c r="H29">
        <f>C29-G29</f>
        <v>128.1888888888889</v>
      </c>
    </row>
    <row r="30" spans="1:8" x14ac:dyDescent="0.35">
      <c r="A30" s="7"/>
      <c r="B30" s="7" t="s">
        <v>45</v>
      </c>
      <c r="C30" s="7">
        <v>141</v>
      </c>
      <c r="D30" s="7">
        <f>SUM(C29:C31)</f>
        <v>389</v>
      </c>
      <c r="E30" s="7">
        <f>D30/3</f>
        <v>129.66666666666666</v>
      </c>
      <c r="F30">
        <f>C30-E30</f>
        <v>11.333333333333343</v>
      </c>
      <c r="G30">
        <v>10.594444444444447</v>
      </c>
      <c r="H30">
        <f>C30-G30</f>
        <v>130.40555555555557</v>
      </c>
    </row>
    <row r="31" spans="1:8" x14ac:dyDescent="0.35">
      <c r="A31" s="7" t="s">
        <v>25</v>
      </c>
      <c r="B31" s="7" t="s">
        <v>41</v>
      </c>
      <c r="C31" s="7">
        <v>132</v>
      </c>
      <c r="D31" s="7">
        <f>SUM(C30:C32)</f>
        <v>393</v>
      </c>
      <c r="E31" s="7">
        <f>D31/3</f>
        <v>131</v>
      </c>
      <c r="F31">
        <f>C31-E31</f>
        <v>1</v>
      </c>
      <c r="G31">
        <v>1.5944444444444461</v>
      </c>
      <c r="H31">
        <f>C31-G31</f>
        <v>130.40555555555557</v>
      </c>
    </row>
    <row r="32" spans="1:8" x14ac:dyDescent="0.35">
      <c r="A32" s="7"/>
      <c r="B32" s="7" t="s">
        <v>46</v>
      </c>
      <c r="C32" s="7">
        <v>120</v>
      </c>
      <c r="D32" s="7">
        <f>SUM(C31:C33)</f>
        <v>396</v>
      </c>
      <c r="E32" s="7">
        <f>D32/3</f>
        <v>132</v>
      </c>
      <c r="F32">
        <f>C32-E32</f>
        <v>-12</v>
      </c>
      <c r="G32">
        <v>-12.188888888888892</v>
      </c>
      <c r="H32">
        <f>C32-G32</f>
        <v>132.1888888888889</v>
      </c>
    </row>
    <row r="33" spans="1:8" x14ac:dyDescent="0.35">
      <c r="A33" s="7"/>
      <c r="B33" s="7" t="s">
        <v>45</v>
      </c>
      <c r="C33" s="7">
        <v>144</v>
      </c>
      <c r="D33" s="7" t="s">
        <v>47</v>
      </c>
      <c r="E33" s="7"/>
      <c r="G33">
        <v>10.594444444444447</v>
      </c>
      <c r="H33">
        <f>C33-G33</f>
        <v>133.40555555555557</v>
      </c>
    </row>
    <row r="35" spans="1:8" x14ac:dyDescent="0.35">
      <c r="A35" s="17" t="s">
        <v>19</v>
      </c>
      <c r="B35" t="s">
        <v>41</v>
      </c>
      <c r="C35" t="s">
        <v>46</v>
      </c>
      <c r="D35" t="s">
        <v>45</v>
      </c>
    </row>
    <row r="36" spans="1:8" x14ac:dyDescent="0.35">
      <c r="A36" s="7" t="s">
        <v>30</v>
      </c>
      <c r="C36">
        <v>-11</v>
      </c>
      <c r="D36">
        <v>8</v>
      </c>
    </row>
    <row r="37" spans="1:8" x14ac:dyDescent="0.35">
      <c r="A37" s="7" t="s">
        <v>28</v>
      </c>
      <c r="B37">
        <v>3.6666666666666714</v>
      </c>
      <c r="C37">
        <v>-12.666666666666671</v>
      </c>
      <c r="D37">
        <v>11</v>
      </c>
    </row>
    <row r="38" spans="1:8" x14ac:dyDescent="0.35">
      <c r="A38" s="7" t="s">
        <v>27</v>
      </c>
      <c r="B38">
        <v>0.3333333333333286</v>
      </c>
      <c r="C38">
        <v>-12</v>
      </c>
      <c r="D38">
        <v>12</v>
      </c>
    </row>
    <row r="39" spans="1:8" x14ac:dyDescent="0.35">
      <c r="A39" s="7" t="s">
        <v>26</v>
      </c>
      <c r="B39">
        <v>1.3333333333333428</v>
      </c>
      <c r="C39">
        <v>-13.333333333333343</v>
      </c>
      <c r="D39">
        <v>11.333333333333343</v>
      </c>
    </row>
    <row r="40" spans="1:8" x14ac:dyDescent="0.35">
      <c r="A40" s="7" t="s">
        <v>25</v>
      </c>
      <c r="B40">
        <v>1</v>
      </c>
      <c r="C40">
        <v>-12</v>
      </c>
    </row>
    <row r="41" spans="1:8" x14ac:dyDescent="0.35">
      <c r="A41" s="16" t="s">
        <v>44</v>
      </c>
      <c r="B41">
        <f>SUM(B36:B40)</f>
        <v>6.3333333333333428</v>
      </c>
      <c r="C41">
        <f>SUM(C36:C40)</f>
        <v>-61.000000000000014</v>
      </c>
      <c r="D41">
        <f>SUM(D36:D40)</f>
        <v>42.333333333333343</v>
      </c>
    </row>
    <row r="42" spans="1:8" x14ac:dyDescent="0.35">
      <c r="A42" s="16" t="s">
        <v>23</v>
      </c>
      <c r="B42">
        <f>B41/COUNT(B37:B40)</f>
        <v>1.5833333333333357</v>
      </c>
      <c r="C42">
        <f>C41/COUNT(C36:C40)</f>
        <v>-12.200000000000003</v>
      </c>
      <c r="D42">
        <f>D41/COUNT(D36:D40)</f>
        <v>10.583333333333336</v>
      </c>
      <c r="E42">
        <f>SUM(B42:D42)</f>
        <v>-3.3333333333331439E-2</v>
      </c>
    </row>
    <row r="43" spans="1:8" x14ac:dyDescent="0.35">
      <c r="A43" s="16" t="s">
        <v>22</v>
      </c>
      <c r="B43">
        <f>E42/3</f>
        <v>-1.111111111111048E-2</v>
      </c>
      <c r="C43">
        <f>E42/3</f>
        <v>-1.111111111111048E-2</v>
      </c>
      <c r="D43">
        <f>E42/3</f>
        <v>-1.111111111111048E-2</v>
      </c>
    </row>
    <row r="44" spans="1:8" x14ac:dyDescent="0.35">
      <c r="A44" s="16" t="s">
        <v>43</v>
      </c>
      <c r="B44">
        <f>B42-B43</f>
        <v>1.5944444444444461</v>
      </c>
      <c r="C44">
        <f>C42-C43</f>
        <v>-12.188888888888892</v>
      </c>
      <c r="D44">
        <f>D42-D43</f>
        <v>10.594444444444447</v>
      </c>
      <c r="E44">
        <f>SUM(B44:D44)</f>
        <v>0</v>
      </c>
    </row>
    <row r="47" spans="1:8" x14ac:dyDescent="0.35">
      <c r="D47">
        <v>1.5944444444444461</v>
      </c>
      <c r="E47">
        <v>-12.188888888888892</v>
      </c>
      <c r="F47">
        <v>10.594444444444447</v>
      </c>
    </row>
    <row r="49" spans="1:2" x14ac:dyDescent="0.35">
      <c r="A49" t="s">
        <v>4</v>
      </c>
    </row>
    <row r="50" spans="1:2" x14ac:dyDescent="0.35">
      <c r="A50" t="s">
        <v>42</v>
      </c>
      <c r="B50">
        <f>(E32-E20)/(COUNT(E20:E32)-1)</f>
        <v>0.58333333333333337</v>
      </c>
    </row>
    <row r="53" spans="1:2" x14ac:dyDescent="0.35">
      <c r="A53" t="s">
        <v>30</v>
      </c>
      <c r="B53" s="16" t="s">
        <v>41</v>
      </c>
    </row>
    <row r="54" spans="1:2" x14ac:dyDescent="0.35">
      <c r="B54">
        <f>E32+2*(B50)+B44</f>
        <v>134.76111111111109</v>
      </c>
    </row>
    <row r="55" spans="1:2" x14ac:dyDescent="0.35">
      <c r="B55" t="s">
        <v>40</v>
      </c>
    </row>
  </sheetData>
  <mergeCells count="4">
    <mergeCell ref="A1:A2"/>
    <mergeCell ref="B1:D1"/>
    <mergeCell ref="A9:A10"/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51DA-8D2F-481C-A7F7-CBF51A0609BE}">
  <dimension ref="A1:XFD57"/>
  <sheetViews>
    <sheetView topLeftCell="A13" workbookViewId="0">
      <selection activeCell="C87" sqref="C87"/>
    </sheetView>
  </sheetViews>
  <sheetFormatPr defaultRowHeight="14.5" x14ac:dyDescent="0.35"/>
  <cols>
    <col min="3" max="3" width="9.1796875" customWidth="1"/>
    <col min="6" max="6" width="9.1796875" customWidth="1"/>
  </cols>
  <sheetData>
    <row r="1" spans="1:16384" x14ac:dyDescent="0.35">
      <c r="A1" s="1" t="s">
        <v>73</v>
      </c>
    </row>
    <row r="2" spans="1:16384" x14ac:dyDescent="0.35">
      <c r="A2" s="1"/>
    </row>
    <row r="3" spans="1:16384" x14ac:dyDescent="0.35">
      <c r="A3" t="s">
        <v>63</v>
      </c>
      <c r="B3" t="s">
        <v>64</v>
      </c>
      <c r="C3" s="8" t="s">
        <v>72</v>
      </c>
      <c r="D3" s="8"/>
      <c r="E3" s="8"/>
      <c r="F3" s="8" t="s">
        <v>71</v>
      </c>
      <c r="G3" s="8"/>
      <c r="H3" s="8"/>
      <c r="I3" s="8"/>
      <c r="J3" s="1" t="s">
        <v>70</v>
      </c>
      <c r="K3" s="1" t="s">
        <v>32</v>
      </c>
      <c r="L3" t="s">
        <v>49</v>
      </c>
      <c r="M3" t="s">
        <v>69</v>
      </c>
    </row>
    <row r="4" spans="1:16384" x14ac:dyDescent="0.35">
      <c r="A4">
        <v>2008</v>
      </c>
      <c r="B4" t="s">
        <v>57</v>
      </c>
      <c r="C4" s="19">
        <v>1408</v>
      </c>
      <c r="D4" s="19"/>
      <c r="E4" s="19"/>
      <c r="F4" s="19"/>
      <c r="G4" s="19"/>
      <c r="H4" s="19"/>
      <c r="I4" s="19"/>
      <c r="L4">
        <v>-1737</v>
      </c>
      <c r="M4">
        <f>C4-L4</f>
        <v>3145</v>
      </c>
    </row>
    <row r="5" spans="1:16384" x14ac:dyDescent="0.35">
      <c r="B5" t="s">
        <v>56</v>
      </c>
      <c r="C5" s="19">
        <v>768</v>
      </c>
      <c r="D5" s="19"/>
      <c r="E5" s="19"/>
      <c r="F5" s="20"/>
      <c r="G5" s="20"/>
      <c r="H5" s="20"/>
      <c r="I5" s="20"/>
      <c r="J5" s="1"/>
      <c r="K5" s="1"/>
      <c r="L5">
        <v>-2485</v>
      </c>
      <c r="M5">
        <f>C5-L5</f>
        <v>3253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x14ac:dyDescent="0.35">
      <c r="B6" t="s">
        <v>55</v>
      </c>
      <c r="C6" s="19">
        <v>7040</v>
      </c>
      <c r="D6" s="19"/>
      <c r="E6" s="19"/>
      <c r="F6" s="19"/>
      <c r="G6" s="19"/>
      <c r="H6" s="19"/>
      <c r="I6" s="19"/>
      <c r="J6" s="1">
        <v>2792</v>
      </c>
      <c r="K6">
        <f>C6-J6</f>
        <v>4248</v>
      </c>
      <c r="L6">
        <v>4759</v>
      </c>
      <c r="M6">
        <f>C6-L6</f>
        <v>2281</v>
      </c>
    </row>
    <row r="7" spans="1:16384" x14ac:dyDescent="0.35">
      <c r="B7" t="s">
        <v>54</v>
      </c>
      <c r="C7" s="19">
        <v>1984</v>
      </c>
      <c r="D7" s="19"/>
      <c r="E7" s="19"/>
      <c r="F7" s="19"/>
      <c r="G7" s="19"/>
      <c r="H7" s="19"/>
      <c r="I7" s="19"/>
      <c r="J7" s="1">
        <v>2896</v>
      </c>
      <c r="K7">
        <f>C7-J7</f>
        <v>-912</v>
      </c>
      <c r="L7">
        <v>-537</v>
      </c>
      <c r="M7">
        <f>C7-L7</f>
        <v>2521</v>
      </c>
    </row>
    <row r="8" spans="1:16384" x14ac:dyDescent="0.35">
      <c r="A8">
        <v>2009</v>
      </c>
      <c r="B8" t="s">
        <v>57</v>
      </c>
      <c r="C8" s="19">
        <v>1344</v>
      </c>
      <c r="D8" s="19"/>
      <c r="E8" s="19"/>
      <c r="F8" s="19"/>
      <c r="G8" s="19"/>
      <c r="H8" s="19"/>
      <c r="I8" s="19"/>
      <c r="J8" s="1">
        <v>3328</v>
      </c>
      <c r="K8">
        <f>C8-J8</f>
        <v>-1984</v>
      </c>
      <c r="L8">
        <v>-1737</v>
      </c>
      <c r="M8">
        <f>C8-L8</f>
        <v>3081</v>
      </c>
    </row>
    <row r="9" spans="1:16384" x14ac:dyDescent="0.35">
      <c r="B9" t="s">
        <v>56</v>
      </c>
      <c r="C9" s="19">
        <v>1664</v>
      </c>
      <c r="D9" s="19"/>
      <c r="E9" s="19"/>
      <c r="F9" s="19"/>
      <c r="G9" s="19"/>
      <c r="H9" s="19"/>
      <c r="I9" s="19"/>
      <c r="J9" s="1">
        <v>3960</v>
      </c>
      <c r="K9">
        <f>C9-J9</f>
        <v>-2296</v>
      </c>
      <c r="L9">
        <v>-2485</v>
      </c>
      <c r="M9">
        <f>C9-L9</f>
        <v>4149</v>
      </c>
    </row>
    <row r="10" spans="1:16384" x14ac:dyDescent="0.35">
      <c r="B10" t="s">
        <v>55</v>
      </c>
      <c r="C10" s="19">
        <v>9600</v>
      </c>
      <c r="D10" s="19"/>
      <c r="E10" s="19"/>
      <c r="F10" s="19"/>
      <c r="G10" s="19"/>
      <c r="H10" s="19"/>
      <c r="I10" s="19"/>
      <c r="J10" s="1">
        <v>4504</v>
      </c>
      <c r="K10">
        <f>C10-J10</f>
        <v>5096</v>
      </c>
      <c r="L10">
        <v>4759</v>
      </c>
      <c r="M10">
        <f>C10-L10</f>
        <v>4841</v>
      </c>
    </row>
    <row r="11" spans="1:16384" x14ac:dyDescent="0.35">
      <c r="B11" t="s">
        <v>54</v>
      </c>
      <c r="C11" s="19">
        <v>4480</v>
      </c>
      <c r="D11" s="19"/>
      <c r="E11" s="19"/>
      <c r="F11" s="19"/>
      <c r="G11" s="19"/>
      <c r="H11" s="19"/>
      <c r="I11" s="19"/>
      <c r="J11" s="1">
        <v>4816</v>
      </c>
      <c r="K11">
        <f>C11-J11</f>
        <v>-336</v>
      </c>
      <c r="L11">
        <v>-537</v>
      </c>
      <c r="M11">
        <f>C11-L11</f>
        <v>5017</v>
      </c>
    </row>
    <row r="12" spans="1:16384" x14ac:dyDescent="0.35">
      <c r="A12">
        <v>2010</v>
      </c>
      <c r="B12" t="s">
        <v>57</v>
      </c>
      <c r="C12" s="19">
        <v>3200</v>
      </c>
      <c r="D12" s="19"/>
      <c r="E12" s="19"/>
      <c r="F12" s="19"/>
      <c r="G12" s="19"/>
      <c r="H12" s="19"/>
      <c r="I12" s="19"/>
      <c r="J12" s="1">
        <v>4864</v>
      </c>
      <c r="K12">
        <f>C12-J12</f>
        <v>-1664</v>
      </c>
      <c r="L12">
        <v>-1737</v>
      </c>
      <c r="M12">
        <f>C12-L12</f>
        <v>4937</v>
      </c>
    </row>
    <row r="13" spans="1:16384" x14ac:dyDescent="0.35">
      <c r="B13" t="s">
        <v>56</v>
      </c>
      <c r="C13" s="19">
        <v>2304</v>
      </c>
      <c r="D13" s="19"/>
      <c r="E13" s="19"/>
      <c r="F13" s="19"/>
      <c r="G13" s="19"/>
      <c r="H13" s="19"/>
      <c r="I13" s="19"/>
      <c r="J13" s="1">
        <v>5152</v>
      </c>
      <c r="K13">
        <f>C13-J13</f>
        <v>-2848</v>
      </c>
      <c r="L13">
        <v>-2485</v>
      </c>
      <c r="M13">
        <f>C13-L13</f>
        <v>4789</v>
      </c>
    </row>
    <row r="14" spans="1:16384" x14ac:dyDescent="0.35">
      <c r="B14" t="s">
        <v>55</v>
      </c>
      <c r="C14" s="19">
        <v>9344</v>
      </c>
      <c r="D14" s="19"/>
      <c r="E14" s="19"/>
      <c r="F14" s="19"/>
      <c r="G14" s="19"/>
      <c r="H14" s="19"/>
      <c r="I14" s="19"/>
      <c r="J14" s="1"/>
      <c r="L14">
        <v>4759</v>
      </c>
      <c r="M14">
        <f>C14-L14</f>
        <v>4585</v>
      </c>
    </row>
    <row r="15" spans="1:16384" x14ac:dyDescent="0.35">
      <c r="B15" t="s">
        <v>54</v>
      </c>
      <c r="C15" s="19">
        <v>7040</v>
      </c>
      <c r="D15" s="19"/>
      <c r="E15" s="19"/>
      <c r="F15" s="19"/>
      <c r="G15" s="19"/>
      <c r="H15" s="19"/>
      <c r="I15" s="19"/>
      <c r="L15">
        <v>-537</v>
      </c>
      <c r="M15">
        <f>C15-L15</f>
        <v>7577</v>
      </c>
    </row>
    <row r="16" spans="1:16384" x14ac:dyDescent="0.35">
      <c r="A16" s="1" t="s">
        <v>68</v>
      </c>
    </row>
    <row r="35" spans="1:8" x14ac:dyDescent="0.35">
      <c r="A35" s="1" t="s">
        <v>67</v>
      </c>
    </row>
    <row r="37" spans="1:8" x14ac:dyDescent="0.35">
      <c r="A37" t="s">
        <v>66</v>
      </c>
    </row>
    <row r="38" spans="1:8" x14ac:dyDescent="0.35">
      <c r="A38" s="1">
        <v>2792</v>
      </c>
      <c r="B38" s="1">
        <v>2896</v>
      </c>
      <c r="C38" s="1">
        <v>3328</v>
      </c>
      <c r="D38" s="1">
        <v>3960</v>
      </c>
      <c r="E38" s="1">
        <v>4504</v>
      </c>
      <c r="F38" s="1">
        <v>4816</v>
      </c>
      <c r="G38" s="1">
        <v>4864</v>
      </c>
      <c r="H38" s="1">
        <v>5152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 t="s">
        <v>65</v>
      </c>
      <c r="B40" s="1"/>
      <c r="C40" s="1"/>
      <c r="D40" s="1"/>
      <c r="E40" s="1"/>
      <c r="F40" s="1"/>
      <c r="G40" s="1"/>
      <c r="H40" s="1"/>
    </row>
    <row r="41" spans="1:8" x14ac:dyDescent="0.35">
      <c r="A41" s="1"/>
      <c r="B41" s="8" t="s">
        <v>64</v>
      </c>
      <c r="C41" s="8"/>
      <c r="D41" s="8"/>
      <c r="E41" s="8"/>
      <c r="F41" s="1"/>
      <c r="G41" s="1"/>
      <c r="H41" s="1"/>
    </row>
    <row r="42" spans="1:8" x14ac:dyDescent="0.35">
      <c r="A42" t="s">
        <v>63</v>
      </c>
      <c r="B42" t="s">
        <v>57</v>
      </c>
      <c r="C42" t="s">
        <v>56</v>
      </c>
      <c r="D42" t="s">
        <v>55</v>
      </c>
      <c r="E42" t="s">
        <v>54</v>
      </c>
      <c r="G42" s="1"/>
    </row>
    <row r="43" spans="1:8" x14ac:dyDescent="0.35">
      <c r="A43">
        <v>2008</v>
      </c>
      <c r="B43" s="1"/>
      <c r="C43" s="1"/>
      <c r="D43" s="1">
        <v>4248</v>
      </c>
      <c r="E43" s="1">
        <v>-912</v>
      </c>
      <c r="F43" s="1"/>
      <c r="G43" s="1"/>
    </row>
    <row r="44" spans="1:8" x14ac:dyDescent="0.35">
      <c r="A44">
        <v>2009</v>
      </c>
      <c r="B44" s="1">
        <v>-1984</v>
      </c>
      <c r="C44" s="1">
        <v>-2296</v>
      </c>
      <c r="D44">
        <v>5096</v>
      </c>
      <c r="E44">
        <v>-336</v>
      </c>
      <c r="F44" s="1"/>
      <c r="G44" s="1"/>
    </row>
    <row r="45" spans="1:8" x14ac:dyDescent="0.35">
      <c r="A45">
        <v>2010</v>
      </c>
      <c r="B45">
        <v>-1664</v>
      </c>
      <c r="C45">
        <v>-2848</v>
      </c>
      <c r="F45" s="1" t="s">
        <v>62</v>
      </c>
      <c r="G45" s="1"/>
    </row>
    <row r="46" spans="1:8" x14ac:dyDescent="0.35">
      <c r="A46" t="s">
        <v>23</v>
      </c>
      <c r="B46">
        <f>AVERAGE(B43:B45)</f>
        <v>-1824</v>
      </c>
      <c r="C46">
        <f>AVERAGE(C43:C45)</f>
        <v>-2572</v>
      </c>
      <c r="D46">
        <f>AVERAGE(D43:D45)</f>
        <v>4672</v>
      </c>
      <c r="E46">
        <f>AVERAGE(E43:E45)</f>
        <v>-624</v>
      </c>
      <c r="F46">
        <f>SUM(B46:E46)</f>
        <v>-348</v>
      </c>
    </row>
    <row r="47" spans="1:8" x14ac:dyDescent="0.35">
      <c r="A47" t="s">
        <v>61</v>
      </c>
      <c r="B47">
        <f>F46/4</f>
        <v>-87</v>
      </c>
      <c r="C47">
        <f>F46/4</f>
        <v>-87</v>
      </c>
      <c r="D47">
        <f>F46/4</f>
        <v>-87</v>
      </c>
      <c r="E47">
        <f>F46/4</f>
        <v>-87</v>
      </c>
    </row>
    <row r="48" spans="1:8" x14ac:dyDescent="0.35">
      <c r="A48" t="s">
        <v>60</v>
      </c>
      <c r="B48">
        <f>B46-B47</f>
        <v>-1737</v>
      </c>
      <c r="C48">
        <f>C46-C47</f>
        <v>-2485</v>
      </c>
      <c r="D48">
        <f>D46-D47</f>
        <v>4759</v>
      </c>
      <c r="E48">
        <f>E46-E47</f>
        <v>-537</v>
      </c>
    </row>
    <row r="50" spans="1:3" x14ac:dyDescent="0.35">
      <c r="A50" s="1" t="s">
        <v>59</v>
      </c>
    </row>
    <row r="52" spans="1:3" x14ac:dyDescent="0.35">
      <c r="A52" t="s">
        <v>4</v>
      </c>
    </row>
    <row r="53" spans="1:3" x14ac:dyDescent="0.35">
      <c r="A53" t="s">
        <v>58</v>
      </c>
      <c r="B53">
        <f>(I16-I9)/(COUNT(I9:I16)-1)</f>
        <v>0</v>
      </c>
    </row>
    <row r="54" spans="1:3" x14ac:dyDescent="0.35">
      <c r="A54">
        <v>2011</v>
      </c>
      <c r="B54" t="s">
        <v>57</v>
      </c>
      <c r="C54" s="18">
        <f>I16+3*B53+K16</f>
        <v>0</v>
      </c>
    </row>
    <row r="55" spans="1:3" x14ac:dyDescent="0.35">
      <c r="B55" t="s">
        <v>56</v>
      </c>
      <c r="C55" s="18">
        <f>I16+4*B53+C43</f>
        <v>0</v>
      </c>
    </row>
    <row r="56" spans="1:3" x14ac:dyDescent="0.35">
      <c r="B56" t="s">
        <v>55</v>
      </c>
      <c r="C56" s="18">
        <f>I16+5*B53+D43</f>
        <v>4248</v>
      </c>
    </row>
    <row r="57" spans="1:3" x14ac:dyDescent="0.35">
      <c r="B57" t="s">
        <v>54</v>
      </c>
      <c r="C57" s="18">
        <f>I16+6*B53+E43</f>
        <v>-912</v>
      </c>
    </row>
  </sheetData>
  <mergeCells count="27">
    <mergeCell ref="F14:I14"/>
    <mergeCell ref="F15:I15"/>
    <mergeCell ref="B41:E41"/>
    <mergeCell ref="C5:E5"/>
    <mergeCell ref="C7:E7"/>
    <mergeCell ref="C9:E9"/>
    <mergeCell ref="C11:E11"/>
    <mergeCell ref="C13:E13"/>
    <mergeCell ref="C15:E15"/>
    <mergeCell ref="C14:E14"/>
    <mergeCell ref="C6:E6"/>
    <mergeCell ref="F8:I8"/>
    <mergeCell ref="F9:I9"/>
    <mergeCell ref="F11:I11"/>
    <mergeCell ref="F12:I12"/>
    <mergeCell ref="F13:I13"/>
    <mergeCell ref="C12:E12"/>
    <mergeCell ref="F10:I10"/>
    <mergeCell ref="C8:E8"/>
    <mergeCell ref="C10:E10"/>
    <mergeCell ref="F3:I3"/>
    <mergeCell ref="F4:I4"/>
    <mergeCell ref="F5:I5"/>
    <mergeCell ref="F6:I6"/>
    <mergeCell ref="F7:I7"/>
    <mergeCell ref="C3:E3"/>
    <mergeCell ref="C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573B-B73A-423B-B037-11A33CF5BF97}">
  <dimension ref="A1:P47"/>
  <sheetViews>
    <sheetView topLeftCell="A40" workbookViewId="0">
      <selection activeCell="C87" sqref="C87"/>
    </sheetView>
  </sheetViews>
  <sheetFormatPr defaultRowHeight="14.5" x14ac:dyDescent="0.35"/>
  <cols>
    <col min="1" max="1" width="27.81640625" customWidth="1"/>
  </cols>
  <sheetData>
    <row r="1" spans="1:16" x14ac:dyDescent="0.35">
      <c r="A1" s="1" t="s">
        <v>91</v>
      </c>
    </row>
    <row r="3" spans="1:16" x14ac:dyDescent="0.35">
      <c r="A3" t="s">
        <v>83</v>
      </c>
      <c r="B3" t="s">
        <v>30</v>
      </c>
      <c r="C3" t="s">
        <v>28</v>
      </c>
      <c r="D3" t="s">
        <v>27</v>
      </c>
      <c r="E3" t="s">
        <v>26</v>
      </c>
      <c r="F3" t="s">
        <v>25</v>
      </c>
    </row>
    <row r="4" spans="1:16" x14ac:dyDescent="0.35">
      <c r="A4">
        <v>1</v>
      </c>
      <c r="B4">
        <v>306</v>
      </c>
      <c r="C4">
        <v>309</v>
      </c>
      <c r="D4">
        <v>310</v>
      </c>
      <c r="E4">
        <v>306</v>
      </c>
      <c r="F4">
        <v>312</v>
      </c>
    </row>
    <row r="5" spans="1:16" x14ac:dyDescent="0.35">
      <c r="A5">
        <v>2</v>
      </c>
      <c r="B5">
        <v>302</v>
      </c>
      <c r="C5">
        <v>310</v>
      </c>
      <c r="D5">
        <v>312</v>
      </c>
      <c r="E5">
        <v>305</v>
      </c>
      <c r="F5">
        <v>314</v>
      </c>
    </row>
    <row r="6" spans="1:16" x14ac:dyDescent="0.35">
      <c r="A6">
        <v>3</v>
      </c>
      <c r="B6">
        <v>308</v>
      </c>
      <c r="C6">
        <v>315</v>
      </c>
      <c r="D6">
        <v>317</v>
      </c>
      <c r="E6">
        <v>317</v>
      </c>
      <c r="F6">
        <v>313</v>
      </c>
    </row>
    <row r="7" spans="1:16" x14ac:dyDescent="0.35">
      <c r="A7" s="1" t="s">
        <v>90</v>
      </c>
    </row>
    <row r="8" spans="1:16" x14ac:dyDescent="0.35">
      <c r="A8" t="s">
        <v>89</v>
      </c>
    </row>
    <row r="9" spans="1:16" x14ac:dyDescent="0.35">
      <c r="A9" t="s">
        <v>83</v>
      </c>
      <c r="B9" s="8">
        <v>1</v>
      </c>
      <c r="C9" s="8"/>
      <c r="D9" s="8"/>
      <c r="E9" s="8"/>
      <c r="F9" s="8"/>
      <c r="G9" s="8">
        <v>2</v>
      </c>
      <c r="H9" s="8"/>
      <c r="I9" s="8"/>
      <c r="J9" s="8"/>
      <c r="K9" s="8"/>
      <c r="L9" s="8">
        <v>3</v>
      </c>
      <c r="M9" s="8"/>
      <c r="N9" s="8"/>
      <c r="O9" s="8"/>
      <c r="P9" s="8"/>
    </row>
    <row r="10" spans="1:16" x14ac:dyDescent="0.35">
      <c r="A10" t="s">
        <v>19</v>
      </c>
      <c r="B10" t="s">
        <v>30</v>
      </c>
      <c r="C10" t="s">
        <v>28</v>
      </c>
      <c r="D10" t="s">
        <v>27</v>
      </c>
      <c r="E10" t="s">
        <v>26</v>
      </c>
      <c r="F10" t="s">
        <v>25</v>
      </c>
      <c r="G10" t="s">
        <v>30</v>
      </c>
      <c r="H10" t="s">
        <v>28</v>
      </c>
      <c r="I10" t="s">
        <v>27</v>
      </c>
      <c r="J10" t="s">
        <v>26</v>
      </c>
      <c r="K10" t="s">
        <v>25</v>
      </c>
      <c r="L10" t="s">
        <v>30</v>
      </c>
      <c r="M10" t="s">
        <v>28</v>
      </c>
      <c r="N10" t="s">
        <v>27</v>
      </c>
      <c r="O10" t="s">
        <v>26</v>
      </c>
      <c r="P10" t="s">
        <v>25</v>
      </c>
    </row>
    <row r="11" spans="1:16" x14ac:dyDescent="0.35">
      <c r="A11" t="s">
        <v>82</v>
      </c>
      <c r="B11">
        <f>B4</f>
        <v>306</v>
      </c>
      <c r="C11">
        <f>C4</f>
        <v>309</v>
      </c>
      <c r="D11">
        <f>D4</f>
        <v>310</v>
      </c>
      <c r="E11">
        <f>E4</f>
        <v>306</v>
      </c>
      <c r="F11">
        <f>F4</f>
        <v>312</v>
      </c>
      <c r="G11">
        <f>B5</f>
        <v>302</v>
      </c>
      <c r="H11">
        <f>C5</f>
        <v>310</v>
      </c>
      <c r="I11">
        <f>D5</f>
        <v>312</v>
      </c>
      <c r="J11">
        <f>E5</f>
        <v>305</v>
      </c>
      <c r="K11">
        <f>F5</f>
        <v>314</v>
      </c>
      <c r="L11">
        <f>B6</f>
        <v>308</v>
      </c>
      <c r="M11">
        <f>C6</f>
        <v>315</v>
      </c>
      <c r="N11">
        <f>D6</f>
        <v>317</v>
      </c>
      <c r="O11">
        <f>E6</f>
        <v>317</v>
      </c>
      <c r="P11">
        <f>F6</f>
        <v>313</v>
      </c>
    </row>
    <row r="12" spans="1:16" ht="15" thickBot="1" x14ac:dyDescent="0.4">
      <c r="A12" s="6" t="s">
        <v>88</v>
      </c>
      <c r="B12" s="6" t="s">
        <v>29</v>
      </c>
      <c r="C12" s="6" t="s">
        <v>29</v>
      </c>
      <c r="D12" s="6">
        <f>SUM(B11:F11)/5</f>
        <v>308.60000000000002</v>
      </c>
      <c r="E12" s="6">
        <f>SUM(C11:G11)/5</f>
        <v>307.8</v>
      </c>
      <c r="F12" s="6">
        <f>SUM(D11:H11)/5</f>
        <v>308</v>
      </c>
      <c r="G12" s="6">
        <f>SUM(E11:I11)/5</f>
        <v>308.39999999999998</v>
      </c>
      <c r="H12" s="6">
        <f>SUM(F11:J11)/5</f>
        <v>308.2</v>
      </c>
      <c r="I12" s="6">
        <f>SUM(G11:K11)/5</f>
        <v>308.60000000000002</v>
      </c>
      <c r="J12" s="6">
        <f>SUM(H11:L11)/5</f>
        <v>309.8</v>
      </c>
      <c r="K12" s="6">
        <f>SUM(I11:M11)/5</f>
        <v>310.8</v>
      </c>
      <c r="L12" s="6">
        <f>SUM(J11:N11)/5</f>
        <v>311.8</v>
      </c>
      <c r="M12" s="6">
        <f>SUM(K11:O11)/5</f>
        <v>314.2</v>
      </c>
      <c r="N12" s="6">
        <f>SUM(L11:P11)/5</f>
        <v>314</v>
      </c>
      <c r="O12" s="6" t="s">
        <v>29</v>
      </c>
      <c r="P12" s="6" t="s">
        <v>29</v>
      </c>
    </row>
    <row r="13" spans="1:16" ht="15" thickBot="1" x14ac:dyDescent="0.4">
      <c r="A13" s="22" t="s">
        <v>32</v>
      </c>
      <c r="B13" s="22" t="e">
        <f>B11-B12</f>
        <v>#VALUE!</v>
      </c>
      <c r="C13" s="22" t="e">
        <f>C11-C12</f>
        <v>#VALUE!</v>
      </c>
      <c r="D13" s="22">
        <f>D11-D12</f>
        <v>1.3999999999999773</v>
      </c>
      <c r="E13" s="22">
        <f>E11-E12</f>
        <v>-1.8000000000000114</v>
      </c>
      <c r="F13" s="22">
        <f>F11-F12</f>
        <v>4</v>
      </c>
      <c r="G13" s="22">
        <f>G11-G12</f>
        <v>-6.3999999999999773</v>
      </c>
      <c r="H13" s="22">
        <f>H11-H12</f>
        <v>1.8000000000000114</v>
      </c>
      <c r="I13" s="22">
        <f>I11-I12</f>
        <v>3.3999999999999773</v>
      </c>
      <c r="J13" s="22">
        <f>J11-J12</f>
        <v>-4.8000000000000114</v>
      </c>
      <c r="K13" s="22">
        <f>K11-K12</f>
        <v>3.1999999999999886</v>
      </c>
      <c r="L13" s="22">
        <f>L11-L12</f>
        <v>-3.8000000000000114</v>
      </c>
      <c r="M13" s="22">
        <f>M11-M12</f>
        <v>0.80000000000001137</v>
      </c>
      <c r="N13" s="22">
        <f>N11-N12</f>
        <v>3</v>
      </c>
      <c r="O13" s="22" t="e">
        <f>O11-O12</f>
        <v>#VALUE!</v>
      </c>
      <c r="P13" s="22" t="e">
        <f>P11-P12</f>
        <v>#VALUE!</v>
      </c>
    </row>
    <row r="14" spans="1:16" x14ac:dyDescent="0.35">
      <c r="A14" s="1" t="s">
        <v>87</v>
      </c>
    </row>
    <row r="15" spans="1:16" x14ac:dyDescent="0.35">
      <c r="B15" s="8" t="s">
        <v>19</v>
      </c>
      <c r="C15" s="8"/>
      <c r="D15" s="8"/>
      <c r="E15" s="8"/>
      <c r="F15" s="8"/>
    </row>
    <row r="16" spans="1:16" x14ac:dyDescent="0.35">
      <c r="A16" t="s">
        <v>83</v>
      </c>
      <c r="B16" t="s">
        <v>30</v>
      </c>
      <c r="C16" t="s">
        <v>28</v>
      </c>
      <c r="D16" t="s">
        <v>27</v>
      </c>
      <c r="E16" t="s">
        <v>26</v>
      </c>
      <c r="F16" t="s">
        <v>25</v>
      </c>
    </row>
    <row r="17" spans="1:7" x14ac:dyDescent="0.35">
      <c r="A17" s="3">
        <v>1</v>
      </c>
      <c r="B17" t="e">
        <f>B13</f>
        <v>#VALUE!</v>
      </c>
      <c r="C17" t="e">
        <f>C13</f>
        <v>#VALUE!</v>
      </c>
      <c r="D17">
        <f>D13</f>
        <v>1.3999999999999773</v>
      </c>
      <c r="E17">
        <f>E13</f>
        <v>-1.8000000000000114</v>
      </c>
      <c r="F17">
        <f>F13</f>
        <v>4</v>
      </c>
    </row>
    <row r="18" spans="1:7" x14ac:dyDescent="0.35">
      <c r="A18" s="3">
        <v>2</v>
      </c>
      <c r="B18">
        <f>G13</f>
        <v>-6.3999999999999773</v>
      </c>
      <c r="C18">
        <f>H13</f>
        <v>1.8000000000000114</v>
      </c>
      <c r="D18">
        <f>I13</f>
        <v>3.3999999999999773</v>
      </c>
      <c r="E18">
        <f>J13</f>
        <v>-4.8000000000000114</v>
      </c>
      <c r="F18">
        <f>K13</f>
        <v>3.1999999999999886</v>
      </c>
    </row>
    <row r="19" spans="1:7" x14ac:dyDescent="0.35">
      <c r="A19" s="3">
        <v>3</v>
      </c>
      <c r="B19">
        <f>L13</f>
        <v>-3.8000000000000114</v>
      </c>
      <c r="C19">
        <f>M13</f>
        <v>0.80000000000001137</v>
      </c>
      <c r="D19">
        <f>N13</f>
        <v>3</v>
      </c>
      <c r="E19" t="e">
        <f>O13</f>
        <v>#VALUE!</v>
      </c>
      <c r="F19" t="e">
        <f>P13</f>
        <v>#VALUE!</v>
      </c>
      <c r="G19" s="1" t="s">
        <v>62</v>
      </c>
    </row>
    <row r="20" spans="1:7" x14ac:dyDescent="0.35">
      <c r="A20" s="21" t="s">
        <v>23</v>
      </c>
      <c r="B20">
        <f>AVERAGE(B18:B19)</f>
        <v>-5.0999999999999943</v>
      </c>
      <c r="C20">
        <f>AVERAGE(C18:C19)</f>
        <v>1.3000000000000114</v>
      </c>
      <c r="D20">
        <f>AVERAGE(D17:D19)</f>
        <v>2.599999999999985</v>
      </c>
      <c r="E20">
        <f>AVERAGE(E17:E18)</f>
        <v>-3.3000000000000114</v>
      </c>
      <c r="F20">
        <f>AVERAGE(F17:F18)</f>
        <v>3.5999999999999943</v>
      </c>
      <c r="G20">
        <f>SUM(B20:F20)</f>
        <v>-0.90000000000001457</v>
      </c>
    </row>
    <row r="21" spans="1:7" x14ac:dyDescent="0.35">
      <c r="A21" t="s">
        <v>61</v>
      </c>
      <c r="B21">
        <f>G20/5</f>
        <v>-0.18000000000000291</v>
      </c>
      <c r="C21">
        <f>$B$21</f>
        <v>-0.18000000000000291</v>
      </c>
      <c r="D21">
        <f>$B$21</f>
        <v>-0.18000000000000291</v>
      </c>
      <c r="E21">
        <f>$B$21</f>
        <v>-0.18000000000000291</v>
      </c>
      <c r="F21">
        <f>$B$21</f>
        <v>-0.18000000000000291</v>
      </c>
      <c r="G21">
        <f>SUM(B21:F21)</f>
        <v>-0.90000000000001457</v>
      </c>
    </row>
    <row r="22" spans="1:7" x14ac:dyDescent="0.35">
      <c r="A22" t="s">
        <v>86</v>
      </c>
      <c r="B22">
        <f>B20-B21</f>
        <v>-4.919999999999991</v>
      </c>
      <c r="C22">
        <f>C20-C21</f>
        <v>1.4800000000000142</v>
      </c>
      <c r="D22">
        <f>D20-D21</f>
        <v>2.7799999999999878</v>
      </c>
      <c r="E22">
        <f>E20-E21</f>
        <v>-3.1200000000000085</v>
      </c>
      <c r="F22">
        <f>F20-F21</f>
        <v>3.7799999999999971</v>
      </c>
      <c r="G22">
        <f>SUM(B22:F22)</f>
        <v>0</v>
      </c>
    </row>
    <row r="23" spans="1:7" x14ac:dyDescent="0.35">
      <c r="A23" s="3"/>
    </row>
    <row r="24" spans="1:7" x14ac:dyDescent="0.35">
      <c r="A24" s="21" t="s">
        <v>85</v>
      </c>
    </row>
    <row r="25" spans="1:7" x14ac:dyDescent="0.35">
      <c r="A25" s="3"/>
    </row>
    <row r="26" spans="1:7" x14ac:dyDescent="0.35">
      <c r="A26" s="3" t="s">
        <v>84</v>
      </c>
    </row>
    <row r="27" spans="1:7" x14ac:dyDescent="0.35">
      <c r="A27" t="s">
        <v>83</v>
      </c>
      <c r="B27" t="s">
        <v>19</v>
      </c>
      <c r="C27" t="s">
        <v>82</v>
      </c>
      <c r="D27" t="s">
        <v>81</v>
      </c>
      <c r="E27" s="3" t="s">
        <v>80</v>
      </c>
    </row>
    <row r="28" spans="1:7" x14ac:dyDescent="0.35">
      <c r="A28" s="8">
        <v>2</v>
      </c>
      <c r="B28" t="s">
        <v>30</v>
      </c>
      <c r="C28">
        <v>302</v>
      </c>
      <c r="D28">
        <v>-4.919999999999991</v>
      </c>
      <c r="E28">
        <f>C28-D28</f>
        <v>306.92</v>
      </c>
    </row>
    <row r="29" spans="1:7" x14ac:dyDescent="0.35">
      <c r="A29" s="8"/>
      <c r="B29" t="s">
        <v>28</v>
      </c>
      <c r="C29">
        <v>310</v>
      </c>
      <c r="D29">
        <v>1.4800000000000142</v>
      </c>
      <c r="E29">
        <f>C29-D29</f>
        <v>308.52</v>
      </c>
    </row>
    <row r="30" spans="1:7" x14ac:dyDescent="0.35">
      <c r="A30" s="8"/>
      <c r="B30" t="s">
        <v>27</v>
      </c>
      <c r="C30">
        <v>312</v>
      </c>
      <c r="D30">
        <v>2.7799999999999878</v>
      </c>
      <c r="E30">
        <f>C30-D30</f>
        <v>309.22000000000003</v>
      </c>
    </row>
    <row r="31" spans="1:7" x14ac:dyDescent="0.35">
      <c r="A31" s="8"/>
      <c r="B31" t="s">
        <v>26</v>
      </c>
      <c r="C31">
        <v>305</v>
      </c>
      <c r="D31">
        <v>-3.1200000000000085</v>
      </c>
      <c r="E31">
        <f>C31-D31</f>
        <v>308.12</v>
      </c>
    </row>
    <row r="32" spans="1:7" x14ac:dyDescent="0.35">
      <c r="A32" s="8"/>
      <c r="B32" t="s">
        <v>25</v>
      </c>
      <c r="C32">
        <v>314</v>
      </c>
      <c r="D32">
        <v>3.7799999999999971</v>
      </c>
      <c r="E32">
        <f>C32-D32</f>
        <v>310.22000000000003</v>
      </c>
    </row>
    <row r="33" spans="1:5" x14ac:dyDescent="0.35">
      <c r="A33" s="8">
        <v>3</v>
      </c>
      <c r="B33" t="s">
        <v>30</v>
      </c>
      <c r="C33">
        <v>308</v>
      </c>
      <c r="D33">
        <v>-4.919999999999991</v>
      </c>
      <c r="E33">
        <f>C33-D33</f>
        <v>312.92</v>
      </c>
    </row>
    <row r="34" spans="1:5" x14ac:dyDescent="0.35">
      <c r="A34" s="8"/>
      <c r="B34" t="s">
        <v>28</v>
      </c>
      <c r="C34">
        <v>315</v>
      </c>
      <c r="D34">
        <v>1.4800000000000142</v>
      </c>
      <c r="E34">
        <f>C34-D34</f>
        <v>313.52</v>
      </c>
    </row>
    <row r="35" spans="1:5" x14ac:dyDescent="0.35">
      <c r="A35" s="8"/>
      <c r="B35" t="s">
        <v>27</v>
      </c>
      <c r="C35">
        <v>317</v>
      </c>
      <c r="D35">
        <v>2.7799999999999878</v>
      </c>
      <c r="E35">
        <f>C35-D35</f>
        <v>314.22000000000003</v>
      </c>
    </row>
    <row r="36" spans="1:5" x14ac:dyDescent="0.35">
      <c r="A36" s="8"/>
      <c r="B36" t="s">
        <v>26</v>
      </c>
      <c r="C36">
        <v>317</v>
      </c>
      <c r="D36">
        <v>-3.1200000000000085</v>
      </c>
      <c r="E36">
        <f>C36-D36</f>
        <v>320.12</v>
      </c>
    </row>
    <row r="37" spans="1:5" x14ac:dyDescent="0.35">
      <c r="A37" s="8"/>
      <c r="B37" t="s">
        <v>25</v>
      </c>
      <c r="C37">
        <v>313</v>
      </c>
      <c r="D37">
        <v>3.7799999999999971</v>
      </c>
      <c r="E37">
        <f>C37-D37</f>
        <v>309.22000000000003</v>
      </c>
    </row>
    <row r="39" spans="1:5" x14ac:dyDescent="0.35">
      <c r="A39" s="21" t="s">
        <v>79</v>
      </c>
    </row>
    <row r="41" spans="1:5" x14ac:dyDescent="0.35">
      <c r="A41" t="s">
        <v>78</v>
      </c>
    </row>
    <row r="42" spans="1:5" x14ac:dyDescent="0.35">
      <c r="A42" s="1" t="s">
        <v>77</v>
      </c>
      <c r="B42">
        <f>(N12-D12)/(COUNT(D12:N12)-1)</f>
        <v>0.5399999999999977</v>
      </c>
    </row>
    <row r="44" spans="1:5" x14ac:dyDescent="0.35">
      <c r="A44" t="s">
        <v>76</v>
      </c>
    </row>
    <row r="45" spans="1:5" x14ac:dyDescent="0.35">
      <c r="A45" t="s">
        <v>30</v>
      </c>
      <c r="B45">
        <f>N12+(B42*3)+B22</f>
        <v>310.7</v>
      </c>
      <c r="C45" t="s">
        <v>75</v>
      </c>
    </row>
    <row r="46" spans="1:5" x14ac:dyDescent="0.35">
      <c r="A46" t="s">
        <v>28</v>
      </c>
      <c r="B46">
        <f>N12+(B42*4)+C22</f>
        <v>317.64</v>
      </c>
      <c r="C46" t="s">
        <v>75</v>
      </c>
    </row>
    <row r="47" spans="1:5" x14ac:dyDescent="0.35">
      <c r="A47" t="s">
        <v>27</v>
      </c>
      <c r="B47">
        <f>N12+(B42*4)+D22</f>
        <v>318.93999999999994</v>
      </c>
      <c r="C47" t="s">
        <v>74</v>
      </c>
    </row>
  </sheetData>
  <mergeCells count="6">
    <mergeCell ref="A28:A32"/>
    <mergeCell ref="A33:A37"/>
    <mergeCell ref="B9:F9"/>
    <mergeCell ref="G9:K9"/>
    <mergeCell ref="L9:P9"/>
    <mergeCell ref="B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CE2-426A-44D8-AB88-CE9548D36FE6}">
  <dimension ref="A1:G35"/>
  <sheetViews>
    <sheetView workbookViewId="0">
      <selection activeCell="C87" sqref="C87"/>
    </sheetView>
  </sheetViews>
  <sheetFormatPr defaultRowHeight="14.5" x14ac:dyDescent="0.35"/>
  <sheetData>
    <row r="1" spans="1:7" x14ac:dyDescent="0.35">
      <c r="G1" t="s">
        <v>53</v>
      </c>
    </row>
    <row r="2" spans="1:7" x14ac:dyDescent="0.35">
      <c r="A2" t="s">
        <v>83</v>
      </c>
      <c r="B2" t="s">
        <v>19</v>
      </c>
      <c r="C2" t="s">
        <v>99</v>
      </c>
      <c r="D2" t="s">
        <v>98</v>
      </c>
      <c r="E2" t="s">
        <v>32</v>
      </c>
      <c r="F2" t="s">
        <v>49</v>
      </c>
      <c r="G2" t="s">
        <v>69</v>
      </c>
    </row>
    <row r="3" spans="1:7" x14ac:dyDescent="0.35">
      <c r="A3">
        <v>1</v>
      </c>
      <c r="B3" t="s">
        <v>30</v>
      </c>
      <c r="C3">
        <v>306</v>
      </c>
      <c r="F3">
        <v>-4.919999999999991</v>
      </c>
      <c r="G3">
        <f>C3-F3</f>
        <v>310.92</v>
      </c>
    </row>
    <row r="4" spans="1:7" x14ac:dyDescent="0.35">
      <c r="B4" t="s">
        <v>28</v>
      </c>
      <c r="C4">
        <v>309</v>
      </c>
      <c r="F4">
        <v>1.4800000000000142</v>
      </c>
      <c r="G4">
        <f>C4-F4</f>
        <v>307.52</v>
      </c>
    </row>
    <row r="5" spans="1:7" x14ac:dyDescent="0.35">
      <c r="B5" t="s">
        <v>27</v>
      </c>
      <c r="C5">
        <v>310</v>
      </c>
      <c r="D5">
        <f>SUM(C3:C7)/5</f>
        <v>308.60000000000002</v>
      </c>
      <c r="E5">
        <f>C5-D5</f>
        <v>1.3999999999999773</v>
      </c>
      <c r="F5">
        <v>2.7799999999999878</v>
      </c>
      <c r="G5">
        <f>C5-F5</f>
        <v>307.22000000000003</v>
      </c>
    </row>
    <row r="6" spans="1:7" x14ac:dyDescent="0.35">
      <c r="B6" t="s">
        <v>26</v>
      </c>
      <c r="C6">
        <v>306</v>
      </c>
      <c r="D6">
        <f>SUM(C4:C8)/5</f>
        <v>307.8</v>
      </c>
      <c r="E6">
        <f>C6-D6</f>
        <v>-1.8000000000000114</v>
      </c>
      <c r="F6">
        <v>-3.1200000000000085</v>
      </c>
      <c r="G6">
        <f>C6-F6</f>
        <v>309.12</v>
      </c>
    </row>
    <row r="7" spans="1:7" x14ac:dyDescent="0.35">
      <c r="B7" t="s">
        <v>25</v>
      </c>
      <c r="C7">
        <v>312</v>
      </c>
      <c r="D7">
        <f>SUM(C5:C9)/5</f>
        <v>308</v>
      </c>
      <c r="E7">
        <f>C7-D7</f>
        <v>4</v>
      </c>
      <c r="F7">
        <v>3.7799999999999971</v>
      </c>
      <c r="G7">
        <f>C7-F7</f>
        <v>308.22000000000003</v>
      </c>
    </row>
    <row r="8" spans="1:7" x14ac:dyDescent="0.35">
      <c r="A8">
        <v>2</v>
      </c>
      <c r="B8" t="s">
        <v>30</v>
      </c>
      <c r="C8">
        <v>302</v>
      </c>
      <c r="D8">
        <f>SUM(C6:C10)/5</f>
        <v>308.39999999999998</v>
      </c>
      <c r="E8">
        <f>C8-D8</f>
        <v>-6.3999999999999773</v>
      </c>
      <c r="F8">
        <v>-4.919999999999991</v>
      </c>
      <c r="G8">
        <f>C8-F8</f>
        <v>306.92</v>
      </c>
    </row>
    <row r="9" spans="1:7" x14ac:dyDescent="0.35">
      <c r="B9" t="s">
        <v>28</v>
      </c>
      <c r="C9">
        <v>310</v>
      </c>
      <c r="D9">
        <f>SUM(C7:C11)/5</f>
        <v>308.2</v>
      </c>
      <c r="E9">
        <f>C9-D9</f>
        <v>1.8000000000000114</v>
      </c>
      <c r="F9">
        <v>1.4800000000000142</v>
      </c>
      <c r="G9">
        <f>C9-F9</f>
        <v>308.52</v>
      </c>
    </row>
    <row r="10" spans="1:7" x14ac:dyDescent="0.35">
      <c r="B10" t="s">
        <v>27</v>
      </c>
      <c r="C10">
        <v>312</v>
      </c>
      <c r="D10">
        <f>SUM(C8:C12)/5</f>
        <v>308.60000000000002</v>
      </c>
      <c r="E10">
        <f>C10-D10</f>
        <v>3.3999999999999773</v>
      </c>
      <c r="F10">
        <v>2.7799999999999878</v>
      </c>
      <c r="G10">
        <f>C10-F10</f>
        <v>309.22000000000003</v>
      </c>
    </row>
    <row r="11" spans="1:7" x14ac:dyDescent="0.35">
      <c r="B11" t="s">
        <v>26</v>
      </c>
      <c r="C11">
        <v>305</v>
      </c>
      <c r="D11">
        <f>SUM(C9:C13)/5</f>
        <v>309.8</v>
      </c>
      <c r="E11">
        <f>C11-D11</f>
        <v>-4.8000000000000114</v>
      </c>
      <c r="F11">
        <v>-3.1200000000000085</v>
      </c>
      <c r="G11">
        <f>C11-F11</f>
        <v>308.12</v>
      </c>
    </row>
    <row r="12" spans="1:7" x14ac:dyDescent="0.35">
      <c r="B12" t="s">
        <v>25</v>
      </c>
      <c r="C12">
        <v>314</v>
      </c>
      <c r="D12">
        <f>SUM(C10:C14)/5</f>
        <v>310.8</v>
      </c>
      <c r="E12">
        <f>C12-D12</f>
        <v>3.1999999999999886</v>
      </c>
      <c r="F12">
        <v>3.7799999999999971</v>
      </c>
      <c r="G12">
        <f>C12-F12</f>
        <v>310.22000000000003</v>
      </c>
    </row>
    <row r="13" spans="1:7" x14ac:dyDescent="0.35">
      <c r="A13">
        <v>3</v>
      </c>
      <c r="B13" t="s">
        <v>30</v>
      </c>
      <c r="C13">
        <v>308</v>
      </c>
      <c r="D13">
        <f>SUM(C11:C15)/5</f>
        <v>311.8</v>
      </c>
      <c r="E13">
        <f>C13-D13</f>
        <v>-3.8000000000000114</v>
      </c>
      <c r="F13">
        <v>-4.919999999999991</v>
      </c>
      <c r="G13">
        <f>C13-F13</f>
        <v>312.92</v>
      </c>
    </row>
    <row r="14" spans="1:7" x14ac:dyDescent="0.35">
      <c r="B14" t="s">
        <v>28</v>
      </c>
      <c r="C14">
        <v>315</v>
      </c>
      <c r="D14">
        <f>SUM(C12:C16)/5</f>
        <v>314.2</v>
      </c>
      <c r="E14">
        <f>C14-D14</f>
        <v>0.80000000000001137</v>
      </c>
      <c r="F14">
        <v>1.4800000000000142</v>
      </c>
      <c r="G14">
        <f>C14-F14</f>
        <v>313.52</v>
      </c>
    </row>
    <row r="15" spans="1:7" x14ac:dyDescent="0.35">
      <c r="B15" t="s">
        <v>27</v>
      </c>
      <c r="C15">
        <v>317</v>
      </c>
      <c r="D15">
        <f>SUM(C13:C17)/5</f>
        <v>314</v>
      </c>
      <c r="E15">
        <f>C15-D15</f>
        <v>3</v>
      </c>
      <c r="F15">
        <v>2.7799999999999878</v>
      </c>
      <c r="G15">
        <f>C15-F15</f>
        <v>314.22000000000003</v>
      </c>
    </row>
    <row r="16" spans="1:7" x14ac:dyDescent="0.35">
      <c r="B16" t="s">
        <v>26</v>
      </c>
      <c r="C16">
        <v>317</v>
      </c>
      <c r="F16">
        <v>-3.1200000000000085</v>
      </c>
      <c r="G16">
        <f>C16-F16</f>
        <v>320.12</v>
      </c>
    </row>
    <row r="17" spans="1:7" x14ac:dyDescent="0.35">
      <c r="B17" t="s">
        <v>25</v>
      </c>
      <c r="C17">
        <v>313</v>
      </c>
      <c r="F17">
        <v>3.7799999999999971</v>
      </c>
      <c r="G17">
        <f>C17-F17</f>
        <v>309.22000000000003</v>
      </c>
    </row>
    <row r="19" spans="1:7" x14ac:dyDescent="0.35">
      <c r="A19" t="s">
        <v>83</v>
      </c>
      <c r="B19" t="s">
        <v>19</v>
      </c>
    </row>
    <row r="20" spans="1:7" x14ac:dyDescent="0.35">
      <c r="B20" t="s">
        <v>30</v>
      </c>
      <c r="C20" t="s">
        <v>28</v>
      </c>
      <c r="D20" t="s">
        <v>27</v>
      </c>
      <c r="E20" t="s">
        <v>26</v>
      </c>
      <c r="F20" t="s">
        <v>25</v>
      </c>
    </row>
    <row r="21" spans="1:7" x14ac:dyDescent="0.35">
      <c r="A21">
        <v>1</v>
      </c>
      <c r="D21">
        <v>1.3999999999999773</v>
      </c>
      <c r="E21">
        <v>-1.8000000000000114</v>
      </c>
      <c r="F21">
        <v>4</v>
      </c>
    </row>
    <row r="22" spans="1:7" x14ac:dyDescent="0.35">
      <c r="A22">
        <v>2</v>
      </c>
      <c r="B22">
        <v>-6.3999999999999773</v>
      </c>
      <c r="C22">
        <v>1.8000000000000114</v>
      </c>
      <c r="D22">
        <v>3.3999999999999773</v>
      </c>
      <c r="E22">
        <v>-4.8000000000000114</v>
      </c>
      <c r="F22">
        <v>3.1999999999999886</v>
      </c>
    </row>
    <row r="23" spans="1:7" x14ac:dyDescent="0.35">
      <c r="A23">
        <v>3</v>
      </c>
      <c r="B23">
        <v>-3.8000000000000114</v>
      </c>
      <c r="C23">
        <v>0.80000000000001137</v>
      </c>
      <c r="D23">
        <v>3</v>
      </c>
      <c r="G23">
        <f>SUM(B24:F24)</f>
        <v>-0.90000000000001457</v>
      </c>
    </row>
    <row r="24" spans="1:7" x14ac:dyDescent="0.35">
      <c r="A24" t="s">
        <v>97</v>
      </c>
      <c r="B24">
        <f>SUM(B21:B23)/COUNT(B21:B23)</f>
        <v>-5.0999999999999943</v>
      </c>
      <c r="C24">
        <f>SUM(C21:C23)/COUNT(C21:C23)</f>
        <v>1.3000000000000114</v>
      </c>
      <c r="D24">
        <f>SUM(D21:D23)/COUNT(D21:D23)</f>
        <v>2.599999999999985</v>
      </c>
      <c r="E24">
        <f>SUM(E21:E23)/COUNT(E21:E23)</f>
        <v>-3.3000000000000114</v>
      </c>
      <c r="F24">
        <f>SUM(F21:F23)/COUNT(F21:F23)</f>
        <v>3.5999999999999943</v>
      </c>
    </row>
    <row r="25" spans="1:7" x14ac:dyDescent="0.35">
      <c r="A25" t="s">
        <v>22</v>
      </c>
      <c r="B25">
        <f>G23/5</f>
        <v>-0.18000000000000291</v>
      </c>
      <c r="C25">
        <f>G23/5</f>
        <v>-0.18000000000000291</v>
      </c>
      <c r="D25">
        <f>G23/5</f>
        <v>-0.18000000000000291</v>
      </c>
      <c r="E25">
        <f>G23/5</f>
        <v>-0.18000000000000291</v>
      </c>
      <c r="F25">
        <f>G23/5</f>
        <v>-0.18000000000000291</v>
      </c>
      <c r="G25">
        <f>SUM(B26:F26)</f>
        <v>0</v>
      </c>
    </row>
    <row r="26" spans="1:7" x14ac:dyDescent="0.35">
      <c r="A26" t="s">
        <v>96</v>
      </c>
      <c r="B26">
        <f>B24-B25</f>
        <v>-4.919999999999991</v>
      </c>
      <c r="C26">
        <f>C24-C25</f>
        <v>1.4800000000000142</v>
      </c>
      <c r="D26">
        <f>D24-D25</f>
        <v>2.7799999999999878</v>
      </c>
      <c r="E26">
        <f>E24-E25</f>
        <v>-3.1200000000000085</v>
      </c>
      <c r="F26">
        <f>F24-F25</f>
        <v>3.7799999999999971</v>
      </c>
    </row>
    <row r="29" spans="1:7" x14ac:dyDescent="0.35">
      <c r="A29" t="s">
        <v>4</v>
      </c>
    </row>
    <row r="30" spans="1:7" x14ac:dyDescent="0.35">
      <c r="A30" t="s">
        <v>95</v>
      </c>
      <c r="B30">
        <f>(D15-D5)/(COUNT(E5:E15)-1)</f>
        <v>0.5399999999999977</v>
      </c>
    </row>
    <row r="32" spans="1:7" x14ac:dyDescent="0.35">
      <c r="A32" t="s">
        <v>83</v>
      </c>
      <c r="B32" t="s">
        <v>19</v>
      </c>
      <c r="C32" t="s">
        <v>94</v>
      </c>
      <c r="D32" t="s">
        <v>93</v>
      </c>
      <c r="E32" t="s">
        <v>49</v>
      </c>
      <c r="F32" t="s">
        <v>92</v>
      </c>
    </row>
    <row r="33" spans="1:6" x14ac:dyDescent="0.35">
      <c r="A33">
        <v>4</v>
      </c>
      <c r="B33" t="s">
        <v>30</v>
      </c>
      <c r="C33">
        <v>314</v>
      </c>
      <c r="D33">
        <v>3</v>
      </c>
      <c r="E33">
        <f>B26</f>
        <v>-4.919999999999991</v>
      </c>
      <c r="F33">
        <f>C33+D33*B30+E33</f>
        <v>310.7</v>
      </c>
    </row>
    <row r="34" spans="1:6" x14ac:dyDescent="0.35">
      <c r="B34" t="s">
        <v>28</v>
      </c>
      <c r="C34">
        <v>314</v>
      </c>
      <c r="D34">
        <v>4</v>
      </c>
      <c r="E34">
        <f>C26</f>
        <v>1.4800000000000142</v>
      </c>
      <c r="F34">
        <f>C34+D34*B30+E34</f>
        <v>317.64</v>
      </c>
    </row>
    <row r="35" spans="1:6" x14ac:dyDescent="0.35">
      <c r="B35" t="s">
        <v>27</v>
      </c>
      <c r="C35">
        <v>314</v>
      </c>
      <c r="D35">
        <v>5</v>
      </c>
      <c r="E35">
        <f>D26</f>
        <v>2.7799999999999878</v>
      </c>
      <c r="F35">
        <f>C35+D35*B30+E35</f>
        <v>319.47999999999996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A347-4C31-49AD-B40F-796D148FA9D0}">
  <dimension ref="A2:H88"/>
  <sheetViews>
    <sheetView tabSelected="1" topLeftCell="A64" zoomScale="85" zoomScaleNormal="85" workbookViewId="0">
      <selection activeCell="G68" sqref="G68"/>
    </sheetView>
  </sheetViews>
  <sheetFormatPr defaultRowHeight="14.5" x14ac:dyDescent="0.35"/>
  <cols>
    <col min="3" max="3" width="9.1796875" customWidth="1"/>
  </cols>
  <sheetData>
    <row r="2" spans="1:8" x14ac:dyDescent="0.35">
      <c r="A2" t="s">
        <v>63</v>
      </c>
      <c r="B2" t="s">
        <v>64</v>
      </c>
      <c r="C2" t="s">
        <v>107</v>
      </c>
      <c r="D2" t="s">
        <v>113</v>
      </c>
      <c r="G2" t="s">
        <v>112</v>
      </c>
      <c r="H2" t="s">
        <v>111</v>
      </c>
    </row>
    <row r="3" spans="1:8" x14ac:dyDescent="0.35">
      <c r="A3">
        <v>2008</v>
      </c>
      <c r="B3" t="s">
        <v>57</v>
      </c>
      <c r="C3">
        <v>2.7</v>
      </c>
    </row>
    <row r="4" spans="1:8" x14ac:dyDescent="0.35">
      <c r="B4" t="s">
        <v>56</v>
      </c>
      <c r="C4">
        <v>4.0999999999999996</v>
      </c>
    </row>
    <row r="5" spans="1:8" x14ac:dyDescent="0.35">
      <c r="B5" t="s">
        <v>55</v>
      </c>
      <c r="C5">
        <v>3.9</v>
      </c>
      <c r="G5">
        <v>3.5874999999999995</v>
      </c>
      <c r="H5">
        <f>C5/G5</f>
        <v>1.0871080139372824</v>
      </c>
    </row>
    <row r="6" spans="1:8" x14ac:dyDescent="0.35">
      <c r="B6" t="s">
        <v>54</v>
      </c>
      <c r="C6">
        <v>3.1</v>
      </c>
      <c r="G6">
        <v>3.8875000000000002</v>
      </c>
      <c r="H6">
        <f>C6/G6</f>
        <v>0.797427652733119</v>
      </c>
    </row>
    <row r="7" spans="1:8" x14ac:dyDescent="0.35">
      <c r="A7">
        <v>2009</v>
      </c>
      <c r="B7" t="s">
        <v>57</v>
      </c>
      <c r="C7">
        <v>3.8</v>
      </c>
      <c r="G7">
        <v>4.2250000000000005</v>
      </c>
      <c r="H7">
        <f>C7/G7</f>
        <v>0.89940828402366846</v>
      </c>
    </row>
    <row r="8" spans="1:8" x14ac:dyDescent="0.35">
      <c r="B8" t="s">
        <v>56</v>
      </c>
      <c r="C8">
        <v>5.4</v>
      </c>
      <c r="G8">
        <v>4.5250000000000004</v>
      </c>
      <c r="H8">
        <f>C8/G8</f>
        <v>1.1933701657458564</v>
      </c>
    </row>
    <row r="9" spans="1:8" x14ac:dyDescent="0.35">
      <c r="B9" t="s">
        <v>55</v>
      </c>
      <c r="C9">
        <v>5.3</v>
      </c>
      <c r="G9">
        <v>4.7874999999999996</v>
      </c>
      <c r="H9">
        <f>C9/G9</f>
        <v>1.1070496083550914</v>
      </c>
    </row>
    <row r="10" spans="1:8" x14ac:dyDescent="0.35">
      <c r="B10" t="s">
        <v>54</v>
      </c>
      <c r="C10">
        <v>4.0999999999999996</v>
      </c>
      <c r="G10">
        <v>5.0999999999999996</v>
      </c>
      <c r="H10">
        <f>C10/G10</f>
        <v>0.80392156862745101</v>
      </c>
    </row>
    <row r="11" spans="1:8" x14ac:dyDescent="0.35">
      <c r="A11">
        <v>2010</v>
      </c>
      <c r="B11" t="s">
        <v>57</v>
      </c>
      <c r="C11">
        <v>4.9000000000000004</v>
      </c>
      <c r="G11">
        <v>5.4375</v>
      </c>
      <c r="H11">
        <f>C11/G11</f>
        <v>0.90114942528735642</v>
      </c>
    </row>
    <row r="12" spans="1:8" x14ac:dyDescent="0.35">
      <c r="B12" t="s">
        <v>56</v>
      </c>
      <c r="C12">
        <v>6.8</v>
      </c>
      <c r="G12">
        <v>5.7124999999999995</v>
      </c>
      <c r="H12">
        <f>C12/G12</f>
        <v>1.1903719912472648</v>
      </c>
    </row>
    <row r="13" spans="1:8" x14ac:dyDescent="0.35">
      <c r="B13" t="s">
        <v>55</v>
      </c>
      <c r="C13">
        <v>6.6</v>
      </c>
      <c r="G13">
        <v>5.9499999999999993</v>
      </c>
      <c r="H13">
        <f>C13/G13</f>
        <v>1.1092436974789917</v>
      </c>
    </row>
    <row r="14" spans="1:8" x14ac:dyDescent="0.35">
      <c r="B14" t="s">
        <v>54</v>
      </c>
      <c r="C14">
        <v>5</v>
      </c>
      <c r="G14">
        <v>6.2624999999999993</v>
      </c>
      <c r="H14">
        <f>C14/G14</f>
        <v>0.79840319361277456</v>
      </c>
    </row>
    <row r="15" spans="1:8" x14ac:dyDescent="0.35">
      <c r="A15">
        <v>2011</v>
      </c>
      <c r="B15" t="s">
        <v>57</v>
      </c>
      <c r="C15">
        <v>5.9</v>
      </c>
    </row>
    <row r="16" spans="1:8" x14ac:dyDescent="0.35">
      <c r="B16" t="s">
        <v>56</v>
      </c>
      <c r="C16">
        <v>8.3000000000000007</v>
      </c>
    </row>
    <row r="17" spans="1:2" x14ac:dyDescent="0.35">
      <c r="B17" t="s">
        <v>55</v>
      </c>
    </row>
    <row r="18" spans="1:2" x14ac:dyDescent="0.35">
      <c r="B18" t="s">
        <v>54</v>
      </c>
    </row>
    <row r="20" spans="1:2" x14ac:dyDescent="0.35">
      <c r="A20" t="s">
        <v>110</v>
      </c>
    </row>
    <row r="37" spans="1:6" x14ac:dyDescent="0.35">
      <c r="A37" t="s">
        <v>109</v>
      </c>
    </row>
    <row r="38" spans="1:6" x14ac:dyDescent="0.35">
      <c r="A38" s="1"/>
      <c r="B38" s="8" t="s">
        <v>64</v>
      </c>
      <c r="C38" s="8"/>
      <c r="D38" s="8"/>
      <c r="E38" s="8"/>
    </row>
    <row r="39" spans="1:6" x14ac:dyDescent="0.35">
      <c r="A39" t="s">
        <v>63</v>
      </c>
      <c r="B39" t="s">
        <v>57</v>
      </c>
      <c r="C39" t="s">
        <v>56</v>
      </c>
      <c r="D39" t="s">
        <v>55</v>
      </c>
      <c r="E39" t="s">
        <v>54</v>
      </c>
    </row>
    <row r="40" spans="1:6" x14ac:dyDescent="0.35">
      <c r="A40">
        <v>2008</v>
      </c>
      <c r="B40" s="1"/>
      <c r="C40" s="1"/>
      <c r="D40">
        <v>1.0871080139372824</v>
      </c>
      <c r="E40">
        <v>0.797427652733119</v>
      </c>
    </row>
    <row r="41" spans="1:6" x14ac:dyDescent="0.35">
      <c r="A41">
        <v>2009</v>
      </c>
      <c r="B41">
        <v>0.89940828402366846</v>
      </c>
      <c r="C41">
        <v>1.1933701657458564</v>
      </c>
      <c r="D41">
        <v>1.1070496083550914</v>
      </c>
      <c r="E41">
        <v>0.80392156862745101</v>
      </c>
    </row>
    <row r="42" spans="1:6" x14ac:dyDescent="0.35">
      <c r="A42">
        <v>2010</v>
      </c>
      <c r="B42">
        <v>0.90114942528735642</v>
      </c>
      <c r="C42">
        <v>1.1903719912472648</v>
      </c>
      <c r="D42">
        <v>1.1092436974789917</v>
      </c>
      <c r="E42">
        <v>0.79840319361277456</v>
      </c>
    </row>
    <row r="43" spans="1:6" x14ac:dyDescent="0.35">
      <c r="A43">
        <v>2011</v>
      </c>
      <c r="F43" t="s">
        <v>62</v>
      </c>
    </row>
    <row r="44" spans="1:6" x14ac:dyDescent="0.35">
      <c r="A44" t="s">
        <v>23</v>
      </c>
      <c r="B44">
        <f>AVERAGE(B40:B42)</f>
        <v>0.90027885465551249</v>
      </c>
      <c r="C44">
        <f>AVERAGE(C40:C42)</f>
        <v>1.1918710784965607</v>
      </c>
      <c r="D44">
        <f>AVERAGE(D40:D42)</f>
        <v>1.1011337732571218</v>
      </c>
      <c r="E44">
        <f>AVERAGE(E40:E42)</f>
        <v>0.79991747165778149</v>
      </c>
      <c r="F44">
        <f>SUM(B44:E44)</f>
        <v>3.9932011780669763</v>
      </c>
    </row>
    <row r="45" spans="1:6" x14ac:dyDescent="0.35">
      <c r="A45" t="s">
        <v>61</v>
      </c>
      <c r="B45">
        <f>4/F44</f>
        <v>1.0017025994007933</v>
      </c>
      <c r="C45">
        <f>4/F44</f>
        <v>1.0017025994007933</v>
      </c>
      <c r="D45">
        <f>4/F44</f>
        <v>1.0017025994007933</v>
      </c>
      <c r="E45">
        <f>4/F44</f>
        <v>1.0017025994007933</v>
      </c>
    </row>
    <row r="46" spans="1:6" x14ac:dyDescent="0.35">
      <c r="A46" t="s">
        <v>60</v>
      </c>
      <c r="B46">
        <f>B44*B45</f>
        <v>0.90181166889399589</v>
      </c>
      <c r="C46">
        <f>C44*C45</f>
        <v>1.1939003574806317</v>
      </c>
      <c r="D46">
        <f>D44*D45</f>
        <v>1.1030085629596627</v>
      </c>
      <c r="E46">
        <f>E44*E45</f>
        <v>0.80127941066571018</v>
      </c>
    </row>
    <row r="48" spans="1:6" x14ac:dyDescent="0.35">
      <c r="A48" t="s">
        <v>108</v>
      </c>
    </row>
    <row r="50" spans="1:5" x14ac:dyDescent="0.35">
      <c r="A50" t="s">
        <v>63</v>
      </c>
      <c r="B50" t="s">
        <v>64</v>
      </c>
      <c r="C50" t="s">
        <v>107</v>
      </c>
      <c r="D50" t="s">
        <v>106</v>
      </c>
      <c r="E50" t="s">
        <v>105</v>
      </c>
    </row>
    <row r="51" spans="1:5" x14ac:dyDescent="0.35">
      <c r="A51">
        <v>2008</v>
      </c>
      <c r="B51" t="s">
        <v>57</v>
      </c>
      <c r="C51">
        <v>2.7</v>
      </c>
      <c r="D51">
        <v>0.90181166889399589</v>
      </c>
      <c r="E51">
        <f>C51/D51</f>
        <v>2.9939732353556114</v>
      </c>
    </row>
    <row r="52" spans="1:5" x14ac:dyDescent="0.35">
      <c r="B52" t="s">
        <v>56</v>
      </c>
      <c r="C52">
        <v>4.0999999999999996</v>
      </c>
      <c r="D52">
        <v>1.1939003574806317</v>
      </c>
      <c r="E52">
        <f>C52/D52</f>
        <v>3.4341224326725377</v>
      </c>
    </row>
    <row r="53" spans="1:5" x14ac:dyDescent="0.35">
      <c r="B53" t="s">
        <v>55</v>
      </c>
      <c r="C53">
        <v>3.9</v>
      </c>
      <c r="D53">
        <v>1.1030085629596627</v>
      </c>
      <c r="E53">
        <f>C53/D53</f>
        <v>3.5357839739115642</v>
      </c>
    </row>
    <row r="54" spans="1:5" x14ac:dyDescent="0.35">
      <c r="B54" t="s">
        <v>54</v>
      </c>
      <c r="C54">
        <v>3.1</v>
      </c>
      <c r="D54">
        <v>0.80127941066571018</v>
      </c>
      <c r="E54">
        <f>C54/D54</f>
        <v>3.8688127496306088</v>
      </c>
    </row>
    <row r="55" spans="1:5" x14ac:dyDescent="0.35">
      <c r="A55">
        <v>2009</v>
      </c>
      <c r="B55" t="s">
        <v>57</v>
      </c>
      <c r="C55">
        <v>3.8</v>
      </c>
      <c r="D55">
        <v>0.90181166889399589</v>
      </c>
      <c r="E55">
        <f>C55/D55</f>
        <v>4.2137401090190076</v>
      </c>
    </row>
    <row r="56" spans="1:5" x14ac:dyDescent="0.35">
      <c r="B56" t="s">
        <v>56</v>
      </c>
      <c r="C56">
        <v>5.4</v>
      </c>
      <c r="D56">
        <v>1.1939003574806317</v>
      </c>
      <c r="E56">
        <f>C56/D56</f>
        <v>4.5229905210809038</v>
      </c>
    </row>
    <row r="57" spans="1:5" x14ac:dyDescent="0.35">
      <c r="B57" t="s">
        <v>55</v>
      </c>
      <c r="C57">
        <v>5.3</v>
      </c>
      <c r="D57">
        <v>1.1030085629596627</v>
      </c>
      <c r="E57">
        <f>C57/D57</f>
        <v>4.8050397594182801</v>
      </c>
    </row>
    <row r="58" spans="1:5" x14ac:dyDescent="0.35">
      <c r="B58" t="s">
        <v>54</v>
      </c>
      <c r="C58">
        <v>4.0999999999999996</v>
      </c>
      <c r="D58">
        <v>0.80127941066571018</v>
      </c>
      <c r="E58">
        <f>C58/D58</f>
        <v>5.1168168624146757</v>
      </c>
    </row>
    <row r="59" spans="1:5" x14ac:dyDescent="0.35">
      <c r="A59">
        <v>2010</v>
      </c>
      <c r="B59" t="s">
        <v>57</v>
      </c>
      <c r="C59">
        <v>4.9000000000000004</v>
      </c>
      <c r="D59">
        <v>0.90181166889399589</v>
      </c>
      <c r="E59">
        <f>C59/D59</f>
        <v>5.4335069826824061</v>
      </c>
    </row>
    <row r="60" spans="1:5" x14ac:dyDescent="0.35">
      <c r="B60" t="s">
        <v>56</v>
      </c>
      <c r="C60">
        <v>6.8</v>
      </c>
      <c r="D60">
        <v>1.1939003574806317</v>
      </c>
      <c r="E60">
        <f>C60/D60</f>
        <v>5.6956176932129896</v>
      </c>
    </row>
    <row r="61" spans="1:5" x14ac:dyDescent="0.35">
      <c r="B61" t="s">
        <v>55</v>
      </c>
      <c r="C61">
        <v>6.6</v>
      </c>
      <c r="D61">
        <v>1.1030085629596627</v>
      </c>
      <c r="E61">
        <f>C61/D61</f>
        <v>5.9836344173888012</v>
      </c>
    </row>
    <row r="62" spans="1:5" x14ac:dyDescent="0.35">
      <c r="B62" t="s">
        <v>54</v>
      </c>
      <c r="C62">
        <v>5</v>
      </c>
      <c r="D62">
        <v>0.80127941066571018</v>
      </c>
      <c r="E62">
        <f>C62/D62</f>
        <v>6.2400205639203365</v>
      </c>
    </row>
    <row r="63" spans="1:5" x14ac:dyDescent="0.35">
      <c r="A63">
        <v>2011</v>
      </c>
      <c r="B63" t="s">
        <v>57</v>
      </c>
      <c r="C63">
        <v>5.9</v>
      </c>
      <c r="D63">
        <v>0.90181166889399589</v>
      </c>
      <c r="E63">
        <f>C63/D63</f>
        <v>6.5423859587400397</v>
      </c>
    </row>
    <row r="64" spans="1:5" x14ac:dyDescent="0.35">
      <c r="B64" t="s">
        <v>56</v>
      </c>
      <c r="C64">
        <v>8.3000000000000007</v>
      </c>
      <c r="D64">
        <v>1.1939003574806317</v>
      </c>
      <c r="E64">
        <f>C64/D64</f>
        <v>6.9520039490687973</v>
      </c>
    </row>
    <row r="65" spans="1:2" x14ac:dyDescent="0.35">
      <c r="B65" t="s">
        <v>55</v>
      </c>
    </row>
    <row r="66" spans="1:2" x14ac:dyDescent="0.35">
      <c r="B66" t="s">
        <v>54</v>
      </c>
    </row>
    <row r="68" spans="1:2" x14ac:dyDescent="0.35">
      <c r="A68" t="s">
        <v>104</v>
      </c>
      <c r="B68" s="11"/>
    </row>
    <row r="84" spans="1:2" x14ac:dyDescent="0.35">
      <c r="A84" t="s">
        <v>103</v>
      </c>
    </row>
    <row r="85" spans="1:2" x14ac:dyDescent="0.35">
      <c r="A85" t="s">
        <v>102</v>
      </c>
    </row>
    <row r="86" spans="1:2" x14ac:dyDescent="0.35">
      <c r="A86" t="s">
        <v>101</v>
      </c>
      <c r="B86">
        <f>(G14-G5)/(10-1)</f>
        <v>0.29722222222222222</v>
      </c>
    </row>
    <row r="87" spans="1:2" x14ac:dyDescent="0.35">
      <c r="A87" t="s">
        <v>100</v>
      </c>
      <c r="B87">
        <f>(G14+3*B86)*D61</f>
        <v>7.8911070941739192</v>
      </c>
    </row>
    <row r="88" spans="1:2" x14ac:dyDescent="0.35">
      <c r="B88">
        <f>(G14+4*B86)*D62</f>
        <v>5.9706444975299098</v>
      </c>
    </row>
  </sheetData>
  <mergeCells count="1">
    <mergeCell ref="B38:E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D632-A39B-4656-A9AB-CBC164EB8B85}">
  <dimension ref="A1:J49"/>
  <sheetViews>
    <sheetView topLeftCell="A14" workbookViewId="0">
      <selection activeCell="C87" sqref="C87"/>
    </sheetView>
  </sheetViews>
  <sheetFormatPr defaultRowHeight="14.5" x14ac:dyDescent="0.35"/>
  <sheetData>
    <row r="1" spans="1:10" x14ac:dyDescent="0.35">
      <c r="G1" t="s">
        <v>122</v>
      </c>
    </row>
    <row r="2" spans="1:10" x14ac:dyDescent="0.35">
      <c r="A2" t="s">
        <v>63</v>
      </c>
      <c r="B2" t="s">
        <v>64</v>
      </c>
      <c r="C2" t="s">
        <v>107</v>
      </c>
      <c r="D2" t="s">
        <v>113</v>
      </c>
      <c r="G2" t="s">
        <v>112</v>
      </c>
      <c r="H2" t="s">
        <v>111</v>
      </c>
      <c r="I2" t="s">
        <v>49</v>
      </c>
      <c r="J2" t="s">
        <v>121</v>
      </c>
    </row>
    <row r="3" spans="1:10" x14ac:dyDescent="0.35">
      <c r="A3">
        <v>2008</v>
      </c>
      <c r="B3" t="s">
        <v>57</v>
      </c>
      <c r="C3">
        <v>2.7</v>
      </c>
      <c r="I3">
        <v>0.90181170910806896</v>
      </c>
      <c r="J3">
        <f>C3/I3</f>
        <v>2.9939731018467457</v>
      </c>
    </row>
    <row r="4" spans="1:10" x14ac:dyDescent="0.35">
      <c r="B4" t="s">
        <v>56</v>
      </c>
      <c r="C4">
        <v>4.0999999999999996</v>
      </c>
      <c r="I4">
        <v>1.1939004107196816</v>
      </c>
      <c r="J4">
        <f>C4/I4</f>
        <v>3.4341222795363016</v>
      </c>
    </row>
    <row r="5" spans="1:10" x14ac:dyDescent="0.35">
      <c r="B5" t="s">
        <v>55</v>
      </c>
      <c r="C5">
        <v>3.9</v>
      </c>
      <c r="G5">
        <v>3.5874999999999995</v>
      </c>
      <c r="H5">
        <f>C5/G5</f>
        <v>1.0871080139372824</v>
      </c>
      <c r="I5">
        <v>1.1030086121456164</v>
      </c>
      <c r="J5">
        <f>C5/I5</f>
        <v>3.5357838162419823</v>
      </c>
    </row>
    <row r="6" spans="1:10" x14ac:dyDescent="0.35">
      <c r="B6" t="s">
        <v>54</v>
      </c>
      <c r="C6">
        <v>3.1</v>
      </c>
      <c r="G6">
        <v>3.8875000000000002</v>
      </c>
      <c r="H6">
        <f>C6/G6</f>
        <v>0.797427652733119</v>
      </c>
      <c r="I6">
        <v>0.80127944639679449</v>
      </c>
      <c r="J6">
        <f>C6/I6</f>
        <v>3.8688125771104285</v>
      </c>
    </row>
    <row r="7" spans="1:10" x14ac:dyDescent="0.35">
      <c r="A7">
        <v>2009</v>
      </c>
      <c r="B7" t="s">
        <v>57</v>
      </c>
      <c r="C7">
        <v>3.8</v>
      </c>
      <c r="G7">
        <v>4.2250000000000005</v>
      </c>
      <c r="H7">
        <f>C7/G7</f>
        <v>0.89940828402366846</v>
      </c>
      <c r="I7">
        <v>0.90181170910806896</v>
      </c>
      <c r="J7">
        <f>C7/I7</f>
        <v>4.2137399211176412</v>
      </c>
    </row>
    <row r="8" spans="1:10" x14ac:dyDescent="0.35">
      <c r="B8" t="s">
        <v>56</v>
      </c>
      <c r="C8">
        <v>5.4</v>
      </c>
      <c r="G8">
        <v>4.5250000000000004</v>
      </c>
      <c r="H8">
        <f>C8/G8</f>
        <v>1.1933701657458564</v>
      </c>
      <c r="I8">
        <v>1.1939004107196816</v>
      </c>
      <c r="J8">
        <f>C8/I8</f>
        <v>4.522990319389276</v>
      </c>
    </row>
    <row r="9" spans="1:10" x14ac:dyDescent="0.35">
      <c r="B9" t="s">
        <v>55</v>
      </c>
      <c r="C9">
        <v>5.3</v>
      </c>
      <c r="G9">
        <v>4.7874999999999996</v>
      </c>
      <c r="H9">
        <f>C9/G9</f>
        <v>1.1070496083550914</v>
      </c>
      <c r="I9">
        <v>1.1030086121456164</v>
      </c>
      <c r="J9">
        <f>C9/I9</f>
        <v>4.8050395451493602</v>
      </c>
    </row>
    <row r="10" spans="1:10" x14ac:dyDescent="0.35">
      <c r="B10" t="s">
        <v>54</v>
      </c>
      <c r="C10">
        <v>4.0999999999999996</v>
      </c>
      <c r="G10">
        <v>5.0999999999999996</v>
      </c>
      <c r="H10">
        <f>C10/G10</f>
        <v>0.80392156862745101</v>
      </c>
      <c r="I10">
        <v>0.80127944639679449</v>
      </c>
      <c r="J10">
        <f>C10/I10</f>
        <v>5.1168166342428245</v>
      </c>
    </row>
    <row r="11" spans="1:10" x14ac:dyDescent="0.35">
      <c r="A11">
        <v>2010</v>
      </c>
      <c r="B11" t="s">
        <v>57</v>
      </c>
      <c r="C11">
        <v>4.9000000000000004</v>
      </c>
      <c r="G11">
        <v>5.4375</v>
      </c>
      <c r="H11">
        <f>C11/G11</f>
        <v>0.90114942528735642</v>
      </c>
      <c r="I11">
        <v>0.90181170910806896</v>
      </c>
      <c r="J11">
        <f>C11/I11</f>
        <v>5.4335067403885384</v>
      </c>
    </row>
    <row r="12" spans="1:10" x14ac:dyDescent="0.35">
      <c r="B12" t="s">
        <v>56</v>
      </c>
      <c r="C12">
        <v>6.8</v>
      </c>
      <c r="G12">
        <v>5.7124999999999995</v>
      </c>
      <c r="H12">
        <f>C12/G12</f>
        <v>1.1903719912472648</v>
      </c>
      <c r="I12">
        <v>1.1939004107196816</v>
      </c>
      <c r="J12">
        <f>C12/I12</f>
        <v>5.69561743923094</v>
      </c>
    </row>
    <row r="13" spans="1:10" x14ac:dyDescent="0.35">
      <c r="B13" t="s">
        <v>55</v>
      </c>
      <c r="C13">
        <v>6.6</v>
      </c>
      <c r="G13">
        <v>5.9499999999999993</v>
      </c>
      <c r="H13">
        <f>C13/G13</f>
        <v>1.1092436974789917</v>
      </c>
      <c r="I13">
        <v>1.1030086121456164</v>
      </c>
      <c r="J13">
        <f>C13/I13</f>
        <v>5.9836341505633541</v>
      </c>
    </row>
    <row r="14" spans="1:10" x14ac:dyDescent="0.35">
      <c r="B14" t="s">
        <v>54</v>
      </c>
      <c r="C14">
        <v>5</v>
      </c>
      <c r="G14">
        <v>6.2624999999999993</v>
      </c>
      <c r="H14">
        <f>C14/G14</f>
        <v>0.79840319361277456</v>
      </c>
      <c r="I14">
        <v>0.80127944639679449</v>
      </c>
      <c r="J14">
        <f>C14/I14</f>
        <v>6.2400202856619815</v>
      </c>
    </row>
    <row r="15" spans="1:10" x14ac:dyDescent="0.35">
      <c r="A15">
        <v>2011</v>
      </c>
      <c r="B15" t="s">
        <v>57</v>
      </c>
      <c r="C15">
        <v>5.9</v>
      </c>
      <c r="I15">
        <v>0.90181170910806896</v>
      </c>
      <c r="J15">
        <f>C15/I15</f>
        <v>6.5423856669984435</v>
      </c>
    </row>
    <row r="16" spans="1:10" x14ac:dyDescent="0.35">
      <c r="B16" t="s">
        <v>56</v>
      </c>
      <c r="C16">
        <v>8.3000000000000007</v>
      </c>
      <c r="I16">
        <v>1.1939004107196816</v>
      </c>
      <c r="J16">
        <f>C16/I16</f>
        <v>6.9520036390612949</v>
      </c>
    </row>
    <row r="17" spans="1:9" x14ac:dyDescent="0.35">
      <c r="B17" t="s">
        <v>55</v>
      </c>
      <c r="I17">
        <v>1.1030086121456164</v>
      </c>
    </row>
    <row r="18" spans="1:9" x14ac:dyDescent="0.35">
      <c r="B18" t="s">
        <v>54</v>
      </c>
      <c r="I18">
        <v>0.80127944639679449</v>
      </c>
    </row>
    <row r="20" spans="1:9" x14ac:dyDescent="0.35">
      <c r="A20" t="s">
        <v>120</v>
      </c>
    </row>
    <row r="36" spans="1:7" x14ac:dyDescent="0.35">
      <c r="A36" t="s">
        <v>119</v>
      </c>
      <c r="B36" t="s">
        <v>63</v>
      </c>
      <c r="C36" t="s">
        <v>64</v>
      </c>
    </row>
    <row r="37" spans="1:7" x14ac:dyDescent="0.35">
      <c r="C37" t="s">
        <v>57</v>
      </c>
      <c r="D37" t="s">
        <v>56</v>
      </c>
      <c r="E37" t="s">
        <v>55</v>
      </c>
      <c r="F37" t="s">
        <v>54</v>
      </c>
    </row>
    <row r="38" spans="1:7" x14ac:dyDescent="0.35">
      <c r="B38">
        <v>2008</v>
      </c>
      <c r="E38">
        <v>1.0871080139372824</v>
      </c>
      <c r="F38">
        <v>0.797427652733119</v>
      </c>
    </row>
    <row r="39" spans="1:7" x14ac:dyDescent="0.35">
      <c r="B39">
        <v>2009</v>
      </c>
      <c r="C39">
        <v>0.89940828402366846</v>
      </c>
      <c r="D39">
        <v>1.1933701657458564</v>
      </c>
      <c r="E39">
        <v>1.1070496083550914</v>
      </c>
      <c r="F39">
        <v>0.80392156862745101</v>
      </c>
    </row>
    <row r="40" spans="1:7" x14ac:dyDescent="0.35">
      <c r="B40">
        <v>2010</v>
      </c>
      <c r="C40">
        <v>0.90114942528735642</v>
      </c>
      <c r="D40">
        <v>1.1903719912472648</v>
      </c>
      <c r="E40">
        <v>1.1092436974789917</v>
      </c>
      <c r="F40">
        <v>0.79840319361277456</v>
      </c>
    </row>
    <row r="41" spans="1:7" x14ac:dyDescent="0.35">
      <c r="B41" t="s">
        <v>23</v>
      </c>
      <c r="C41">
        <f>SUM(C38:C40)/COUNT(C38:C40)</f>
        <v>0.90027885465551249</v>
      </c>
      <c r="D41">
        <f>SUM(D38:D40)/COUNT(D38:D40)</f>
        <v>1.1918710784965607</v>
      </c>
      <c r="E41">
        <f>SUM(E38:E40)/COUNT(E38:E40)</f>
        <v>1.1011337732571218</v>
      </c>
      <c r="F41">
        <f>SUM(F38:F40)/COUNT(F38:F40)</f>
        <v>0.79991747165778149</v>
      </c>
      <c r="G41">
        <f>SUM(C41:F41)</f>
        <v>3.9932011780669763</v>
      </c>
    </row>
    <row r="42" spans="1:7" x14ac:dyDescent="0.35">
      <c r="B42" t="s">
        <v>118</v>
      </c>
      <c r="C42">
        <f>C41*4/3.993201</f>
        <v>0.90181170910806896</v>
      </c>
      <c r="D42">
        <f>D41*4/3.993201</f>
        <v>1.1939004107196816</v>
      </c>
      <c r="E42">
        <f>E41*4/3.993201</f>
        <v>1.1030086121456164</v>
      </c>
      <c r="F42">
        <f>F41*4/3.993201</f>
        <v>0.80127944639679449</v>
      </c>
    </row>
    <row r="45" spans="1:7" x14ac:dyDescent="0.35">
      <c r="A45" t="s">
        <v>117</v>
      </c>
      <c r="B45" t="s">
        <v>116</v>
      </c>
      <c r="F45">
        <f>(G14-G5)/(COUNT(G5:G14)-1)</f>
        <v>0.29722222222222222</v>
      </c>
    </row>
    <row r="47" spans="1:7" x14ac:dyDescent="0.35">
      <c r="B47" t="s">
        <v>63</v>
      </c>
      <c r="C47" t="s">
        <v>64</v>
      </c>
      <c r="D47" t="s">
        <v>115</v>
      </c>
      <c r="E47" t="s">
        <v>93</v>
      </c>
      <c r="F47" t="s">
        <v>49</v>
      </c>
      <c r="G47" t="s">
        <v>114</v>
      </c>
    </row>
    <row r="48" spans="1:7" x14ac:dyDescent="0.35">
      <c r="B48">
        <v>2011</v>
      </c>
      <c r="C48">
        <v>3</v>
      </c>
      <c r="D48">
        <v>6.2624999999999993</v>
      </c>
      <c r="E48">
        <v>3</v>
      </c>
      <c r="F48">
        <f>E42</f>
        <v>1.1030086121456164</v>
      </c>
      <c r="G48">
        <f>(D48+E48*F45)*F48</f>
        <v>7.8911074460584301</v>
      </c>
    </row>
    <row r="49" spans="3:7" x14ac:dyDescent="0.35">
      <c r="C49">
        <v>4</v>
      </c>
      <c r="D49">
        <v>6.2624999999999993</v>
      </c>
      <c r="E49">
        <v>4</v>
      </c>
      <c r="F49">
        <f>F42</f>
        <v>0.80127944639679449</v>
      </c>
      <c r="G49">
        <f>(D49+E49*F45)*F49</f>
        <v>5.9706447637761144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1389-EF14-4D51-98D7-DE985194CC7E}">
  <dimension ref="A1:I56"/>
  <sheetViews>
    <sheetView topLeftCell="A22" workbookViewId="0">
      <selection activeCell="C87" sqref="C87"/>
    </sheetView>
  </sheetViews>
  <sheetFormatPr defaultRowHeight="14.5" x14ac:dyDescent="0.35"/>
  <sheetData>
    <row r="1" spans="1:7" x14ac:dyDescent="0.35">
      <c r="A1" t="s">
        <v>134</v>
      </c>
    </row>
    <row r="2" spans="1:7" x14ac:dyDescent="0.35">
      <c r="A2" t="s">
        <v>83</v>
      </c>
      <c r="B2" t="s">
        <v>19</v>
      </c>
      <c r="C2" t="s">
        <v>133</v>
      </c>
      <c r="D2" t="s">
        <v>132</v>
      </c>
      <c r="E2" t="s">
        <v>111</v>
      </c>
      <c r="F2" t="s">
        <v>127</v>
      </c>
      <c r="G2" s="1" t="s">
        <v>131</v>
      </c>
    </row>
    <row r="3" spans="1:7" x14ac:dyDescent="0.35">
      <c r="A3">
        <v>1</v>
      </c>
      <c r="B3" t="s">
        <v>30</v>
      </c>
      <c r="C3">
        <v>7.35</v>
      </c>
      <c r="F3">
        <v>0.71686028154630066</v>
      </c>
      <c r="G3" s="1">
        <f>C3/F3</f>
        <v>10.253043988077719</v>
      </c>
    </row>
    <row r="4" spans="1:7" x14ac:dyDescent="0.35">
      <c r="B4" t="s">
        <v>28</v>
      </c>
      <c r="C4">
        <v>6.65</v>
      </c>
      <c r="F4">
        <v>0.60981668518254395</v>
      </c>
      <c r="G4" s="1">
        <f>C4/F4</f>
        <v>10.904916447160467</v>
      </c>
    </row>
    <row r="5" spans="1:7" x14ac:dyDescent="0.35">
      <c r="B5" t="s">
        <v>27</v>
      </c>
      <c r="C5">
        <v>9.24</v>
      </c>
      <c r="F5">
        <v>0.79617034614892934</v>
      </c>
      <c r="G5" s="1">
        <f>C5/F5</f>
        <v>11.605556580565727</v>
      </c>
    </row>
    <row r="6" spans="1:7" x14ac:dyDescent="0.35">
      <c r="B6" t="s">
        <v>26</v>
      </c>
      <c r="C6">
        <v>7.21</v>
      </c>
      <c r="D6">
        <f>SUM(C3:C9)/7</f>
        <v>12.26</v>
      </c>
      <c r="E6">
        <f>C6/D6</f>
        <v>0.5880913539967374</v>
      </c>
      <c r="F6">
        <v>0.58894276432840131</v>
      </c>
      <c r="G6" s="1">
        <f>C6/F6</f>
        <v>12.242276222243595</v>
      </c>
    </row>
    <row r="7" spans="1:7" x14ac:dyDescent="0.35">
      <c r="B7" t="s">
        <v>25</v>
      </c>
      <c r="C7">
        <v>12.6</v>
      </c>
      <c r="D7">
        <f>SUM(C4:C10)/7</f>
        <v>12.61</v>
      </c>
      <c r="E7">
        <f>C7/D7</f>
        <v>0.99920697858842189</v>
      </c>
      <c r="F7">
        <v>0.99921470073956831</v>
      </c>
      <c r="G7" s="1">
        <f>C7/F7</f>
        <v>12.609902547144388</v>
      </c>
    </row>
    <row r="8" spans="1:7" x14ac:dyDescent="0.35">
      <c r="B8" t="s">
        <v>129</v>
      </c>
      <c r="C8">
        <v>21.7</v>
      </c>
      <c r="D8">
        <f>SUM(C5:C11)/7</f>
        <v>12.879999999999999</v>
      </c>
      <c r="E8">
        <f>C8/D8</f>
        <v>1.6847826086956523</v>
      </c>
      <c r="F8">
        <v>1.6923552205803412</v>
      </c>
      <c r="G8" s="1">
        <f>C8/F8</f>
        <v>12.82236715797683</v>
      </c>
    </row>
    <row r="9" spans="1:7" x14ac:dyDescent="0.35">
      <c r="B9" t="s">
        <v>128</v>
      </c>
      <c r="C9">
        <v>21.07</v>
      </c>
      <c r="D9">
        <f>SUM(C6:C12)/7</f>
        <v>13.249999999999998</v>
      </c>
      <c r="E9">
        <f>C9/D9</f>
        <v>1.5901886792452833</v>
      </c>
      <c r="F9">
        <v>1.5966400014739148</v>
      </c>
      <c r="G9" s="1">
        <f>C9/F9</f>
        <v>13.196462559217819</v>
      </c>
    </row>
    <row r="10" spans="1:7" x14ac:dyDescent="0.35">
      <c r="A10">
        <v>2</v>
      </c>
      <c r="B10" t="s">
        <v>30</v>
      </c>
      <c r="C10">
        <v>9.8000000000000007</v>
      </c>
      <c r="D10">
        <f>SUM(C7:C13)/7</f>
        <v>13.55</v>
      </c>
      <c r="E10">
        <f>C10/D10</f>
        <v>0.7232472324723247</v>
      </c>
      <c r="F10">
        <v>0.71686028154630066</v>
      </c>
      <c r="G10" s="1">
        <f>C10/F10</f>
        <v>13.670725317436961</v>
      </c>
    </row>
    <row r="11" spans="1:7" x14ac:dyDescent="0.35">
      <c r="B11" t="s">
        <v>28</v>
      </c>
      <c r="C11">
        <v>8.5399999999999991</v>
      </c>
      <c r="D11">
        <f>SUM(C8:C14)/7</f>
        <v>14.06</v>
      </c>
      <c r="E11">
        <f>C11/D11</f>
        <v>0.60739687055476521</v>
      </c>
      <c r="F11">
        <v>0.60981668518254395</v>
      </c>
      <c r="G11" s="1">
        <f>C11/F11</f>
        <v>14.00420849003765</v>
      </c>
    </row>
    <row r="12" spans="1:7" x14ac:dyDescent="0.35">
      <c r="B12" t="s">
        <v>27</v>
      </c>
      <c r="C12">
        <v>11.83</v>
      </c>
      <c r="D12">
        <f>SUM(C9:C15)/7</f>
        <v>14.969999999999999</v>
      </c>
      <c r="E12">
        <f>C12/D12</f>
        <v>0.790247160988644</v>
      </c>
      <c r="F12">
        <v>0.79617034614892934</v>
      </c>
      <c r="G12" s="1">
        <f>C12/F12</f>
        <v>14.858629258451575</v>
      </c>
    </row>
    <row r="13" spans="1:7" x14ac:dyDescent="0.35">
      <c r="B13" t="s">
        <v>26</v>
      </c>
      <c r="C13">
        <v>9.31</v>
      </c>
      <c r="D13">
        <f>SUM(C10:C16)/7</f>
        <v>15.84</v>
      </c>
      <c r="E13">
        <f>C13/D13</f>
        <v>0.5877525252525253</v>
      </c>
      <c r="F13">
        <v>0.58894276432840131</v>
      </c>
      <c r="G13" s="1">
        <f>C13/F13</f>
        <v>15.807987743285418</v>
      </c>
    </row>
    <row r="14" spans="1:7" x14ac:dyDescent="0.35">
      <c r="B14" t="s">
        <v>25</v>
      </c>
      <c r="C14">
        <v>16.170000000000002</v>
      </c>
      <c r="D14">
        <f>SUM(C11:C17)/7</f>
        <v>16.190000000000001</v>
      </c>
      <c r="E14">
        <f>C14/D14</f>
        <v>0.99876466954910437</v>
      </c>
      <c r="F14">
        <v>0.99921470073956831</v>
      </c>
      <c r="G14" s="1">
        <f>C14/F14</f>
        <v>16.182708268835299</v>
      </c>
    </row>
    <row r="15" spans="1:7" x14ac:dyDescent="0.35">
      <c r="B15" t="s">
        <v>129</v>
      </c>
      <c r="C15">
        <v>28.07</v>
      </c>
      <c r="D15">
        <f>SUM(C12:C18)/7</f>
        <v>16.52</v>
      </c>
      <c r="E15">
        <f>C15/D15</f>
        <v>1.6991525423728815</v>
      </c>
      <c r="F15">
        <v>1.6923552205803412</v>
      </c>
      <c r="G15" s="1">
        <f>C15/F15</f>
        <v>16.586352355963577</v>
      </c>
    </row>
    <row r="16" spans="1:7" x14ac:dyDescent="0.35">
      <c r="B16" t="s">
        <v>128</v>
      </c>
      <c r="C16">
        <v>27.16</v>
      </c>
      <c r="D16">
        <f>SUM(C13:C19)/7</f>
        <v>16.95</v>
      </c>
      <c r="E16">
        <f>C16/D16</f>
        <v>1.6023598820058997</v>
      </c>
      <c r="F16">
        <v>1.5966400014739148</v>
      </c>
      <c r="G16" s="1">
        <f>C16/F16</f>
        <v>17.010722501583103</v>
      </c>
    </row>
    <row r="17" spans="1:7" x14ac:dyDescent="0.35">
      <c r="A17">
        <v>3</v>
      </c>
      <c r="B17" t="s">
        <v>30</v>
      </c>
      <c r="C17">
        <v>12.25</v>
      </c>
      <c r="D17">
        <f>SUM(C14:C20)/7</f>
        <v>17.25</v>
      </c>
      <c r="E17">
        <f>C17/D17</f>
        <v>0.71014492753623193</v>
      </c>
      <c r="F17">
        <v>0.71686028154630066</v>
      </c>
      <c r="G17" s="1">
        <f>C17/F17</f>
        <v>17.088406646796201</v>
      </c>
    </row>
    <row r="18" spans="1:7" x14ac:dyDescent="0.35">
      <c r="B18" t="s">
        <v>28</v>
      </c>
      <c r="C18">
        <v>10.85</v>
      </c>
      <c r="D18">
        <f>SUM(C15:C21)/7</f>
        <v>17.73</v>
      </c>
      <c r="E18">
        <f>C18/D18</f>
        <v>0.61195713479977432</v>
      </c>
      <c r="F18">
        <v>0.60981668518254395</v>
      </c>
      <c r="G18" s="1">
        <f>C18/F18</f>
        <v>17.792232097998657</v>
      </c>
    </row>
    <row r="19" spans="1:7" x14ac:dyDescent="0.35">
      <c r="B19" t="s">
        <v>27</v>
      </c>
      <c r="C19">
        <v>14.84</v>
      </c>
      <c r="D19">
        <f>SUM(C16:C22)/7</f>
        <v>18.509999999999998</v>
      </c>
      <c r="E19">
        <f>C19/D19</f>
        <v>0.8017287952458132</v>
      </c>
      <c r="F19">
        <v>0.79617034614892934</v>
      </c>
      <c r="G19" s="1">
        <f>C19/F19</f>
        <v>18.639227235454047</v>
      </c>
    </row>
    <row r="20" spans="1:7" x14ac:dyDescent="0.35">
      <c r="B20" t="s">
        <v>26</v>
      </c>
      <c r="C20">
        <v>11.41</v>
      </c>
      <c r="D20">
        <f>SUM(C17:C23)/7</f>
        <v>19.32</v>
      </c>
      <c r="E20">
        <f>C20/D20</f>
        <v>0.59057971014492749</v>
      </c>
      <c r="F20">
        <v>0.58894276432840131</v>
      </c>
      <c r="G20" s="1">
        <f>C20/F20</f>
        <v>19.373699264327239</v>
      </c>
    </row>
    <row r="21" spans="1:7" x14ac:dyDescent="0.35">
      <c r="B21" t="s">
        <v>25</v>
      </c>
      <c r="C21">
        <v>19.53</v>
      </c>
      <c r="F21">
        <v>0.99921470073956831</v>
      </c>
      <c r="G21" s="1">
        <f>C21/F21</f>
        <v>19.545348948073801</v>
      </c>
    </row>
    <row r="22" spans="1:7" x14ac:dyDescent="0.35">
      <c r="B22" t="s">
        <v>129</v>
      </c>
      <c r="C22">
        <v>33.53</v>
      </c>
      <c r="F22">
        <v>1.6923552205803412</v>
      </c>
      <c r="G22" s="1">
        <f>C22/F22</f>
        <v>19.812625382809362</v>
      </c>
    </row>
    <row r="23" spans="1:7" x14ac:dyDescent="0.35">
      <c r="B23" t="s">
        <v>128</v>
      </c>
      <c r="C23">
        <v>32.83</v>
      </c>
      <c r="F23">
        <v>1.5966400014739148</v>
      </c>
      <c r="G23" s="1">
        <f>C23/F23</f>
        <v>20.561930034130089</v>
      </c>
    </row>
    <row r="40" spans="1:9" x14ac:dyDescent="0.35">
      <c r="A40" t="s">
        <v>130</v>
      </c>
    </row>
    <row r="42" spans="1:9" x14ac:dyDescent="0.35">
      <c r="B42" s="8" t="s">
        <v>19</v>
      </c>
      <c r="C42" s="8"/>
      <c r="D42" s="8"/>
      <c r="E42" s="8"/>
      <c r="F42" s="8"/>
      <c r="G42" s="8"/>
      <c r="H42" s="8"/>
    </row>
    <row r="43" spans="1:9" x14ac:dyDescent="0.35">
      <c r="A43" s="1" t="s">
        <v>83</v>
      </c>
      <c r="B43" t="s">
        <v>30</v>
      </c>
      <c r="C43" t="s">
        <v>28</v>
      </c>
      <c r="D43" t="s">
        <v>27</v>
      </c>
      <c r="E43" t="s">
        <v>26</v>
      </c>
      <c r="F43" t="s">
        <v>25</v>
      </c>
      <c r="G43" t="s">
        <v>129</v>
      </c>
      <c r="H43" t="s">
        <v>128</v>
      </c>
    </row>
    <row r="44" spans="1:9" x14ac:dyDescent="0.35">
      <c r="A44">
        <v>1</v>
      </c>
      <c r="E44">
        <v>0.5880913539967374</v>
      </c>
      <c r="F44">
        <v>0.99920697858842189</v>
      </c>
      <c r="G44">
        <v>1.6847826086956523</v>
      </c>
      <c r="H44">
        <v>1.5901886792452833</v>
      </c>
    </row>
    <row r="45" spans="1:9" x14ac:dyDescent="0.35">
      <c r="A45">
        <v>2</v>
      </c>
      <c r="B45">
        <v>0.7232472324723247</v>
      </c>
      <c r="C45">
        <v>0.60739687055476521</v>
      </c>
      <c r="D45">
        <v>0.790247160988644</v>
      </c>
      <c r="E45">
        <v>0.5877525252525253</v>
      </c>
      <c r="F45">
        <v>0.99876466954910437</v>
      </c>
      <c r="G45">
        <v>1.6991525423728815</v>
      </c>
      <c r="H45">
        <v>1.6023598820058997</v>
      </c>
    </row>
    <row r="46" spans="1:9" x14ac:dyDescent="0.35">
      <c r="A46">
        <v>3</v>
      </c>
      <c r="B46">
        <v>0.71014492753623193</v>
      </c>
      <c r="C46">
        <v>0.61195713479977432</v>
      </c>
      <c r="D46">
        <v>0.8017287952458132</v>
      </c>
      <c r="E46">
        <v>0.59057971014492749</v>
      </c>
    </row>
    <row r="47" spans="1:9" x14ac:dyDescent="0.35">
      <c r="A47" t="s">
        <v>23</v>
      </c>
      <c r="B47">
        <f>AVERAGE(B44:B46)</f>
        <v>0.71669608000427831</v>
      </c>
      <c r="C47">
        <f>AVERAGE(C44:C46)</f>
        <v>0.60967700267726976</v>
      </c>
      <c r="D47">
        <f>AVERAGE(D44:D46)</f>
        <v>0.79598797811722855</v>
      </c>
      <c r="E47">
        <f>AVERAGE(E44:E46)</f>
        <v>0.58880786313139677</v>
      </c>
      <c r="F47">
        <f>AVERAGE(F44:F46)</f>
        <v>0.99898582406876313</v>
      </c>
      <c r="G47">
        <f>AVERAGE(G44:G46)</f>
        <v>1.6919675755342669</v>
      </c>
      <c r="H47">
        <f>AVERAGE(H44:H46)</f>
        <v>1.5962742806255914</v>
      </c>
      <c r="I47">
        <f>SUM(B47:H47)</f>
        <v>6.9983966041587946</v>
      </c>
    </row>
    <row r="48" spans="1:9" x14ac:dyDescent="0.35">
      <c r="A48" t="s">
        <v>22</v>
      </c>
      <c r="B48">
        <f>7/I47</f>
        <v>1.0002291090276667</v>
      </c>
      <c r="C48">
        <f>7/I47</f>
        <v>1.0002291090276667</v>
      </c>
      <c r="D48">
        <f>7/I47</f>
        <v>1.0002291090276667</v>
      </c>
      <c r="E48">
        <f>7/I47</f>
        <v>1.0002291090276667</v>
      </c>
      <c r="F48">
        <f>7/I47</f>
        <v>1.0002291090276667</v>
      </c>
      <c r="G48">
        <f>7/I47</f>
        <v>1.0002291090276667</v>
      </c>
      <c r="H48">
        <f>7/I47</f>
        <v>1.0002291090276667</v>
      </c>
    </row>
    <row r="49" spans="1:8" x14ac:dyDescent="0.35">
      <c r="A49" t="s">
        <v>127</v>
      </c>
      <c r="B49">
        <f>B47*B48</f>
        <v>0.71686028154630066</v>
      </c>
      <c r="C49">
        <f>C47*C48</f>
        <v>0.60981668518254395</v>
      </c>
      <c r="D49">
        <f>D47*D48</f>
        <v>0.79617034614892934</v>
      </c>
      <c r="E49">
        <f>E47*E48</f>
        <v>0.58894276432840131</v>
      </c>
      <c r="F49">
        <f>F47*F48</f>
        <v>0.99921470073956831</v>
      </c>
      <c r="G49">
        <f>G47*G48</f>
        <v>1.6923552205803412</v>
      </c>
      <c r="H49">
        <f>H47*H48</f>
        <v>1.5966400014739148</v>
      </c>
    </row>
    <row r="51" spans="1:8" x14ac:dyDescent="0.35">
      <c r="A51" t="s">
        <v>126</v>
      </c>
    </row>
    <row r="52" spans="1:8" x14ac:dyDescent="0.35">
      <c r="A52" t="s">
        <v>4</v>
      </c>
    </row>
    <row r="54" spans="1:8" x14ac:dyDescent="0.35">
      <c r="A54" t="s">
        <v>83</v>
      </c>
      <c r="B54" t="s">
        <v>19</v>
      </c>
      <c r="C54" t="s">
        <v>115</v>
      </c>
      <c r="D54" t="s">
        <v>93</v>
      </c>
      <c r="E54" t="s">
        <v>125</v>
      </c>
      <c r="F54" t="s">
        <v>49</v>
      </c>
      <c r="G54" t="s">
        <v>124</v>
      </c>
    </row>
    <row r="55" spans="1:8" x14ac:dyDescent="0.35">
      <c r="A55">
        <v>4</v>
      </c>
      <c r="B55" t="s">
        <v>30</v>
      </c>
      <c r="C55">
        <v>19.32</v>
      </c>
      <c r="D55">
        <v>4</v>
      </c>
      <c r="E55">
        <f>D55*E52+C55</f>
        <v>19.32</v>
      </c>
      <c r="F55">
        <f>B49</f>
        <v>0.71686028154630066</v>
      </c>
      <c r="G55">
        <f>E55*F55</f>
        <v>13.849740639474529</v>
      </c>
    </row>
    <row r="56" spans="1:8" x14ac:dyDescent="0.35">
      <c r="B56" t="s">
        <v>123</v>
      </c>
      <c r="C56">
        <v>19.32</v>
      </c>
      <c r="D56">
        <v>5</v>
      </c>
      <c r="E56">
        <f>D56*E52+C56</f>
        <v>19.32</v>
      </c>
      <c r="F56">
        <f>C49</f>
        <v>0.60981668518254395</v>
      </c>
      <c r="G56">
        <f>E56*F56</f>
        <v>11.78165835772675</v>
      </c>
    </row>
  </sheetData>
  <mergeCells count="1">
    <mergeCell ref="B42:H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T10Q1-Organized</vt:lpstr>
      <vt:lpstr>T10Q1-ExamShortcutFormat</vt:lpstr>
      <vt:lpstr>T10Q2</vt:lpstr>
      <vt:lpstr>T10Q3-Organized</vt:lpstr>
      <vt:lpstr>T10Q3-ExamShortcutFormat</vt:lpstr>
      <vt:lpstr>T10Q4-OrganizedFormat</vt:lpstr>
      <vt:lpstr>T10Q4-ExamShortcutFormat</vt:lpstr>
      <vt:lpstr>T10Q5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2019-08-27T13:07:50Z</dcterms:created>
  <dcterms:modified xsi:type="dcterms:W3CDTF">2019-08-27T13:08:46Z</dcterms:modified>
</cp:coreProperties>
</file>