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E:\Dropbox\北美地产学堂\商业地产小型多单位公寓课程\小型多单位公寓一阶课程\三期课程\"/>
    </mc:Choice>
  </mc:AlternateContent>
  <xr:revisionPtr revIDLastSave="0" documentId="13_ncr:1_{E6F581C4-57C5-4783-9872-A4064154F446}" xr6:coauthVersionLast="45" xr6:coauthVersionMax="45" xr10:uidLastSave="{00000000-0000-0000-0000-000000000000}"/>
  <bookViews>
    <workbookView xWindow="13485" yWindow="3795" windowWidth="28800" windowHeight="15405" tabRatio="764" activeTab="6" xr2:uid="{00000000-000D-0000-FFFF-FFFF00000000}"/>
  </bookViews>
  <sheets>
    <sheet name="Basic Property Info" sheetId="11" r:id="rId1"/>
    <sheet name="2" sheetId="12" r:id="rId2"/>
    <sheet name="3" sheetId="13" r:id="rId3"/>
    <sheet name="4a" sheetId="14" r:id="rId4"/>
    <sheet name="4b" sheetId="24" r:id="rId5"/>
    <sheet name="5" sheetId="15" r:id="rId6"/>
    <sheet name="6" sheetId="25" r:id="rId7"/>
    <sheet name="7a" sheetId="16" r:id="rId8"/>
    <sheet name="7b" sheetId="17" r:id="rId9"/>
    <sheet name="8" sheetId="18" r:id="rId10"/>
    <sheet name="9" sheetId="19" r:id="rId11"/>
    <sheet name="10a" sheetId="21" r:id="rId12"/>
    <sheet name="10b" sheetId="22" r:id="rId13"/>
    <sheet name="11" sheetId="23" r:id="rId14"/>
    <sheet name="Financial Summary" sheetId="6" r:id="rId15"/>
    <sheet name="Sales Comps" sheetId="7" r:id="rId16"/>
    <sheet name="Rent Comps" sheetId="8" r:id="rId17"/>
  </sheets>
  <definedNames>
    <definedName name="wrn.Proforma." hidden="1">{#N/A,#N/A,TRUE,"Summary";#N/A,#N/A,TRUE,"InPlace";#N/A,#N/A,TRUE,"Stable";#N/A,#N/A,TRUE,"RentRoll";#N/A,#N/A,TRUE,"I&amp;E";#N/A,#N/A,TRUE,"Expense Detail";#N/A,#N/A,TRUE,"CAM Recov(InPlace)";#N/A,#N/A,TRUE,"CAM Recov(Stable)";#N/A,#N/A,TRUE,"Tax Recov";#N/A,#N/A,TRUE,"Expiration";#N/A,#N/A,TRUE,"Sales";#N/A,#N/A,TRUE,"Tax"}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5" l="1"/>
  <c r="D28" i="25"/>
  <c r="D31" i="25" l="1"/>
  <c r="K9" i="25"/>
  <c r="D24" i="13" l="1"/>
  <c r="H45" i="25"/>
  <c r="F3" i="25" s="1"/>
  <c r="G45" i="25"/>
  <c r="D45" i="25"/>
  <c r="C45" i="25"/>
  <c r="I44" i="25"/>
  <c r="H44" i="25"/>
  <c r="F44" i="25"/>
  <c r="E44" i="25"/>
  <c r="I43" i="25"/>
  <c r="H43" i="25"/>
  <c r="F43" i="25"/>
  <c r="E43" i="25"/>
  <c r="I42" i="25"/>
  <c r="H42" i="25"/>
  <c r="F42" i="25"/>
  <c r="E42" i="25"/>
  <c r="I41" i="25"/>
  <c r="H41" i="25"/>
  <c r="F41" i="25"/>
  <c r="E41" i="25"/>
  <c r="I40" i="25"/>
  <c r="H40" i="25"/>
  <c r="F40" i="25"/>
  <c r="E40" i="25"/>
  <c r="I39" i="25"/>
  <c r="H39" i="25"/>
  <c r="F39" i="25"/>
  <c r="E39" i="25"/>
  <c r="E45" i="25" s="1"/>
  <c r="D3" i="25" s="1"/>
  <c r="F31" i="25"/>
  <c r="K20" i="25"/>
  <c r="K21" i="25" s="1"/>
  <c r="D27" i="25" s="1"/>
  <c r="F27" i="25" s="1"/>
  <c r="K16" i="25"/>
  <c r="L15" i="25"/>
  <c r="L16" i="25" s="1"/>
  <c r="F14" i="25"/>
  <c r="F13" i="25"/>
  <c r="F12" i="25"/>
  <c r="F11" i="25"/>
  <c r="K10" i="25"/>
  <c r="F10" i="25"/>
  <c r="D10" i="25"/>
  <c r="K8" i="25"/>
  <c r="F15" i="24"/>
  <c r="D15" i="24"/>
  <c r="G45" i="24"/>
  <c r="D45" i="24"/>
  <c r="C45" i="24"/>
  <c r="I44" i="24"/>
  <c r="H44" i="24"/>
  <c r="F44" i="24"/>
  <c r="E44" i="24"/>
  <c r="I43" i="24"/>
  <c r="H43" i="24"/>
  <c r="F43" i="24"/>
  <c r="E43" i="24"/>
  <c r="I42" i="24"/>
  <c r="H42" i="24"/>
  <c r="F42" i="24"/>
  <c r="E42" i="24"/>
  <c r="I41" i="24"/>
  <c r="H41" i="24"/>
  <c r="F41" i="24"/>
  <c r="E41" i="24"/>
  <c r="I40" i="24"/>
  <c r="H40" i="24"/>
  <c r="F40" i="24"/>
  <c r="E40" i="24"/>
  <c r="I39" i="24"/>
  <c r="H39" i="24"/>
  <c r="H45" i="24" s="1"/>
  <c r="F3" i="24" s="1"/>
  <c r="F39" i="24"/>
  <c r="E39" i="24"/>
  <c r="E45" i="24" s="1"/>
  <c r="D3" i="24" s="1"/>
  <c r="D31" i="24"/>
  <c r="K20" i="24"/>
  <c r="K21" i="24" s="1"/>
  <c r="D27" i="24" s="1"/>
  <c r="F27" i="24" s="1"/>
  <c r="K16" i="24"/>
  <c r="L15" i="24"/>
  <c r="L16" i="24" s="1"/>
  <c r="F14" i="24"/>
  <c r="F13" i="24"/>
  <c r="F12" i="24"/>
  <c r="F11" i="24"/>
  <c r="K10" i="24"/>
  <c r="D10" i="24"/>
  <c r="F10" i="24" s="1"/>
  <c r="K9" i="24"/>
  <c r="K8" i="24"/>
  <c r="F5" i="25" l="1"/>
  <c r="F24" i="25"/>
  <c r="D5" i="25"/>
  <c r="F5" i="24"/>
  <c r="F24" i="24"/>
  <c r="D5" i="24"/>
  <c r="D24" i="24"/>
  <c r="F31" i="24"/>
  <c r="D15" i="21"/>
  <c r="F15" i="21"/>
  <c r="D12" i="21"/>
  <c r="G46" i="21"/>
  <c r="D46" i="21"/>
  <c r="C46" i="21"/>
  <c r="I45" i="21"/>
  <c r="H45" i="21"/>
  <c r="F45" i="21"/>
  <c r="E45" i="21"/>
  <c r="I44" i="21"/>
  <c r="H44" i="21"/>
  <c r="F44" i="21"/>
  <c r="E44" i="21"/>
  <c r="I43" i="21"/>
  <c r="H43" i="21"/>
  <c r="F43" i="21"/>
  <c r="E43" i="21"/>
  <c r="I42" i="21"/>
  <c r="H42" i="21"/>
  <c r="F42" i="21"/>
  <c r="E42" i="21"/>
  <c r="I41" i="21"/>
  <c r="H41" i="21"/>
  <c r="F41" i="21"/>
  <c r="E41" i="21"/>
  <c r="I40" i="21"/>
  <c r="H40" i="21"/>
  <c r="F40" i="21"/>
  <c r="E40" i="21"/>
  <c r="D32" i="21"/>
  <c r="F32" i="21" s="1"/>
  <c r="K20" i="21"/>
  <c r="K21" i="21" s="1"/>
  <c r="D28" i="21" s="1"/>
  <c r="F28" i="21" s="1"/>
  <c r="K16" i="21"/>
  <c r="L15" i="21"/>
  <c r="L16" i="21" s="1"/>
  <c r="F14" i="21"/>
  <c r="F13" i="21"/>
  <c r="F12" i="21"/>
  <c r="F11" i="21"/>
  <c r="K10" i="21"/>
  <c r="D10" i="21"/>
  <c r="F10" i="21" s="1"/>
  <c r="K9" i="21"/>
  <c r="K8" i="21"/>
  <c r="K15" i="17"/>
  <c r="D31" i="17"/>
  <c r="F31" i="17" s="1"/>
  <c r="G45" i="17"/>
  <c r="D45" i="17"/>
  <c r="C45" i="17"/>
  <c r="I44" i="17"/>
  <c r="H44" i="17"/>
  <c r="F44" i="17"/>
  <c r="E44" i="17"/>
  <c r="I43" i="17"/>
  <c r="H43" i="17"/>
  <c r="F43" i="17"/>
  <c r="E43" i="17"/>
  <c r="I42" i="17"/>
  <c r="H42" i="17"/>
  <c r="F42" i="17"/>
  <c r="E42" i="17"/>
  <c r="I41" i="17"/>
  <c r="H41" i="17"/>
  <c r="F41" i="17"/>
  <c r="E41" i="17"/>
  <c r="I40" i="17"/>
  <c r="H40" i="17"/>
  <c r="F40" i="17"/>
  <c r="E40" i="17"/>
  <c r="I39" i="17"/>
  <c r="H39" i="17"/>
  <c r="H45" i="17" s="1"/>
  <c r="F3" i="17" s="1"/>
  <c r="F39" i="17"/>
  <c r="E39" i="17"/>
  <c r="E45" i="17" s="1"/>
  <c r="D3" i="17" s="1"/>
  <c r="F14" i="17"/>
  <c r="F13" i="17"/>
  <c r="F12" i="17"/>
  <c r="F11" i="17"/>
  <c r="K10" i="17"/>
  <c r="G45" i="16"/>
  <c r="D45" i="16"/>
  <c r="C45" i="16"/>
  <c r="I44" i="16"/>
  <c r="H44" i="16"/>
  <c r="F44" i="16"/>
  <c r="E44" i="16"/>
  <c r="I43" i="16"/>
  <c r="H43" i="16"/>
  <c r="F43" i="16"/>
  <c r="E43" i="16"/>
  <c r="I42" i="16"/>
  <c r="H42" i="16"/>
  <c r="F42" i="16"/>
  <c r="E42" i="16"/>
  <c r="I41" i="16"/>
  <c r="H41" i="16"/>
  <c r="F41" i="16"/>
  <c r="E41" i="16"/>
  <c r="I40" i="16"/>
  <c r="H40" i="16"/>
  <c r="F40" i="16"/>
  <c r="E40" i="16"/>
  <c r="I39" i="16"/>
  <c r="H39" i="16"/>
  <c r="H45" i="16" s="1"/>
  <c r="F3" i="16" s="1"/>
  <c r="F39" i="16"/>
  <c r="E39" i="16"/>
  <c r="D31" i="16"/>
  <c r="F31" i="16" s="1"/>
  <c r="K20" i="16"/>
  <c r="K21" i="16" s="1"/>
  <c r="D27" i="16" s="1"/>
  <c r="F27" i="16" s="1"/>
  <c r="K16" i="16"/>
  <c r="L15" i="16"/>
  <c r="L16" i="16" s="1"/>
  <c r="F14" i="16"/>
  <c r="F13" i="16"/>
  <c r="F12" i="16"/>
  <c r="F11" i="16"/>
  <c r="K10" i="16"/>
  <c r="D10" i="16"/>
  <c r="F10" i="16" s="1"/>
  <c r="K9" i="16"/>
  <c r="K8" i="16"/>
  <c r="G45" i="15"/>
  <c r="D45" i="15"/>
  <c r="C45" i="15"/>
  <c r="I44" i="15"/>
  <c r="H44" i="15"/>
  <c r="F44" i="15"/>
  <c r="E44" i="15"/>
  <c r="I43" i="15"/>
  <c r="H43" i="15"/>
  <c r="F43" i="15"/>
  <c r="E43" i="15"/>
  <c r="I42" i="15"/>
  <c r="H42" i="15"/>
  <c r="F42" i="15"/>
  <c r="E42" i="15"/>
  <c r="I41" i="15"/>
  <c r="H41" i="15"/>
  <c r="F41" i="15"/>
  <c r="E41" i="15"/>
  <c r="I40" i="15"/>
  <c r="H40" i="15"/>
  <c r="F40" i="15"/>
  <c r="E40" i="15"/>
  <c r="I39" i="15"/>
  <c r="H39" i="15"/>
  <c r="H45" i="15" s="1"/>
  <c r="F3" i="15" s="1"/>
  <c r="F39" i="15"/>
  <c r="E39" i="15"/>
  <c r="D31" i="15"/>
  <c r="F31" i="15" s="1"/>
  <c r="K20" i="15"/>
  <c r="K21" i="15" s="1"/>
  <c r="D27" i="15" s="1"/>
  <c r="F27" i="15" s="1"/>
  <c r="K16" i="15"/>
  <c r="L15" i="15"/>
  <c r="L16" i="15" s="1"/>
  <c r="F14" i="15"/>
  <c r="F13" i="15"/>
  <c r="F12" i="15"/>
  <c r="F11" i="15"/>
  <c r="K10" i="15"/>
  <c r="F10" i="15"/>
  <c r="D10" i="15"/>
  <c r="K9" i="15"/>
  <c r="K8" i="15"/>
  <c r="G45" i="14"/>
  <c r="D45" i="14"/>
  <c r="C45" i="14"/>
  <c r="I44" i="14"/>
  <c r="H44" i="14"/>
  <c r="F44" i="14"/>
  <c r="E44" i="14"/>
  <c r="I43" i="14"/>
  <c r="H43" i="14"/>
  <c r="F43" i="14"/>
  <c r="E43" i="14"/>
  <c r="I42" i="14"/>
  <c r="H42" i="14"/>
  <c r="F42" i="14"/>
  <c r="E42" i="14"/>
  <c r="I41" i="14"/>
  <c r="H41" i="14"/>
  <c r="F41" i="14"/>
  <c r="E41" i="14"/>
  <c r="I40" i="14"/>
  <c r="H40" i="14"/>
  <c r="F40" i="14"/>
  <c r="E40" i="14"/>
  <c r="I39" i="14"/>
  <c r="H39" i="14"/>
  <c r="F39" i="14"/>
  <c r="E39" i="14"/>
  <c r="D31" i="14"/>
  <c r="F31" i="14" s="1"/>
  <c r="K20" i="14"/>
  <c r="K21" i="14" s="1"/>
  <c r="D27" i="14" s="1"/>
  <c r="F27" i="14" s="1"/>
  <c r="K16" i="14"/>
  <c r="L15" i="14"/>
  <c r="L16" i="14" s="1"/>
  <c r="F14" i="14"/>
  <c r="F13" i="14"/>
  <c r="F12" i="14"/>
  <c r="F11" i="14"/>
  <c r="K10" i="14"/>
  <c r="F10" i="14"/>
  <c r="D10" i="14"/>
  <c r="K9" i="14"/>
  <c r="K8" i="14"/>
  <c r="G45" i="13"/>
  <c r="D45" i="13"/>
  <c r="C45" i="13"/>
  <c r="I44" i="13"/>
  <c r="H44" i="13"/>
  <c r="F44" i="13"/>
  <c r="E44" i="13"/>
  <c r="I43" i="13"/>
  <c r="H43" i="13"/>
  <c r="F43" i="13"/>
  <c r="E43" i="13"/>
  <c r="I42" i="13"/>
  <c r="H42" i="13"/>
  <c r="F42" i="13"/>
  <c r="E42" i="13"/>
  <c r="I41" i="13"/>
  <c r="H41" i="13"/>
  <c r="F41" i="13"/>
  <c r="E41" i="13"/>
  <c r="I40" i="13"/>
  <c r="H40" i="13"/>
  <c r="F40" i="13"/>
  <c r="E40" i="13"/>
  <c r="I39" i="13"/>
  <c r="H39" i="13"/>
  <c r="F39" i="13"/>
  <c r="E39" i="13"/>
  <c r="E45" i="13" s="1"/>
  <c r="D3" i="13" s="1"/>
  <c r="D31" i="13"/>
  <c r="K20" i="13"/>
  <c r="K21" i="13" s="1"/>
  <c r="D27" i="13" s="1"/>
  <c r="F27" i="13" s="1"/>
  <c r="K16" i="13"/>
  <c r="L15" i="13"/>
  <c r="L16" i="13" s="1"/>
  <c r="F14" i="13"/>
  <c r="F13" i="13"/>
  <c r="F12" i="13"/>
  <c r="F11" i="13"/>
  <c r="K10" i="13"/>
  <c r="D10" i="13"/>
  <c r="F10" i="13" s="1"/>
  <c r="K9" i="13"/>
  <c r="K8" i="13"/>
  <c r="D10" i="12"/>
  <c r="F6" i="25" l="1"/>
  <c r="F7" i="25" s="1"/>
  <c r="D6" i="25"/>
  <c r="D7" i="25" s="1"/>
  <c r="F7" i="24"/>
  <c r="F6" i="24"/>
  <c r="D6" i="24"/>
  <c r="D7" i="24"/>
  <c r="H45" i="13"/>
  <c r="F3" i="13" s="1"/>
  <c r="E45" i="14"/>
  <c r="D3" i="14" s="1"/>
  <c r="E45" i="15"/>
  <c r="D3" i="15" s="1"/>
  <c r="D5" i="15" s="1"/>
  <c r="E45" i="16"/>
  <c r="D3" i="16" s="1"/>
  <c r="H45" i="14"/>
  <c r="F3" i="14" s="1"/>
  <c r="F5" i="14" s="1"/>
  <c r="H46" i="21"/>
  <c r="F3" i="21" s="1"/>
  <c r="F5" i="21" s="1"/>
  <c r="E46" i="21"/>
  <c r="D3" i="21" s="1"/>
  <c r="D25" i="21" s="1"/>
  <c r="D5" i="21"/>
  <c r="K20" i="17"/>
  <c r="K21" i="17" s="1"/>
  <c r="D27" i="17" s="1"/>
  <c r="F27" i="17" s="1"/>
  <c r="D5" i="17"/>
  <c r="F5" i="17"/>
  <c r="D5" i="16"/>
  <c r="D24" i="16"/>
  <c r="F24" i="16"/>
  <c r="F5" i="16"/>
  <c r="F5" i="15"/>
  <c r="F24" i="15"/>
  <c r="D24" i="15"/>
  <c r="D5" i="14"/>
  <c r="D24" i="14"/>
  <c r="F5" i="13"/>
  <c r="F24" i="13"/>
  <c r="D5" i="13"/>
  <c r="F31" i="13"/>
  <c r="G45" i="12"/>
  <c r="D45" i="12"/>
  <c r="C45" i="12"/>
  <c r="I44" i="12"/>
  <c r="H44" i="12"/>
  <c r="F44" i="12"/>
  <c r="E44" i="12"/>
  <c r="I43" i="12"/>
  <c r="H43" i="12"/>
  <c r="F43" i="12"/>
  <c r="E43" i="12"/>
  <c r="I42" i="12"/>
  <c r="H42" i="12"/>
  <c r="F42" i="12"/>
  <c r="E42" i="12"/>
  <c r="I41" i="12"/>
  <c r="H41" i="12"/>
  <c r="F41" i="12"/>
  <c r="E41" i="12"/>
  <c r="I40" i="12"/>
  <c r="H40" i="12"/>
  <c r="F40" i="12"/>
  <c r="E40" i="12"/>
  <c r="I39" i="12"/>
  <c r="H39" i="12"/>
  <c r="F39" i="12"/>
  <c r="E39" i="12"/>
  <c r="E45" i="12" s="1"/>
  <c r="D3" i="12" s="1"/>
  <c r="D5" i="12" s="1"/>
  <c r="D31" i="12"/>
  <c r="F31" i="12" s="1"/>
  <c r="K20" i="12"/>
  <c r="K21" i="12" s="1"/>
  <c r="D27" i="12" s="1"/>
  <c r="F27" i="12" s="1"/>
  <c r="K16" i="12"/>
  <c r="L15" i="12"/>
  <c r="L16" i="12" s="1"/>
  <c r="F14" i="12"/>
  <c r="F13" i="12"/>
  <c r="F12" i="12"/>
  <c r="F11" i="12"/>
  <c r="K10" i="12"/>
  <c r="F10" i="12"/>
  <c r="K9" i="12"/>
  <c r="K8" i="12"/>
  <c r="D15" i="25" l="1"/>
  <c r="E12" i="25"/>
  <c r="D16" i="25"/>
  <c r="E14" i="25"/>
  <c r="E11" i="25"/>
  <c r="E13" i="25"/>
  <c r="E17" i="25"/>
  <c r="E10" i="25"/>
  <c r="F16" i="25"/>
  <c r="G17" i="25"/>
  <c r="F15" i="25"/>
  <c r="G12" i="25"/>
  <c r="G10" i="25"/>
  <c r="G11" i="25"/>
  <c r="G13" i="25"/>
  <c r="G14" i="25"/>
  <c r="G12" i="24"/>
  <c r="G17" i="24"/>
  <c r="F16" i="24"/>
  <c r="G13" i="24"/>
  <c r="G14" i="24"/>
  <c r="G10" i="24"/>
  <c r="G11" i="24"/>
  <c r="E17" i="24"/>
  <c r="E12" i="24"/>
  <c r="D16" i="24"/>
  <c r="E14" i="24"/>
  <c r="E11" i="24"/>
  <c r="E13" i="24"/>
  <c r="E10" i="24"/>
  <c r="H45" i="12"/>
  <c r="F3" i="12" s="1"/>
  <c r="F24" i="14"/>
  <c r="F25" i="21"/>
  <c r="D6" i="21"/>
  <c r="D7" i="21" s="1"/>
  <c r="F6" i="21"/>
  <c r="F7" i="21"/>
  <c r="D6" i="17"/>
  <c r="D7" i="17" s="1"/>
  <c r="F6" i="17"/>
  <c r="F7" i="17" s="1"/>
  <c r="F6" i="16"/>
  <c r="F7" i="16" s="1"/>
  <c r="D6" i="16"/>
  <c r="D7" i="16" s="1"/>
  <c r="D6" i="15"/>
  <c r="D7" i="15" s="1"/>
  <c r="F6" i="15"/>
  <c r="F7" i="15" s="1"/>
  <c r="D6" i="14"/>
  <c r="D7" i="14" s="1"/>
  <c r="F6" i="14"/>
  <c r="F7" i="14"/>
  <c r="D6" i="13"/>
  <c r="D7" i="13" s="1"/>
  <c r="D15" i="13" s="1"/>
  <c r="F6" i="13"/>
  <c r="F7" i="13" s="1"/>
  <c r="D6" i="12"/>
  <c r="D7" i="12" s="1"/>
  <c r="F24" i="12"/>
  <c r="F5" i="12"/>
  <c r="D24" i="12"/>
  <c r="G15" i="25" l="1"/>
  <c r="F18" i="25"/>
  <c r="D18" i="25"/>
  <c r="E15" i="25"/>
  <c r="G15" i="24"/>
  <c r="F18" i="24"/>
  <c r="E15" i="24"/>
  <c r="D18" i="24"/>
  <c r="E15" i="21"/>
  <c r="E13" i="21"/>
  <c r="E14" i="21"/>
  <c r="E11" i="21"/>
  <c r="E18" i="21"/>
  <c r="E12" i="21"/>
  <c r="F16" i="21"/>
  <c r="F19" i="21" s="1"/>
  <c r="G15" i="21"/>
  <c r="D16" i="21"/>
  <c r="E10" i="21"/>
  <c r="G10" i="21"/>
  <c r="F17" i="21"/>
  <c r="G18" i="21"/>
  <c r="G12" i="21"/>
  <c r="G13" i="21"/>
  <c r="G14" i="21"/>
  <c r="G11" i="21"/>
  <c r="G17" i="17"/>
  <c r="F15" i="17"/>
  <c r="G14" i="17"/>
  <c r="F16" i="17"/>
  <c r="G11" i="17"/>
  <c r="G12" i="17"/>
  <c r="G13" i="17"/>
  <c r="E17" i="17"/>
  <c r="D15" i="17"/>
  <c r="E13" i="17"/>
  <c r="E12" i="17"/>
  <c r="D16" i="17"/>
  <c r="E14" i="17"/>
  <c r="E11" i="17"/>
  <c r="F16" i="16"/>
  <c r="F15" i="16"/>
  <c r="G17" i="16"/>
  <c r="G12" i="16"/>
  <c r="G10" i="16"/>
  <c r="G14" i="16"/>
  <c r="G11" i="16"/>
  <c r="G13" i="16"/>
  <c r="E12" i="16"/>
  <c r="D16" i="16"/>
  <c r="E14" i="16"/>
  <c r="E13" i="16"/>
  <c r="D15" i="16"/>
  <c r="E11" i="16"/>
  <c r="E17" i="16"/>
  <c r="E10" i="16"/>
  <c r="F16" i="15"/>
  <c r="G17" i="15"/>
  <c r="F15" i="15"/>
  <c r="G12" i="15"/>
  <c r="G11" i="15"/>
  <c r="G13" i="15"/>
  <c r="G14" i="15"/>
  <c r="G10" i="15"/>
  <c r="D15" i="15"/>
  <c r="E12" i="15"/>
  <c r="D16" i="15"/>
  <c r="E14" i="15"/>
  <c r="E11" i="15"/>
  <c r="E17" i="15"/>
  <c r="E13" i="15"/>
  <c r="E10" i="15"/>
  <c r="G12" i="14"/>
  <c r="F16" i="14"/>
  <c r="G17" i="14"/>
  <c r="G10" i="14"/>
  <c r="G14" i="14"/>
  <c r="G11" i="14"/>
  <c r="G13" i="14"/>
  <c r="E17" i="14"/>
  <c r="E12" i="14"/>
  <c r="D16" i="14"/>
  <c r="E14" i="14"/>
  <c r="E11" i="14"/>
  <c r="E13" i="14"/>
  <c r="E10" i="14"/>
  <c r="F16" i="13"/>
  <c r="G17" i="13"/>
  <c r="F15" i="13"/>
  <c r="G12" i="13"/>
  <c r="G11" i="13"/>
  <c r="G13" i="13"/>
  <c r="G14" i="13"/>
  <c r="G10" i="13"/>
  <c r="E17" i="13"/>
  <c r="E15" i="13"/>
  <c r="E12" i="13"/>
  <c r="E14" i="13"/>
  <c r="D16" i="13"/>
  <c r="D18" i="13" s="1"/>
  <c r="E18" i="13" s="1"/>
  <c r="E11" i="13"/>
  <c r="E13" i="13"/>
  <c r="E10" i="13"/>
  <c r="E12" i="12"/>
  <c r="E14" i="12"/>
  <c r="D16" i="12"/>
  <c r="D18" i="12" s="1"/>
  <c r="E18" i="12" s="1"/>
  <c r="E11" i="12"/>
  <c r="E13" i="12"/>
  <c r="E17" i="12"/>
  <c r="E15" i="12"/>
  <c r="E10" i="12"/>
  <c r="F6" i="12"/>
  <c r="F7" i="12" s="1"/>
  <c r="E18" i="25" l="1"/>
  <c r="D22" i="25"/>
  <c r="G18" i="25"/>
  <c r="F22" i="25"/>
  <c r="E18" i="24"/>
  <c r="D22" i="24"/>
  <c r="G18" i="24"/>
  <c r="F22" i="24"/>
  <c r="E16" i="21"/>
  <c r="G16" i="21"/>
  <c r="E15" i="17"/>
  <c r="G15" i="17"/>
  <c r="G15" i="16"/>
  <c r="F18" i="16"/>
  <c r="D18" i="16"/>
  <c r="E15" i="16"/>
  <c r="G15" i="15"/>
  <c r="F18" i="15"/>
  <c r="D18" i="15"/>
  <c r="E15" i="15"/>
  <c r="E15" i="14"/>
  <c r="D18" i="14"/>
  <c r="G15" i="14"/>
  <c r="F18" i="14"/>
  <c r="D22" i="13"/>
  <c r="G15" i="13"/>
  <c r="F18" i="13"/>
  <c r="D28" i="13"/>
  <c r="D29" i="13"/>
  <c r="D23" i="13"/>
  <c r="D22" i="12"/>
  <c r="D23" i="12" s="1"/>
  <c r="F16" i="12"/>
  <c r="G13" i="12"/>
  <c r="G17" i="12"/>
  <c r="G11" i="12"/>
  <c r="G12" i="12"/>
  <c r="G14" i="12"/>
  <c r="G10" i="12"/>
  <c r="F29" i="25" l="1"/>
  <c r="F23" i="25"/>
  <c r="F28" i="25"/>
  <c r="D29" i="25"/>
  <c r="D23" i="25"/>
  <c r="D28" i="24"/>
  <c r="D23" i="24"/>
  <c r="D29" i="24"/>
  <c r="F29" i="24"/>
  <c r="F23" i="24"/>
  <c r="F28" i="24"/>
  <c r="D29" i="12"/>
  <c r="D28" i="12"/>
  <c r="G19" i="21"/>
  <c r="F23" i="21"/>
  <c r="E18" i="16"/>
  <c r="D22" i="16"/>
  <c r="G18" i="16"/>
  <c r="F22" i="16"/>
  <c r="E18" i="15"/>
  <c r="D22" i="15"/>
  <c r="G18" i="15"/>
  <c r="F22" i="15"/>
  <c r="G18" i="14"/>
  <c r="F22" i="14"/>
  <c r="E18" i="14"/>
  <c r="D22" i="14"/>
  <c r="D30" i="13"/>
  <c r="D32" i="13"/>
  <c r="D33" i="13" s="1"/>
  <c r="G18" i="13"/>
  <c r="F22" i="13"/>
  <c r="G15" i="12"/>
  <c r="F18" i="12"/>
  <c r="D30" i="12"/>
  <c r="D32" i="12"/>
  <c r="D33" i="12" s="1"/>
  <c r="J2" i="7"/>
  <c r="D31" i="6"/>
  <c r="D30" i="25" l="1"/>
  <c r="D32" i="25"/>
  <c r="D33" i="25" s="1"/>
  <c r="F30" i="25"/>
  <c r="F32" i="25"/>
  <c r="F33" i="25" s="1"/>
  <c r="F30" i="24"/>
  <c r="F32" i="24"/>
  <c r="F33" i="24" s="1"/>
  <c r="D30" i="24"/>
  <c r="D32" i="24"/>
  <c r="D33" i="24" s="1"/>
  <c r="F30" i="21"/>
  <c r="F29" i="21"/>
  <c r="F24" i="21"/>
  <c r="D28" i="16"/>
  <c r="D29" i="16"/>
  <c r="D23" i="16"/>
  <c r="F29" i="16"/>
  <c r="F28" i="16"/>
  <c r="F23" i="16"/>
  <c r="F29" i="15"/>
  <c r="F23" i="15"/>
  <c r="F28" i="15"/>
  <c r="D23" i="15"/>
  <c r="D29" i="15"/>
  <c r="D28" i="15"/>
  <c r="D28" i="14"/>
  <c r="D29" i="14"/>
  <c r="D23" i="14"/>
  <c r="F28" i="14"/>
  <c r="F29" i="14"/>
  <c r="F23" i="14"/>
  <c r="F29" i="13"/>
  <c r="F23" i="13"/>
  <c r="F28" i="13"/>
  <c r="G18" i="12"/>
  <c r="F22" i="12"/>
  <c r="C2" i="7"/>
  <c r="G2" i="7" s="1"/>
  <c r="M3" i="7"/>
  <c r="M4" i="7"/>
  <c r="M5" i="7"/>
  <c r="M6" i="7"/>
  <c r="M7" i="7"/>
  <c r="G3" i="7"/>
  <c r="H3" i="7"/>
  <c r="H4" i="7"/>
  <c r="H5" i="7"/>
  <c r="H6" i="7"/>
  <c r="H7" i="7"/>
  <c r="G4" i="7"/>
  <c r="G5" i="7"/>
  <c r="G6" i="7"/>
  <c r="G7" i="7"/>
  <c r="M2" i="7"/>
  <c r="F44" i="6"/>
  <c r="E41" i="6"/>
  <c r="E44" i="6"/>
  <c r="F31" i="21" l="1"/>
  <c r="F33" i="21"/>
  <c r="F34" i="21" s="1"/>
  <c r="F30" i="16"/>
  <c r="F32" i="16"/>
  <c r="F33" i="16" s="1"/>
  <c r="D30" i="16"/>
  <c r="D32" i="16"/>
  <c r="D33" i="16" s="1"/>
  <c r="D30" i="15"/>
  <c r="D32" i="15"/>
  <c r="D33" i="15" s="1"/>
  <c r="F30" i="15"/>
  <c r="F32" i="15"/>
  <c r="F33" i="15" s="1"/>
  <c r="F30" i="14"/>
  <c r="F32" i="14"/>
  <c r="F33" i="14" s="1"/>
  <c r="D32" i="14"/>
  <c r="D33" i="14" s="1"/>
  <c r="D30" i="14"/>
  <c r="F30" i="13"/>
  <c r="F32" i="13"/>
  <c r="F33" i="13" s="1"/>
  <c r="F29" i="12"/>
  <c r="F23" i="12"/>
  <c r="F28" i="12"/>
  <c r="H2" i="7"/>
  <c r="D10" i="6"/>
  <c r="K10" i="6"/>
  <c r="F30" i="12" l="1"/>
  <c r="F32" i="12"/>
  <c r="F33" i="12" s="1"/>
  <c r="I2" i="7"/>
  <c r="L15" i="6"/>
  <c r="L16" i="6" s="1"/>
  <c r="C45" i="6"/>
  <c r="F11" i="6"/>
  <c r="K8" i="6"/>
  <c r="K9" i="6"/>
  <c r="E39" i="6"/>
  <c r="E40" i="6"/>
  <c r="E42" i="6"/>
  <c r="E43" i="6"/>
  <c r="K20" i="6"/>
  <c r="K21" i="6" s="1"/>
  <c r="D27" i="6" s="1"/>
  <c r="K16" i="6"/>
  <c r="H39" i="6"/>
  <c r="H40" i="6"/>
  <c r="H41" i="6"/>
  <c r="H42" i="6"/>
  <c r="H43" i="6"/>
  <c r="H44" i="6"/>
  <c r="H45" i="6"/>
  <c r="F3" i="6" s="1"/>
  <c r="F24" i="6" s="1"/>
  <c r="F5" i="6"/>
  <c r="F6" i="6" s="1"/>
  <c r="F10" i="6"/>
  <c r="F12" i="6"/>
  <c r="F13" i="6"/>
  <c r="F14" i="6"/>
  <c r="F31" i="6"/>
  <c r="F39" i="6"/>
  <c r="I39" i="6"/>
  <c r="F40" i="6"/>
  <c r="I40" i="6"/>
  <c r="F41" i="6"/>
  <c r="I41" i="6"/>
  <c r="F42" i="6"/>
  <c r="I42" i="6"/>
  <c r="F43" i="6"/>
  <c r="I43" i="6"/>
  <c r="I44" i="6"/>
  <c r="D45" i="6"/>
  <c r="G45" i="6"/>
  <c r="F7" i="6" l="1"/>
  <c r="G10" i="6"/>
  <c r="G13" i="6"/>
  <c r="E45" i="6"/>
  <c r="D3" i="6" s="1"/>
  <c r="D5" i="6" s="1"/>
  <c r="F27" i="6"/>
  <c r="G17" i="6" l="1"/>
  <c r="F15" i="6"/>
  <c r="F16" i="6"/>
  <c r="G14" i="6"/>
  <c r="G12" i="6"/>
  <c r="D24" i="6"/>
  <c r="G11" i="6"/>
  <c r="D6" i="6"/>
  <c r="D7" i="6" s="1"/>
  <c r="D16" i="6" s="1"/>
  <c r="F18" i="6" l="1"/>
  <c r="G15" i="6"/>
  <c r="E17" i="6"/>
  <c r="E14" i="6"/>
  <c r="E12" i="6"/>
  <c r="E11" i="6"/>
  <c r="E10" i="6"/>
  <c r="E15" i="6"/>
  <c r="D18" i="6"/>
  <c r="E18" i="6" s="1"/>
  <c r="E13" i="6"/>
  <c r="G18" i="6" l="1"/>
  <c r="F22" i="6"/>
  <c r="D22" i="6"/>
  <c r="D29" i="6" s="1"/>
  <c r="D30" i="6" s="1"/>
  <c r="F23" i="6" l="1"/>
  <c r="F29" i="6"/>
  <c r="F28" i="6"/>
  <c r="D23" i="6"/>
  <c r="D28" i="6"/>
  <c r="D32" i="6"/>
  <c r="D33" i="6" s="1"/>
  <c r="D10" i="17"/>
  <c r="D18" i="17" s="1"/>
  <c r="D24" i="17"/>
  <c r="F24" i="17"/>
  <c r="K8" i="17"/>
  <c r="L15" i="17"/>
  <c r="L16" i="17" s="1"/>
  <c r="K9" i="17"/>
  <c r="F32" i="6" l="1"/>
  <c r="F33" i="6" s="1"/>
  <c r="F30" i="6"/>
  <c r="F10" i="17"/>
  <c r="G10" i="17" s="1"/>
  <c r="E18" i="17"/>
  <c r="D22" i="17"/>
  <c r="E10" i="17"/>
  <c r="F18" i="17" l="1"/>
  <c r="G18" i="17" s="1"/>
  <c r="D23" i="17"/>
  <c r="D29" i="17"/>
  <c r="D28" i="17"/>
  <c r="F22" i="17" l="1"/>
  <c r="F23" i="17" s="1"/>
  <c r="D30" i="17"/>
  <c r="D32" i="17"/>
  <c r="D33" i="17" s="1"/>
  <c r="F28" i="17" l="1"/>
  <c r="F29" i="17"/>
  <c r="F30" i="17" s="1"/>
  <c r="D17" i="21"/>
  <c r="D19" i="21" s="1"/>
  <c r="E19" i="21" s="1"/>
  <c r="F32" i="17" l="1"/>
  <c r="F33" i="17" s="1"/>
  <c r="D23" i="21"/>
  <c r="D29" i="21" l="1"/>
  <c r="D24" i="21"/>
  <c r="D30" i="21"/>
  <c r="D31" i="21" l="1"/>
  <c r="D33" i="21"/>
  <c r="D34" i="21" s="1"/>
</calcChain>
</file>

<file path=xl/sharedStrings.xml><?xml version="1.0" encoding="utf-8"?>
<sst xmlns="http://schemas.openxmlformats.org/spreadsheetml/2006/main" count="948" uniqueCount="166">
  <si>
    <t>Income</t>
  </si>
  <si>
    <t>Expense</t>
  </si>
  <si>
    <t>Purchase price</t>
  </si>
  <si>
    <t>Loan Amortization</t>
  </si>
  <si>
    <t>NOI</t>
  </si>
  <si>
    <t>Total Expense</t>
  </si>
  <si>
    <t>Net Operating Income (NOI)</t>
  </si>
  <si>
    <t>Cap Rate</t>
  </si>
  <si>
    <t>Units</t>
  </si>
  <si>
    <t>Year Built</t>
  </si>
  <si>
    <t>Type</t>
  </si>
  <si>
    <t>Assumptions</t>
  </si>
  <si>
    <t xml:space="preserve">Debt Service </t>
  </si>
  <si>
    <t>GRM</t>
  </si>
  <si>
    <t>Property Address</t>
  </si>
  <si>
    <t>Actual 现况</t>
  </si>
  <si>
    <t>Unit</t>
  </si>
  <si>
    <t>Unit Size</t>
  </si>
  <si>
    <t xml:space="preserve">Actual </t>
  </si>
  <si>
    <t>Monthly Rent</t>
  </si>
  <si>
    <t>Annual Rent</t>
  </si>
  <si>
    <t>Rent/SqFt</t>
  </si>
  <si>
    <t>Loan Amount</t>
  </si>
  <si>
    <t>Term</t>
  </si>
  <si>
    <t>Interest Rate</t>
  </si>
  <si>
    <t>Price/SqFt</t>
  </si>
  <si>
    <t>Lot Size (SqFt)</t>
  </si>
  <si>
    <t>Price/Unit</t>
  </si>
  <si>
    <t>Market 预计</t>
  </si>
  <si>
    <t>Market</t>
  </si>
  <si>
    <t>Property Information</t>
  </si>
  <si>
    <t>Down Payment</t>
  </si>
  <si>
    <t>Monthly Payment</t>
  </si>
  <si>
    <t>5 Year Fixed</t>
  </si>
  <si>
    <t>DSCR</t>
  </si>
  <si>
    <t>Annual Payment</t>
  </si>
  <si>
    <t>Net Cash flow After Debt Service</t>
  </si>
  <si>
    <t>Gross Potential Rent</t>
  </si>
  <si>
    <t>Vacancy Allowance</t>
  </si>
  <si>
    <t>Effective Gross Income</t>
  </si>
  <si>
    <t>Gross Potential Income</t>
  </si>
  <si>
    <t>2B/1B</t>
  </si>
  <si>
    <t>3B/1B</t>
  </si>
  <si>
    <t>Average Unit Size</t>
  </si>
  <si>
    <t>Rent Roll</t>
  </si>
  <si>
    <t>% of EGI</t>
  </si>
  <si>
    <t>Principle Reduction</t>
  </si>
  <si>
    <t xml:space="preserve">Total Return </t>
  </si>
  <si>
    <t>Total Return Before Taxes</t>
  </si>
  <si>
    <t>Cash-on-Cash Return</t>
  </si>
  <si>
    <t>Price</t>
  </si>
  <si>
    <t>Unit Mix</t>
  </si>
  <si>
    <t>Sold Date</t>
  </si>
  <si>
    <t>Building Size (SqFt)</t>
  </si>
  <si>
    <t>Building Size</t>
  </si>
  <si>
    <t>Lot Size</t>
  </si>
  <si>
    <t>123 Main St El Monte CA 91732</t>
  </si>
  <si>
    <t>4 - 2B/1B
2 - 3B/1B</t>
  </si>
  <si>
    <t>N/A</t>
  </si>
  <si>
    <t>New Property Taxes  1</t>
  </si>
  <si>
    <t>Insurance  2</t>
  </si>
  <si>
    <t>Water  3</t>
  </si>
  <si>
    <t>Trash  4</t>
  </si>
  <si>
    <t>Landscaping  5</t>
  </si>
  <si>
    <t xml:space="preserve"> </t>
  </si>
  <si>
    <t>Management  6</t>
  </si>
  <si>
    <t>Repairs and Maintenance  7</t>
  </si>
  <si>
    <t>Reserves &amp; Replacements  8</t>
  </si>
  <si>
    <t>Notes on Expenses</t>
  </si>
  <si>
    <t>Property Tax Rate 1.27% + Direct Assessment: $1,658.68</t>
  </si>
  <si>
    <t>2018 Actual</t>
  </si>
  <si>
    <t>Estimated at $200/Unit/Year</t>
  </si>
  <si>
    <t>Estimated at 6% of Effective Gross Income</t>
  </si>
  <si>
    <t>Unit Type</t>
  </si>
  <si>
    <t>Unit SqFt</t>
  </si>
  <si>
    <t>Rent</t>
  </si>
  <si>
    <t>Notes</t>
  </si>
  <si>
    <t>123 Main St, El Monte</t>
  </si>
  <si>
    <t>5246 Chicago Ave El Monte</t>
  </si>
  <si>
    <t>65 Houston Blvd El Monte</t>
  </si>
  <si>
    <t xml:space="preserve">64831 Los Angeles Pl El Monte </t>
  </si>
  <si>
    <t>214 San Francisco Blvd El Monte</t>
  </si>
  <si>
    <t>6987 San Diego Ave El Monte</t>
  </si>
  <si>
    <t>4 - 1B/1B
1 - 2B/1B</t>
  </si>
  <si>
    <t>5 - 2B/1B</t>
  </si>
  <si>
    <t>Other Income</t>
  </si>
  <si>
    <t xml:space="preserve">Total </t>
  </si>
  <si>
    <t>5 - 1B/1B
2 - 2B/1B</t>
  </si>
  <si>
    <t>9 - 2B/1B
1 - 3B/1B</t>
  </si>
  <si>
    <t>Comments</t>
  </si>
  <si>
    <t>all single story with four builings, select units features laundry hookups. Buildings need some work</t>
  </si>
  <si>
    <t xml:space="preserve">All single story. Fully renovated property. Features brand new kitchen, bathrooms, in-unit laundry hookups, attached parking garage, gated community. </t>
  </si>
  <si>
    <t xml:space="preserve">all single story. feastures gated community, buildings need some work. </t>
  </si>
  <si>
    <t>all single story, gated commuinty, parking garage</t>
  </si>
  <si>
    <t xml:space="preserve">all single story, rents are 50% lower than that market. Buildings need work. </t>
  </si>
  <si>
    <t xml:space="preserve">all single story, buildings are old, but well-maintained. </t>
  </si>
  <si>
    <t>Comparable Location &amp; Condition
Features upgraded windows for partial units, well maintained interior condition. Select units come with carport parking. Plenty of parking spaces.</t>
  </si>
  <si>
    <t>1B/1B
2B/1B</t>
  </si>
  <si>
    <t>580
950</t>
  </si>
  <si>
    <t>$1,300
$2,000</t>
  </si>
  <si>
    <t>$2.24
$2.11</t>
  </si>
  <si>
    <t>600
800</t>
  </si>
  <si>
    <t>$1,100
$1,360</t>
  </si>
  <si>
    <t>$1.83
$1.70</t>
  </si>
  <si>
    <t>600
950</t>
  </si>
  <si>
    <t>$1,200
$1,600</t>
  </si>
  <si>
    <t>2.00
1.68</t>
  </si>
  <si>
    <t xml:space="preserve">Comparable Location &amp; Superior Condition
Features upgraded windows, parking garages, all single story detached buildings. </t>
  </si>
  <si>
    <t>Inferior Location &amp; Comparable Condition
Features all single story detached buildings, upgraded kitchen, wood flooring, carport parking spaces</t>
  </si>
  <si>
    <t>1B/1B
3B/1B</t>
  </si>
  <si>
    <t>400
997</t>
  </si>
  <si>
    <t>$1,000
$1,600</t>
  </si>
  <si>
    <t>$2.50
1.60</t>
  </si>
  <si>
    <t xml:space="preserve">Inferior Location &amp; Condition
Front unit comes with garage parking. Plenty of carport and open space parking spaces with additional street parking. Select units include wall AC &amp; heat. 
</t>
  </si>
  <si>
    <t>500
920</t>
  </si>
  <si>
    <t>$1,250
$1,650</t>
  </si>
  <si>
    <t>$2.50
$1.73</t>
  </si>
  <si>
    <t xml:space="preserve">Inferior Location &amp; Comparable Condition
All single story detached buildings. fully upgraded. Select units feature upgraded windows, upgraded flooring. </t>
  </si>
  <si>
    <t>800
925</t>
  </si>
  <si>
    <t>1.75
1.59</t>
  </si>
  <si>
    <t>12589 Altanta St</t>
  </si>
  <si>
    <t>2438 San Jose Ave</t>
  </si>
  <si>
    <t>3755 Rosemead Blvd</t>
  </si>
  <si>
    <t>8954 Warner Robin Ave</t>
  </si>
  <si>
    <t>56247 Union Ave</t>
  </si>
  <si>
    <t>11166 Rush Ave</t>
  </si>
  <si>
    <t>11178 Golden St</t>
  </si>
  <si>
    <t>2B/1B
3B/1B</t>
  </si>
  <si>
    <t>$1,400
$1,475</t>
  </si>
  <si>
    <t>1B/1B
2B/1B
3B/1B</t>
  </si>
  <si>
    <t>600
800
950</t>
  </si>
  <si>
    <t>$1,300
$1,600
$1,900</t>
  </si>
  <si>
    <t>2.16
2.00
2.00</t>
  </si>
  <si>
    <t>Comparable Location &amp; Superior Condition
All single story detached buildings. fully renovated turn-key property. features garage parking. Gated community</t>
  </si>
  <si>
    <t>Comparable Location &amp; Superior Condition
Partial units feature tile floor, new cabinets. Select units come with upgraded windows. 5 carport parking spaces with additional street parking.</t>
  </si>
  <si>
    <t>123 Main St</t>
  </si>
  <si>
    <t>1955
Renovated in 2018</t>
  </si>
  <si>
    <t>Listing Price</t>
  </si>
  <si>
    <t>Expenses</t>
  </si>
  <si>
    <t xml:space="preserve">New Property Taxes  </t>
  </si>
  <si>
    <t xml:space="preserve">Insurance  </t>
  </si>
  <si>
    <t xml:space="preserve">Water  </t>
  </si>
  <si>
    <t xml:space="preserve">Trash  </t>
  </si>
  <si>
    <t xml:space="preserve">Landscaping  </t>
  </si>
  <si>
    <t>其他信息</t>
  </si>
  <si>
    <t xml:space="preserve">Vacancy Allowance </t>
  </si>
  <si>
    <t>Market Rent</t>
  </si>
  <si>
    <t>Repairs and Maintenance</t>
  </si>
  <si>
    <t>Reserves &amp; Replacements</t>
  </si>
  <si>
    <t>Price:</t>
  </si>
  <si>
    <t>Terms:</t>
  </si>
  <si>
    <t>3% deposit</t>
  </si>
  <si>
    <t>14-day inspection contingency</t>
  </si>
  <si>
    <t>30-day loan contingency</t>
  </si>
  <si>
    <t>30-day appraisal contingency</t>
  </si>
  <si>
    <t>45-day close</t>
  </si>
  <si>
    <t>10-day inspection contingency</t>
  </si>
  <si>
    <t>no loan contingency</t>
  </si>
  <si>
    <t>no appraisal contingency</t>
  </si>
  <si>
    <t>Off-Site Management  6</t>
  </si>
  <si>
    <t>On-Site Management 9</t>
  </si>
  <si>
    <t>要求修理好屋顶, will remove inspection contingency subject to repair of roof</t>
  </si>
  <si>
    <t>不要求修屋顶，要求$50,000 credit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</si>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</sst>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&quot;$&quot;#,##0"/>
    <numFmt numFmtId="167" formatCode="&quot;$&quot;#,##0.0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Futura Bk BT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6100"/>
      <name val="Futura Bk BT"/>
      <family val="2"/>
    </font>
    <font>
      <sz val="12"/>
      <color theme="0"/>
      <name val="Futura Bk BT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2"/>
      <color rgb="FF0000FF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rgb="FF006100"/>
      <name val="Arial"/>
      <family val="2"/>
    </font>
    <font>
      <b/>
      <sz val="12"/>
      <color theme="5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</cellStyleXfs>
  <cellXfs count="159">
    <xf numFmtId="0" fontId="0" fillId="0" borderId="0" xfId="0"/>
    <xf numFmtId="0" fontId="8" fillId="0" borderId="0" xfId="0" applyFont="1"/>
    <xf numFmtId="0" fontId="9" fillId="0" borderId="0" xfId="0" applyFont="1"/>
    <xf numFmtId="165" fontId="9" fillId="0" borderId="0" xfId="35" applyNumberFormat="1" applyFont="1"/>
    <xf numFmtId="0" fontId="9" fillId="0" borderId="0" xfId="0" applyFont="1" applyAlignment="1">
      <alignment wrapText="1"/>
    </xf>
    <xf numFmtId="44" fontId="9" fillId="0" borderId="0" xfId="35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0" fontId="8" fillId="0" borderId="0" xfId="0" applyFont="1" applyAlignment="1">
      <alignment horizontal="justify"/>
    </xf>
    <xf numFmtId="3" fontId="9" fillId="0" borderId="0" xfId="0" applyNumberFormat="1" applyFont="1" applyAlignment="1">
      <alignment horizontal="justify"/>
    </xf>
    <xf numFmtId="3" fontId="10" fillId="0" borderId="0" xfId="0" applyNumberFormat="1" applyFont="1"/>
    <xf numFmtId="165" fontId="10" fillId="0" borderId="0" xfId="35" applyNumberFormat="1" applyFont="1"/>
    <xf numFmtId="0" fontId="10" fillId="0" borderId="0" xfId="0" applyFont="1"/>
    <xf numFmtId="3" fontId="10" fillId="0" borderId="0" xfId="0" applyNumberFormat="1" applyFont="1" applyAlignment="1">
      <alignment horizontal="justify"/>
    </xf>
    <xf numFmtId="44" fontId="10" fillId="0" borderId="0" xfId="35" applyFont="1"/>
    <xf numFmtId="44" fontId="10" fillId="0" borderId="0" xfId="35" applyNumberFormat="1" applyFont="1"/>
    <xf numFmtId="14" fontId="8" fillId="0" borderId="0" xfId="0" applyNumberFormat="1" applyFont="1"/>
    <xf numFmtId="10" fontId="9" fillId="0" borderId="0" xfId="0" applyNumberFormat="1" applyFont="1"/>
    <xf numFmtId="2" fontId="9" fillId="0" borderId="0" xfId="0" applyNumberFormat="1" applyFont="1"/>
    <xf numFmtId="0" fontId="9" fillId="0" borderId="0" xfId="0" applyFont="1" applyAlignment="1">
      <alignment horizontal="right"/>
    </xf>
    <xf numFmtId="10" fontId="10" fillId="0" borderId="0" xfId="1" applyNumberFormat="1" applyFont="1"/>
    <xf numFmtId="44" fontId="8" fillId="0" borderId="0" xfId="0" applyNumberFormat="1" applyFont="1"/>
    <xf numFmtId="2" fontId="10" fillId="0" borderId="0" xfId="0" applyNumberFormat="1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12" fillId="4" borderId="7" xfId="37" applyFont="1" applyBorder="1" applyAlignment="1">
      <alignment vertical="center"/>
    </xf>
    <xf numFmtId="0" fontId="13" fillId="4" borderId="0" xfId="37" applyFont="1" applyBorder="1" applyAlignment="1">
      <alignment vertical="center"/>
    </xf>
    <xf numFmtId="165" fontId="8" fillId="0" borderId="0" xfId="35" applyNumberFormat="1" applyFont="1" applyFill="1" applyAlignment="1">
      <alignment horizontal="right"/>
    </xf>
    <xf numFmtId="6" fontId="8" fillId="0" borderId="0" xfId="0" applyNumberFormat="1" applyFont="1" applyFill="1" applyAlignment="1">
      <alignment horizontal="right"/>
    </xf>
    <xf numFmtId="0" fontId="8" fillId="0" borderId="0" xfId="0" applyFont="1" applyAlignment="1">
      <alignment horizontal="right"/>
    </xf>
    <xf numFmtId="0" fontId="14" fillId="0" borderId="2" xfId="0" applyFont="1" applyBorder="1" applyAlignment="1">
      <alignment horizontal="left"/>
    </xf>
    <xf numFmtId="3" fontId="15" fillId="3" borderId="2" xfId="36" applyNumberFormat="1" applyFont="1" applyBorder="1" applyAlignment="1">
      <alignment horizontal="left"/>
    </xf>
    <xf numFmtId="0" fontId="15" fillId="3" borderId="0" xfId="36" applyFont="1" applyAlignment="1">
      <alignment horizontal="left"/>
    </xf>
    <xf numFmtId="0" fontId="8" fillId="0" borderId="2" xfId="0" applyFont="1" applyBorder="1" applyAlignment="1">
      <alignment horizontal="left"/>
    </xf>
    <xf numFmtId="0" fontId="15" fillId="3" borderId="2" xfId="36" applyFont="1" applyBorder="1" applyAlignment="1">
      <alignment horizontal="right"/>
    </xf>
    <xf numFmtId="0" fontId="8" fillId="5" borderId="1" xfId="38" applyFont="1" applyBorder="1" applyAlignment="1">
      <alignment horizontal="left"/>
    </xf>
    <xf numFmtId="165" fontId="8" fillId="5" borderId="1" xfId="35" applyNumberFormat="1" applyFont="1" applyFill="1" applyBorder="1" applyAlignment="1">
      <alignment horizontal="right"/>
    </xf>
    <xf numFmtId="0" fontId="8" fillId="5" borderId="1" xfId="38" applyFont="1" applyBorder="1" applyAlignment="1">
      <alignment horizontal="right"/>
    </xf>
    <xf numFmtId="9" fontId="15" fillId="3" borderId="0" xfId="36" applyNumberFormat="1" applyFont="1" applyAlignment="1">
      <alignment horizontal="right"/>
    </xf>
    <xf numFmtId="9" fontId="8" fillId="0" borderId="0" xfId="1" applyFont="1" applyFill="1" applyAlignment="1">
      <alignment horizontal="left"/>
    </xf>
    <xf numFmtId="3" fontId="15" fillId="3" borderId="2" xfId="36" applyNumberFormat="1" applyFont="1" applyBorder="1" applyAlignment="1">
      <alignment horizontal="right"/>
    </xf>
    <xf numFmtId="6" fontId="8" fillId="5" borderId="1" xfId="38" applyNumberFormat="1" applyFont="1" applyBorder="1" applyAlignment="1">
      <alignment horizontal="right"/>
    </xf>
    <xf numFmtId="0" fontId="12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44" fontId="16" fillId="0" borderId="2" xfId="0" applyNumberFormat="1" applyFont="1" applyBorder="1" applyAlignment="1">
      <alignment horizontal="right"/>
    </xf>
    <xf numFmtId="6" fontId="13" fillId="4" borderId="0" xfId="37" applyNumberFormat="1" applyFont="1" applyBorder="1" applyAlignment="1">
      <alignment horizontal="right"/>
    </xf>
    <xf numFmtId="0" fontId="13" fillId="4" borderId="0" xfId="37" applyFont="1" applyBorder="1" applyAlignment="1">
      <alignment horizontal="right"/>
    </xf>
    <xf numFmtId="165" fontId="16" fillId="0" borderId="2" xfId="0" applyNumberFormat="1" applyFont="1" applyBorder="1" applyAlignment="1">
      <alignment horizontal="right"/>
    </xf>
    <xf numFmtId="165" fontId="15" fillId="3" borderId="0" xfId="36" applyNumberFormat="1" applyFont="1" applyAlignment="1">
      <alignment horizontal="right"/>
    </xf>
    <xf numFmtId="10" fontId="8" fillId="0" borderId="0" xfId="1" applyNumberFormat="1" applyFont="1" applyFill="1" applyAlignment="1">
      <alignment horizontal="right"/>
    </xf>
    <xf numFmtId="3" fontId="8" fillId="0" borderId="2" xfId="0" applyNumberFormat="1" applyFont="1" applyBorder="1" applyAlignment="1">
      <alignment horizontal="right"/>
    </xf>
    <xf numFmtId="165" fontId="10" fillId="0" borderId="0" xfId="35" applyNumberFormat="1" applyFont="1" applyFill="1" applyAlignment="1">
      <alignment horizontal="right"/>
    </xf>
    <xf numFmtId="0" fontId="8" fillId="0" borderId="2" xfId="0" applyFont="1" applyFill="1" applyBorder="1" applyAlignment="1">
      <alignment horizontal="left" vertical="center"/>
    </xf>
    <xf numFmtId="165" fontId="15" fillId="3" borderId="2" xfId="36" applyNumberFormat="1" applyFont="1" applyBorder="1" applyAlignment="1">
      <alignment horizontal="right"/>
    </xf>
    <xf numFmtId="9" fontId="8" fillId="0" borderId="0" xfId="1" applyFont="1" applyAlignment="1">
      <alignment horizontal="left"/>
    </xf>
    <xf numFmtId="165" fontId="8" fillId="0" borderId="2" xfId="0" applyNumberFormat="1" applyFont="1" applyBorder="1" applyAlignment="1">
      <alignment horizontal="right"/>
    </xf>
    <xf numFmtId="9" fontId="8" fillId="0" borderId="0" xfId="0" applyNumberFormat="1" applyFont="1" applyAlignment="1">
      <alignment horizontal="left"/>
    </xf>
    <xf numFmtId="6" fontId="15" fillId="3" borderId="2" xfId="36" applyNumberFormat="1" applyFont="1" applyBorder="1" applyAlignment="1">
      <alignment horizontal="right" vertical="center"/>
    </xf>
    <xf numFmtId="165" fontId="8" fillId="5" borderId="1" xfId="38" applyNumberFormat="1" applyFont="1" applyBorder="1" applyAlignment="1">
      <alignment horizontal="right"/>
    </xf>
    <xf numFmtId="10" fontId="8" fillId="5" borderId="1" xfId="38" applyNumberFormat="1" applyFont="1" applyBorder="1" applyAlignment="1">
      <alignment horizontal="right"/>
    </xf>
    <xf numFmtId="0" fontId="15" fillId="3" borderId="2" xfId="36" applyFont="1" applyBorder="1" applyAlignment="1">
      <alignment horizontal="right" vertical="center"/>
    </xf>
    <xf numFmtId="10" fontId="15" fillId="3" borderId="2" xfId="36" applyNumberFormat="1" applyFont="1" applyBorder="1" applyAlignment="1">
      <alignment horizontal="right" vertical="center"/>
    </xf>
    <xf numFmtId="6" fontId="8" fillId="0" borderId="2" xfId="0" applyNumberFormat="1" applyFont="1" applyFill="1" applyBorder="1" applyAlignment="1">
      <alignment horizontal="right" vertical="center"/>
    </xf>
    <xf numFmtId="0" fontId="12" fillId="4" borderId="0" xfId="37" applyFont="1" applyAlignment="1">
      <alignment horizontal="left"/>
    </xf>
    <xf numFmtId="0" fontId="13" fillId="4" borderId="0" xfId="37" applyFont="1" applyAlignment="1">
      <alignment horizontal="left"/>
    </xf>
    <xf numFmtId="0" fontId="13" fillId="4" borderId="0" xfId="37" applyFont="1" applyAlignment="1">
      <alignment horizontal="right"/>
    </xf>
    <xf numFmtId="0" fontId="10" fillId="0" borderId="2" xfId="0" applyFont="1" applyFill="1" applyBorder="1" applyAlignment="1">
      <alignment horizontal="left" vertical="center"/>
    </xf>
    <xf numFmtId="6" fontId="10" fillId="0" borderId="2" xfId="0" applyNumberFormat="1" applyFont="1" applyBorder="1" applyAlignment="1">
      <alignment horizontal="right"/>
    </xf>
    <xf numFmtId="0" fontId="8" fillId="2" borderId="0" xfId="0" applyFont="1" applyFill="1" applyAlignment="1">
      <alignment horizontal="left"/>
    </xf>
    <xf numFmtId="165" fontId="8" fillId="2" borderId="0" xfId="35" applyNumberFormat="1" applyFont="1" applyFill="1" applyAlignment="1">
      <alignment horizontal="right"/>
    </xf>
    <xf numFmtId="6" fontId="8" fillId="2" borderId="0" xfId="0" applyNumberFormat="1" applyFont="1" applyFill="1" applyAlignment="1">
      <alignment horizontal="right"/>
    </xf>
    <xf numFmtId="0" fontId="8" fillId="2" borderId="0" xfId="0" applyFont="1" applyFill="1" applyAlignment="1">
      <alignment horizontal="right"/>
    </xf>
    <xf numFmtId="10" fontId="16" fillId="5" borderId="1" xfId="38" applyNumberFormat="1" applyFont="1" applyBorder="1" applyAlignment="1">
      <alignment horizontal="right"/>
    </xf>
    <xf numFmtId="164" fontId="8" fillId="5" borderId="1" xfId="38" applyNumberFormat="1" applyFont="1" applyBorder="1" applyAlignment="1">
      <alignment horizontal="right"/>
    </xf>
    <xf numFmtId="0" fontId="8" fillId="5" borderId="0" xfId="38" applyFont="1" applyBorder="1" applyAlignment="1">
      <alignment horizontal="left"/>
    </xf>
    <xf numFmtId="2" fontId="16" fillId="5" borderId="0" xfId="38" applyNumberFormat="1" applyFont="1" applyBorder="1" applyAlignment="1">
      <alignment horizontal="right"/>
    </xf>
    <xf numFmtId="2" fontId="8" fillId="5" borderId="0" xfId="38" applyNumberFormat="1" applyFont="1" applyBorder="1" applyAlignment="1">
      <alignment horizontal="right"/>
    </xf>
    <xf numFmtId="6" fontId="8" fillId="0" borderId="0" xfId="0" applyNumberFormat="1" applyFont="1" applyAlignment="1">
      <alignment horizontal="left"/>
    </xf>
    <xf numFmtId="6" fontId="8" fillId="0" borderId="0" xfId="0" applyNumberFormat="1" applyFont="1" applyAlignment="1">
      <alignment horizontal="right"/>
    </xf>
    <xf numFmtId="165" fontId="8" fillId="0" borderId="0" xfId="0" applyNumberFormat="1" applyFont="1" applyFill="1" applyAlignment="1">
      <alignment horizontal="right"/>
    </xf>
    <xf numFmtId="40" fontId="16" fillId="0" borderId="0" xfId="0" applyNumberFormat="1" applyFont="1" applyFill="1" applyAlignment="1">
      <alignment horizontal="right"/>
    </xf>
    <xf numFmtId="40" fontId="8" fillId="0" borderId="0" xfId="0" applyNumberFormat="1" applyFont="1" applyFill="1" applyAlignment="1">
      <alignment horizontal="right"/>
    </xf>
    <xf numFmtId="6" fontId="14" fillId="2" borderId="0" xfId="0" applyNumberFormat="1" applyFont="1" applyFill="1" applyAlignment="1">
      <alignment horizontal="right"/>
    </xf>
    <xf numFmtId="0" fontId="10" fillId="0" borderId="0" xfId="0" applyFont="1" applyFill="1" applyBorder="1" applyAlignment="1">
      <alignment horizontal="left"/>
    </xf>
    <xf numFmtId="6" fontId="17" fillId="0" borderId="0" xfId="0" applyNumberFormat="1" applyFont="1" applyFill="1" applyBorder="1" applyAlignment="1">
      <alignment horizontal="right"/>
    </xf>
    <xf numFmtId="165" fontId="8" fillId="0" borderId="0" xfId="0" applyNumberFormat="1" applyFont="1" applyAlignment="1">
      <alignment horizontal="right"/>
    </xf>
    <xf numFmtId="0" fontId="17" fillId="0" borderId="0" xfId="0" applyFont="1" applyFill="1" applyBorder="1" applyAlignment="1">
      <alignment horizontal="left"/>
    </xf>
    <xf numFmtId="165" fontId="8" fillId="0" borderId="0" xfId="0" applyNumberFormat="1" applyFont="1" applyAlignment="1">
      <alignment horizontal="left"/>
    </xf>
    <xf numFmtId="10" fontId="8" fillId="0" borderId="0" xfId="1" applyNumberFormat="1" applyFont="1" applyAlignment="1">
      <alignment horizontal="left"/>
    </xf>
    <xf numFmtId="165" fontId="8" fillId="0" borderId="0" xfId="0" applyNumberFormat="1" applyFont="1" applyFill="1" applyAlignment="1">
      <alignment horizontal="left"/>
    </xf>
    <xf numFmtId="0" fontId="13" fillId="4" borderId="0" xfId="37" applyFont="1" applyAlignment="1">
      <alignment horizontal="center"/>
    </xf>
    <xf numFmtId="0" fontId="13" fillId="4" borderId="14" xfId="37" applyFont="1" applyBorder="1" applyAlignment="1">
      <alignment horizontal="center"/>
    </xf>
    <xf numFmtId="0" fontId="13" fillId="4" borderId="7" xfId="37" applyFont="1" applyBorder="1" applyAlignment="1">
      <alignment horizontal="center"/>
    </xf>
    <xf numFmtId="0" fontId="13" fillId="4" borderId="0" xfId="37" applyFont="1" applyBorder="1" applyAlignment="1">
      <alignment horizontal="center"/>
    </xf>
    <xf numFmtId="0" fontId="13" fillId="4" borderId="11" xfId="37" applyFont="1" applyBorder="1" applyAlignment="1">
      <alignment horizontal="center"/>
    </xf>
    <xf numFmtId="0" fontId="15" fillId="3" borderId="5" xfId="36" applyFont="1" applyBorder="1" applyAlignment="1">
      <alignment horizontal="right"/>
    </xf>
    <xf numFmtId="165" fontId="15" fillId="3" borderId="7" xfId="36" applyNumberFormat="1" applyFont="1" applyBorder="1" applyAlignment="1">
      <alignment horizontal="right"/>
    </xf>
    <xf numFmtId="165" fontId="15" fillId="3" borderId="0" xfId="36" applyNumberFormat="1" applyFont="1" applyBorder="1" applyAlignment="1">
      <alignment horizontal="right"/>
    </xf>
    <xf numFmtId="44" fontId="15" fillId="3" borderId="11" xfId="36" applyNumberFormat="1" applyFont="1" applyBorder="1" applyAlignment="1">
      <alignment horizontal="right"/>
    </xf>
    <xf numFmtId="0" fontId="15" fillId="3" borderId="15" xfId="36" applyFont="1" applyBorder="1" applyAlignment="1">
      <alignment horizontal="right"/>
    </xf>
    <xf numFmtId="165" fontId="15" fillId="3" borderId="12" xfId="36" applyNumberFormat="1" applyFont="1" applyBorder="1" applyAlignment="1">
      <alignment horizontal="right"/>
    </xf>
    <xf numFmtId="165" fontId="15" fillId="3" borderId="6" xfId="36" applyNumberFormat="1" applyFont="1" applyBorder="1" applyAlignment="1">
      <alignment horizontal="right"/>
    </xf>
    <xf numFmtId="44" fontId="15" fillId="3" borderId="13" xfId="36" applyNumberFormat="1" applyFont="1" applyBorder="1" applyAlignment="1">
      <alignment horizontal="right"/>
    </xf>
    <xf numFmtId="3" fontId="8" fillId="5" borderId="1" xfId="38" applyNumberFormat="1" applyFont="1" applyBorder="1" applyAlignment="1">
      <alignment horizontal="right"/>
    </xf>
    <xf numFmtId="6" fontId="8" fillId="0" borderId="0" xfId="0" applyNumberFormat="1" applyFont="1" applyFill="1" applyAlignment="1">
      <alignment horizontal="left"/>
    </xf>
    <xf numFmtId="0" fontId="15" fillId="3" borderId="0" xfId="36" applyFont="1" applyAlignment="1">
      <alignment horizontal="left"/>
    </xf>
    <xf numFmtId="0" fontId="8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3" fontId="8" fillId="0" borderId="0" xfId="0" applyNumberFormat="1" applyFont="1" applyAlignment="1">
      <alignment horizontal="left"/>
    </xf>
    <xf numFmtId="165" fontId="8" fillId="0" borderId="0" xfId="35" applyNumberFormat="1" applyFont="1" applyAlignment="1">
      <alignment horizontal="left"/>
    </xf>
    <xf numFmtId="165" fontId="8" fillId="0" borderId="0" xfId="35" applyNumberFormat="1" applyFont="1"/>
    <xf numFmtId="9" fontId="8" fillId="0" borderId="0" xfId="0" applyNumberFormat="1" applyFont="1"/>
    <xf numFmtId="10" fontId="10" fillId="5" borderId="1" xfId="38" applyNumberFormat="1" applyFont="1" applyBorder="1" applyAlignment="1">
      <alignment horizontal="right"/>
    </xf>
    <xf numFmtId="2" fontId="10" fillId="5" borderId="0" xfId="38" applyNumberFormat="1" applyFont="1" applyBorder="1" applyAlignment="1">
      <alignment horizontal="right"/>
    </xf>
    <xf numFmtId="40" fontId="10" fillId="0" borderId="0" xfId="0" applyNumberFormat="1" applyFont="1" applyFill="1" applyAlignment="1">
      <alignment horizontal="right"/>
    </xf>
    <xf numFmtId="44" fontId="10" fillId="0" borderId="2" xfId="0" applyNumberFormat="1" applyFont="1" applyBorder="1" applyAlignment="1">
      <alignment horizontal="right"/>
    </xf>
    <xf numFmtId="165" fontId="10" fillId="0" borderId="2" xfId="0" applyNumberFormat="1" applyFont="1" applyBorder="1" applyAlignment="1">
      <alignment horizontal="right"/>
    </xf>
    <xf numFmtId="165" fontId="16" fillId="3" borderId="2" xfId="36" applyNumberFormat="1" applyFont="1" applyBorder="1" applyAlignment="1">
      <alignment horizontal="right"/>
    </xf>
    <xf numFmtId="0" fontId="8" fillId="0" borderId="0" xfId="0" applyFont="1" applyAlignment="1">
      <alignment horizontal="left" vertical="center" indent="5"/>
    </xf>
    <xf numFmtId="6" fontId="8" fillId="0" borderId="0" xfId="0" applyNumberFormat="1" applyFont="1" applyAlignment="1">
      <alignment horizontal="left" vertical="center" indent="5"/>
    </xf>
    <xf numFmtId="0" fontId="8" fillId="0" borderId="0" xfId="0" applyNumberFormat="1" applyFont="1" applyFill="1" applyAlignment="1">
      <alignment horizontal="left"/>
    </xf>
    <xf numFmtId="0" fontId="15" fillId="3" borderId="0" xfId="36" applyFont="1" applyAlignment="1">
      <alignment horizontal="left"/>
    </xf>
    <xf numFmtId="0" fontId="8" fillId="0" borderId="0" xfId="0" applyFont="1" applyAlignment="1">
      <alignment horizontal="left"/>
    </xf>
    <xf numFmtId="0" fontId="12" fillId="4" borderId="0" xfId="37" applyFont="1" applyAlignment="1">
      <alignment horizontal="center"/>
    </xf>
    <xf numFmtId="0" fontId="13" fillId="4" borderId="8" xfId="37" applyFont="1" applyBorder="1" applyAlignment="1">
      <alignment horizontal="center" vertical="center"/>
    </xf>
    <xf numFmtId="0" fontId="13" fillId="4" borderId="9" xfId="37" applyFont="1" applyBorder="1" applyAlignment="1">
      <alignment horizontal="center" vertical="center"/>
    </xf>
    <xf numFmtId="0" fontId="13" fillId="4" borderId="10" xfId="37" applyFont="1" applyBorder="1" applyAlignment="1">
      <alignment horizontal="center" vertical="center"/>
    </xf>
    <xf numFmtId="0" fontId="15" fillId="3" borderId="0" xfId="36" applyFont="1" applyAlignment="1">
      <alignment horizontal="left"/>
    </xf>
    <xf numFmtId="0" fontId="12" fillId="4" borderId="3" xfId="37" applyFont="1" applyBorder="1" applyAlignment="1">
      <alignment horizontal="center" vertical="center"/>
    </xf>
    <xf numFmtId="0" fontId="12" fillId="4" borderId="4" xfId="37" applyFont="1" applyBorder="1" applyAlignment="1">
      <alignment horizontal="center" vertical="center"/>
    </xf>
    <xf numFmtId="0" fontId="15" fillId="3" borderId="6" xfId="36" applyFont="1" applyBorder="1" applyAlignment="1">
      <alignment horizontal="left"/>
    </xf>
    <xf numFmtId="0" fontId="8" fillId="0" borderId="0" xfId="0" applyFont="1" applyAlignment="1">
      <alignment horizontal="left"/>
    </xf>
    <xf numFmtId="0" fontId="13" fillId="4" borderId="0" xfId="37" applyFont="1" applyBorder="1" applyAlignment="1">
      <alignment horizontal="left" vertical="center"/>
    </xf>
    <xf numFmtId="0" fontId="15" fillId="3" borderId="0" xfId="36" applyFont="1" applyBorder="1" applyAlignment="1">
      <alignment horizontal="left"/>
    </xf>
    <xf numFmtId="167" fontId="8" fillId="0" borderId="16" xfId="0" applyNumberFormat="1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8" fillId="0" borderId="17" xfId="0" applyNumberFormat="1" applyFont="1" applyBorder="1" applyAlignment="1">
      <alignment horizontal="center" vertical="center" wrapText="1"/>
    </xf>
    <xf numFmtId="2" fontId="8" fillId="0" borderId="16" xfId="0" applyNumberFormat="1" applyFont="1" applyBorder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2" fontId="8" fillId="0" borderId="17" xfId="0" applyNumberFormat="1" applyFont="1" applyBorder="1" applyAlignment="1">
      <alignment horizontal="center" vertical="center" wrapText="1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3" fontId="8" fillId="0" borderId="16" xfId="0" applyNumberFormat="1" applyFont="1" applyBorder="1" applyAlignment="1">
      <alignment horizontal="center" vertical="center" wrapText="1"/>
    </xf>
    <xf numFmtId="3" fontId="8" fillId="0" borderId="0" xfId="0" applyNumberFormat="1" applyFont="1" applyAlignment="1">
      <alignment horizontal="center" vertical="center" wrapText="1"/>
    </xf>
    <xf numFmtId="3" fontId="8" fillId="0" borderId="17" xfId="0" applyNumberFormat="1" applyFont="1" applyBorder="1" applyAlignment="1">
      <alignment horizontal="center" vertical="center" wrapText="1"/>
    </xf>
    <xf numFmtId="166" fontId="8" fillId="0" borderId="16" xfId="0" applyNumberFormat="1" applyFont="1" applyBorder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 wrapText="1"/>
    </xf>
    <xf numFmtId="166" fontId="8" fillId="0" borderId="17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</cellXfs>
  <cellStyles count="39">
    <cellStyle name="20% - Accent5" xfId="38" builtinId="46"/>
    <cellStyle name="Accent5" xfId="37" builtinId="45"/>
    <cellStyle name="Currency" xfId="35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Good" xfId="36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Normal 2" xfId="2" xr:uid="{00000000-0005-0000-0000-000022000000}"/>
    <cellStyle name="Percent" xfId="1" builtinId="5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A452-C8E1-43E7-BBEB-B6B8D83A0EEB}">
  <dimension ref="A1:H41"/>
  <sheetViews>
    <sheetView workbookViewId="0">
      <selection activeCell="D42" sqref="D42"/>
    </sheetView>
  </sheetViews>
  <sheetFormatPr defaultRowHeight="15" x14ac:dyDescent="0.25"/>
  <cols>
    <col min="1" max="1" width="28.28515625" bestFit="1" customWidth="1"/>
    <col min="2" max="2" width="25.140625" customWidth="1"/>
    <col min="3" max="3" width="13.140625" bestFit="1" customWidth="1"/>
    <col min="4" max="4" width="14" bestFit="1" customWidth="1"/>
    <col min="5" max="5" width="13.42578125" bestFit="1" customWidth="1"/>
  </cols>
  <sheetData>
    <row r="1" spans="1:8" ht="15.75" x14ac:dyDescent="0.25">
      <c r="A1" s="113" t="s">
        <v>14</v>
      </c>
      <c r="B1" s="112" t="s">
        <v>56</v>
      </c>
      <c r="C1" s="112"/>
      <c r="D1" s="112"/>
      <c r="E1" s="1"/>
      <c r="F1" s="1"/>
      <c r="G1" s="1"/>
      <c r="H1" s="1"/>
    </row>
    <row r="2" spans="1:8" ht="15.75" x14ac:dyDescent="0.25">
      <c r="A2" s="112" t="s">
        <v>8</v>
      </c>
      <c r="B2" s="112">
        <v>6</v>
      </c>
      <c r="C2" s="112"/>
      <c r="D2" s="112"/>
      <c r="E2" s="1"/>
      <c r="F2" s="1"/>
      <c r="G2" s="1"/>
      <c r="H2" s="1"/>
    </row>
    <row r="3" spans="1:8" ht="15.75" x14ac:dyDescent="0.25">
      <c r="A3" s="112" t="s">
        <v>9</v>
      </c>
      <c r="B3" s="112">
        <v>1963</v>
      </c>
      <c r="C3" s="112"/>
      <c r="D3" s="112"/>
      <c r="E3" s="1"/>
      <c r="F3" s="1"/>
      <c r="G3" s="1"/>
      <c r="H3" s="1"/>
    </row>
    <row r="4" spans="1:8" ht="15.75" x14ac:dyDescent="0.25">
      <c r="A4" s="112" t="s">
        <v>53</v>
      </c>
      <c r="B4" s="114">
        <v>5050</v>
      </c>
      <c r="C4" s="112"/>
      <c r="D4" s="112"/>
      <c r="E4" s="1"/>
      <c r="F4" s="1"/>
      <c r="G4" s="1"/>
      <c r="H4" s="1"/>
    </row>
    <row r="5" spans="1:8" ht="15.75" x14ac:dyDescent="0.25">
      <c r="A5" s="112" t="s">
        <v>26</v>
      </c>
      <c r="B5" s="114">
        <v>19673</v>
      </c>
      <c r="C5" s="112"/>
      <c r="D5" s="112"/>
      <c r="E5" s="1"/>
      <c r="F5" s="1"/>
      <c r="G5" s="1"/>
      <c r="H5" s="1"/>
    </row>
    <row r="6" spans="1:8" ht="15.75" x14ac:dyDescent="0.25">
      <c r="A6" s="112" t="s">
        <v>137</v>
      </c>
      <c r="B6" s="115">
        <v>1350000</v>
      </c>
      <c r="C6" s="112"/>
      <c r="D6" s="112"/>
      <c r="E6" s="1"/>
      <c r="F6" s="1"/>
      <c r="G6" s="1"/>
      <c r="H6" s="1"/>
    </row>
    <row r="7" spans="1:8" ht="15.75" x14ac:dyDescent="0.25">
      <c r="A7" s="112"/>
      <c r="B7" s="112"/>
      <c r="C7" s="112"/>
      <c r="D7" s="112"/>
      <c r="E7" s="1"/>
      <c r="F7" s="1"/>
      <c r="G7" s="1"/>
      <c r="H7" s="1"/>
    </row>
    <row r="8" spans="1:8" ht="15.75" x14ac:dyDescent="0.25">
      <c r="A8" s="113" t="s">
        <v>138</v>
      </c>
      <c r="B8" s="112"/>
      <c r="C8" s="112"/>
      <c r="D8" s="112"/>
      <c r="E8" s="1"/>
      <c r="F8" s="1"/>
      <c r="G8" s="1"/>
      <c r="H8" s="1"/>
    </row>
    <row r="9" spans="1:8" ht="15.75" x14ac:dyDescent="0.25">
      <c r="A9" s="112" t="s">
        <v>139</v>
      </c>
      <c r="B9" s="112" t="s">
        <v>69</v>
      </c>
      <c r="C9" s="112"/>
      <c r="D9" s="112"/>
      <c r="E9" s="112"/>
      <c r="F9" s="1"/>
      <c r="G9" s="1"/>
      <c r="H9" s="1"/>
    </row>
    <row r="10" spans="1:8" ht="15.75" x14ac:dyDescent="0.25">
      <c r="A10" s="112" t="s">
        <v>140</v>
      </c>
      <c r="B10" s="114">
        <v>2300</v>
      </c>
      <c r="C10" s="1" t="s">
        <v>70</v>
      </c>
      <c r="D10" s="112"/>
      <c r="E10" s="1"/>
      <c r="F10" s="1"/>
      <c r="G10" s="1"/>
      <c r="H10" s="1"/>
    </row>
    <row r="11" spans="1:8" ht="15.75" x14ac:dyDescent="0.25">
      <c r="A11" s="112" t="s">
        <v>141</v>
      </c>
      <c r="B11" s="114">
        <v>4800</v>
      </c>
      <c r="C11" s="1" t="s">
        <v>70</v>
      </c>
      <c r="D11" s="112"/>
      <c r="E11" s="1"/>
      <c r="F11" s="1"/>
      <c r="G11" s="1"/>
      <c r="H11" s="1"/>
    </row>
    <row r="12" spans="1:8" ht="15.75" x14ac:dyDescent="0.25">
      <c r="A12" s="112" t="s">
        <v>142</v>
      </c>
      <c r="B12" s="114">
        <v>3012</v>
      </c>
      <c r="C12" s="1" t="s">
        <v>70</v>
      </c>
      <c r="D12" s="112"/>
      <c r="E12" s="1"/>
      <c r="F12" s="1"/>
      <c r="G12" s="1"/>
      <c r="H12" s="1"/>
    </row>
    <row r="13" spans="1:8" ht="15.75" x14ac:dyDescent="0.25">
      <c r="A13" s="112" t="s">
        <v>143</v>
      </c>
      <c r="B13" s="114">
        <v>840</v>
      </c>
      <c r="C13" s="1" t="s">
        <v>70</v>
      </c>
      <c r="D13" s="112"/>
      <c r="E13" s="1"/>
      <c r="F13" s="1"/>
      <c r="G13" s="1"/>
      <c r="H13" s="1"/>
    </row>
    <row r="14" spans="1:8" ht="15.75" x14ac:dyDescent="0.25">
      <c r="A14" s="112"/>
      <c r="B14" s="112"/>
      <c r="C14" s="112"/>
      <c r="D14" s="112"/>
      <c r="E14" s="1"/>
      <c r="F14" s="1"/>
      <c r="G14" s="1"/>
      <c r="H14" s="1"/>
    </row>
    <row r="15" spans="1:8" ht="15.75" x14ac:dyDescent="0.25">
      <c r="A15" s="112"/>
      <c r="B15" s="112"/>
      <c r="C15" s="112"/>
      <c r="D15" s="112"/>
      <c r="E15" s="1"/>
      <c r="F15" s="1"/>
      <c r="G15" s="1"/>
      <c r="H15" s="1"/>
    </row>
    <row r="16" spans="1:8" ht="15.75" x14ac:dyDescent="0.25">
      <c r="A16" s="112"/>
      <c r="B16" s="112"/>
      <c r="C16" s="112"/>
      <c r="D16" s="112"/>
      <c r="E16" s="1"/>
      <c r="F16" s="1"/>
      <c r="G16" s="1"/>
      <c r="H16" s="1"/>
    </row>
    <row r="17" spans="1:8" ht="15.75" x14ac:dyDescent="0.25">
      <c r="A17" s="112"/>
      <c r="B17" s="112"/>
      <c r="C17" s="112"/>
      <c r="D17" s="112"/>
      <c r="E17" s="1"/>
      <c r="F17" s="1"/>
      <c r="G17" s="1"/>
      <c r="H17" s="1"/>
    </row>
    <row r="18" spans="1:8" ht="15.75" x14ac:dyDescent="0.25">
      <c r="A18" s="112"/>
      <c r="B18" s="112"/>
      <c r="C18" s="112"/>
      <c r="D18" s="112"/>
      <c r="E18" s="1"/>
      <c r="F18" s="1"/>
      <c r="G18" s="1"/>
      <c r="H18" s="1"/>
    </row>
    <row r="19" spans="1:8" ht="15.75" x14ac:dyDescent="0.25">
      <c r="A19" s="112"/>
      <c r="B19" s="112"/>
      <c r="C19" s="112"/>
      <c r="D19" s="112"/>
      <c r="E19" s="1"/>
      <c r="F19" s="1"/>
      <c r="G19" s="1"/>
      <c r="H19" s="1"/>
    </row>
    <row r="20" spans="1:8" ht="15.75" x14ac:dyDescent="0.25">
      <c r="A20" s="113" t="s">
        <v>44</v>
      </c>
      <c r="B20" s="112"/>
      <c r="C20" s="112"/>
      <c r="D20" s="112"/>
      <c r="E20" s="1"/>
      <c r="F20" s="1"/>
      <c r="G20" s="1"/>
      <c r="H20" s="1"/>
    </row>
    <row r="21" spans="1:8" ht="15.75" x14ac:dyDescent="0.25">
      <c r="A21" s="112"/>
      <c r="B21" s="112"/>
      <c r="C21" s="112"/>
      <c r="D21" s="112"/>
      <c r="E21" s="1"/>
      <c r="F21" s="1"/>
      <c r="G21" s="1"/>
      <c r="H21" s="1"/>
    </row>
    <row r="22" spans="1:8" ht="15.75" x14ac:dyDescent="0.25">
      <c r="A22" s="114" t="s">
        <v>16</v>
      </c>
      <c r="B22" s="114" t="s">
        <v>10</v>
      </c>
      <c r="C22" s="114" t="s">
        <v>17</v>
      </c>
      <c r="D22" s="114" t="s">
        <v>19</v>
      </c>
      <c r="E22" s="1" t="s">
        <v>146</v>
      </c>
      <c r="F22" s="1"/>
      <c r="G22" s="1"/>
      <c r="H22" s="1"/>
    </row>
    <row r="23" spans="1:8" ht="15.75" x14ac:dyDescent="0.25">
      <c r="A23" s="114">
        <v>1</v>
      </c>
      <c r="B23" s="114" t="s">
        <v>41</v>
      </c>
      <c r="C23" s="114">
        <v>800</v>
      </c>
      <c r="D23" s="115">
        <v>1300</v>
      </c>
      <c r="E23" s="115">
        <v>1600</v>
      </c>
      <c r="F23" s="1"/>
      <c r="G23" s="1"/>
      <c r="H23" s="1"/>
    </row>
    <row r="24" spans="1:8" ht="15.75" x14ac:dyDescent="0.25">
      <c r="A24" s="114">
        <v>2</v>
      </c>
      <c r="B24" s="114" t="s">
        <v>41</v>
      </c>
      <c r="C24" s="114">
        <v>800</v>
      </c>
      <c r="D24" s="115">
        <v>1300</v>
      </c>
      <c r="E24" s="115">
        <v>1600</v>
      </c>
      <c r="F24" s="1"/>
      <c r="G24" s="1"/>
      <c r="H24" s="1"/>
    </row>
    <row r="25" spans="1:8" ht="15.75" x14ac:dyDescent="0.25">
      <c r="A25" s="114">
        <v>3</v>
      </c>
      <c r="B25" s="114" t="s">
        <v>41</v>
      </c>
      <c r="C25" s="114">
        <v>800</v>
      </c>
      <c r="D25" s="115">
        <v>1300</v>
      </c>
      <c r="E25" s="115">
        <v>1600</v>
      </c>
      <c r="F25" s="1"/>
      <c r="G25" s="1"/>
      <c r="H25" s="1"/>
    </row>
    <row r="26" spans="1:8" ht="15.75" x14ac:dyDescent="0.25">
      <c r="A26" s="114">
        <v>4</v>
      </c>
      <c r="B26" s="114" t="s">
        <v>41</v>
      </c>
      <c r="C26" s="114">
        <v>800</v>
      </c>
      <c r="D26" s="115">
        <v>1400</v>
      </c>
      <c r="E26" s="115">
        <v>1600</v>
      </c>
      <c r="F26" s="1"/>
      <c r="G26" s="1"/>
      <c r="H26" s="1"/>
    </row>
    <row r="27" spans="1:8" ht="15.75" x14ac:dyDescent="0.25">
      <c r="A27" s="114">
        <v>5</v>
      </c>
      <c r="B27" s="114" t="s">
        <v>42</v>
      </c>
      <c r="C27" s="114">
        <v>925</v>
      </c>
      <c r="D27" s="115">
        <v>1475</v>
      </c>
      <c r="E27" s="115">
        <v>1800</v>
      </c>
      <c r="F27" s="1"/>
      <c r="G27" s="1"/>
      <c r="H27" s="1"/>
    </row>
    <row r="28" spans="1:8" ht="15.75" x14ac:dyDescent="0.25">
      <c r="A28" s="114">
        <v>6</v>
      </c>
      <c r="B28" s="114" t="s">
        <v>42</v>
      </c>
      <c r="C28" s="114">
        <v>925</v>
      </c>
      <c r="D28" s="115">
        <v>1450</v>
      </c>
      <c r="E28" s="115">
        <v>1800</v>
      </c>
      <c r="F28" s="1"/>
      <c r="G28" s="1"/>
      <c r="H28" s="1"/>
    </row>
    <row r="29" spans="1:8" ht="15.75" x14ac:dyDescent="0.25">
      <c r="A29" s="114"/>
      <c r="B29" s="114"/>
      <c r="C29" s="114"/>
      <c r="D29" s="114"/>
      <c r="E29" s="1"/>
      <c r="F29" s="1"/>
      <c r="G29" s="1"/>
      <c r="H29" s="1"/>
    </row>
    <row r="30" spans="1:8" ht="15.75" x14ac:dyDescent="0.25">
      <c r="A30" s="1"/>
      <c r="B30" s="1"/>
      <c r="C30" s="1"/>
      <c r="D30" s="1"/>
      <c r="E30" s="1"/>
      <c r="F30" s="1"/>
      <c r="G30" s="1"/>
      <c r="H30" s="1"/>
    </row>
    <row r="31" spans="1:8" ht="15.75" x14ac:dyDescent="0.25">
      <c r="A31" s="1" t="s">
        <v>144</v>
      </c>
      <c r="B31" s="1"/>
      <c r="C31" s="1"/>
      <c r="D31" s="1"/>
      <c r="E31" s="1"/>
      <c r="F31" s="1"/>
      <c r="G31" s="1"/>
      <c r="H31" s="1"/>
    </row>
    <row r="32" spans="1:8" ht="15.75" x14ac:dyDescent="0.25">
      <c r="A32" s="1" t="s">
        <v>145</v>
      </c>
      <c r="B32" s="117">
        <v>0.03</v>
      </c>
      <c r="C32" s="1"/>
      <c r="D32" s="1"/>
      <c r="E32" s="1"/>
      <c r="F32" s="1"/>
      <c r="G32" s="1"/>
      <c r="H32" s="1"/>
    </row>
    <row r="33" spans="1:8" ht="15.75" x14ac:dyDescent="0.25">
      <c r="A33" s="1" t="s">
        <v>147</v>
      </c>
      <c r="B33" s="1" t="s">
        <v>72</v>
      </c>
      <c r="C33" s="1"/>
      <c r="D33" s="1"/>
      <c r="E33" s="1"/>
      <c r="F33" s="1"/>
      <c r="G33" s="1"/>
      <c r="H33" s="1"/>
    </row>
    <row r="34" spans="1:8" ht="15.75" x14ac:dyDescent="0.25">
      <c r="A34" s="1" t="s">
        <v>148</v>
      </c>
      <c r="B34" s="112" t="s">
        <v>71</v>
      </c>
      <c r="C34" s="1"/>
      <c r="D34" s="1"/>
      <c r="E34" s="1"/>
      <c r="F34" s="1"/>
      <c r="G34" s="1"/>
      <c r="H34" s="1"/>
    </row>
    <row r="35" spans="1:8" ht="15.75" x14ac:dyDescent="0.25">
      <c r="A35" s="1"/>
      <c r="B35" s="1"/>
      <c r="C35" s="1"/>
      <c r="D35" s="1"/>
      <c r="E35" s="1"/>
      <c r="F35" s="1"/>
      <c r="G35" s="1"/>
      <c r="H35" s="1"/>
    </row>
    <row r="36" spans="1:8" ht="15.75" x14ac:dyDescent="0.25">
      <c r="A36" s="1"/>
      <c r="B36" s="1"/>
      <c r="C36" s="1"/>
      <c r="D36" s="1"/>
      <c r="E36" s="1"/>
      <c r="F36" s="1"/>
      <c r="G36" s="1"/>
      <c r="H36" s="1"/>
    </row>
    <row r="37" spans="1:8" ht="15.75" x14ac:dyDescent="0.25">
      <c r="A37" s="1"/>
      <c r="B37" s="1"/>
      <c r="C37" s="1"/>
      <c r="D37" s="1"/>
      <c r="E37" s="1"/>
      <c r="F37" s="1"/>
      <c r="G37" s="1"/>
      <c r="H37" s="1"/>
    </row>
    <row r="38" spans="1:8" ht="15.75" x14ac:dyDescent="0.25">
      <c r="A38" s="1"/>
      <c r="B38" s="1"/>
      <c r="C38" s="1"/>
      <c r="D38" s="1"/>
      <c r="E38" s="1"/>
      <c r="F38" s="1"/>
      <c r="G38" s="1"/>
      <c r="H38" s="1"/>
    </row>
    <row r="39" spans="1:8" ht="15.75" x14ac:dyDescent="0.25">
      <c r="A39" s="1"/>
      <c r="B39" s="1"/>
      <c r="C39" s="1"/>
      <c r="D39" s="1"/>
      <c r="E39" s="1"/>
      <c r="F39" s="1"/>
      <c r="G39" s="1"/>
      <c r="H39" s="1"/>
    </row>
    <row r="40" spans="1:8" ht="15.75" x14ac:dyDescent="0.25">
      <c r="A40" s="1"/>
      <c r="B40" s="1"/>
      <c r="C40" s="1"/>
      <c r="D40" s="1"/>
      <c r="E40" s="1"/>
      <c r="F40" s="1"/>
      <c r="G40" s="1"/>
      <c r="H40" s="1"/>
    </row>
    <row r="41" spans="1:8" ht="15.75" x14ac:dyDescent="0.25">
      <c r="A41" s="1"/>
      <c r="B41" s="116"/>
      <c r="C41" s="1"/>
      <c r="D41" s="1"/>
      <c r="E41" s="1"/>
      <c r="F41" s="1"/>
      <c r="G41" s="1"/>
      <c r="H4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8EF02-DBB0-4BA1-8EAA-B85F45C89C75}">
  <dimension ref="A1:L66"/>
  <sheetViews>
    <sheetView workbookViewId="0">
      <selection activeCell="A9" sqref="A9"/>
    </sheetView>
  </sheetViews>
  <sheetFormatPr defaultColWidth="11.42578125" defaultRowHeight="15" x14ac:dyDescent="0.2"/>
  <cols>
    <col min="1" max="1" width="38.5703125" style="112" bestFit="1" customWidth="1"/>
    <col min="2" max="2" width="8.42578125" style="112" customWidth="1"/>
    <col min="3" max="3" width="24.85546875" style="112" customWidth="1"/>
    <col min="4" max="4" width="14.28515625" style="112" bestFit="1" customWidth="1"/>
    <col min="5" max="5" width="13.5703125" style="112" bestFit="1" customWidth="1"/>
    <col min="6" max="6" width="13.42578125" style="49" bestFit="1" customWidth="1"/>
    <col min="7" max="7" width="14.28515625" style="112" bestFit="1" customWidth="1"/>
    <col min="8" max="8" width="13.140625" style="112" customWidth="1"/>
    <col min="9" max="9" width="11.42578125" style="112"/>
    <col min="10" max="10" width="20.7109375" style="112" bestFit="1" customWidth="1"/>
    <col min="11" max="11" width="16.42578125" style="112" bestFit="1" customWidth="1"/>
    <col min="12" max="16384" width="11.42578125" style="112"/>
  </cols>
  <sheetData>
    <row r="1" spans="1:6" x14ac:dyDescent="0.2">
      <c r="A1" s="124" t="s">
        <v>149</v>
      </c>
      <c r="F1" s="112"/>
    </row>
    <row r="2" spans="1:6" x14ac:dyDescent="0.2">
      <c r="A2" s="125">
        <v>1311000</v>
      </c>
      <c r="F2" s="112"/>
    </row>
    <row r="3" spans="1:6" x14ac:dyDescent="0.2">
      <c r="A3" s="124"/>
      <c r="F3" s="112"/>
    </row>
    <row r="4" spans="1:6" x14ac:dyDescent="0.2">
      <c r="A4" s="124" t="s">
        <v>150</v>
      </c>
      <c r="F4" s="112"/>
    </row>
    <row r="5" spans="1:6" x14ac:dyDescent="0.2">
      <c r="A5" s="124" t="s">
        <v>151</v>
      </c>
      <c r="F5" s="112"/>
    </row>
    <row r="6" spans="1:6" x14ac:dyDescent="0.2">
      <c r="A6" s="124" t="s">
        <v>152</v>
      </c>
      <c r="F6" s="112"/>
    </row>
    <row r="7" spans="1:6" x14ac:dyDescent="0.2">
      <c r="A7" s="124" t="s">
        <v>153</v>
      </c>
      <c r="F7" s="112"/>
    </row>
    <row r="8" spans="1:6" x14ac:dyDescent="0.2">
      <c r="A8" s="124" t="s">
        <v>154</v>
      </c>
      <c r="F8" s="112"/>
    </row>
    <row r="9" spans="1:6" x14ac:dyDescent="0.2">
      <c r="A9" s="124" t="s">
        <v>155</v>
      </c>
      <c r="F9" s="112"/>
    </row>
    <row r="10" spans="1:6" x14ac:dyDescent="0.2">
      <c r="F10" s="112"/>
    </row>
    <row r="11" spans="1:6" x14ac:dyDescent="0.2">
      <c r="F11" s="112"/>
    </row>
    <row r="12" spans="1:6" x14ac:dyDescent="0.2">
      <c r="F12" s="112"/>
    </row>
    <row r="13" spans="1:6" x14ac:dyDescent="0.2">
      <c r="F13" s="112"/>
    </row>
    <row r="14" spans="1:6" x14ac:dyDescent="0.2">
      <c r="F14" s="112"/>
    </row>
    <row r="15" spans="1:6" x14ac:dyDescent="0.2">
      <c r="F15" s="112"/>
    </row>
    <row r="16" spans="1:6" x14ac:dyDescent="0.2">
      <c r="F16" s="112"/>
    </row>
    <row r="17" spans="1:12" x14ac:dyDescent="0.2">
      <c r="F17" s="112"/>
    </row>
    <row r="18" spans="1:12" x14ac:dyDescent="0.2">
      <c r="F18" s="112"/>
    </row>
    <row r="19" spans="1:12" x14ac:dyDescent="0.2">
      <c r="F19" s="112"/>
    </row>
    <row r="20" spans="1:12" x14ac:dyDescent="0.2">
      <c r="F20" s="112"/>
    </row>
    <row r="21" spans="1:12" s="49" customFormat="1" x14ac:dyDescent="0.2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</row>
    <row r="22" spans="1:12" x14ac:dyDescent="0.2">
      <c r="F22" s="112"/>
    </row>
    <row r="23" spans="1:12" x14ac:dyDescent="0.2">
      <c r="F23" s="112"/>
    </row>
    <row r="24" spans="1:12" x14ac:dyDescent="0.2">
      <c r="F24" s="112"/>
    </row>
    <row r="25" spans="1:12" x14ac:dyDescent="0.2">
      <c r="F25" s="112"/>
    </row>
    <row r="26" spans="1:12" x14ac:dyDescent="0.2">
      <c r="F26" s="112"/>
    </row>
    <row r="27" spans="1:12" x14ac:dyDescent="0.2">
      <c r="F27" s="112"/>
    </row>
    <row r="28" spans="1:12" x14ac:dyDescent="0.2">
      <c r="F28" s="112"/>
    </row>
    <row r="29" spans="1:12" x14ac:dyDescent="0.2">
      <c r="F29" s="112"/>
    </row>
    <row r="30" spans="1:12" x14ac:dyDescent="0.2">
      <c r="F30" s="112"/>
    </row>
    <row r="31" spans="1:12" x14ac:dyDescent="0.2">
      <c r="F31" s="112"/>
    </row>
    <row r="32" spans="1:12" x14ac:dyDescent="0.2">
      <c r="F32" s="112"/>
    </row>
    <row r="33" spans="6:6" x14ac:dyDescent="0.2">
      <c r="F33" s="112"/>
    </row>
    <row r="34" spans="6:6" x14ac:dyDescent="0.2">
      <c r="F34" s="112"/>
    </row>
    <row r="35" spans="6:6" x14ac:dyDescent="0.2">
      <c r="F35" s="112"/>
    </row>
    <row r="36" spans="6:6" x14ac:dyDescent="0.2">
      <c r="F36" s="112"/>
    </row>
    <row r="37" spans="6:6" x14ac:dyDescent="0.2">
      <c r="F37" s="112"/>
    </row>
    <row r="38" spans="6:6" x14ac:dyDescent="0.2">
      <c r="F38" s="112"/>
    </row>
    <row r="39" spans="6:6" x14ac:dyDescent="0.2">
      <c r="F39" s="112"/>
    </row>
    <row r="40" spans="6:6" x14ac:dyDescent="0.2">
      <c r="F40" s="112"/>
    </row>
    <row r="41" spans="6:6" x14ac:dyDescent="0.2">
      <c r="F41" s="112"/>
    </row>
    <row r="42" spans="6:6" x14ac:dyDescent="0.2">
      <c r="F42" s="112"/>
    </row>
    <row r="43" spans="6:6" x14ac:dyDescent="0.2">
      <c r="F43" s="112"/>
    </row>
    <row r="44" spans="6:6" x14ac:dyDescent="0.2">
      <c r="F44" s="112"/>
    </row>
    <row r="45" spans="6:6" x14ac:dyDescent="0.2">
      <c r="F45" s="112"/>
    </row>
    <row r="46" spans="6:6" x14ac:dyDescent="0.2">
      <c r="F46" s="112"/>
    </row>
    <row r="47" spans="6:6" x14ac:dyDescent="0.2">
      <c r="F47" s="112"/>
    </row>
    <row r="48" spans="6:6" x14ac:dyDescent="0.2">
      <c r="F48" s="112"/>
    </row>
    <row r="49" spans="6:6" x14ac:dyDescent="0.2">
      <c r="F49" s="110"/>
    </row>
    <row r="53" spans="6:6" x14ac:dyDescent="0.2">
      <c r="F53" s="110"/>
    </row>
    <row r="58" spans="6:6" x14ac:dyDescent="0.2">
      <c r="F58" s="110"/>
    </row>
    <row r="59" spans="6:6" x14ac:dyDescent="0.2">
      <c r="F59" s="110"/>
    </row>
    <row r="60" spans="6:6" x14ac:dyDescent="0.2">
      <c r="F60" s="110"/>
    </row>
    <row r="61" spans="6:6" x14ac:dyDescent="0.2">
      <c r="F61" s="110"/>
    </row>
    <row r="62" spans="6:6" x14ac:dyDescent="0.2">
      <c r="F62" s="110"/>
    </row>
    <row r="63" spans="6:6" x14ac:dyDescent="0.2">
      <c r="F63" s="110"/>
    </row>
    <row r="64" spans="6:6" x14ac:dyDescent="0.2">
      <c r="F64" s="110"/>
    </row>
    <row r="65" spans="6:6" x14ac:dyDescent="0.2">
      <c r="F65" s="110"/>
    </row>
    <row r="66" spans="6:6" x14ac:dyDescent="0.2">
      <c r="F66" s="110"/>
    </row>
  </sheetData>
  <pageMargins left="0.75" right="0.75" top="1" bottom="1" header="0.5" footer="0.5"/>
  <pageSetup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AEB8-40E9-4522-A89B-756F41979F86}">
  <dimension ref="A1:L66"/>
  <sheetViews>
    <sheetView workbookViewId="0">
      <selection activeCell="E22" sqref="E22"/>
    </sheetView>
  </sheetViews>
  <sheetFormatPr defaultColWidth="11.42578125" defaultRowHeight="15" x14ac:dyDescent="0.2"/>
  <cols>
    <col min="1" max="1" width="38.5703125" style="112" bestFit="1" customWidth="1"/>
    <col min="2" max="2" width="8.42578125" style="112" customWidth="1"/>
    <col min="3" max="3" width="24.85546875" style="112" customWidth="1"/>
    <col min="4" max="4" width="14.28515625" style="112" bestFit="1" customWidth="1"/>
    <col min="5" max="5" width="13.5703125" style="112" bestFit="1" customWidth="1"/>
    <col min="6" max="6" width="13.42578125" style="49" bestFit="1" customWidth="1"/>
    <col min="7" max="7" width="14.28515625" style="112" bestFit="1" customWidth="1"/>
    <col min="8" max="8" width="13.140625" style="112" customWidth="1"/>
    <col min="9" max="9" width="11.42578125" style="112"/>
    <col min="10" max="10" width="20.7109375" style="112" bestFit="1" customWidth="1"/>
    <col min="11" max="11" width="16.42578125" style="112" bestFit="1" customWidth="1"/>
    <col min="12" max="16384" width="11.42578125" style="112"/>
  </cols>
  <sheetData>
    <row r="1" spans="1:6" x14ac:dyDescent="0.2">
      <c r="A1" s="124" t="s">
        <v>149</v>
      </c>
      <c r="F1" s="112"/>
    </row>
    <row r="2" spans="1:6" x14ac:dyDescent="0.2">
      <c r="A2" s="125">
        <v>1311000</v>
      </c>
      <c r="F2" s="112"/>
    </row>
    <row r="3" spans="1:6" x14ac:dyDescent="0.2">
      <c r="A3" s="124"/>
      <c r="F3" s="112"/>
    </row>
    <row r="4" spans="1:6" x14ac:dyDescent="0.2">
      <c r="A4" s="124" t="s">
        <v>150</v>
      </c>
      <c r="F4" s="112"/>
    </row>
    <row r="5" spans="1:6" x14ac:dyDescent="0.2">
      <c r="A5" s="124" t="s">
        <v>151</v>
      </c>
      <c r="F5" s="112"/>
    </row>
    <row r="6" spans="1:6" x14ac:dyDescent="0.2">
      <c r="A6" s="124" t="s">
        <v>156</v>
      </c>
      <c r="F6" s="112"/>
    </row>
    <row r="7" spans="1:6" x14ac:dyDescent="0.2">
      <c r="A7" s="124" t="s">
        <v>157</v>
      </c>
      <c r="F7" s="112"/>
    </row>
    <row r="8" spans="1:6" x14ac:dyDescent="0.2">
      <c r="A8" s="124" t="s">
        <v>158</v>
      </c>
      <c r="F8" s="112"/>
    </row>
    <row r="9" spans="1:6" x14ac:dyDescent="0.2">
      <c r="A9" s="124" t="s">
        <v>155</v>
      </c>
      <c r="F9" s="112"/>
    </row>
    <row r="10" spans="1:6" x14ac:dyDescent="0.2">
      <c r="F10" s="112"/>
    </row>
    <row r="11" spans="1:6" x14ac:dyDescent="0.2">
      <c r="F11" s="112"/>
    </row>
    <row r="12" spans="1:6" x14ac:dyDescent="0.2">
      <c r="F12" s="112"/>
    </row>
    <row r="13" spans="1:6" x14ac:dyDescent="0.2">
      <c r="F13" s="112"/>
    </row>
    <row r="14" spans="1:6" x14ac:dyDescent="0.2">
      <c r="F14" s="112"/>
    </row>
    <row r="15" spans="1:6" x14ac:dyDescent="0.2">
      <c r="F15" s="112"/>
    </row>
    <row r="16" spans="1:6" x14ac:dyDescent="0.2">
      <c r="F16" s="112"/>
    </row>
    <row r="17" spans="1:12" x14ac:dyDescent="0.2">
      <c r="F17" s="112"/>
    </row>
    <row r="18" spans="1:12" x14ac:dyDescent="0.2">
      <c r="F18" s="112"/>
    </row>
    <row r="19" spans="1:12" x14ac:dyDescent="0.2">
      <c r="F19" s="112"/>
    </row>
    <row r="20" spans="1:12" x14ac:dyDescent="0.2">
      <c r="F20" s="112"/>
    </row>
    <row r="21" spans="1:12" s="49" customFormat="1" x14ac:dyDescent="0.2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</row>
    <row r="22" spans="1:12" x14ac:dyDescent="0.2">
      <c r="F22" s="112"/>
    </row>
    <row r="23" spans="1:12" x14ac:dyDescent="0.2">
      <c r="F23" s="112"/>
    </row>
    <row r="24" spans="1:12" x14ac:dyDescent="0.2">
      <c r="F24" s="112"/>
    </row>
    <row r="25" spans="1:12" x14ac:dyDescent="0.2">
      <c r="F25" s="112"/>
    </row>
    <row r="26" spans="1:12" x14ac:dyDescent="0.2">
      <c r="F26" s="112"/>
    </row>
    <row r="27" spans="1:12" x14ac:dyDescent="0.2">
      <c r="F27" s="112"/>
    </row>
    <row r="28" spans="1:12" x14ac:dyDescent="0.2">
      <c r="F28" s="112"/>
    </row>
    <row r="29" spans="1:12" x14ac:dyDescent="0.2">
      <c r="F29" s="112"/>
    </row>
    <row r="30" spans="1:12" x14ac:dyDescent="0.2">
      <c r="F30" s="112"/>
    </row>
    <row r="31" spans="1:12" x14ac:dyDescent="0.2">
      <c r="F31" s="112"/>
    </row>
    <row r="32" spans="1:12" x14ac:dyDescent="0.2">
      <c r="F32" s="112"/>
    </row>
    <row r="33" spans="6:6" x14ac:dyDescent="0.2">
      <c r="F33" s="112"/>
    </row>
    <row r="34" spans="6:6" x14ac:dyDescent="0.2">
      <c r="F34" s="112"/>
    </row>
    <row r="35" spans="6:6" x14ac:dyDescent="0.2">
      <c r="F35" s="112"/>
    </row>
    <row r="36" spans="6:6" x14ac:dyDescent="0.2">
      <c r="F36" s="112"/>
    </row>
    <row r="37" spans="6:6" x14ac:dyDescent="0.2">
      <c r="F37" s="112"/>
    </row>
    <row r="38" spans="6:6" x14ac:dyDescent="0.2">
      <c r="F38" s="112"/>
    </row>
    <row r="39" spans="6:6" x14ac:dyDescent="0.2">
      <c r="F39" s="112"/>
    </row>
    <row r="40" spans="6:6" x14ac:dyDescent="0.2">
      <c r="F40" s="112"/>
    </row>
    <row r="41" spans="6:6" x14ac:dyDescent="0.2">
      <c r="F41" s="112"/>
    </row>
    <row r="42" spans="6:6" x14ac:dyDescent="0.2">
      <c r="F42" s="112"/>
    </row>
    <row r="43" spans="6:6" x14ac:dyDescent="0.2">
      <c r="F43" s="112"/>
    </row>
    <row r="44" spans="6:6" x14ac:dyDescent="0.2">
      <c r="F44" s="112"/>
    </row>
    <row r="45" spans="6:6" x14ac:dyDescent="0.2">
      <c r="F45" s="112"/>
    </row>
    <row r="46" spans="6:6" x14ac:dyDescent="0.2">
      <c r="F46" s="112"/>
    </row>
    <row r="47" spans="6:6" x14ac:dyDescent="0.2">
      <c r="F47" s="112"/>
    </row>
    <row r="48" spans="6:6" x14ac:dyDescent="0.2">
      <c r="F48" s="112"/>
    </row>
    <row r="49" spans="6:6" x14ac:dyDescent="0.2">
      <c r="F49" s="110"/>
    </row>
    <row r="53" spans="6:6" x14ac:dyDescent="0.2">
      <c r="F53" s="110"/>
    </row>
    <row r="58" spans="6:6" x14ac:dyDescent="0.2">
      <c r="F58" s="110"/>
    </row>
    <row r="59" spans="6:6" x14ac:dyDescent="0.2">
      <c r="F59" s="110"/>
    </row>
    <row r="60" spans="6:6" x14ac:dyDescent="0.2">
      <c r="F60" s="110"/>
    </row>
    <row r="61" spans="6:6" x14ac:dyDescent="0.2">
      <c r="F61" s="110"/>
    </row>
    <row r="62" spans="6:6" x14ac:dyDescent="0.2">
      <c r="F62" s="110"/>
    </row>
    <row r="63" spans="6:6" x14ac:dyDescent="0.2">
      <c r="F63" s="110"/>
    </row>
    <row r="64" spans="6:6" x14ac:dyDescent="0.2">
      <c r="F64" s="110"/>
    </row>
    <row r="65" spans="6:6" x14ac:dyDescent="0.2">
      <c r="F65" s="110"/>
    </row>
    <row r="66" spans="6:6" x14ac:dyDescent="0.2">
      <c r="F66" s="110"/>
    </row>
  </sheetData>
  <pageMargins left="0.75" right="0.75" top="1" bottom="1" header="0.5" footer="0.5"/>
  <pageSetup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45B39-F6C2-445F-958D-90A929475BF2}">
  <dimension ref="A1:M67"/>
  <sheetViews>
    <sheetView workbookViewId="0">
      <selection activeCell="K14" sqref="K14"/>
    </sheetView>
  </sheetViews>
  <sheetFormatPr defaultColWidth="11.42578125" defaultRowHeight="15" x14ac:dyDescent="0.2"/>
  <cols>
    <col min="1" max="1" width="6.140625" style="112" customWidth="1"/>
    <col min="2" max="2" width="8.42578125" style="112" customWidth="1"/>
    <col min="3" max="3" width="24.85546875" style="112" customWidth="1"/>
    <col min="4" max="4" width="14.28515625" style="112" bestFit="1" customWidth="1"/>
    <col min="5" max="5" width="13.5703125" style="112" bestFit="1" customWidth="1"/>
    <col min="6" max="6" width="13.42578125" style="49" bestFit="1" customWidth="1"/>
    <col min="7" max="7" width="14.28515625" style="112" bestFit="1" customWidth="1"/>
    <col min="8" max="8" width="13.140625" style="112" customWidth="1"/>
    <col min="9" max="9" width="11.42578125" style="112"/>
    <col min="10" max="10" width="20.7109375" style="112" bestFit="1" customWidth="1"/>
    <col min="11" max="11" width="16.42578125" style="112" bestFit="1" customWidth="1"/>
    <col min="12" max="16384" width="11.42578125" style="112"/>
  </cols>
  <sheetData>
    <row r="1" spans="1:13" x14ac:dyDescent="0.2">
      <c r="A1" s="137"/>
      <c r="B1" s="137"/>
      <c r="C1" s="137"/>
      <c r="D1" s="28" t="s">
        <v>15</v>
      </c>
      <c r="E1" s="29"/>
      <c r="F1" s="28" t="s">
        <v>28</v>
      </c>
    </row>
    <row r="2" spans="1:13" ht="15.75" x14ac:dyDescent="0.2">
      <c r="A2" s="31" t="s">
        <v>0</v>
      </c>
      <c r="B2" s="32"/>
      <c r="C2" s="32"/>
      <c r="D2" s="32"/>
      <c r="E2" s="32"/>
      <c r="F2" s="32"/>
      <c r="G2" s="32"/>
      <c r="J2" s="134" t="s">
        <v>30</v>
      </c>
      <c r="K2" s="135"/>
    </row>
    <row r="3" spans="1:13" ht="15.75" x14ac:dyDescent="0.25">
      <c r="B3" s="112" t="s">
        <v>37</v>
      </c>
      <c r="D3" s="33">
        <f>'10a'!E46</f>
        <v>98700</v>
      </c>
      <c r="E3" s="34"/>
      <c r="F3" s="33">
        <f>'10a'!H46</f>
        <v>120000</v>
      </c>
      <c r="G3" s="35"/>
      <c r="J3" s="36" t="s">
        <v>14</v>
      </c>
      <c r="K3" s="37" t="s">
        <v>56</v>
      </c>
      <c r="L3" s="111"/>
      <c r="M3" s="111"/>
    </row>
    <row r="4" spans="1:13" x14ac:dyDescent="0.2">
      <c r="B4" s="112" t="s">
        <v>85</v>
      </c>
      <c r="D4" s="33">
        <v>0</v>
      </c>
      <c r="E4" s="34"/>
      <c r="F4" s="33">
        <v>0</v>
      </c>
      <c r="G4" s="35"/>
      <c r="J4" s="39" t="s">
        <v>8</v>
      </c>
      <c r="K4" s="40">
        <v>6</v>
      </c>
    </row>
    <row r="5" spans="1:13" ht="15.75" thickBot="1" x14ac:dyDescent="0.25">
      <c r="A5" s="41"/>
      <c r="B5" s="41" t="s">
        <v>40</v>
      </c>
      <c r="C5" s="41"/>
      <c r="D5" s="42">
        <f>D3+D4</f>
        <v>98700</v>
      </c>
      <c r="E5" s="43"/>
      <c r="F5" s="42">
        <f>F3+F4</f>
        <v>120000</v>
      </c>
      <c r="G5" s="43"/>
      <c r="J5" s="39" t="s">
        <v>9</v>
      </c>
      <c r="K5" s="40">
        <v>1963</v>
      </c>
    </row>
    <row r="6" spans="1:13" x14ac:dyDescent="0.2">
      <c r="B6" s="112" t="s">
        <v>38</v>
      </c>
      <c r="D6" s="33">
        <f>-D5*E6</f>
        <v>-2961</v>
      </c>
      <c r="E6" s="44">
        <v>0.03</v>
      </c>
      <c r="F6" s="33">
        <f>-F5*0.03</f>
        <v>-3600</v>
      </c>
      <c r="G6" s="44">
        <v>0.03</v>
      </c>
      <c r="H6" s="45"/>
      <c r="J6" s="39" t="s">
        <v>53</v>
      </c>
      <c r="K6" s="46">
        <v>5050</v>
      </c>
    </row>
    <row r="7" spans="1:13" ht="15.75" thickBot="1" x14ac:dyDescent="0.25">
      <c r="A7" s="41" t="s">
        <v>39</v>
      </c>
      <c r="B7" s="41"/>
      <c r="C7" s="41"/>
      <c r="D7" s="42">
        <f>D5+D6</f>
        <v>95739</v>
      </c>
      <c r="E7" s="47"/>
      <c r="F7" s="42">
        <f>F5+F6</f>
        <v>116400</v>
      </c>
      <c r="G7" s="47"/>
      <c r="J7" s="39" t="s">
        <v>26</v>
      </c>
      <c r="K7" s="46">
        <v>19673</v>
      </c>
    </row>
    <row r="8" spans="1:13" ht="15.75" x14ac:dyDescent="0.25">
      <c r="A8" s="48"/>
      <c r="B8" s="49"/>
      <c r="C8" s="49"/>
      <c r="D8" s="34"/>
      <c r="E8" s="34"/>
      <c r="F8" s="34"/>
      <c r="G8" s="35"/>
      <c r="J8" s="39" t="s">
        <v>25</v>
      </c>
      <c r="K8" s="121">
        <f>K14/K6</f>
        <v>238.61386138613861</v>
      </c>
    </row>
    <row r="9" spans="1:13" x14ac:dyDescent="0.2">
      <c r="A9" s="138" t="s">
        <v>1</v>
      </c>
      <c r="B9" s="138"/>
      <c r="C9" s="138"/>
      <c r="D9" s="51"/>
      <c r="E9" s="52" t="s">
        <v>45</v>
      </c>
      <c r="F9" s="51"/>
      <c r="G9" s="51"/>
      <c r="J9" s="39" t="s">
        <v>27</v>
      </c>
      <c r="K9" s="122">
        <f>K14/K4</f>
        <v>200833.33333333334</v>
      </c>
    </row>
    <row r="10" spans="1:13" x14ac:dyDescent="0.2">
      <c r="B10" s="139" t="s">
        <v>59</v>
      </c>
      <c r="C10" s="139"/>
      <c r="D10" s="54">
        <f>K14*0.0127+1658.68</f>
        <v>16962.18</v>
      </c>
      <c r="E10" s="55">
        <f>D10/D7</f>
        <v>0.17717105881615644</v>
      </c>
      <c r="F10" s="33">
        <f t="shared" ref="F10:F14" si="0">D10</f>
        <v>16962.18</v>
      </c>
      <c r="G10" s="55">
        <f>F10/F7</f>
        <v>0.14572319587628865</v>
      </c>
      <c r="J10" s="39" t="s">
        <v>43</v>
      </c>
      <c r="K10" s="56">
        <f>K6/K4</f>
        <v>841.66666666666663</v>
      </c>
    </row>
    <row r="11" spans="1:13" x14ac:dyDescent="0.2">
      <c r="B11" s="133" t="s">
        <v>60</v>
      </c>
      <c r="C11" s="133"/>
      <c r="D11" s="54">
        <v>2300</v>
      </c>
      <c r="E11" s="55">
        <f>D11/D7</f>
        <v>2.4023647625314656E-2</v>
      </c>
      <c r="F11" s="57">
        <f t="shared" si="0"/>
        <v>2300</v>
      </c>
      <c r="G11" s="55">
        <f>F11/F7</f>
        <v>1.9759450171821305E-2</v>
      </c>
    </row>
    <row r="12" spans="1:13" x14ac:dyDescent="0.2">
      <c r="B12" s="133" t="s">
        <v>61</v>
      </c>
      <c r="C12" s="133"/>
      <c r="D12" s="54">
        <f>4800*1.2</f>
        <v>5760</v>
      </c>
      <c r="E12" s="55">
        <f>D12/D7</f>
        <v>6.0163569705135839E-2</v>
      </c>
      <c r="F12" s="33">
        <f t="shared" si="0"/>
        <v>5760</v>
      </c>
      <c r="G12" s="55">
        <f>F12/F7</f>
        <v>4.9484536082474224E-2</v>
      </c>
    </row>
    <row r="13" spans="1:13" ht="15.75" x14ac:dyDescent="0.2">
      <c r="B13" s="133" t="s">
        <v>62</v>
      </c>
      <c r="C13" s="133"/>
      <c r="D13" s="54">
        <v>3012</v>
      </c>
      <c r="E13" s="55">
        <f>D13/D7</f>
        <v>3.146053332497728E-2</v>
      </c>
      <c r="F13" s="33">
        <f t="shared" si="0"/>
        <v>3012</v>
      </c>
      <c r="G13" s="55">
        <f>F13/F7</f>
        <v>2.5876288659793814E-2</v>
      </c>
      <c r="J13" s="134" t="s">
        <v>11</v>
      </c>
      <c r="K13" s="135"/>
    </row>
    <row r="14" spans="1:13" ht="15.75" x14ac:dyDescent="0.25">
      <c r="B14" s="133" t="s">
        <v>63</v>
      </c>
      <c r="C14" s="133"/>
      <c r="D14" s="54">
        <v>840</v>
      </c>
      <c r="E14" s="55">
        <f>D14/D7</f>
        <v>8.7738539153323098E-3</v>
      </c>
      <c r="F14" s="33">
        <f t="shared" si="0"/>
        <v>840</v>
      </c>
      <c r="G14" s="55">
        <f>F14/F7</f>
        <v>7.2164948453608251E-3</v>
      </c>
      <c r="J14" s="58" t="s">
        <v>2</v>
      </c>
      <c r="K14" s="123">
        <v>1205000</v>
      </c>
    </row>
    <row r="15" spans="1:13" x14ac:dyDescent="0.2">
      <c r="B15" s="111" t="s">
        <v>160</v>
      </c>
      <c r="C15" s="111"/>
      <c r="D15" s="54">
        <f>400*12</f>
        <v>4800</v>
      </c>
      <c r="E15" s="55">
        <f>D15/D7</f>
        <v>5.0136308087613199E-2</v>
      </c>
      <c r="F15" s="33">
        <f>D15</f>
        <v>4800</v>
      </c>
      <c r="G15" s="55">
        <f>F15/F7</f>
        <v>4.1237113402061855E-2</v>
      </c>
      <c r="J15" s="58" t="s">
        <v>22</v>
      </c>
      <c r="K15" s="59">
        <v>735000</v>
      </c>
      <c r="L15" s="60">
        <f>K15/K14</f>
        <v>0.60995850622406644</v>
      </c>
    </row>
    <row r="16" spans="1:13" x14ac:dyDescent="0.2">
      <c r="B16" s="133" t="s">
        <v>159</v>
      </c>
      <c r="C16" s="133"/>
      <c r="D16" s="54">
        <f>D7*0.06</f>
        <v>5744.34</v>
      </c>
      <c r="E16" s="55">
        <f>D16/D7</f>
        <v>6.0000000000000005E-2</v>
      </c>
      <c r="F16" s="33">
        <f>F7*0.06</f>
        <v>6984</v>
      </c>
      <c r="G16" s="55">
        <f>F16/F7</f>
        <v>0.06</v>
      </c>
      <c r="J16" s="58" t="s">
        <v>31</v>
      </c>
      <c r="K16" s="61">
        <f>K14-K15</f>
        <v>470000</v>
      </c>
      <c r="L16" s="62">
        <f>1-L15</f>
        <v>0.39004149377593356</v>
      </c>
    </row>
    <row r="17" spans="1:11" x14ac:dyDescent="0.2">
      <c r="B17" s="133" t="s">
        <v>66</v>
      </c>
      <c r="C17" s="133"/>
      <c r="D17" s="54">
        <f>D7*E17</f>
        <v>5744.34</v>
      </c>
      <c r="E17" s="55">
        <v>0.06</v>
      </c>
      <c r="F17" s="33">
        <f>F7*G17</f>
        <v>6984</v>
      </c>
      <c r="G17" s="55">
        <v>0.06</v>
      </c>
      <c r="J17" s="58" t="s">
        <v>23</v>
      </c>
      <c r="K17" s="63" t="s">
        <v>33</v>
      </c>
    </row>
    <row r="18" spans="1:11" x14ac:dyDescent="0.2">
      <c r="B18" s="136" t="s">
        <v>67</v>
      </c>
      <c r="C18" s="136"/>
      <c r="D18" s="54">
        <v>1200</v>
      </c>
      <c r="E18" s="55">
        <f>D18/D7</f>
        <v>1.25340770219033E-2</v>
      </c>
      <c r="F18" s="33">
        <v>1200</v>
      </c>
      <c r="G18" s="55">
        <f>F18/F7</f>
        <v>1.0309278350515464E-2</v>
      </c>
      <c r="J18" s="58" t="s">
        <v>3</v>
      </c>
      <c r="K18" s="66">
        <v>30</v>
      </c>
    </row>
    <row r="19" spans="1:11" ht="15.75" thickBot="1" x14ac:dyDescent="0.25">
      <c r="A19" s="41" t="s">
        <v>5</v>
      </c>
      <c r="B19" s="41"/>
      <c r="C19" s="41"/>
      <c r="D19" s="64">
        <f>SUM(D10:D18)</f>
        <v>46362.86</v>
      </c>
      <c r="E19" s="65">
        <f>D19/D7</f>
        <v>0.48426304849643304</v>
      </c>
      <c r="F19" s="64">
        <f>SUM(F10:F18)</f>
        <v>48842.18</v>
      </c>
      <c r="G19" s="65">
        <f>F19/F7</f>
        <v>0.41960635738831614</v>
      </c>
      <c r="J19" s="58" t="s">
        <v>24</v>
      </c>
      <c r="K19" s="67">
        <v>3.5000000000000003E-2</v>
      </c>
    </row>
    <row r="20" spans="1:11" ht="15.75" x14ac:dyDescent="0.25">
      <c r="A20" s="48"/>
      <c r="B20" s="49"/>
      <c r="C20" s="49"/>
      <c r="D20" s="34"/>
      <c r="E20" s="34"/>
      <c r="F20" s="34"/>
      <c r="G20" s="35"/>
      <c r="J20" s="58" t="s">
        <v>32</v>
      </c>
      <c r="K20" s="68">
        <f>-PMT(K19/12,12*K18,K15)</f>
        <v>3300.4784553948598</v>
      </c>
    </row>
    <row r="21" spans="1:11" s="49" customFormat="1" ht="15.75" x14ac:dyDescent="0.25">
      <c r="A21" s="48"/>
      <c r="D21" s="34"/>
      <c r="E21" s="34"/>
      <c r="F21" s="34"/>
      <c r="G21" s="35"/>
      <c r="H21" s="112"/>
      <c r="I21" s="112"/>
      <c r="J21" s="72" t="s">
        <v>35</v>
      </c>
      <c r="K21" s="73">
        <f>K20*12</f>
        <v>39605.741464738319</v>
      </c>
    </row>
    <row r="22" spans="1:11" ht="15.75" x14ac:dyDescent="0.25">
      <c r="A22" s="69" t="s">
        <v>6</v>
      </c>
      <c r="B22" s="70"/>
      <c r="C22" s="70"/>
      <c r="D22" s="71"/>
      <c r="E22" s="71"/>
      <c r="F22" s="71"/>
      <c r="G22" s="71"/>
      <c r="H22" s="49"/>
      <c r="I22" s="49"/>
    </row>
    <row r="23" spans="1:11" x14ac:dyDescent="0.2">
      <c r="A23" s="74" t="s">
        <v>4</v>
      </c>
      <c r="B23" s="74"/>
      <c r="C23" s="74"/>
      <c r="D23" s="75">
        <f>D7-D19</f>
        <v>49376.14</v>
      </c>
      <c r="E23" s="76"/>
      <c r="F23" s="75">
        <f>F7-F19</f>
        <v>67557.820000000007</v>
      </c>
      <c r="G23" s="77"/>
    </row>
    <row r="24" spans="1:11" ht="16.5" thickBot="1" x14ac:dyDescent="0.3">
      <c r="A24" s="41" t="s">
        <v>7</v>
      </c>
      <c r="B24" s="41"/>
      <c r="C24" s="41"/>
      <c r="D24" s="78">
        <f>D23/K14</f>
        <v>4.0976049792531118E-2</v>
      </c>
      <c r="E24" s="79"/>
      <c r="F24" s="118">
        <f>F23/K14</f>
        <v>5.606458091286308E-2</v>
      </c>
      <c r="G24" s="43"/>
    </row>
    <row r="25" spans="1:11" x14ac:dyDescent="0.2">
      <c r="A25" s="80" t="s">
        <v>13</v>
      </c>
      <c r="B25" s="80"/>
      <c r="C25" s="80"/>
      <c r="D25" s="119">
        <f>K14/D3</f>
        <v>12.20871327254306</v>
      </c>
      <c r="E25" s="82"/>
      <c r="F25" s="119">
        <f>K14/F3</f>
        <v>10.041666666666666</v>
      </c>
      <c r="G25" s="82"/>
      <c r="H25" s="83"/>
    </row>
    <row r="26" spans="1:11" x14ac:dyDescent="0.2">
      <c r="D26" s="34"/>
      <c r="E26" s="34"/>
      <c r="F26" s="34"/>
      <c r="G26" s="84"/>
      <c r="H26" s="83"/>
    </row>
    <row r="27" spans="1:11" x14ac:dyDescent="0.2">
      <c r="A27" s="70" t="s">
        <v>49</v>
      </c>
      <c r="B27" s="70"/>
      <c r="C27" s="70"/>
      <c r="D27" s="71"/>
      <c r="E27" s="71"/>
      <c r="F27" s="71"/>
      <c r="G27" s="71"/>
    </row>
    <row r="28" spans="1:11" x14ac:dyDescent="0.2">
      <c r="A28" s="112" t="s">
        <v>12</v>
      </c>
      <c r="D28" s="33">
        <f>-K21</f>
        <v>-39605.741464738319</v>
      </c>
      <c r="E28" s="33"/>
      <c r="F28" s="85">
        <f>D28</f>
        <v>-39605.741464738319</v>
      </c>
      <c r="G28" s="35"/>
    </row>
    <row r="29" spans="1:11" x14ac:dyDescent="0.2">
      <c r="A29" s="112" t="s">
        <v>34</v>
      </c>
      <c r="D29" s="120">
        <f>-D23/D28</f>
        <v>1.2466914688104107</v>
      </c>
      <c r="E29" s="87"/>
      <c r="F29" s="120">
        <f>-F23/F28</f>
        <v>1.705758243666462</v>
      </c>
      <c r="G29" s="35"/>
    </row>
    <row r="30" spans="1:11" ht="15.75" x14ac:dyDescent="0.25">
      <c r="A30" s="74" t="s">
        <v>36</v>
      </c>
      <c r="B30" s="74"/>
      <c r="C30" s="74"/>
      <c r="D30" s="75">
        <f>D23+D28</f>
        <v>9770.3985352616801</v>
      </c>
      <c r="E30" s="76"/>
      <c r="F30" s="75">
        <f>F23+F28</f>
        <v>27952.078535261688</v>
      </c>
      <c r="G30" s="88"/>
    </row>
    <row r="31" spans="1:11" ht="15.75" thickBot="1" x14ac:dyDescent="0.25">
      <c r="A31" s="41" t="s">
        <v>49</v>
      </c>
      <c r="B31" s="41"/>
      <c r="C31" s="41"/>
      <c r="D31" s="118">
        <f>D30/K16</f>
        <v>2.0788081989918467E-2</v>
      </c>
      <c r="E31" s="79"/>
      <c r="F31" s="118">
        <f>F30/K16</f>
        <v>5.9472507521833376E-2</v>
      </c>
      <c r="G31" s="79"/>
    </row>
    <row r="32" spans="1:11" ht="15.75" x14ac:dyDescent="0.25">
      <c r="A32" s="89" t="s">
        <v>46</v>
      </c>
      <c r="B32" s="89"/>
      <c r="C32" s="89"/>
      <c r="D32" s="33">
        <f>-PPMT(K19,1,K18,K15)</f>
        <v>14237.928731456304</v>
      </c>
      <c r="E32" s="90"/>
      <c r="F32" s="33">
        <f>D32</f>
        <v>14237.928731456304</v>
      </c>
      <c r="G32" s="35"/>
    </row>
    <row r="33" spans="1:9" x14ac:dyDescent="0.2">
      <c r="A33" s="89" t="s">
        <v>48</v>
      </c>
      <c r="D33" s="91">
        <f>D32+D30</f>
        <v>24008.327266717984</v>
      </c>
      <c r="E33" s="35"/>
      <c r="F33" s="85">
        <f>+F30+F32</f>
        <v>42190.007266717992</v>
      </c>
      <c r="G33" s="35"/>
    </row>
    <row r="34" spans="1:9" ht="15.75" thickBot="1" x14ac:dyDescent="0.25">
      <c r="A34" s="41" t="s">
        <v>47</v>
      </c>
      <c r="B34" s="41"/>
      <c r="C34" s="41"/>
      <c r="D34" s="65">
        <f>D33/K16</f>
        <v>5.1081547375995712E-2</v>
      </c>
      <c r="E34" s="65"/>
      <c r="F34" s="65">
        <f>F33/K16</f>
        <v>8.9765972907910621E-2</v>
      </c>
      <c r="G34" s="65"/>
    </row>
    <row r="35" spans="1:9" ht="15.75" x14ac:dyDescent="0.25">
      <c r="A35" s="92"/>
      <c r="D35" s="93"/>
      <c r="E35" s="94"/>
      <c r="F35" s="95"/>
      <c r="G35" s="94"/>
    </row>
    <row r="37" spans="1:9" ht="15.75" x14ac:dyDescent="0.25">
      <c r="A37" s="129" t="s">
        <v>44</v>
      </c>
      <c r="B37" s="129"/>
      <c r="C37" s="129"/>
      <c r="D37" s="129"/>
      <c r="E37" s="129"/>
      <c r="F37" s="129"/>
      <c r="G37" s="129"/>
      <c r="H37" s="129"/>
      <c r="I37" s="129"/>
    </row>
    <row r="38" spans="1:9" x14ac:dyDescent="0.2">
      <c r="A38" s="96"/>
      <c r="B38" s="96"/>
      <c r="C38" s="96" t="s">
        <v>64</v>
      </c>
      <c r="D38" s="130" t="s">
        <v>18</v>
      </c>
      <c r="E38" s="131"/>
      <c r="F38" s="132"/>
      <c r="G38" s="130" t="s">
        <v>29</v>
      </c>
      <c r="H38" s="131"/>
      <c r="I38" s="132"/>
    </row>
    <row r="39" spans="1:9" x14ac:dyDescent="0.2">
      <c r="A39" s="97" t="s">
        <v>16</v>
      </c>
      <c r="B39" s="97" t="s">
        <v>10</v>
      </c>
      <c r="C39" s="97" t="s">
        <v>17</v>
      </c>
      <c r="D39" s="98" t="s">
        <v>19</v>
      </c>
      <c r="E39" s="99" t="s">
        <v>20</v>
      </c>
      <c r="F39" s="100" t="s">
        <v>21</v>
      </c>
      <c r="G39" s="98" t="s">
        <v>19</v>
      </c>
      <c r="H39" s="99" t="s">
        <v>20</v>
      </c>
      <c r="I39" s="100" t="s">
        <v>21</v>
      </c>
    </row>
    <row r="40" spans="1:9" x14ac:dyDescent="0.2">
      <c r="A40" s="101">
        <v>1</v>
      </c>
      <c r="B40" s="101" t="s">
        <v>41</v>
      </c>
      <c r="C40" s="101">
        <v>800</v>
      </c>
      <c r="D40" s="102">
        <v>1300</v>
      </c>
      <c r="E40" s="103">
        <f t="shared" ref="E40:E44" si="1">D40*12</f>
        <v>15600</v>
      </c>
      <c r="F40" s="104">
        <f t="shared" ref="F40:F44" si="2">D40/C40</f>
        <v>1.625</v>
      </c>
      <c r="G40" s="102">
        <v>1600</v>
      </c>
      <c r="H40" s="103">
        <f t="shared" ref="H40:H45" si="3">G40*12</f>
        <v>19200</v>
      </c>
      <c r="I40" s="104">
        <f t="shared" ref="I40:I45" si="4">G40/C40</f>
        <v>2</v>
      </c>
    </row>
    <row r="41" spans="1:9" x14ac:dyDescent="0.2">
      <c r="A41" s="101">
        <v>2</v>
      </c>
      <c r="B41" s="101" t="s">
        <v>41</v>
      </c>
      <c r="C41" s="101">
        <v>800</v>
      </c>
      <c r="D41" s="102">
        <v>1300</v>
      </c>
      <c r="E41" s="103">
        <f t="shared" si="1"/>
        <v>15600</v>
      </c>
      <c r="F41" s="104">
        <f t="shared" si="2"/>
        <v>1.625</v>
      </c>
      <c r="G41" s="102">
        <v>1600</v>
      </c>
      <c r="H41" s="103">
        <f t="shared" si="3"/>
        <v>19200</v>
      </c>
      <c r="I41" s="104">
        <f t="shared" si="4"/>
        <v>2</v>
      </c>
    </row>
    <row r="42" spans="1:9" x14ac:dyDescent="0.2">
      <c r="A42" s="101">
        <v>3</v>
      </c>
      <c r="B42" s="101" t="s">
        <v>41</v>
      </c>
      <c r="C42" s="101">
        <v>800</v>
      </c>
      <c r="D42" s="102">
        <v>1300</v>
      </c>
      <c r="E42" s="103">
        <f>D42*12</f>
        <v>15600</v>
      </c>
      <c r="F42" s="104">
        <f t="shared" si="2"/>
        <v>1.625</v>
      </c>
      <c r="G42" s="102">
        <v>1600</v>
      </c>
      <c r="H42" s="103">
        <f t="shared" si="3"/>
        <v>19200</v>
      </c>
      <c r="I42" s="104">
        <f t="shared" si="4"/>
        <v>2</v>
      </c>
    </row>
    <row r="43" spans="1:9" x14ac:dyDescent="0.2">
      <c r="A43" s="101">
        <v>4</v>
      </c>
      <c r="B43" s="101" t="s">
        <v>41</v>
      </c>
      <c r="C43" s="101">
        <v>800</v>
      </c>
      <c r="D43" s="102">
        <v>1400</v>
      </c>
      <c r="E43" s="103">
        <f t="shared" si="1"/>
        <v>16800</v>
      </c>
      <c r="F43" s="104">
        <f t="shared" si="2"/>
        <v>1.75</v>
      </c>
      <c r="G43" s="102">
        <v>1600</v>
      </c>
      <c r="H43" s="103">
        <f t="shared" si="3"/>
        <v>19200</v>
      </c>
      <c r="I43" s="104">
        <f t="shared" si="4"/>
        <v>2</v>
      </c>
    </row>
    <row r="44" spans="1:9" x14ac:dyDescent="0.2">
      <c r="A44" s="101">
        <v>5</v>
      </c>
      <c r="B44" s="101" t="s">
        <v>42</v>
      </c>
      <c r="C44" s="101">
        <v>925</v>
      </c>
      <c r="D44" s="102">
        <v>1475</v>
      </c>
      <c r="E44" s="103">
        <f t="shared" si="1"/>
        <v>17700</v>
      </c>
      <c r="F44" s="104">
        <f t="shared" si="2"/>
        <v>1.5945945945945945</v>
      </c>
      <c r="G44" s="102">
        <v>1800</v>
      </c>
      <c r="H44" s="103">
        <f t="shared" si="3"/>
        <v>21600</v>
      </c>
      <c r="I44" s="104">
        <f t="shared" si="4"/>
        <v>1.9459459459459461</v>
      </c>
    </row>
    <row r="45" spans="1:9" x14ac:dyDescent="0.2">
      <c r="A45" s="105">
        <v>6</v>
      </c>
      <c r="B45" s="105" t="s">
        <v>42</v>
      </c>
      <c r="C45" s="105">
        <v>925</v>
      </c>
      <c r="D45" s="106">
        <v>1450</v>
      </c>
      <c r="E45" s="107">
        <f>D45*12</f>
        <v>17400</v>
      </c>
      <c r="F45" s="108">
        <f>D45/C45</f>
        <v>1.5675675675675675</v>
      </c>
      <c r="G45" s="106">
        <v>1800</v>
      </c>
      <c r="H45" s="107">
        <f t="shared" si="3"/>
        <v>21600</v>
      </c>
      <c r="I45" s="108">
        <f t="shared" si="4"/>
        <v>1.9459459459459461</v>
      </c>
    </row>
    <row r="46" spans="1:9" ht="15.75" thickBot="1" x14ac:dyDescent="0.25">
      <c r="A46" s="41" t="s">
        <v>86</v>
      </c>
      <c r="B46" s="41"/>
      <c r="C46" s="109">
        <f>'10a'!K6</f>
        <v>5050</v>
      </c>
      <c r="D46" s="64">
        <f>SUM(D40:D45)</f>
        <v>8225</v>
      </c>
      <c r="E46" s="64">
        <f>SUM(E40:E45)</f>
        <v>98700</v>
      </c>
      <c r="F46" s="43"/>
      <c r="G46" s="64">
        <f>SUM(G40:G45)</f>
        <v>10000</v>
      </c>
      <c r="H46" s="64">
        <f>SUM(H40:H45)</f>
        <v>120000</v>
      </c>
      <c r="I46" s="43"/>
    </row>
    <row r="47" spans="1:9" x14ac:dyDescent="0.2">
      <c r="F47" s="110"/>
    </row>
    <row r="48" spans="1:9" x14ac:dyDescent="0.2">
      <c r="F48" s="110"/>
    </row>
    <row r="50" spans="1:6" x14ac:dyDescent="0.2">
      <c r="A50" s="112" t="s">
        <v>68</v>
      </c>
      <c r="F50" s="110"/>
    </row>
    <row r="51" spans="1:6" x14ac:dyDescent="0.2">
      <c r="A51" s="112">
        <v>1</v>
      </c>
      <c r="B51" s="112" t="s">
        <v>69</v>
      </c>
    </row>
    <row r="52" spans="1:6" x14ac:dyDescent="0.2">
      <c r="A52" s="112">
        <v>2</v>
      </c>
      <c r="B52" s="112" t="s">
        <v>70</v>
      </c>
    </row>
    <row r="53" spans="1:6" x14ac:dyDescent="0.2">
      <c r="A53" s="112">
        <v>3</v>
      </c>
      <c r="B53" s="112" t="s">
        <v>70</v>
      </c>
    </row>
    <row r="54" spans="1:6" x14ac:dyDescent="0.2">
      <c r="A54" s="112">
        <v>4</v>
      </c>
      <c r="B54" s="112" t="s">
        <v>70</v>
      </c>
      <c r="F54" s="110"/>
    </row>
    <row r="55" spans="1:6" x14ac:dyDescent="0.2">
      <c r="A55" s="112">
        <v>5</v>
      </c>
      <c r="B55" s="112" t="s">
        <v>70</v>
      </c>
    </row>
    <row r="56" spans="1:6" x14ac:dyDescent="0.2">
      <c r="A56" s="112">
        <v>6</v>
      </c>
      <c r="B56" s="112" t="s">
        <v>70</v>
      </c>
    </row>
    <row r="57" spans="1:6" x14ac:dyDescent="0.2">
      <c r="A57" s="112">
        <v>7</v>
      </c>
      <c r="B57" s="112" t="s">
        <v>72</v>
      </c>
    </row>
    <row r="58" spans="1:6" x14ac:dyDescent="0.2">
      <c r="A58" s="112">
        <v>8</v>
      </c>
      <c r="B58" s="112" t="s">
        <v>71</v>
      </c>
    </row>
    <row r="59" spans="1:6" x14ac:dyDescent="0.2">
      <c r="A59" s="112">
        <v>9</v>
      </c>
      <c r="B59" s="112" t="s">
        <v>70</v>
      </c>
      <c r="F59" s="110"/>
    </row>
    <row r="60" spans="1:6" x14ac:dyDescent="0.2">
      <c r="F60" s="110"/>
    </row>
    <row r="61" spans="1:6" x14ac:dyDescent="0.2">
      <c r="F61" s="110"/>
    </row>
    <row r="62" spans="1:6" x14ac:dyDescent="0.2">
      <c r="F62" s="110"/>
    </row>
    <row r="63" spans="1:6" x14ac:dyDescent="0.2">
      <c r="F63" s="110"/>
    </row>
    <row r="64" spans="1:6" x14ac:dyDescent="0.2">
      <c r="F64" s="110"/>
    </row>
    <row r="65" spans="6:6" x14ac:dyDescent="0.2">
      <c r="F65" s="110"/>
    </row>
    <row r="66" spans="6:6" x14ac:dyDescent="0.2">
      <c r="F66" s="110"/>
    </row>
    <row r="67" spans="6:6" x14ac:dyDescent="0.2">
      <c r="F67" s="110"/>
    </row>
  </sheetData>
  <mergeCells count="15">
    <mergeCell ref="B12:C12"/>
    <mergeCell ref="A1:C1"/>
    <mergeCell ref="J2:K2"/>
    <mergeCell ref="A9:C9"/>
    <mergeCell ref="B10:C10"/>
    <mergeCell ref="B11:C11"/>
    <mergeCell ref="A37:I37"/>
    <mergeCell ref="D38:F38"/>
    <mergeCell ref="G38:I38"/>
    <mergeCell ref="B13:C13"/>
    <mergeCell ref="J13:K13"/>
    <mergeCell ref="B14:C14"/>
    <mergeCell ref="B16:C16"/>
    <mergeCell ref="B17:C17"/>
    <mergeCell ref="B18:C18"/>
  </mergeCells>
  <pageMargins left="0.75" right="0.75" top="1" bottom="1" header="0.5" footer="0.5"/>
  <pageSetup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5186D-FBEC-460A-81C1-C89A2D99602D}">
  <dimension ref="A1:M67"/>
  <sheetViews>
    <sheetView workbookViewId="0">
      <selection activeCell="C7" sqref="C7"/>
    </sheetView>
  </sheetViews>
  <sheetFormatPr defaultColWidth="11.42578125" defaultRowHeight="15" x14ac:dyDescent="0.2"/>
  <cols>
    <col min="1" max="1" width="6.140625" style="112" customWidth="1"/>
    <col min="2" max="2" width="8.42578125" style="112" customWidth="1"/>
    <col min="3" max="3" width="24.85546875" style="112" customWidth="1"/>
    <col min="4" max="4" width="14.28515625" style="112" bestFit="1" customWidth="1"/>
    <col min="5" max="5" width="13.5703125" style="112" bestFit="1" customWidth="1"/>
    <col min="6" max="6" width="13.42578125" style="49" bestFit="1" customWidth="1"/>
    <col min="7" max="7" width="14.28515625" style="112" bestFit="1" customWidth="1"/>
    <col min="8" max="8" width="13.140625" style="112" customWidth="1"/>
    <col min="9" max="9" width="11.42578125" style="112"/>
    <col min="10" max="10" width="20.7109375" style="112" bestFit="1" customWidth="1"/>
    <col min="11" max="11" width="16.42578125" style="112" bestFit="1" customWidth="1"/>
    <col min="12" max="16384" width="11.42578125" style="112"/>
  </cols>
  <sheetData>
    <row r="1" spans="1:13" x14ac:dyDescent="0.2">
      <c r="A1" s="110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3" x14ac:dyDescent="0.2">
      <c r="A2" s="126">
        <v>1</v>
      </c>
      <c r="B2" s="126" t="s">
        <v>161</v>
      </c>
      <c r="C2" s="126"/>
      <c r="D2" s="110"/>
      <c r="E2" s="110"/>
      <c r="F2" s="110"/>
      <c r="G2" s="110"/>
      <c r="H2" s="110"/>
      <c r="I2" s="110"/>
      <c r="J2" s="110"/>
      <c r="K2" s="110"/>
      <c r="L2" s="110"/>
    </row>
    <row r="3" spans="1:13" x14ac:dyDescent="0.2">
      <c r="A3" s="126">
        <v>2</v>
      </c>
      <c r="B3" s="110" t="s">
        <v>162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</row>
    <row r="4" spans="1:13" x14ac:dyDescent="0.2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3" x14ac:dyDescent="0.2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</row>
    <row r="6" spans="1:13" x14ac:dyDescent="0.2">
      <c r="A6" s="110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</row>
    <row r="7" spans="1:13" x14ac:dyDescent="0.2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</row>
    <row r="8" spans="1:13" x14ac:dyDescent="0.2">
      <c r="A8" s="110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</row>
    <row r="9" spans="1:13" x14ac:dyDescent="0.2">
      <c r="A9" s="110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</row>
    <row r="10" spans="1:13" x14ac:dyDescent="0.2">
      <c r="A10" s="110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</row>
    <row r="11" spans="1:13" x14ac:dyDescent="0.2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</row>
    <row r="12" spans="1:13" x14ac:dyDescent="0.2">
      <c r="A12" s="110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</row>
    <row r="13" spans="1:13" x14ac:dyDescent="0.2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</row>
    <row r="14" spans="1:13" x14ac:dyDescent="0.2">
      <c r="A14" s="110"/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</row>
    <row r="15" spans="1:13" x14ac:dyDescent="0.2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</row>
    <row r="16" spans="1:13" x14ac:dyDescent="0.2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</row>
    <row r="17" spans="1:12" x14ac:dyDescent="0.2">
      <c r="A17" s="110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</row>
    <row r="18" spans="1:12" x14ac:dyDescent="0.2">
      <c r="A18" s="110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</row>
    <row r="19" spans="1:12" x14ac:dyDescent="0.2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</row>
    <row r="20" spans="1:12" x14ac:dyDescent="0.2">
      <c r="A20" s="110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</row>
    <row r="21" spans="1:12" s="49" customFormat="1" x14ac:dyDescent="0.2">
      <c r="A21" s="110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</row>
    <row r="22" spans="1:12" x14ac:dyDescent="0.2">
      <c r="A22" s="110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</row>
    <row r="23" spans="1:12" x14ac:dyDescent="0.2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</row>
    <row r="24" spans="1:12" x14ac:dyDescent="0.2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</row>
    <row r="25" spans="1:12" x14ac:dyDescent="0.2">
      <c r="A25" s="110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</row>
    <row r="26" spans="1:12" x14ac:dyDescent="0.2">
      <c r="A26" s="110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</row>
    <row r="27" spans="1:12" x14ac:dyDescent="0.2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</row>
    <row r="28" spans="1:12" x14ac:dyDescent="0.2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</row>
    <row r="29" spans="1:12" x14ac:dyDescent="0.2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</row>
    <row r="30" spans="1:12" x14ac:dyDescent="0.2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</row>
    <row r="31" spans="1:12" x14ac:dyDescent="0.2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</row>
    <row r="32" spans="1:12" x14ac:dyDescent="0.2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</row>
    <row r="33" spans="1:12" x14ac:dyDescent="0.2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</row>
    <row r="34" spans="1:12" x14ac:dyDescent="0.2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</row>
    <row r="35" spans="1:12" x14ac:dyDescent="0.2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</row>
    <row r="36" spans="1:12" x14ac:dyDescent="0.2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</row>
    <row r="37" spans="1:12" x14ac:dyDescent="0.2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</row>
    <row r="38" spans="1:12" x14ac:dyDescent="0.2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</row>
    <row r="39" spans="1:12" x14ac:dyDescent="0.2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</row>
    <row r="40" spans="1:12" x14ac:dyDescent="0.2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</row>
    <row r="41" spans="1:12" x14ac:dyDescent="0.2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</row>
    <row r="42" spans="1:12" x14ac:dyDescent="0.2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</row>
    <row r="43" spans="1:12" x14ac:dyDescent="0.2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</row>
    <row r="44" spans="1:12" x14ac:dyDescent="0.2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</row>
    <row r="45" spans="1:12" x14ac:dyDescent="0.2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</row>
    <row r="46" spans="1:12" x14ac:dyDescent="0.2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</row>
    <row r="47" spans="1:12" x14ac:dyDescent="0.2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</row>
    <row r="48" spans="1:12" x14ac:dyDescent="0.2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</row>
    <row r="49" spans="1:12" x14ac:dyDescent="0.2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</row>
    <row r="50" spans="1:12" x14ac:dyDescent="0.2">
      <c r="F50" s="110"/>
    </row>
    <row r="54" spans="1:12" x14ac:dyDescent="0.2">
      <c r="F54" s="110"/>
    </row>
    <row r="59" spans="1:12" x14ac:dyDescent="0.2">
      <c r="F59" s="110"/>
    </row>
    <row r="60" spans="1:12" x14ac:dyDescent="0.2">
      <c r="F60" s="110"/>
    </row>
    <row r="61" spans="1:12" x14ac:dyDescent="0.2">
      <c r="F61" s="110"/>
    </row>
    <row r="62" spans="1:12" x14ac:dyDescent="0.2">
      <c r="F62" s="110"/>
    </row>
    <row r="63" spans="1:12" x14ac:dyDescent="0.2">
      <c r="F63" s="110"/>
    </row>
    <row r="64" spans="1:12" x14ac:dyDescent="0.2">
      <c r="F64" s="110"/>
    </row>
    <row r="65" spans="6:6" x14ac:dyDescent="0.2">
      <c r="F65" s="110"/>
    </row>
    <row r="66" spans="6:6" x14ac:dyDescent="0.2">
      <c r="F66" s="110"/>
    </row>
    <row r="67" spans="6:6" x14ac:dyDescent="0.2">
      <c r="F67" s="110"/>
    </row>
  </sheetData>
  <pageMargins left="0.75" right="0.75" top="1" bottom="1" header="0.5" footer="0.5"/>
  <pageSetup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BA5E1-7381-4016-842D-35AD11DD0951}">
  <dimension ref="A1:M67"/>
  <sheetViews>
    <sheetView workbookViewId="0">
      <selection activeCell="H33" sqref="H33"/>
    </sheetView>
  </sheetViews>
  <sheetFormatPr defaultColWidth="11.42578125" defaultRowHeight="15" x14ac:dyDescent="0.2"/>
  <cols>
    <col min="1" max="1" width="6.140625" style="112" customWidth="1"/>
    <col min="2" max="2" width="8.42578125" style="112" customWidth="1"/>
    <col min="3" max="3" width="24.85546875" style="112" customWidth="1"/>
    <col min="4" max="4" width="14.28515625" style="112" bestFit="1" customWidth="1"/>
    <col min="5" max="5" width="13.5703125" style="112" bestFit="1" customWidth="1"/>
    <col min="6" max="6" width="13.42578125" style="49" bestFit="1" customWidth="1"/>
    <col min="7" max="7" width="14.28515625" style="112" bestFit="1" customWidth="1"/>
    <col min="8" max="8" width="13.140625" style="112" customWidth="1"/>
    <col min="9" max="9" width="11.42578125" style="112"/>
    <col min="10" max="10" width="20.7109375" style="112" bestFit="1" customWidth="1"/>
    <col min="11" max="11" width="16.42578125" style="112" bestFit="1" customWidth="1"/>
    <col min="12" max="16384" width="11.42578125" style="112"/>
  </cols>
  <sheetData>
    <row r="1" spans="1:13" x14ac:dyDescent="0.2">
      <c r="A1" s="110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3" x14ac:dyDescent="0.2">
      <c r="A2" s="126" t="s">
        <v>163</v>
      </c>
      <c r="B2" s="126">
        <v>2</v>
      </c>
      <c r="C2" s="126"/>
      <c r="D2" s="110"/>
      <c r="E2" s="110"/>
      <c r="F2" s="110"/>
      <c r="G2" s="110"/>
      <c r="H2" s="110"/>
      <c r="I2" s="110"/>
      <c r="J2" s="110"/>
      <c r="K2" s="110"/>
      <c r="L2" s="110"/>
    </row>
    <row r="3" spans="1:13" x14ac:dyDescent="0.2">
      <c r="A3" s="126" t="s">
        <v>164</v>
      </c>
      <c r="B3" s="126">
        <v>3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</row>
    <row r="4" spans="1:13" x14ac:dyDescent="0.2">
      <c r="A4" s="110" t="s">
        <v>165</v>
      </c>
      <c r="B4" s="126">
        <v>1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3" x14ac:dyDescent="0.2">
      <c r="A5" s="110"/>
      <c r="B5" s="126"/>
      <c r="C5" s="110"/>
      <c r="D5" s="110"/>
      <c r="E5" s="110"/>
      <c r="F5" s="110"/>
      <c r="G5" s="110"/>
      <c r="H5" s="110"/>
      <c r="I5" s="110"/>
      <c r="J5" s="110"/>
      <c r="K5" s="110"/>
      <c r="L5" s="110"/>
    </row>
    <row r="6" spans="1:13" x14ac:dyDescent="0.2">
      <c r="A6" s="110"/>
      <c r="B6" s="126"/>
      <c r="C6" s="110"/>
      <c r="D6" s="110"/>
      <c r="E6" s="110"/>
      <c r="F6" s="110"/>
      <c r="G6" s="110"/>
      <c r="H6" s="110"/>
      <c r="I6" s="110"/>
      <c r="J6" s="110"/>
      <c r="K6" s="110"/>
      <c r="L6" s="110"/>
    </row>
    <row r="7" spans="1:13" x14ac:dyDescent="0.2">
      <c r="A7" s="110"/>
      <c r="B7" s="126"/>
      <c r="C7" s="110"/>
      <c r="D7" s="110"/>
      <c r="E7" s="110"/>
      <c r="F7" s="110"/>
      <c r="G7" s="110"/>
      <c r="H7" s="110"/>
      <c r="I7" s="110"/>
      <c r="J7" s="110"/>
      <c r="K7" s="110"/>
      <c r="L7" s="110"/>
    </row>
    <row r="8" spans="1:13" x14ac:dyDescent="0.2">
      <c r="A8" s="110"/>
      <c r="B8" s="126"/>
      <c r="C8" s="110"/>
      <c r="D8" s="110"/>
      <c r="E8" s="110"/>
      <c r="F8" s="110"/>
      <c r="G8" s="110"/>
      <c r="H8" s="110"/>
      <c r="I8" s="110"/>
      <c r="J8" s="110"/>
      <c r="K8" s="110"/>
      <c r="L8" s="110"/>
    </row>
    <row r="9" spans="1:13" x14ac:dyDescent="0.2">
      <c r="A9" s="110"/>
      <c r="B9" s="126"/>
      <c r="C9" s="110"/>
      <c r="D9" s="110"/>
      <c r="E9" s="110"/>
      <c r="F9" s="110"/>
      <c r="G9" s="110"/>
      <c r="H9" s="110"/>
      <c r="I9" s="110"/>
      <c r="J9" s="110"/>
      <c r="K9" s="110"/>
      <c r="L9" s="110"/>
    </row>
    <row r="10" spans="1:13" x14ac:dyDescent="0.2">
      <c r="A10" s="110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</row>
    <row r="11" spans="1:13" x14ac:dyDescent="0.2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</row>
    <row r="12" spans="1:13" x14ac:dyDescent="0.2">
      <c r="A12" s="110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</row>
    <row r="13" spans="1:13" x14ac:dyDescent="0.2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</row>
    <row r="14" spans="1:13" x14ac:dyDescent="0.2">
      <c r="A14" s="110"/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</row>
    <row r="15" spans="1:13" x14ac:dyDescent="0.2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</row>
    <row r="16" spans="1:13" x14ac:dyDescent="0.2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</row>
    <row r="17" spans="1:12" x14ac:dyDescent="0.2">
      <c r="A17" s="110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</row>
    <row r="18" spans="1:12" x14ac:dyDescent="0.2">
      <c r="A18" s="110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</row>
    <row r="19" spans="1:12" x14ac:dyDescent="0.2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</row>
    <row r="20" spans="1:12" x14ac:dyDescent="0.2">
      <c r="A20" s="110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</row>
    <row r="21" spans="1:12" s="49" customFormat="1" x14ac:dyDescent="0.2">
      <c r="A21" s="110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</row>
    <row r="22" spans="1:12" x14ac:dyDescent="0.2">
      <c r="A22" s="110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</row>
    <row r="23" spans="1:12" x14ac:dyDescent="0.2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</row>
    <row r="24" spans="1:12" x14ac:dyDescent="0.2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</row>
    <row r="25" spans="1:12" x14ac:dyDescent="0.2">
      <c r="A25" s="110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</row>
    <row r="26" spans="1:12" x14ac:dyDescent="0.2">
      <c r="A26" s="110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</row>
    <row r="27" spans="1:12" x14ac:dyDescent="0.2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</row>
    <row r="28" spans="1:12" x14ac:dyDescent="0.2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</row>
    <row r="29" spans="1:12" x14ac:dyDescent="0.2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</row>
    <row r="30" spans="1:12" x14ac:dyDescent="0.2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</row>
    <row r="31" spans="1:12" x14ac:dyDescent="0.2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</row>
    <row r="32" spans="1:12" x14ac:dyDescent="0.2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</row>
    <row r="33" spans="1:12" x14ac:dyDescent="0.2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</row>
    <row r="34" spans="1:12" x14ac:dyDescent="0.2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</row>
    <row r="35" spans="1:12" x14ac:dyDescent="0.2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</row>
    <row r="36" spans="1:12" x14ac:dyDescent="0.2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</row>
    <row r="37" spans="1:12" x14ac:dyDescent="0.2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</row>
    <row r="38" spans="1:12" x14ac:dyDescent="0.2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</row>
    <row r="39" spans="1:12" x14ac:dyDescent="0.2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</row>
    <row r="40" spans="1:12" x14ac:dyDescent="0.2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</row>
    <row r="41" spans="1:12" x14ac:dyDescent="0.2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</row>
    <row r="42" spans="1:12" x14ac:dyDescent="0.2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</row>
    <row r="43" spans="1:12" x14ac:dyDescent="0.2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</row>
    <row r="44" spans="1:12" x14ac:dyDescent="0.2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</row>
    <row r="45" spans="1:12" x14ac:dyDescent="0.2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</row>
    <row r="46" spans="1:12" x14ac:dyDescent="0.2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</row>
    <row r="47" spans="1:12" x14ac:dyDescent="0.2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</row>
    <row r="48" spans="1:12" x14ac:dyDescent="0.2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</row>
    <row r="49" spans="1:12" x14ac:dyDescent="0.2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</row>
    <row r="50" spans="1:12" x14ac:dyDescent="0.2">
      <c r="F50" s="110"/>
    </row>
    <row r="54" spans="1:12" x14ac:dyDescent="0.2">
      <c r="F54" s="110"/>
    </row>
    <row r="59" spans="1:12" x14ac:dyDescent="0.2">
      <c r="F59" s="110"/>
    </row>
    <row r="60" spans="1:12" x14ac:dyDescent="0.2">
      <c r="F60" s="110"/>
    </row>
    <row r="61" spans="1:12" x14ac:dyDescent="0.2">
      <c r="F61" s="110"/>
    </row>
    <row r="62" spans="1:12" x14ac:dyDescent="0.2">
      <c r="F62" s="110"/>
    </row>
    <row r="63" spans="1:12" x14ac:dyDescent="0.2">
      <c r="F63" s="110"/>
    </row>
    <row r="64" spans="1:12" x14ac:dyDescent="0.2">
      <c r="F64" s="110"/>
    </row>
    <row r="65" spans="6:6" x14ac:dyDescent="0.2">
      <c r="F65" s="110"/>
    </row>
    <row r="66" spans="6:6" x14ac:dyDescent="0.2">
      <c r="F66" s="110"/>
    </row>
    <row r="67" spans="6:6" x14ac:dyDescent="0.2">
      <c r="F67" s="110"/>
    </row>
  </sheetData>
  <pageMargins left="0.75" right="0.75" top="1" bottom="1" header="0.5" footer="0.5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6"/>
  <sheetViews>
    <sheetView workbookViewId="0">
      <selection activeCell="K31" sqref="K31"/>
    </sheetView>
  </sheetViews>
  <sheetFormatPr defaultColWidth="11.42578125" defaultRowHeight="15" x14ac:dyDescent="0.2"/>
  <cols>
    <col min="1" max="1" width="6.140625" style="30" customWidth="1"/>
    <col min="2" max="2" width="8.42578125" style="30" customWidth="1"/>
    <col min="3" max="3" width="24.85546875" style="30" customWidth="1"/>
    <col min="4" max="4" width="14.28515625" style="30" bestFit="1" customWidth="1"/>
    <col min="5" max="5" width="13.5703125" style="30" bestFit="1" customWidth="1"/>
    <col min="6" max="6" width="13.42578125" style="49" bestFit="1" customWidth="1"/>
    <col min="7" max="7" width="14.28515625" style="30" bestFit="1" customWidth="1"/>
    <col min="8" max="8" width="13.140625" style="30" customWidth="1"/>
    <col min="9" max="9" width="11.42578125" style="30"/>
    <col min="10" max="10" width="20.7109375" style="30" bestFit="1" customWidth="1"/>
    <col min="11" max="11" width="16.42578125" style="30" bestFit="1" customWidth="1"/>
    <col min="12" max="16384" width="11.42578125" style="30"/>
  </cols>
  <sheetData>
    <row r="1" spans="1:13" x14ac:dyDescent="0.2">
      <c r="A1" s="137"/>
      <c r="B1" s="137"/>
      <c r="C1" s="137"/>
      <c r="D1" s="28" t="s">
        <v>15</v>
      </c>
      <c r="E1" s="29"/>
      <c r="F1" s="28" t="s">
        <v>28</v>
      </c>
    </row>
    <row r="2" spans="1:13" ht="15.75" x14ac:dyDescent="0.2">
      <c r="A2" s="31" t="s">
        <v>0</v>
      </c>
      <c r="B2" s="32"/>
      <c r="C2" s="32"/>
      <c r="D2" s="32"/>
      <c r="E2" s="32"/>
      <c r="F2" s="32"/>
      <c r="G2" s="32"/>
      <c r="J2" s="134" t="s">
        <v>30</v>
      </c>
      <c r="K2" s="135"/>
    </row>
    <row r="3" spans="1:13" ht="15.75" x14ac:dyDescent="0.25">
      <c r="B3" s="30" t="s">
        <v>37</v>
      </c>
      <c r="D3" s="33">
        <f>'Financial Summary'!E45</f>
        <v>98700</v>
      </c>
      <c r="E3" s="34"/>
      <c r="F3" s="33">
        <f>'Financial Summary'!H45</f>
        <v>120000</v>
      </c>
      <c r="G3" s="35"/>
      <c r="J3" s="36" t="s">
        <v>14</v>
      </c>
      <c r="K3" s="37" t="s">
        <v>56</v>
      </c>
      <c r="L3" s="38"/>
      <c r="M3" s="38"/>
    </row>
    <row r="4" spans="1:13" x14ac:dyDescent="0.2">
      <c r="B4" s="30" t="s">
        <v>85</v>
      </c>
      <c r="D4" s="33">
        <v>0</v>
      </c>
      <c r="E4" s="34"/>
      <c r="F4" s="33">
        <v>0</v>
      </c>
      <c r="G4" s="35"/>
      <c r="J4" s="39" t="s">
        <v>8</v>
      </c>
      <c r="K4" s="40">
        <v>6</v>
      </c>
    </row>
    <row r="5" spans="1:13" ht="15.75" thickBot="1" x14ac:dyDescent="0.25">
      <c r="A5" s="41"/>
      <c r="B5" s="41" t="s">
        <v>40</v>
      </c>
      <c r="C5" s="41"/>
      <c r="D5" s="42">
        <f>D3+D4</f>
        <v>98700</v>
      </c>
      <c r="E5" s="43"/>
      <c r="F5" s="42">
        <f>F3+F4</f>
        <v>120000</v>
      </c>
      <c r="G5" s="43"/>
      <c r="J5" s="39" t="s">
        <v>9</v>
      </c>
      <c r="K5" s="40">
        <v>1963</v>
      </c>
    </row>
    <row r="6" spans="1:13" x14ac:dyDescent="0.2">
      <c r="B6" s="30" t="s">
        <v>38</v>
      </c>
      <c r="D6" s="33">
        <f>-D5*E6</f>
        <v>-2961</v>
      </c>
      <c r="E6" s="44">
        <v>0.03</v>
      </c>
      <c r="F6" s="33">
        <f>-F5*0.03</f>
        <v>-3600</v>
      </c>
      <c r="G6" s="44">
        <v>0.03</v>
      </c>
      <c r="H6" s="45"/>
      <c r="J6" s="39" t="s">
        <v>53</v>
      </c>
      <c r="K6" s="46">
        <v>5050</v>
      </c>
    </row>
    <row r="7" spans="1:13" ht="15.75" thickBot="1" x14ac:dyDescent="0.25">
      <c r="A7" s="41" t="s">
        <v>39</v>
      </c>
      <c r="B7" s="41"/>
      <c r="C7" s="41"/>
      <c r="D7" s="42">
        <f>D5+D6</f>
        <v>95739</v>
      </c>
      <c r="E7" s="47"/>
      <c r="F7" s="42">
        <f>F5+F6</f>
        <v>116400</v>
      </c>
      <c r="G7" s="47"/>
      <c r="J7" s="39" t="s">
        <v>26</v>
      </c>
      <c r="K7" s="46">
        <v>19673</v>
      </c>
    </row>
    <row r="8" spans="1:13" ht="15.75" x14ac:dyDescent="0.25">
      <c r="A8" s="48"/>
      <c r="B8" s="49"/>
      <c r="C8" s="49"/>
      <c r="D8" s="34"/>
      <c r="E8" s="34"/>
      <c r="F8" s="34"/>
      <c r="G8" s="35"/>
      <c r="J8" s="39" t="s">
        <v>25</v>
      </c>
      <c r="K8" s="50">
        <f>K14/K6</f>
        <v>259.60396039603961</v>
      </c>
    </row>
    <row r="9" spans="1:13" ht="15.75" x14ac:dyDescent="0.25">
      <c r="A9" s="138" t="s">
        <v>1</v>
      </c>
      <c r="B9" s="138"/>
      <c r="C9" s="138"/>
      <c r="D9" s="51"/>
      <c r="E9" s="52" t="s">
        <v>45</v>
      </c>
      <c r="F9" s="51"/>
      <c r="G9" s="51"/>
      <c r="J9" s="39" t="s">
        <v>27</v>
      </c>
      <c r="K9" s="53">
        <f>K14/K4</f>
        <v>218500</v>
      </c>
    </row>
    <row r="10" spans="1:13" x14ac:dyDescent="0.2">
      <c r="B10" s="139" t="s">
        <v>59</v>
      </c>
      <c r="C10" s="139"/>
      <c r="D10" s="54">
        <f>K14*0.0127+1658.68</f>
        <v>18308.38</v>
      </c>
      <c r="E10" s="55">
        <f>D10/D7</f>
        <v>0.19123220422189496</v>
      </c>
      <c r="F10" s="33">
        <f t="shared" ref="F10:F14" si="0">D10</f>
        <v>18308.38</v>
      </c>
      <c r="G10" s="55">
        <f>F10/F7</f>
        <v>0.15728848797250861</v>
      </c>
      <c r="J10" s="39" t="s">
        <v>43</v>
      </c>
      <c r="K10" s="56">
        <f>K6/K4</f>
        <v>841.66666666666663</v>
      </c>
    </row>
    <row r="11" spans="1:13" x14ac:dyDescent="0.2">
      <c r="B11" s="133" t="s">
        <v>60</v>
      </c>
      <c r="C11" s="133"/>
      <c r="D11" s="54">
        <v>2300</v>
      </c>
      <c r="E11" s="55">
        <f>D11/D7</f>
        <v>2.4023647625314656E-2</v>
      </c>
      <c r="F11" s="57">
        <f t="shared" si="0"/>
        <v>2300</v>
      </c>
      <c r="G11" s="55">
        <f>F11/F7</f>
        <v>1.9759450171821305E-2</v>
      </c>
    </row>
    <row r="12" spans="1:13" x14ac:dyDescent="0.2">
      <c r="B12" s="133" t="s">
        <v>61</v>
      </c>
      <c r="C12" s="133"/>
      <c r="D12" s="54">
        <v>4800</v>
      </c>
      <c r="E12" s="55">
        <f>D12/D7</f>
        <v>5.0136308087613199E-2</v>
      </c>
      <c r="F12" s="33">
        <f t="shared" si="0"/>
        <v>4800</v>
      </c>
      <c r="G12" s="55">
        <f>F12/F7</f>
        <v>4.1237113402061855E-2</v>
      </c>
    </row>
    <row r="13" spans="1:13" ht="15.75" x14ac:dyDescent="0.2">
      <c r="B13" s="133" t="s">
        <v>62</v>
      </c>
      <c r="C13" s="133"/>
      <c r="D13" s="54">
        <v>3012</v>
      </c>
      <c r="E13" s="55">
        <f>D13/D7</f>
        <v>3.146053332497728E-2</v>
      </c>
      <c r="F13" s="33">
        <f t="shared" si="0"/>
        <v>3012</v>
      </c>
      <c r="G13" s="55">
        <f>F13/F7</f>
        <v>2.5876288659793814E-2</v>
      </c>
      <c r="J13" s="134" t="s">
        <v>11</v>
      </c>
      <c r="K13" s="135"/>
    </row>
    <row r="14" spans="1:13" x14ac:dyDescent="0.2">
      <c r="B14" s="133" t="s">
        <v>63</v>
      </c>
      <c r="C14" s="133"/>
      <c r="D14" s="54">
        <v>840</v>
      </c>
      <c r="E14" s="55">
        <f>D14/D7</f>
        <v>8.7738539153323098E-3</v>
      </c>
      <c r="F14" s="33">
        <f t="shared" si="0"/>
        <v>840</v>
      </c>
      <c r="G14" s="55">
        <f>F14/F7</f>
        <v>7.2164948453608251E-3</v>
      </c>
      <c r="J14" s="58" t="s">
        <v>2</v>
      </c>
      <c r="K14" s="59">
        <v>1311000</v>
      </c>
    </row>
    <row r="15" spans="1:13" x14ac:dyDescent="0.2">
      <c r="B15" s="133" t="s">
        <v>65</v>
      </c>
      <c r="C15" s="133"/>
      <c r="D15" s="54">
        <v>0</v>
      </c>
      <c r="E15" s="55">
        <f>D15/D7</f>
        <v>0</v>
      </c>
      <c r="F15" s="33">
        <f>F7*0.06</f>
        <v>6984</v>
      </c>
      <c r="G15" s="55">
        <f>F15/F7</f>
        <v>0.06</v>
      </c>
      <c r="J15" s="58" t="s">
        <v>22</v>
      </c>
      <c r="K15" s="59">
        <v>830000</v>
      </c>
      <c r="L15" s="60">
        <f>K15/K14</f>
        <v>0.63310450038138821</v>
      </c>
    </row>
    <row r="16" spans="1:13" x14ac:dyDescent="0.2">
      <c r="B16" s="133" t="s">
        <v>66</v>
      </c>
      <c r="C16" s="133"/>
      <c r="D16" s="54">
        <f>D7*E16</f>
        <v>5744.34</v>
      </c>
      <c r="E16" s="55">
        <v>0.06</v>
      </c>
      <c r="F16" s="33">
        <f>F7*G16</f>
        <v>6984</v>
      </c>
      <c r="G16" s="55">
        <v>0.06</v>
      </c>
      <c r="J16" s="58" t="s">
        <v>31</v>
      </c>
      <c r="K16" s="68">
        <f>K14-K15</f>
        <v>481000</v>
      </c>
      <c r="L16" s="62">
        <f>1-L15</f>
        <v>0.36689549961861179</v>
      </c>
    </row>
    <row r="17" spans="1:11" x14ac:dyDescent="0.2">
      <c r="B17" s="136" t="s">
        <v>67</v>
      </c>
      <c r="C17" s="136"/>
      <c r="D17" s="54">
        <v>1200</v>
      </c>
      <c r="E17" s="55">
        <f>D17/D7</f>
        <v>1.25340770219033E-2</v>
      </c>
      <c r="F17" s="33">
        <v>1200</v>
      </c>
      <c r="G17" s="55">
        <f>F17/F7</f>
        <v>1.0309278350515464E-2</v>
      </c>
      <c r="J17" s="58" t="s">
        <v>23</v>
      </c>
      <c r="K17" s="63" t="s">
        <v>33</v>
      </c>
    </row>
    <row r="18" spans="1:11" ht="15.75" thickBot="1" x14ac:dyDescent="0.25">
      <c r="A18" s="41" t="s">
        <v>5</v>
      </c>
      <c r="B18" s="41"/>
      <c r="C18" s="41"/>
      <c r="D18" s="64">
        <f>SUM(D10:D17)</f>
        <v>36204.720000000001</v>
      </c>
      <c r="E18" s="65">
        <f>D18/D7</f>
        <v>0.37816062419703572</v>
      </c>
      <c r="F18" s="64">
        <f>SUM(F10:F17)</f>
        <v>44428.380000000005</v>
      </c>
      <c r="G18" s="65">
        <f>F18/F7</f>
        <v>0.38168711340206191</v>
      </c>
      <c r="J18" s="58" t="s">
        <v>3</v>
      </c>
      <c r="K18" s="66">
        <v>30</v>
      </c>
    </row>
    <row r="19" spans="1:11" ht="15.75" x14ac:dyDescent="0.25">
      <c r="A19" s="48"/>
      <c r="B19" s="49"/>
      <c r="C19" s="49"/>
      <c r="D19" s="34"/>
      <c r="E19" s="34"/>
      <c r="F19" s="34"/>
      <c r="G19" s="35"/>
      <c r="J19" s="58" t="s">
        <v>24</v>
      </c>
      <c r="K19" s="67">
        <v>0.04</v>
      </c>
    </row>
    <row r="20" spans="1:11" ht="15.75" x14ac:dyDescent="0.25">
      <c r="A20" s="48"/>
      <c r="B20" s="49"/>
      <c r="C20" s="49"/>
      <c r="D20" s="34"/>
      <c r="E20" s="34"/>
      <c r="F20" s="34"/>
      <c r="G20" s="35"/>
      <c r="J20" s="58" t="s">
        <v>32</v>
      </c>
      <c r="K20" s="68">
        <f>-PMT(K19/12,12*K18,K15)</f>
        <v>3962.5469523633142</v>
      </c>
    </row>
    <row r="21" spans="1:11" s="49" customFormat="1" ht="15.75" x14ac:dyDescent="0.25">
      <c r="A21" s="69" t="s">
        <v>6</v>
      </c>
      <c r="B21" s="70"/>
      <c r="C21" s="70"/>
      <c r="D21" s="71"/>
      <c r="E21" s="71"/>
      <c r="F21" s="71"/>
      <c r="G21" s="71"/>
      <c r="J21" s="72" t="s">
        <v>35</v>
      </c>
      <c r="K21" s="73">
        <f>K20*12</f>
        <v>47550.563428359768</v>
      </c>
    </row>
    <row r="22" spans="1:11" x14ac:dyDescent="0.2">
      <c r="A22" s="74" t="s">
        <v>4</v>
      </c>
      <c r="B22" s="74"/>
      <c r="C22" s="74"/>
      <c r="D22" s="75">
        <f>D7-D18</f>
        <v>59534.28</v>
      </c>
      <c r="E22" s="76"/>
      <c r="F22" s="75">
        <f>F7-F18</f>
        <v>71971.62</v>
      </c>
      <c r="G22" s="77"/>
    </row>
    <row r="23" spans="1:11" ht="16.5" thickBot="1" x14ac:dyDescent="0.3">
      <c r="A23" s="41" t="s">
        <v>7</v>
      </c>
      <c r="B23" s="41"/>
      <c r="C23" s="41"/>
      <c r="D23" s="78">
        <f>D22/K14</f>
        <v>4.5411350114416472E-2</v>
      </c>
      <c r="E23" s="79"/>
      <c r="F23" s="78">
        <f>F22/K14</f>
        <v>5.4898260869565216E-2</v>
      </c>
      <c r="G23" s="43"/>
    </row>
    <row r="24" spans="1:11" ht="15.75" x14ac:dyDescent="0.25">
      <c r="A24" s="80" t="s">
        <v>13</v>
      </c>
      <c r="B24" s="80"/>
      <c r="C24" s="80"/>
      <c r="D24" s="81">
        <f>K14/D3</f>
        <v>13.282674772036474</v>
      </c>
      <c r="E24" s="82"/>
      <c r="F24" s="81">
        <f>K14/F3</f>
        <v>10.925000000000001</v>
      </c>
      <c r="G24" s="82"/>
      <c r="H24" s="83"/>
    </row>
    <row r="25" spans="1:11" x14ac:dyDescent="0.2">
      <c r="D25" s="34"/>
      <c r="E25" s="34"/>
      <c r="F25" s="34"/>
      <c r="G25" s="84"/>
      <c r="H25" s="83"/>
    </row>
    <row r="26" spans="1:11" x14ac:dyDescent="0.2">
      <c r="A26" s="70" t="s">
        <v>49</v>
      </c>
      <c r="B26" s="70"/>
      <c r="C26" s="70"/>
      <c r="D26" s="71"/>
      <c r="E26" s="71"/>
      <c r="F26" s="71"/>
      <c r="G26" s="71"/>
    </row>
    <row r="27" spans="1:11" x14ac:dyDescent="0.2">
      <c r="A27" s="30" t="s">
        <v>12</v>
      </c>
      <c r="D27" s="33">
        <f>-K21</f>
        <v>-47550.563428359768</v>
      </c>
      <c r="E27" s="33"/>
      <c r="F27" s="85">
        <f>D27</f>
        <v>-47550.563428359768</v>
      </c>
      <c r="G27" s="35"/>
    </row>
    <row r="28" spans="1:11" ht="15.75" x14ac:dyDescent="0.25">
      <c r="A28" s="30" t="s">
        <v>34</v>
      </c>
      <c r="D28" s="86">
        <f>-D22/D27</f>
        <v>1.2520204958179946</v>
      </c>
      <c r="E28" s="87"/>
      <c r="F28" s="86">
        <f>-F22/F27</f>
        <v>1.5135808034837122</v>
      </c>
      <c r="G28" s="35"/>
    </row>
    <row r="29" spans="1:11" ht="15.75" x14ac:dyDescent="0.25">
      <c r="A29" s="74" t="s">
        <v>36</v>
      </c>
      <c r="B29" s="74"/>
      <c r="C29" s="74"/>
      <c r="D29" s="75">
        <f>D22+D27</f>
        <v>11983.716571640231</v>
      </c>
      <c r="E29" s="76"/>
      <c r="F29" s="75">
        <f>F22+F27</f>
        <v>24421.056571640227</v>
      </c>
      <c r="G29" s="88"/>
    </row>
    <row r="30" spans="1:11" ht="16.5" thickBot="1" x14ac:dyDescent="0.3">
      <c r="A30" s="41" t="s">
        <v>49</v>
      </c>
      <c r="B30" s="41"/>
      <c r="C30" s="41"/>
      <c r="D30" s="78">
        <f>D29/K16</f>
        <v>2.4914171666611706E-2</v>
      </c>
      <c r="E30" s="79"/>
      <c r="F30" s="78">
        <f>F29/K16</f>
        <v>5.0771427383867418E-2</v>
      </c>
      <c r="G30" s="79"/>
    </row>
    <row r="31" spans="1:11" ht="15.75" x14ac:dyDescent="0.25">
      <c r="A31" s="89" t="s">
        <v>46</v>
      </c>
      <c r="B31" s="89"/>
      <c r="C31" s="89"/>
      <c r="D31" s="33">
        <f>-PPMT(K19,1,K18,K15)</f>
        <v>14798.982280938912</v>
      </c>
      <c r="E31" s="90"/>
      <c r="F31" s="33">
        <f>D31</f>
        <v>14798.982280938912</v>
      </c>
      <c r="G31" s="35"/>
    </row>
    <row r="32" spans="1:11" x14ac:dyDescent="0.2">
      <c r="A32" s="89" t="s">
        <v>48</v>
      </c>
      <c r="D32" s="91">
        <f>D31+D29</f>
        <v>26782.698852579142</v>
      </c>
      <c r="E32" s="35"/>
      <c r="F32" s="85">
        <f>+F29+F31</f>
        <v>39220.038852579135</v>
      </c>
      <c r="G32" s="35"/>
    </row>
    <row r="33" spans="1:9" ht="15.75" thickBot="1" x14ac:dyDescent="0.25">
      <c r="A33" s="41" t="s">
        <v>47</v>
      </c>
      <c r="B33" s="41"/>
      <c r="C33" s="41"/>
      <c r="D33" s="65">
        <f>D32/K16</f>
        <v>5.5681286595798629E-2</v>
      </c>
      <c r="E33" s="65"/>
      <c r="F33" s="65">
        <f>F32/K16</f>
        <v>8.1538542313054338E-2</v>
      </c>
      <c r="G33" s="65"/>
    </row>
    <row r="34" spans="1:9" ht="15.75" x14ac:dyDescent="0.25">
      <c r="A34" s="92"/>
      <c r="D34" s="93"/>
      <c r="E34" s="94"/>
      <c r="F34" s="95"/>
      <c r="G34" s="94"/>
    </row>
    <row r="36" spans="1:9" ht="15.75" x14ac:dyDescent="0.25">
      <c r="A36" s="129" t="s">
        <v>44</v>
      </c>
      <c r="B36" s="129"/>
      <c r="C36" s="129"/>
      <c r="D36" s="129"/>
      <c r="E36" s="129"/>
      <c r="F36" s="129"/>
      <c r="G36" s="129"/>
      <c r="H36" s="129"/>
      <c r="I36" s="129"/>
    </row>
    <row r="37" spans="1:9" x14ac:dyDescent="0.2">
      <c r="A37" s="96"/>
      <c r="B37" s="96"/>
      <c r="C37" s="96" t="s">
        <v>64</v>
      </c>
      <c r="D37" s="130" t="s">
        <v>18</v>
      </c>
      <c r="E37" s="131"/>
      <c r="F37" s="132"/>
      <c r="G37" s="130" t="s">
        <v>29</v>
      </c>
      <c r="H37" s="131"/>
      <c r="I37" s="132"/>
    </row>
    <row r="38" spans="1:9" x14ac:dyDescent="0.2">
      <c r="A38" s="97" t="s">
        <v>16</v>
      </c>
      <c r="B38" s="97" t="s">
        <v>10</v>
      </c>
      <c r="C38" s="97" t="s">
        <v>17</v>
      </c>
      <c r="D38" s="98" t="s">
        <v>19</v>
      </c>
      <c r="E38" s="99" t="s">
        <v>20</v>
      </c>
      <c r="F38" s="100" t="s">
        <v>21</v>
      </c>
      <c r="G38" s="98" t="s">
        <v>19</v>
      </c>
      <c r="H38" s="99" t="s">
        <v>20</v>
      </c>
      <c r="I38" s="100" t="s">
        <v>21</v>
      </c>
    </row>
    <row r="39" spans="1:9" x14ac:dyDescent="0.2">
      <c r="A39" s="101">
        <v>1</v>
      </c>
      <c r="B39" s="101" t="s">
        <v>41</v>
      </c>
      <c r="C39" s="101">
        <v>800</v>
      </c>
      <c r="D39" s="102">
        <v>1300</v>
      </c>
      <c r="E39" s="103">
        <f t="shared" ref="E39:E43" si="1">D39*12</f>
        <v>15600</v>
      </c>
      <c r="F39" s="104">
        <f t="shared" ref="F39:F43" si="2">D39/C39</f>
        <v>1.625</v>
      </c>
      <c r="G39" s="102">
        <v>1600</v>
      </c>
      <c r="H39" s="103">
        <f t="shared" ref="H39:H44" si="3">G39*12</f>
        <v>19200</v>
      </c>
      <c r="I39" s="104">
        <f t="shared" ref="I39:I44" si="4">G39/C39</f>
        <v>2</v>
      </c>
    </row>
    <row r="40" spans="1:9" x14ac:dyDescent="0.2">
      <c r="A40" s="101">
        <v>2</v>
      </c>
      <c r="B40" s="101" t="s">
        <v>41</v>
      </c>
      <c r="C40" s="101">
        <v>800</v>
      </c>
      <c r="D40" s="102">
        <v>1300</v>
      </c>
      <c r="E40" s="103">
        <f t="shared" si="1"/>
        <v>15600</v>
      </c>
      <c r="F40" s="104">
        <f t="shared" si="2"/>
        <v>1.625</v>
      </c>
      <c r="G40" s="102">
        <v>1600</v>
      </c>
      <c r="H40" s="103">
        <f t="shared" si="3"/>
        <v>19200</v>
      </c>
      <c r="I40" s="104">
        <f t="shared" si="4"/>
        <v>2</v>
      </c>
    </row>
    <row r="41" spans="1:9" x14ac:dyDescent="0.2">
      <c r="A41" s="101">
        <v>3</v>
      </c>
      <c r="B41" s="101" t="s">
        <v>41</v>
      </c>
      <c r="C41" s="101">
        <v>800</v>
      </c>
      <c r="D41" s="102">
        <v>1300</v>
      </c>
      <c r="E41" s="103">
        <f>D41*12</f>
        <v>15600</v>
      </c>
      <c r="F41" s="104">
        <f t="shared" si="2"/>
        <v>1.625</v>
      </c>
      <c r="G41" s="102">
        <v>1600</v>
      </c>
      <c r="H41" s="103">
        <f t="shared" si="3"/>
        <v>19200</v>
      </c>
      <c r="I41" s="104">
        <f t="shared" si="4"/>
        <v>2</v>
      </c>
    </row>
    <row r="42" spans="1:9" x14ac:dyDescent="0.2">
      <c r="A42" s="101">
        <v>4</v>
      </c>
      <c r="B42" s="101" t="s">
        <v>41</v>
      </c>
      <c r="C42" s="101">
        <v>800</v>
      </c>
      <c r="D42" s="102">
        <v>1400</v>
      </c>
      <c r="E42" s="103">
        <f t="shared" si="1"/>
        <v>16800</v>
      </c>
      <c r="F42" s="104">
        <f t="shared" si="2"/>
        <v>1.75</v>
      </c>
      <c r="G42" s="102">
        <v>1600</v>
      </c>
      <c r="H42" s="103">
        <f t="shared" si="3"/>
        <v>19200</v>
      </c>
      <c r="I42" s="104">
        <f t="shared" si="4"/>
        <v>2</v>
      </c>
    </row>
    <row r="43" spans="1:9" x14ac:dyDescent="0.2">
      <c r="A43" s="101">
        <v>5</v>
      </c>
      <c r="B43" s="101" t="s">
        <v>42</v>
      </c>
      <c r="C43" s="101">
        <v>925</v>
      </c>
      <c r="D43" s="102">
        <v>1475</v>
      </c>
      <c r="E43" s="103">
        <f t="shared" si="1"/>
        <v>17700</v>
      </c>
      <c r="F43" s="104">
        <f t="shared" si="2"/>
        <v>1.5945945945945945</v>
      </c>
      <c r="G43" s="102">
        <v>1800</v>
      </c>
      <c r="H43" s="103">
        <f t="shared" si="3"/>
        <v>21600</v>
      </c>
      <c r="I43" s="104">
        <f t="shared" si="4"/>
        <v>1.9459459459459461</v>
      </c>
    </row>
    <row r="44" spans="1:9" x14ac:dyDescent="0.2">
      <c r="A44" s="105">
        <v>6</v>
      </c>
      <c r="B44" s="105" t="s">
        <v>42</v>
      </c>
      <c r="C44" s="105">
        <v>925</v>
      </c>
      <c r="D44" s="106">
        <v>1450</v>
      </c>
      <c r="E44" s="107">
        <f>D44*12</f>
        <v>17400</v>
      </c>
      <c r="F44" s="108">
        <f>D44/C44</f>
        <v>1.5675675675675675</v>
      </c>
      <c r="G44" s="106">
        <v>1800</v>
      </c>
      <c r="H44" s="107">
        <f t="shared" si="3"/>
        <v>21600</v>
      </c>
      <c r="I44" s="108">
        <f t="shared" si="4"/>
        <v>1.9459459459459461</v>
      </c>
    </row>
    <row r="45" spans="1:9" ht="15.75" thickBot="1" x14ac:dyDescent="0.25">
      <c r="A45" s="41" t="s">
        <v>86</v>
      </c>
      <c r="B45" s="41"/>
      <c r="C45" s="109">
        <f>'Financial Summary'!K6</f>
        <v>5050</v>
      </c>
      <c r="D45" s="64">
        <f>SUM(D39:D44)</f>
        <v>8225</v>
      </c>
      <c r="E45" s="64">
        <f>SUM(E39:E44)</f>
        <v>98700</v>
      </c>
      <c r="F45" s="43"/>
      <c r="G45" s="64">
        <f>SUM(G39:G44)</f>
        <v>10000</v>
      </c>
      <c r="H45" s="64">
        <f>SUM(H39:H44)</f>
        <v>120000</v>
      </c>
      <c r="I45" s="43"/>
    </row>
    <row r="46" spans="1:9" x14ac:dyDescent="0.2">
      <c r="F46" s="110"/>
    </row>
    <row r="47" spans="1:9" x14ac:dyDescent="0.2">
      <c r="F47" s="110"/>
    </row>
    <row r="49" spans="1:6" x14ac:dyDescent="0.2">
      <c r="A49" s="30" t="s">
        <v>68</v>
      </c>
      <c r="F49" s="110"/>
    </row>
    <row r="50" spans="1:6" x14ac:dyDescent="0.2">
      <c r="A50" s="30">
        <v>1</v>
      </c>
      <c r="B50" s="30" t="s">
        <v>69</v>
      </c>
    </row>
    <row r="51" spans="1:6" x14ac:dyDescent="0.2">
      <c r="A51" s="30">
        <v>2</v>
      </c>
      <c r="B51" s="30" t="s">
        <v>70</v>
      </c>
    </row>
    <row r="52" spans="1:6" x14ac:dyDescent="0.2">
      <c r="A52" s="30">
        <v>3</v>
      </c>
      <c r="B52" s="30" t="s">
        <v>70</v>
      </c>
    </row>
    <row r="53" spans="1:6" x14ac:dyDescent="0.2">
      <c r="A53" s="30">
        <v>4</v>
      </c>
      <c r="B53" s="30" t="s">
        <v>70</v>
      </c>
      <c r="F53" s="110"/>
    </row>
    <row r="54" spans="1:6" x14ac:dyDescent="0.2">
      <c r="A54" s="30">
        <v>5</v>
      </c>
      <c r="B54" s="30" t="s">
        <v>70</v>
      </c>
    </row>
    <row r="55" spans="1:6" x14ac:dyDescent="0.2">
      <c r="A55" s="30">
        <v>6</v>
      </c>
      <c r="B55" s="30" t="s">
        <v>70</v>
      </c>
    </row>
    <row r="56" spans="1:6" x14ac:dyDescent="0.2">
      <c r="A56" s="30">
        <v>7</v>
      </c>
      <c r="B56" s="30" t="s">
        <v>72</v>
      </c>
    </row>
    <row r="57" spans="1:6" x14ac:dyDescent="0.2">
      <c r="A57" s="30">
        <v>8</v>
      </c>
      <c r="B57" s="30" t="s">
        <v>71</v>
      </c>
    </row>
    <row r="58" spans="1:6" x14ac:dyDescent="0.2">
      <c r="F58" s="110"/>
    </row>
    <row r="59" spans="1:6" x14ac:dyDescent="0.2">
      <c r="F59" s="110"/>
    </row>
    <row r="60" spans="1:6" x14ac:dyDescent="0.2">
      <c r="F60" s="110"/>
    </row>
    <row r="61" spans="1:6" x14ac:dyDescent="0.2">
      <c r="F61" s="110"/>
    </row>
    <row r="62" spans="1:6" x14ac:dyDescent="0.2">
      <c r="F62" s="110"/>
    </row>
    <row r="63" spans="1:6" x14ac:dyDescent="0.2">
      <c r="F63" s="110"/>
    </row>
    <row r="64" spans="1:6" x14ac:dyDescent="0.2">
      <c r="F64" s="110"/>
    </row>
    <row r="65" spans="6:6" x14ac:dyDescent="0.2">
      <c r="F65" s="110"/>
    </row>
    <row r="66" spans="6:6" x14ac:dyDescent="0.2">
      <c r="F66" s="110"/>
    </row>
  </sheetData>
  <mergeCells count="15">
    <mergeCell ref="A1:C1"/>
    <mergeCell ref="J2:K2"/>
    <mergeCell ref="A9:C9"/>
    <mergeCell ref="A36:I36"/>
    <mergeCell ref="J13:K13"/>
    <mergeCell ref="D37:F37"/>
    <mergeCell ref="G37:I37"/>
    <mergeCell ref="B10:C10"/>
    <mergeCell ref="B11:C11"/>
    <mergeCell ref="B12:C12"/>
    <mergeCell ref="B13:C13"/>
    <mergeCell ref="B14:C14"/>
    <mergeCell ref="B15:C15"/>
    <mergeCell ref="B16:C16"/>
    <mergeCell ref="B17:C17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26108-ABFC-4EE5-A22A-71D041EC24E2}">
  <dimension ref="A1:N13"/>
  <sheetViews>
    <sheetView workbookViewId="0">
      <selection activeCell="H20" sqref="H20"/>
    </sheetView>
  </sheetViews>
  <sheetFormatPr defaultRowHeight="15" x14ac:dyDescent="0.2"/>
  <cols>
    <col min="1" max="1" width="35.140625" style="1" bestFit="1" customWidth="1"/>
    <col min="2" max="3" width="14.28515625" style="1" bestFit="1" customWidth="1"/>
    <col min="4" max="4" width="10.7109375" style="1" bestFit="1" customWidth="1"/>
    <col min="5" max="5" width="6.28515625" style="1" bestFit="1" customWidth="1"/>
    <col min="6" max="6" width="10.7109375" style="1" bestFit="1" customWidth="1"/>
    <col min="7" max="7" width="12" style="1" bestFit="1" customWidth="1"/>
    <col min="8" max="8" width="12.28515625" style="1" bestFit="1" customWidth="1"/>
    <col min="9" max="9" width="10.85546875" style="1" bestFit="1" customWidth="1"/>
    <col min="10" max="10" width="7" style="1" bestFit="1" customWidth="1"/>
    <col min="11" max="11" width="14.42578125" style="1" bestFit="1" customWidth="1"/>
    <col min="12" max="12" width="9.42578125" style="1" bestFit="1" customWidth="1"/>
    <col min="13" max="13" width="10.140625" style="8" bestFit="1" customWidth="1"/>
    <col min="14" max="16384" width="9.140625" style="1"/>
  </cols>
  <sheetData>
    <row r="1" spans="1:14" ht="30" x14ac:dyDescent="0.2">
      <c r="A1" s="1" t="s">
        <v>14</v>
      </c>
      <c r="B1" s="1" t="s">
        <v>52</v>
      </c>
      <c r="C1" s="1" t="s">
        <v>50</v>
      </c>
      <c r="D1" s="1" t="s">
        <v>9</v>
      </c>
      <c r="E1" s="1" t="s">
        <v>8</v>
      </c>
      <c r="F1" s="1" t="s">
        <v>51</v>
      </c>
      <c r="G1" s="1" t="s">
        <v>25</v>
      </c>
      <c r="H1" s="1" t="s">
        <v>27</v>
      </c>
      <c r="I1" s="1" t="s">
        <v>7</v>
      </c>
      <c r="J1" s="1" t="s">
        <v>13</v>
      </c>
      <c r="K1" s="1" t="s">
        <v>54</v>
      </c>
      <c r="L1" s="1" t="s">
        <v>55</v>
      </c>
      <c r="M1" s="8" t="s">
        <v>43</v>
      </c>
      <c r="N1" s="1" t="s">
        <v>89</v>
      </c>
    </row>
    <row r="2" spans="1:14" ht="30" x14ac:dyDescent="0.2">
      <c r="A2" s="2" t="s">
        <v>77</v>
      </c>
      <c r="B2" s="19" t="s">
        <v>58</v>
      </c>
      <c r="C2" s="3">
        <f>'Financial Summary'!K14</f>
        <v>1311000</v>
      </c>
      <c r="D2" s="2">
        <v>1960</v>
      </c>
      <c r="E2" s="2">
        <v>6</v>
      </c>
      <c r="F2" s="4" t="s">
        <v>57</v>
      </c>
      <c r="G2" s="5">
        <f>C2/K2</f>
        <v>259.60396039603961</v>
      </c>
      <c r="H2" s="3">
        <f>C2/E2</f>
        <v>218500</v>
      </c>
      <c r="I2" s="17" t="e">
        <f>#REF!</f>
        <v>#REF!</v>
      </c>
      <c r="J2" s="18" t="e">
        <f>#REF!</f>
        <v>#REF!</v>
      </c>
      <c r="K2" s="6">
        <v>5050</v>
      </c>
      <c r="L2" s="6">
        <v>19673</v>
      </c>
      <c r="M2" s="9">
        <f>K2/E2</f>
        <v>841.66666666666663</v>
      </c>
      <c r="N2" s="2" t="s">
        <v>90</v>
      </c>
    </row>
    <row r="3" spans="1:14" ht="30" x14ac:dyDescent="0.2">
      <c r="A3" s="1" t="s">
        <v>78</v>
      </c>
      <c r="B3" s="16">
        <v>43724</v>
      </c>
      <c r="C3" s="11">
        <v>1025000</v>
      </c>
      <c r="D3" s="12">
        <v>1957</v>
      </c>
      <c r="E3" s="12">
        <v>5</v>
      </c>
      <c r="F3" s="7" t="s">
        <v>83</v>
      </c>
      <c r="G3" s="15">
        <f>C3/K3</f>
        <v>338.73099801718439</v>
      </c>
      <c r="H3" s="11">
        <f t="shared" ref="H3:H7" si="0">C3/E3</f>
        <v>205000</v>
      </c>
      <c r="I3" s="20">
        <v>4.2099999999999999E-2</v>
      </c>
      <c r="J3" s="22">
        <v>13.53</v>
      </c>
      <c r="K3" s="10">
        <v>3026</v>
      </c>
      <c r="L3" s="10">
        <v>25610</v>
      </c>
      <c r="M3" s="13">
        <f t="shared" ref="M3:M7" si="1">K3/E3</f>
        <v>605.20000000000005</v>
      </c>
      <c r="N3" s="1" t="s">
        <v>92</v>
      </c>
    </row>
    <row r="4" spans="1:14" x14ac:dyDescent="0.2">
      <c r="A4" s="1" t="s">
        <v>79</v>
      </c>
      <c r="B4" s="16">
        <v>43709</v>
      </c>
      <c r="C4" s="11">
        <v>1100000</v>
      </c>
      <c r="D4" s="12">
        <v>1953</v>
      </c>
      <c r="E4" s="12">
        <v>5</v>
      </c>
      <c r="F4" s="7" t="s">
        <v>84</v>
      </c>
      <c r="G4" s="14">
        <f t="shared" ref="G4:G7" si="2">C4/K4</f>
        <v>261.84241847179243</v>
      </c>
      <c r="H4" s="11">
        <f t="shared" si="0"/>
        <v>220000</v>
      </c>
      <c r="I4" s="20">
        <v>4.2500000000000003E-2</v>
      </c>
      <c r="J4" s="22">
        <v>13.01</v>
      </c>
      <c r="K4" s="10">
        <v>4201</v>
      </c>
      <c r="L4" s="10">
        <v>12667</v>
      </c>
      <c r="M4" s="13">
        <f t="shared" si="1"/>
        <v>840.2</v>
      </c>
      <c r="N4" s="1" t="s">
        <v>93</v>
      </c>
    </row>
    <row r="5" spans="1:14" ht="30" x14ac:dyDescent="0.2">
      <c r="A5" s="1" t="s">
        <v>80</v>
      </c>
      <c r="B5" s="16">
        <v>43628</v>
      </c>
      <c r="C5" s="11">
        <v>1500000</v>
      </c>
      <c r="D5" s="12">
        <v>1964</v>
      </c>
      <c r="E5" s="12">
        <v>7</v>
      </c>
      <c r="F5" s="7" t="s">
        <v>87</v>
      </c>
      <c r="G5" s="14">
        <f t="shared" si="2"/>
        <v>356.97287006187531</v>
      </c>
      <c r="H5" s="11">
        <f t="shared" si="0"/>
        <v>214285.71428571429</v>
      </c>
      <c r="I5" s="20">
        <v>4.6800000000000001E-2</v>
      </c>
      <c r="J5" s="22">
        <v>13.79</v>
      </c>
      <c r="K5" s="10">
        <v>4202</v>
      </c>
      <c r="L5" s="10">
        <v>20452</v>
      </c>
      <c r="M5" s="13">
        <f t="shared" si="1"/>
        <v>600.28571428571433</v>
      </c>
      <c r="N5" s="1" t="s">
        <v>91</v>
      </c>
    </row>
    <row r="6" spans="1:14" ht="30" x14ac:dyDescent="0.2">
      <c r="A6" s="1" t="s">
        <v>81</v>
      </c>
      <c r="B6" s="16">
        <v>43548</v>
      </c>
      <c r="C6" s="11">
        <v>1180000</v>
      </c>
      <c r="D6" s="12">
        <v>1962</v>
      </c>
      <c r="E6" s="12">
        <v>6</v>
      </c>
      <c r="F6" s="7" t="s">
        <v>57</v>
      </c>
      <c r="G6" s="14">
        <f t="shared" si="2"/>
        <v>271.8267680258005</v>
      </c>
      <c r="H6" s="11">
        <f t="shared" si="0"/>
        <v>196666.66666666666</v>
      </c>
      <c r="I6" s="20">
        <v>3.8899999999999997E-2</v>
      </c>
      <c r="J6" s="22">
        <v>15.92</v>
      </c>
      <c r="K6" s="10">
        <v>4341</v>
      </c>
      <c r="L6" s="10">
        <v>20352</v>
      </c>
      <c r="M6" s="13">
        <f t="shared" si="1"/>
        <v>723.5</v>
      </c>
      <c r="N6" s="1" t="s">
        <v>94</v>
      </c>
    </row>
    <row r="7" spans="1:14" ht="30" x14ac:dyDescent="0.2">
      <c r="A7" s="1" t="s">
        <v>82</v>
      </c>
      <c r="B7" s="16">
        <v>43495</v>
      </c>
      <c r="C7" s="11">
        <v>2000000</v>
      </c>
      <c r="D7" s="12">
        <v>1958</v>
      </c>
      <c r="E7" s="12">
        <v>10</v>
      </c>
      <c r="F7" s="7" t="s">
        <v>88</v>
      </c>
      <c r="G7" s="14">
        <f t="shared" si="2"/>
        <v>264.34047052603756</v>
      </c>
      <c r="H7" s="11">
        <f t="shared" si="0"/>
        <v>200000</v>
      </c>
      <c r="I7" s="20">
        <v>4.4600000000000001E-2</v>
      </c>
      <c r="J7" s="22">
        <v>14.26</v>
      </c>
      <c r="K7" s="10">
        <v>7566</v>
      </c>
      <c r="L7" s="10">
        <v>32016</v>
      </c>
      <c r="M7" s="13">
        <f t="shared" si="1"/>
        <v>756.6</v>
      </c>
      <c r="N7" s="1" t="s">
        <v>95</v>
      </c>
    </row>
    <row r="13" spans="1:14" x14ac:dyDescent="0.2">
      <c r="C13" s="2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3AC1-A2C8-4CDC-A645-1C632A7D6544}">
  <dimension ref="A1:H37"/>
  <sheetViews>
    <sheetView workbookViewId="0">
      <selection activeCell="H52" sqref="H52"/>
    </sheetView>
  </sheetViews>
  <sheetFormatPr defaultRowHeight="15" x14ac:dyDescent="0.2"/>
  <cols>
    <col min="1" max="1" width="34.28515625" style="1" bestFit="1" customWidth="1"/>
    <col min="2" max="2" width="12" style="1" bestFit="1" customWidth="1"/>
    <col min="3" max="3" width="9.140625" style="1"/>
    <col min="4" max="4" width="10.7109375" style="1" bestFit="1" customWidth="1"/>
    <col min="5" max="5" width="10.5703125" style="1" bestFit="1" customWidth="1"/>
    <col min="6" max="6" width="8.28515625" style="1" bestFit="1" customWidth="1"/>
    <col min="7" max="7" width="11.28515625" style="1" bestFit="1" customWidth="1"/>
    <col min="8" max="8" width="103.42578125" style="1" customWidth="1"/>
    <col min="9" max="16384" width="9.140625" style="1"/>
  </cols>
  <sheetData>
    <row r="1" spans="1:8" x14ac:dyDescent="0.2">
      <c r="A1" s="23" t="s">
        <v>14</v>
      </c>
      <c r="B1" s="23" t="s">
        <v>9</v>
      </c>
      <c r="C1" s="23" t="s">
        <v>8</v>
      </c>
      <c r="D1" s="23" t="s">
        <v>73</v>
      </c>
      <c r="E1" s="23" t="s">
        <v>74</v>
      </c>
      <c r="F1" s="23" t="s">
        <v>75</v>
      </c>
      <c r="G1" s="23" t="s">
        <v>21</v>
      </c>
      <c r="H1" s="23" t="s">
        <v>76</v>
      </c>
    </row>
    <row r="2" spans="1:8" ht="30.75" thickBot="1" x14ac:dyDescent="0.25">
      <c r="A2" s="24" t="s">
        <v>135</v>
      </c>
      <c r="B2" s="25">
        <v>1960</v>
      </c>
      <c r="C2" s="25">
        <v>6</v>
      </c>
      <c r="D2" s="26" t="s">
        <v>127</v>
      </c>
      <c r="E2" s="27" t="s">
        <v>118</v>
      </c>
      <c r="F2" s="26" t="s">
        <v>128</v>
      </c>
      <c r="G2" s="26" t="s">
        <v>119</v>
      </c>
      <c r="H2" s="25" t="s">
        <v>90</v>
      </c>
    </row>
    <row r="3" spans="1:8" x14ac:dyDescent="0.2">
      <c r="A3" s="146" t="s">
        <v>120</v>
      </c>
      <c r="B3" s="149">
        <v>1960</v>
      </c>
      <c r="C3" s="149">
        <v>6</v>
      </c>
      <c r="D3" s="149" t="s">
        <v>129</v>
      </c>
      <c r="E3" s="152" t="s">
        <v>130</v>
      </c>
      <c r="F3" s="155" t="s">
        <v>131</v>
      </c>
      <c r="G3" s="140" t="s">
        <v>132</v>
      </c>
      <c r="H3" s="143" t="s">
        <v>96</v>
      </c>
    </row>
    <row r="4" spans="1:8" ht="15.75" customHeight="1" x14ac:dyDescent="0.2">
      <c r="A4" s="158"/>
      <c r="B4" s="150"/>
      <c r="C4" s="150"/>
      <c r="D4" s="150"/>
      <c r="E4" s="153"/>
      <c r="F4" s="156"/>
      <c r="G4" s="141"/>
      <c r="H4" s="144"/>
    </row>
    <row r="5" spans="1:8" ht="15.75" customHeight="1" x14ac:dyDescent="0.2">
      <c r="A5" s="158"/>
      <c r="B5" s="150"/>
      <c r="C5" s="150"/>
      <c r="D5" s="150"/>
      <c r="E5" s="153"/>
      <c r="F5" s="156"/>
      <c r="G5" s="141"/>
      <c r="H5" s="144"/>
    </row>
    <row r="6" spans="1:8" ht="15.75" customHeight="1" x14ac:dyDescent="0.2">
      <c r="A6" s="158"/>
      <c r="B6" s="150"/>
      <c r="C6" s="150"/>
      <c r="D6" s="150"/>
      <c r="E6" s="153"/>
      <c r="F6" s="156"/>
      <c r="G6" s="141"/>
      <c r="H6" s="144"/>
    </row>
    <row r="7" spans="1:8" ht="16.5" customHeight="1" thickBot="1" x14ac:dyDescent="0.25">
      <c r="A7" s="148"/>
      <c r="B7" s="151"/>
      <c r="C7" s="151"/>
      <c r="D7" s="151"/>
      <c r="E7" s="154"/>
      <c r="F7" s="157"/>
      <c r="G7" s="142"/>
      <c r="H7" s="145"/>
    </row>
    <row r="8" spans="1:8" x14ac:dyDescent="0.2">
      <c r="A8" s="146" t="s">
        <v>121</v>
      </c>
      <c r="B8" s="149" t="s">
        <v>136</v>
      </c>
      <c r="C8" s="149">
        <v>5</v>
      </c>
      <c r="D8" s="149" t="s">
        <v>97</v>
      </c>
      <c r="E8" s="152" t="s">
        <v>98</v>
      </c>
      <c r="F8" s="155" t="s">
        <v>99</v>
      </c>
      <c r="G8" s="140" t="s">
        <v>100</v>
      </c>
      <c r="H8" s="143" t="s">
        <v>133</v>
      </c>
    </row>
    <row r="9" spans="1:8" x14ac:dyDescent="0.2">
      <c r="A9" s="147"/>
      <c r="B9" s="150"/>
      <c r="C9" s="150"/>
      <c r="D9" s="150"/>
      <c r="E9" s="153"/>
      <c r="F9" s="156"/>
      <c r="G9" s="141"/>
      <c r="H9" s="144"/>
    </row>
    <row r="10" spans="1:8" x14ac:dyDescent="0.2">
      <c r="A10" s="147"/>
      <c r="B10" s="150"/>
      <c r="C10" s="150"/>
      <c r="D10" s="150"/>
      <c r="E10" s="153"/>
      <c r="F10" s="156"/>
      <c r="G10" s="141"/>
      <c r="H10" s="144"/>
    </row>
    <row r="11" spans="1:8" x14ac:dyDescent="0.2">
      <c r="A11" s="147"/>
      <c r="B11" s="150"/>
      <c r="C11" s="150"/>
      <c r="D11" s="150"/>
      <c r="E11" s="153"/>
      <c r="F11" s="156"/>
      <c r="G11" s="141"/>
      <c r="H11" s="144"/>
    </row>
    <row r="12" spans="1:8" ht="15.75" thickBot="1" x14ac:dyDescent="0.25">
      <c r="A12" s="148"/>
      <c r="B12" s="151"/>
      <c r="C12" s="151"/>
      <c r="D12" s="151"/>
      <c r="E12" s="154"/>
      <c r="F12" s="157"/>
      <c r="G12" s="142"/>
      <c r="H12" s="145"/>
    </row>
    <row r="13" spans="1:8" x14ac:dyDescent="0.2">
      <c r="A13" s="146" t="s">
        <v>122</v>
      </c>
      <c r="B13" s="149">
        <v>1952</v>
      </c>
      <c r="C13" s="149">
        <v>5</v>
      </c>
      <c r="D13" s="149" t="s">
        <v>97</v>
      </c>
      <c r="E13" s="152" t="s">
        <v>101</v>
      </c>
      <c r="F13" s="155" t="s">
        <v>102</v>
      </c>
      <c r="G13" s="140" t="s">
        <v>103</v>
      </c>
      <c r="H13" s="143" t="s">
        <v>134</v>
      </c>
    </row>
    <row r="14" spans="1:8" x14ac:dyDescent="0.2">
      <c r="A14" s="147"/>
      <c r="B14" s="150"/>
      <c r="C14" s="150"/>
      <c r="D14" s="150"/>
      <c r="E14" s="153"/>
      <c r="F14" s="156"/>
      <c r="G14" s="141"/>
      <c r="H14" s="144"/>
    </row>
    <row r="15" spans="1:8" x14ac:dyDescent="0.2">
      <c r="A15" s="147"/>
      <c r="B15" s="150"/>
      <c r="C15" s="150"/>
      <c r="D15" s="150"/>
      <c r="E15" s="153"/>
      <c r="F15" s="156"/>
      <c r="G15" s="141"/>
      <c r="H15" s="144"/>
    </row>
    <row r="16" spans="1:8" x14ac:dyDescent="0.2">
      <c r="A16" s="147"/>
      <c r="B16" s="150"/>
      <c r="C16" s="150"/>
      <c r="D16" s="150"/>
      <c r="E16" s="153"/>
      <c r="F16" s="156"/>
      <c r="G16" s="141"/>
      <c r="H16" s="144"/>
    </row>
    <row r="17" spans="1:8" ht="15.75" thickBot="1" x14ac:dyDescent="0.25">
      <c r="A17" s="148"/>
      <c r="B17" s="151"/>
      <c r="C17" s="151"/>
      <c r="D17" s="151"/>
      <c r="E17" s="154"/>
      <c r="F17" s="157"/>
      <c r="G17" s="142"/>
      <c r="H17" s="145"/>
    </row>
    <row r="18" spans="1:8" x14ac:dyDescent="0.2">
      <c r="A18" s="146" t="s">
        <v>123</v>
      </c>
      <c r="B18" s="149">
        <v>1956</v>
      </c>
      <c r="C18" s="149">
        <v>6</v>
      </c>
      <c r="D18" s="149" t="s">
        <v>97</v>
      </c>
      <c r="E18" s="152" t="s">
        <v>104</v>
      </c>
      <c r="F18" s="155" t="s">
        <v>105</v>
      </c>
      <c r="G18" s="140" t="s">
        <v>106</v>
      </c>
      <c r="H18" s="143" t="s">
        <v>107</v>
      </c>
    </row>
    <row r="19" spans="1:8" x14ac:dyDescent="0.2">
      <c r="A19" s="147"/>
      <c r="B19" s="150"/>
      <c r="C19" s="150"/>
      <c r="D19" s="150"/>
      <c r="E19" s="153"/>
      <c r="F19" s="156"/>
      <c r="G19" s="141"/>
      <c r="H19" s="144"/>
    </row>
    <row r="20" spans="1:8" x14ac:dyDescent="0.2">
      <c r="A20" s="147"/>
      <c r="B20" s="150"/>
      <c r="C20" s="150"/>
      <c r="D20" s="150"/>
      <c r="E20" s="153"/>
      <c r="F20" s="156"/>
      <c r="G20" s="141"/>
      <c r="H20" s="144"/>
    </row>
    <row r="21" spans="1:8" x14ac:dyDescent="0.2">
      <c r="A21" s="147"/>
      <c r="B21" s="150"/>
      <c r="C21" s="150"/>
      <c r="D21" s="150"/>
      <c r="E21" s="153"/>
      <c r="F21" s="156"/>
      <c r="G21" s="141"/>
      <c r="H21" s="144"/>
    </row>
    <row r="22" spans="1:8" ht="15.75" thickBot="1" x14ac:dyDescent="0.25">
      <c r="A22" s="148"/>
      <c r="B22" s="151"/>
      <c r="C22" s="151"/>
      <c r="D22" s="151"/>
      <c r="E22" s="154"/>
      <c r="F22" s="157"/>
      <c r="G22" s="142"/>
      <c r="H22" s="145"/>
    </row>
    <row r="23" spans="1:8" x14ac:dyDescent="0.2">
      <c r="A23" s="146" t="s">
        <v>124</v>
      </c>
      <c r="B23" s="149">
        <v>1958</v>
      </c>
      <c r="C23" s="149">
        <v>6</v>
      </c>
      <c r="D23" s="149" t="s">
        <v>41</v>
      </c>
      <c r="E23" s="152">
        <v>780</v>
      </c>
      <c r="F23" s="155">
        <v>1500</v>
      </c>
      <c r="G23" s="140">
        <v>1.92</v>
      </c>
      <c r="H23" s="143" t="s">
        <v>108</v>
      </c>
    </row>
    <row r="24" spans="1:8" x14ac:dyDescent="0.2">
      <c r="A24" s="147"/>
      <c r="B24" s="150"/>
      <c r="C24" s="150"/>
      <c r="D24" s="150"/>
      <c r="E24" s="153"/>
      <c r="F24" s="156"/>
      <c r="G24" s="141"/>
      <c r="H24" s="144"/>
    </row>
    <row r="25" spans="1:8" x14ac:dyDescent="0.2">
      <c r="A25" s="147"/>
      <c r="B25" s="150"/>
      <c r="C25" s="150"/>
      <c r="D25" s="150"/>
      <c r="E25" s="153"/>
      <c r="F25" s="156"/>
      <c r="G25" s="141"/>
      <c r="H25" s="144"/>
    </row>
    <row r="26" spans="1:8" x14ac:dyDescent="0.2">
      <c r="A26" s="147"/>
      <c r="B26" s="150"/>
      <c r="C26" s="150"/>
      <c r="D26" s="150"/>
      <c r="E26" s="153"/>
      <c r="F26" s="156"/>
      <c r="G26" s="141"/>
      <c r="H26" s="144"/>
    </row>
    <row r="27" spans="1:8" ht="15.75" thickBot="1" x14ac:dyDescent="0.25">
      <c r="A27" s="148"/>
      <c r="B27" s="151"/>
      <c r="C27" s="151"/>
      <c r="D27" s="151"/>
      <c r="E27" s="154"/>
      <c r="F27" s="157"/>
      <c r="G27" s="142"/>
      <c r="H27" s="145"/>
    </row>
    <row r="28" spans="1:8" x14ac:dyDescent="0.2">
      <c r="A28" s="146" t="s">
        <v>125</v>
      </c>
      <c r="B28" s="149">
        <v>1943</v>
      </c>
      <c r="C28" s="149">
        <v>5</v>
      </c>
      <c r="D28" s="149" t="s">
        <v>109</v>
      </c>
      <c r="E28" s="152" t="s">
        <v>110</v>
      </c>
      <c r="F28" s="155" t="s">
        <v>111</v>
      </c>
      <c r="G28" s="140" t="s">
        <v>112</v>
      </c>
      <c r="H28" s="143" t="s">
        <v>113</v>
      </c>
    </row>
    <row r="29" spans="1:8" x14ac:dyDescent="0.2">
      <c r="A29" s="147"/>
      <c r="B29" s="150"/>
      <c r="C29" s="150"/>
      <c r="D29" s="150"/>
      <c r="E29" s="153"/>
      <c r="F29" s="156"/>
      <c r="G29" s="141"/>
      <c r="H29" s="144"/>
    </row>
    <row r="30" spans="1:8" x14ac:dyDescent="0.2">
      <c r="A30" s="147"/>
      <c r="B30" s="150"/>
      <c r="C30" s="150"/>
      <c r="D30" s="150"/>
      <c r="E30" s="153"/>
      <c r="F30" s="156"/>
      <c r="G30" s="141"/>
      <c r="H30" s="144"/>
    </row>
    <row r="31" spans="1:8" x14ac:dyDescent="0.2">
      <c r="A31" s="147"/>
      <c r="B31" s="150"/>
      <c r="C31" s="150"/>
      <c r="D31" s="150"/>
      <c r="E31" s="153"/>
      <c r="F31" s="156"/>
      <c r="G31" s="141"/>
      <c r="H31" s="144"/>
    </row>
    <row r="32" spans="1:8" ht="15.75" thickBot="1" x14ac:dyDescent="0.25">
      <c r="A32" s="148"/>
      <c r="B32" s="151"/>
      <c r="C32" s="151"/>
      <c r="D32" s="151"/>
      <c r="E32" s="154"/>
      <c r="F32" s="157"/>
      <c r="G32" s="142"/>
      <c r="H32" s="145"/>
    </row>
    <row r="33" spans="1:8" x14ac:dyDescent="0.2">
      <c r="A33" s="146" t="s">
        <v>126</v>
      </c>
      <c r="B33" s="149">
        <v>1947</v>
      </c>
      <c r="C33" s="149">
        <v>10</v>
      </c>
      <c r="D33" s="149" t="s">
        <v>97</v>
      </c>
      <c r="E33" s="152" t="s">
        <v>114</v>
      </c>
      <c r="F33" s="152" t="s">
        <v>115</v>
      </c>
      <c r="G33" s="140" t="s">
        <v>116</v>
      </c>
      <c r="H33" s="143" t="s">
        <v>117</v>
      </c>
    </row>
    <row r="34" spans="1:8" x14ac:dyDescent="0.2">
      <c r="A34" s="147"/>
      <c r="B34" s="150"/>
      <c r="C34" s="150"/>
      <c r="D34" s="150"/>
      <c r="E34" s="153"/>
      <c r="F34" s="153"/>
      <c r="G34" s="141"/>
      <c r="H34" s="144"/>
    </row>
    <row r="35" spans="1:8" x14ac:dyDescent="0.2">
      <c r="A35" s="147"/>
      <c r="B35" s="150"/>
      <c r="C35" s="150"/>
      <c r="D35" s="150"/>
      <c r="E35" s="153"/>
      <c r="F35" s="153"/>
      <c r="G35" s="141"/>
      <c r="H35" s="144"/>
    </row>
    <row r="36" spans="1:8" x14ac:dyDescent="0.2">
      <c r="A36" s="147"/>
      <c r="B36" s="150"/>
      <c r="C36" s="150"/>
      <c r="D36" s="150"/>
      <c r="E36" s="153"/>
      <c r="F36" s="153"/>
      <c r="G36" s="141"/>
      <c r="H36" s="144"/>
    </row>
    <row r="37" spans="1:8" ht="15.75" thickBot="1" x14ac:dyDescent="0.25">
      <c r="A37" s="148"/>
      <c r="B37" s="151"/>
      <c r="C37" s="151"/>
      <c r="D37" s="151"/>
      <c r="E37" s="154"/>
      <c r="F37" s="154"/>
      <c r="G37" s="142"/>
      <c r="H37" s="145"/>
    </row>
  </sheetData>
  <mergeCells count="56">
    <mergeCell ref="G3:G7"/>
    <mergeCell ref="H3:H7"/>
    <mergeCell ref="A8:A12"/>
    <mergeCell ref="C8:C12"/>
    <mergeCell ref="B8:B12"/>
    <mergeCell ref="D8:D12"/>
    <mergeCell ref="E8:E12"/>
    <mergeCell ref="F8:F12"/>
    <mergeCell ref="G8:G12"/>
    <mergeCell ref="H8:H12"/>
    <mergeCell ref="A3:A7"/>
    <mergeCell ref="C3:C7"/>
    <mergeCell ref="B3:B7"/>
    <mergeCell ref="D3:D7"/>
    <mergeCell ref="E3:E7"/>
    <mergeCell ref="F3:F7"/>
    <mergeCell ref="G13:G17"/>
    <mergeCell ref="H13:H17"/>
    <mergeCell ref="A18:A22"/>
    <mergeCell ref="C18:C22"/>
    <mergeCell ref="B18:B22"/>
    <mergeCell ref="D18:D22"/>
    <mergeCell ref="E18:E22"/>
    <mergeCell ref="F18:F22"/>
    <mergeCell ref="G18:G22"/>
    <mergeCell ref="H18:H22"/>
    <mergeCell ref="A13:A17"/>
    <mergeCell ref="C13:C17"/>
    <mergeCell ref="B13:B17"/>
    <mergeCell ref="D13:D17"/>
    <mergeCell ref="E13:E17"/>
    <mergeCell ref="F13:F17"/>
    <mergeCell ref="G23:G27"/>
    <mergeCell ref="H23:H27"/>
    <mergeCell ref="A28:A32"/>
    <mergeCell ref="C28:C32"/>
    <mergeCell ref="B28:B32"/>
    <mergeCell ref="D28:D32"/>
    <mergeCell ref="E28:E32"/>
    <mergeCell ref="F28:F32"/>
    <mergeCell ref="G28:G32"/>
    <mergeCell ref="H28:H32"/>
    <mergeCell ref="A23:A27"/>
    <mergeCell ref="C23:C27"/>
    <mergeCell ref="B23:B27"/>
    <mergeCell ref="D23:D27"/>
    <mergeCell ref="E23:E27"/>
    <mergeCell ref="F23:F27"/>
    <mergeCell ref="G33:G37"/>
    <mergeCell ref="H33:H37"/>
    <mergeCell ref="A33:A37"/>
    <mergeCell ref="C33:C37"/>
    <mergeCell ref="B33:B37"/>
    <mergeCell ref="D33:D37"/>
    <mergeCell ref="E33:E37"/>
    <mergeCell ref="F33:F3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F35D-56B1-4A39-A458-E369E4BDECC6}">
  <dimension ref="A1:M66"/>
  <sheetViews>
    <sheetView zoomScale="85" zoomScaleNormal="85" workbookViewId="0">
      <selection activeCell="Q45" sqref="Q45"/>
    </sheetView>
  </sheetViews>
  <sheetFormatPr defaultColWidth="11.42578125" defaultRowHeight="15" x14ac:dyDescent="0.2"/>
  <cols>
    <col min="1" max="1" width="6.140625" style="112" customWidth="1"/>
    <col min="2" max="2" width="8.42578125" style="112" customWidth="1"/>
    <col min="3" max="3" width="24.85546875" style="112" customWidth="1"/>
    <col min="4" max="4" width="14.28515625" style="112" bestFit="1" customWidth="1"/>
    <col min="5" max="5" width="13.5703125" style="112" bestFit="1" customWidth="1"/>
    <col min="6" max="6" width="13.42578125" style="49" bestFit="1" customWidth="1"/>
    <col min="7" max="7" width="14.28515625" style="112" bestFit="1" customWidth="1"/>
    <col min="8" max="8" width="13.140625" style="112" customWidth="1"/>
    <col min="9" max="9" width="11.42578125" style="112"/>
    <col min="10" max="10" width="20.7109375" style="112" bestFit="1" customWidth="1"/>
    <col min="11" max="11" width="16.42578125" style="112" bestFit="1" customWidth="1"/>
    <col min="12" max="16384" width="11.42578125" style="112"/>
  </cols>
  <sheetData>
    <row r="1" spans="1:13" x14ac:dyDescent="0.2">
      <c r="A1" s="137"/>
      <c r="B1" s="137"/>
      <c r="C1" s="137"/>
      <c r="D1" s="28" t="s">
        <v>15</v>
      </c>
      <c r="E1" s="29"/>
      <c r="F1" s="28" t="s">
        <v>28</v>
      </c>
    </row>
    <row r="2" spans="1:13" ht="15.75" x14ac:dyDescent="0.2">
      <c r="A2" s="31" t="s">
        <v>0</v>
      </c>
      <c r="B2" s="32"/>
      <c r="C2" s="32"/>
      <c r="D2" s="32"/>
      <c r="E2" s="32"/>
      <c r="F2" s="32"/>
      <c r="G2" s="32"/>
      <c r="J2" s="134" t="s">
        <v>30</v>
      </c>
      <c r="K2" s="135"/>
    </row>
    <row r="3" spans="1:13" ht="15.75" x14ac:dyDescent="0.25">
      <c r="B3" s="112" t="s">
        <v>37</v>
      </c>
      <c r="D3" s="33">
        <f>'2'!E45</f>
        <v>98700</v>
      </c>
      <c r="E3" s="34"/>
      <c r="F3" s="33">
        <f>'2'!H45</f>
        <v>120000</v>
      </c>
      <c r="G3" s="35"/>
      <c r="J3" s="36" t="s">
        <v>14</v>
      </c>
      <c r="K3" s="37" t="s">
        <v>56</v>
      </c>
      <c r="L3" s="111"/>
      <c r="M3" s="111"/>
    </row>
    <row r="4" spans="1:13" x14ac:dyDescent="0.2">
      <c r="B4" s="112" t="s">
        <v>85</v>
      </c>
      <c r="D4" s="33">
        <v>0</v>
      </c>
      <c r="E4" s="34"/>
      <c r="F4" s="33">
        <v>0</v>
      </c>
      <c r="G4" s="35"/>
      <c r="J4" s="39" t="s">
        <v>8</v>
      </c>
      <c r="K4" s="40">
        <v>6</v>
      </c>
    </row>
    <row r="5" spans="1:13" ht="15.75" thickBot="1" x14ac:dyDescent="0.25">
      <c r="A5" s="41"/>
      <c r="B5" s="41" t="s">
        <v>40</v>
      </c>
      <c r="C5" s="41"/>
      <c r="D5" s="42">
        <f>D3+D4</f>
        <v>98700</v>
      </c>
      <c r="E5" s="43"/>
      <c r="F5" s="42">
        <f>F3+F4</f>
        <v>120000</v>
      </c>
      <c r="G5" s="43"/>
      <c r="J5" s="39" t="s">
        <v>9</v>
      </c>
      <c r="K5" s="40">
        <v>1963</v>
      </c>
    </row>
    <row r="6" spans="1:13" x14ac:dyDescent="0.2">
      <c r="B6" s="112" t="s">
        <v>38</v>
      </c>
      <c r="D6" s="33">
        <f>-D5*E6</f>
        <v>-2961</v>
      </c>
      <c r="E6" s="44">
        <v>0.03</v>
      </c>
      <c r="F6" s="33">
        <f>-F5*0.03</f>
        <v>-3600</v>
      </c>
      <c r="G6" s="44">
        <v>0.03</v>
      </c>
      <c r="H6" s="45"/>
      <c r="J6" s="39" t="s">
        <v>53</v>
      </c>
      <c r="K6" s="46">
        <v>5050</v>
      </c>
    </row>
    <row r="7" spans="1:13" ht="15.75" thickBot="1" x14ac:dyDescent="0.25">
      <c r="A7" s="41" t="s">
        <v>39</v>
      </c>
      <c r="B7" s="41"/>
      <c r="C7" s="41"/>
      <c r="D7" s="42">
        <f>D5+D6</f>
        <v>95739</v>
      </c>
      <c r="E7" s="47"/>
      <c r="F7" s="42">
        <f>F5+F6</f>
        <v>116400</v>
      </c>
      <c r="G7" s="47"/>
      <c r="J7" s="39" t="s">
        <v>26</v>
      </c>
      <c r="K7" s="46">
        <v>19673</v>
      </c>
    </row>
    <row r="8" spans="1:13" ht="15.75" x14ac:dyDescent="0.25">
      <c r="A8" s="48"/>
      <c r="B8" s="49"/>
      <c r="C8" s="49"/>
      <c r="D8" s="34"/>
      <c r="E8" s="34"/>
      <c r="F8" s="34"/>
      <c r="G8" s="35"/>
      <c r="J8" s="39" t="s">
        <v>25</v>
      </c>
      <c r="K8" s="50">
        <f>K14/K6</f>
        <v>267.32673267326732</v>
      </c>
    </row>
    <row r="9" spans="1:13" ht="15.75" x14ac:dyDescent="0.25">
      <c r="A9" s="138" t="s">
        <v>1</v>
      </c>
      <c r="B9" s="138"/>
      <c r="C9" s="138"/>
      <c r="D9" s="51"/>
      <c r="E9" s="52" t="s">
        <v>45</v>
      </c>
      <c r="F9" s="51"/>
      <c r="G9" s="51"/>
      <c r="J9" s="39" t="s">
        <v>27</v>
      </c>
      <c r="K9" s="53">
        <f>K14/K4</f>
        <v>225000</v>
      </c>
    </row>
    <row r="10" spans="1:13" x14ac:dyDescent="0.2">
      <c r="B10" s="139" t="s">
        <v>59</v>
      </c>
      <c r="C10" s="139"/>
      <c r="D10" s="54">
        <f>K14*0.0127+1658.68</f>
        <v>18803.68</v>
      </c>
      <c r="E10" s="55">
        <f>D10/D7</f>
        <v>0.19640564451268552</v>
      </c>
      <c r="F10" s="33">
        <f t="shared" ref="F10:F14" si="0">D10</f>
        <v>18803.68</v>
      </c>
      <c r="G10" s="55">
        <f>F10/F7</f>
        <v>0.16154364261168386</v>
      </c>
      <c r="J10" s="39" t="s">
        <v>43</v>
      </c>
      <c r="K10" s="56">
        <f>K6/K4</f>
        <v>841.66666666666663</v>
      </c>
    </row>
    <row r="11" spans="1:13" x14ac:dyDescent="0.2">
      <c r="B11" s="133" t="s">
        <v>60</v>
      </c>
      <c r="C11" s="133"/>
      <c r="D11" s="54">
        <v>2300</v>
      </c>
      <c r="E11" s="55">
        <f>D11/D7</f>
        <v>2.4023647625314656E-2</v>
      </c>
      <c r="F11" s="57">
        <f t="shared" si="0"/>
        <v>2300</v>
      </c>
      <c r="G11" s="55">
        <f>F11/F7</f>
        <v>1.9759450171821305E-2</v>
      </c>
    </row>
    <row r="12" spans="1:13" x14ac:dyDescent="0.2">
      <c r="B12" s="133" t="s">
        <v>61</v>
      </c>
      <c r="C12" s="133"/>
      <c r="D12" s="54">
        <v>4800</v>
      </c>
      <c r="E12" s="55">
        <f>D12/D7</f>
        <v>5.0136308087613199E-2</v>
      </c>
      <c r="F12" s="33">
        <f t="shared" si="0"/>
        <v>4800</v>
      </c>
      <c r="G12" s="55">
        <f>F12/F7</f>
        <v>4.1237113402061855E-2</v>
      </c>
    </row>
    <row r="13" spans="1:13" ht="15.75" x14ac:dyDescent="0.2">
      <c r="B13" s="133" t="s">
        <v>62</v>
      </c>
      <c r="C13" s="133"/>
      <c r="D13" s="54">
        <v>3012</v>
      </c>
      <c r="E13" s="55">
        <f>D13/D7</f>
        <v>3.146053332497728E-2</v>
      </c>
      <c r="F13" s="33">
        <f t="shared" si="0"/>
        <v>3012</v>
      </c>
      <c r="G13" s="55">
        <f>F13/F7</f>
        <v>2.5876288659793814E-2</v>
      </c>
      <c r="J13" s="134" t="s">
        <v>11</v>
      </c>
      <c r="K13" s="135"/>
    </row>
    <row r="14" spans="1:13" x14ac:dyDescent="0.2">
      <c r="B14" s="133" t="s">
        <v>63</v>
      </c>
      <c r="C14" s="133"/>
      <c r="D14" s="54">
        <v>840</v>
      </c>
      <c r="E14" s="55">
        <f>D14/D7</f>
        <v>8.7738539153323098E-3</v>
      </c>
      <c r="F14" s="33">
        <f t="shared" si="0"/>
        <v>840</v>
      </c>
      <c r="G14" s="55">
        <f>F14/F7</f>
        <v>7.2164948453608251E-3</v>
      </c>
      <c r="J14" s="58" t="s">
        <v>2</v>
      </c>
      <c r="K14" s="59">
        <v>1350000</v>
      </c>
    </row>
    <row r="15" spans="1:13" x14ac:dyDescent="0.2">
      <c r="B15" s="133" t="s">
        <v>65</v>
      </c>
      <c r="C15" s="133"/>
      <c r="D15" s="54">
        <v>0</v>
      </c>
      <c r="E15" s="55">
        <f>D15/D7</f>
        <v>0</v>
      </c>
      <c r="F15" s="33">
        <v>0</v>
      </c>
      <c r="G15" s="55">
        <f>F15/F7</f>
        <v>0</v>
      </c>
      <c r="J15" s="58" t="s">
        <v>22</v>
      </c>
      <c r="K15" s="59">
        <v>0</v>
      </c>
      <c r="L15" s="60">
        <f>K15/K14</f>
        <v>0</v>
      </c>
    </row>
    <row r="16" spans="1:13" x14ac:dyDescent="0.2">
      <c r="B16" s="133" t="s">
        <v>66</v>
      </c>
      <c r="C16" s="133"/>
      <c r="D16" s="54">
        <f>D7*E16</f>
        <v>5744.34</v>
      </c>
      <c r="E16" s="55">
        <v>0.06</v>
      </c>
      <c r="F16" s="33">
        <f>F7*G16</f>
        <v>6984</v>
      </c>
      <c r="G16" s="55">
        <v>0.06</v>
      </c>
      <c r="J16" s="58" t="s">
        <v>31</v>
      </c>
      <c r="K16" s="61">
        <f>K14-K15</f>
        <v>1350000</v>
      </c>
      <c r="L16" s="62">
        <f>1-L15</f>
        <v>1</v>
      </c>
    </row>
    <row r="17" spans="1:11" x14ac:dyDescent="0.2">
      <c r="B17" s="136" t="s">
        <v>67</v>
      </c>
      <c r="C17" s="136"/>
      <c r="D17" s="54">
        <v>1200</v>
      </c>
      <c r="E17" s="55">
        <f>D17/D7</f>
        <v>1.25340770219033E-2</v>
      </c>
      <c r="F17" s="33">
        <v>1200</v>
      </c>
      <c r="G17" s="55">
        <f>F17/F7</f>
        <v>1.0309278350515464E-2</v>
      </c>
      <c r="J17" s="58" t="s">
        <v>23</v>
      </c>
      <c r="K17" s="63" t="s">
        <v>58</v>
      </c>
    </row>
    <row r="18" spans="1:11" ht="15.75" thickBot="1" x14ac:dyDescent="0.25">
      <c r="A18" s="41" t="s">
        <v>5</v>
      </c>
      <c r="B18" s="41"/>
      <c r="C18" s="41"/>
      <c r="D18" s="64">
        <f>SUM(D10:D17)</f>
        <v>36700.020000000004</v>
      </c>
      <c r="E18" s="65">
        <f>D18/D7</f>
        <v>0.38333406448782631</v>
      </c>
      <c r="F18" s="64">
        <f>SUM(F10:F17)</f>
        <v>37939.68</v>
      </c>
      <c r="G18" s="65">
        <f>F18/F7</f>
        <v>0.3259422680412371</v>
      </c>
      <c r="J18" s="58" t="s">
        <v>3</v>
      </c>
      <c r="K18" s="66" t="s">
        <v>58</v>
      </c>
    </row>
    <row r="19" spans="1:11" ht="15.75" x14ac:dyDescent="0.25">
      <c r="A19" s="48"/>
      <c r="B19" s="49"/>
      <c r="C19" s="49"/>
      <c r="D19" s="34"/>
      <c r="E19" s="34"/>
      <c r="F19" s="34"/>
      <c r="G19" s="35"/>
      <c r="J19" s="58" t="s">
        <v>24</v>
      </c>
      <c r="K19" s="67">
        <v>0</v>
      </c>
    </row>
    <row r="20" spans="1:11" ht="15.75" x14ac:dyDescent="0.25">
      <c r="A20" s="48"/>
      <c r="B20" s="49"/>
      <c r="C20" s="49"/>
      <c r="D20" s="34"/>
      <c r="E20" s="34"/>
      <c r="F20" s="34"/>
      <c r="G20" s="35"/>
      <c r="J20" s="58" t="s">
        <v>32</v>
      </c>
      <c r="K20" s="68" t="e">
        <f>-PMT(K19/12,12*K18,K15)</f>
        <v>#VALUE!</v>
      </c>
    </row>
    <row r="21" spans="1:11" s="49" customFormat="1" ht="15.75" x14ac:dyDescent="0.25">
      <c r="A21" s="69" t="s">
        <v>6</v>
      </c>
      <c r="B21" s="70"/>
      <c r="C21" s="70"/>
      <c r="D21" s="71"/>
      <c r="E21" s="71"/>
      <c r="F21" s="71"/>
      <c r="G21" s="71"/>
      <c r="J21" s="72" t="s">
        <v>35</v>
      </c>
      <c r="K21" s="73" t="e">
        <f>K20*12</f>
        <v>#VALUE!</v>
      </c>
    </row>
    <row r="22" spans="1:11" x14ac:dyDescent="0.2">
      <c r="A22" s="74" t="s">
        <v>4</v>
      </c>
      <c r="B22" s="74"/>
      <c r="C22" s="74"/>
      <c r="D22" s="75">
        <f>D7-D18</f>
        <v>59038.979999999996</v>
      </c>
      <c r="E22" s="76"/>
      <c r="F22" s="75">
        <f>F7-F18</f>
        <v>78460.320000000007</v>
      </c>
      <c r="G22" s="77"/>
    </row>
    <row r="23" spans="1:11" ht="16.5" thickBot="1" x14ac:dyDescent="0.3">
      <c r="A23" s="41" t="s">
        <v>7</v>
      </c>
      <c r="B23" s="41"/>
      <c r="C23" s="41"/>
      <c r="D23" s="78">
        <f>D22/K14</f>
        <v>4.3732577777777774E-2</v>
      </c>
      <c r="E23" s="79"/>
      <c r="F23" s="118">
        <f>F22/K14</f>
        <v>5.8118755555555561E-2</v>
      </c>
      <c r="G23" s="43"/>
    </row>
    <row r="24" spans="1:11" ht="15.75" x14ac:dyDescent="0.25">
      <c r="A24" s="80" t="s">
        <v>13</v>
      </c>
      <c r="B24" s="80"/>
      <c r="C24" s="80"/>
      <c r="D24" s="81">
        <f>K14/D3</f>
        <v>13.677811550151976</v>
      </c>
      <c r="E24" s="82"/>
      <c r="F24" s="119">
        <f>K14/F3</f>
        <v>11.25</v>
      </c>
      <c r="G24" s="82"/>
      <c r="H24" s="83"/>
    </row>
    <row r="25" spans="1:11" x14ac:dyDescent="0.2">
      <c r="D25" s="34"/>
      <c r="E25" s="34"/>
      <c r="F25" s="34"/>
      <c r="G25" s="84"/>
      <c r="H25" s="83"/>
    </row>
    <row r="26" spans="1:11" x14ac:dyDescent="0.2">
      <c r="A26" s="70" t="s">
        <v>49</v>
      </c>
      <c r="B26" s="70"/>
      <c r="C26" s="70"/>
      <c r="D26" s="71"/>
      <c r="E26" s="71"/>
      <c r="F26" s="71"/>
      <c r="G26" s="71"/>
    </row>
    <row r="27" spans="1:11" x14ac:dyDescent="0.2">
      <c r="A27" s="112" t="s">
        <v>12</v>
      </c>
      <c r="D27" s="33" t="e">
        <f>-K21</f>
        <v>#VALUE!</v>
      </c>
      <c r="E27" s="33"/>
      <c r="F27" s="85" t="e">
        <f>D27</f>
        <v>#VALUE!</v>
      </c>
      <c r="G27" s="35"/>
    </row>
    <row r="28" spans="1:11" x14ac:dyDescent="0.2">
      <c r="A28" s="112" t="s">
        <v>34</v>
      </c>
      <c r="D28" s="120" t="e">
        <f>-D22/D27</f>
        <v>#VALUE!</v>
      </c>
      <c r="E28" s="87"/>
      <c r="F28" s="120" t="e">
        <f>-F22/F27</f>
        <v>#VALUE!</v>
      </c>
      <c r="G28" s="35"/>
    </row>
    <row r="29" spans="1:11" ht="15.75" x14ac:dyDescent="0.25">
      <c r="A29" s="74" t="s">
        <v>36</v>
      </c>
      <c r="B29" s="74"/>
      <c r="C29" s="74"/>
      <c r="D29" s="75" t="e">
        <f>D22+D27</f>
        <v>#VALUE!</v>
      </c>
      <c r="E29" s="76"/>
      <c r="F29" s="75" t="e">
        <f>F22+F27</f>
        <v>#VALUE!</v>
      </c>
      <c r="G29" s="88"/>
    </row>
    <row r="30" spans="1:11" ht="15.75" thickBot="1" x14ac:dyDescent="0.25">
      <c r="A30" s="41" t="s">
        <v>49</v>
      </c>
      <c r="B30" s="41"/>
      <c r="C30" s="41"/>
      <c r="D30" s="118" t="e">
        <f>D29/K16</f>
        <v>#VALUE!</v>
      </c>
      <c r="E30" s="79"/>
      <c r="F30" s="118" t="e">
        <f>F29/K16</f>
        <v>#VALUE!</v>
      </c>
      <c r="G30" s="79"/>
    </row>
    <row r="31" spans="1:11" ht="15.75" x14ac:dyDescent="0.25">
      <c r="A31" s="89" t="s">
        <v>46</v>
      </c>
      <c r="B31" s="89"/>
      <c r="C31" s="89"/>
      <c r="D31" s="33" t="e">
        <f>-PPMT(K19,1,K18,K15)</f>
        <v>#VALUE!</v>
      </c>
      <c r="E31" s="90"/>
      <c r="F31" s="33" t="e">
        <f>D31</f>
        <v>#VALUE!</v>
      </c>
      <c r="G31" s="35"/>
    </row>
    <row r="32" spans="1:11" x14ac:dyDescent="0.2">
      <c r="A32" s="89" t="s">
        <v>48</v>
      </c>
      <c r="D32" s="91" t="e">
        <f>D31+D29</f>
        <v>#VALUE!</v>
      </c>
      <c r="E32" s="35"/>
      <c r="F32" s="85" t="e">
        <f>+F29+F31</f>
        <v>#VALUE!</v>
      </c>
      <c r="G32" s="35"/>
    </row>
    <row r="33" spans="1:9" ht="15.75" thickBot="1" x14ac:dyDescent="0.25">
      <c r="A33" s="41" t="s">
        <v>47</v>
      </c>
      <c r="B33" s="41"/>
      <c r="C33" s="41"/>
      <c r="D33" s="65" t="e">
        <f>D32/K16</f>
        <v>#VALUE!</v>
      </c>
      <c r="E33" s="65"/>
      <c r="F33" s="65" t="e">
        <f>F32/K16</f>
        <v>#VALUE!</v>
      </c>
      <c r="G33" s="65"/>
    </row>
    <row r="34" spans="1:9" ht="15.75" x14ac:dyDescent="0.25">
      <c r="A34" s="92"/>
      <c r="D34" s="93"/>
      <c r="E34" s="94"/>
      <c r="F34" s="95"/>
      <c r="G34" s="94"/>
    </row>
    <row r="36" spans="1:9" ht="15.75" x14ac:dyDescent="0.25">
      <c r="A36" s="129" t="s">
        <v>44</v>
      </c>
      <c r="B36" s="129"/>
      <c r="C36" s="129"/>
      <c r="D36" s="129"/>
      <c r="E36" s="129"/>
      <c r="F36" s="129"/>
      <c r="G36" s="129"/>
      <c r="H36" s="129"/>
      <c r="I36" s="129"/>
    </row>
    <row r="37" spans="1:9" x14ac:dyDescent="0.2">
      <c r="A37" s="96"/>
      <c r="B37" s="96"/>
      <c r="C37" s="96" t="s">
        <v>64</v>
      </c>
      <c r="D37" s="130" t="s">
        <v>18</v>
      </c>
      <c r="E37" s="131"/>
      <c r="F37" s="132"/>
      <c r="G37" s="130" t="s">
        <v>29</v>
      </c>
      <c r="H37" s="131"/>
      <c r="I37" s="132"/>
    </row>
    <row r="38" spans="1:9" x14ac:dyDescent="0.2">
      <c r="A38" s="97" t="s">
        <v>16</v>
      </c>
      <c r="B38" s="97" t="s">
        <v>10</v>
      </c>
      <c r="C38" s="97" t="s">
        <v>17</v>
      </c>
      <c r="D38" s="98" t="s">
        <v>19</v>
      </c>
      <c r="E38" s="99" t="s">
        <v>20</v>
      </c>
      <c r="F38" s="100" t="s">
        <v>21</v>
      </c>
      <c r="G38" s="98" t="s">
        <v>19</v>
      </c>
      <c r="H38" s="99" t="s">
        <v>20</v>
      </c>
      <c r="I38" s="100" t="s">
        <v>21</v>
      </c>
    </row>
    <row r="39" spans="1:9" x14ac:dyDescent="0.2">
      <c r="A39" s="101">
        <v>1</v>
      </c>
      <c r="B39" s="101" t="s">
        <v>41</v>
      </c>
      <c r="C39" s="101">
        <v>800</v>
      </c>
      <c r="D39" s="102">
        <v>1300</v>
      </c>
      <c r="E39" s="103">
        <f t="shared" ref="E39:E43" si="1">D39*12</f>
        <v>15600</v>
      </c>
      <c r="F39" s="104">
        <f t="shared" ref="F39:F43" si="2">D39/C39</f>
        <v>1.625</v>
      </c>
      <c r="G39" s="102">
        <v>1600</v>
      </c>
      <c r="H39" s="103">
        <f t="shared" ref="H39:H44" si="3">G39*12</f>
        <v>19200</v>
      </c>
      <c r="I39" s="104">
        <f t="shared" ref="I39:I44" si="4">G39/C39</f>
        <v>2</v>
      </c>
    </row>
    <row r="40" spans="1:9" x14ac:dyDescent="0.2">
      <c r="A40" s="101">
        <v>2</v>
      </c>
      <c r="B40" s="101" t="s">
        <v>41</v>
      </c>
      <c r="C40" s="101">
        <v>800</v>
      </c>
      <c r="D40" s="102">
        <v>1300</v>
      </c>
      <c r="E40" s="103">
        <f t="shared" si="1"/>
        <v>15600</v>
      </c>
      <c r="F40" s="104">
        <f t="shared" si="2"/>
        <v>1.625</v>
      </c>
      <c r="G40" s="102">
        <v>1600</v>
      </c>
      <c r="H40" s="103">
        <f t="shared" si="3"/>
        <v>19200</v>
      </c>
      <c r="I40" s="104">
        <f t="shared" si="4"/>
        <v>2</v>
      </c>
    </row>
    <row r="41" spans="1:9" x14ac:dyDescent="0.2">
      <c r="A41" s="101">
        <v>3</v>
      </c>
      <c r="B41" s="101" t="s">
        <v>41</v>
      </c>
      <c r="C41" s="101">
        <v>800</v>
      </c>
      <c r="D41" s="102">
        <v>1300</v>
      </c>
      <c r="E41" s="103">
        <f>D41*12</f>
        <v>15600</v>
      </c>
      <c r="F41" s="104">
        <f t="shared" si="2"/>
        <v>1.625</v>
      </c>
      <c r="G41" s="102">
        <v>1600</v>
      </c>
      <c r="H41" s="103">
        <f t="shared" si="3"/>
        <v>19200</v>
      </c>
      <c r="I41" s="104">
        <f t="shared" si="4"/>
        <v>2</v>
      </c>
    </row>
    <row r="42" spans="1:9" x14ac:dyDescent="0.2">
      <c r="A42" s="101">
        <v>4</v>
      </c>
      <c r="B42" s="101" t="s">
        <v>41</v>
      </c>
      <c r="C42" s="101">
        <v>800</v>
      </c>
      <c r="D42" s="102">
        <v>1400</v>
      </c>
      <c r="E42" s="103">
        <f t="shared" si="1"/>
        <v>16800</v>
      </c>
      <c r="F42" s="104">
        <f t="shared" si="2"/>
        <v>1.75</v>
      </c>
      <c r="G42" s="102">
        <v>1600</v>
      </c>
      <c r="H42" s="103">
        <f t="shared" si="3"/>
        <v>19200</v>
      </c>
      <c r="I42" s="104">
        <f t="shared" si="4"/>
        <v>2</v>
      </c>
    </row>
    <row r="43" spans="1:9" x14ac:dyDescent="0.2">
      <c r="A43" s="101">
        <v>5</v>
      </c>
      <c r="B43" s="101" t="s">
        <v>42</v>
      </c>
      <c r="C43" s="101">
        <v>925</v>
      </c>
      <c r="D43" s="102">
        <v>1475</v>
      </c>
      <c r="E43" s="103">
        <f t="shared" si="1"/>
        <v>17700</v>
      </c>
      <c r="F43" s="104">
        <f t="shared" si="2"/>
        <v>1.5945945945945945</v>
      </c>
      <c r="G43" s="102">
        <v>1800</v>
      </c>
      <c r="H43" s="103">
        <f t="shared" si="3"/>
        <v>21600</v>
      </c>
      <c r="I43" s="104">
        <f t="shared" si="4"/>
        <v>1.9459459459459461</v>
      </c>
    </row>
    <row r="44" spans="1:9" x14ac:dyDescent="0.2">
      <c r="A44" s="105">
        <v>6</v>
      </c>
      <c r="B44" s="105" t="s">
        <v>42</v>
      </c>
      <c r="C44" s="105">
        <v>925</v>
      </c>
      <c r="D44" s="106">
        <v>1450</v>
      </c>
      <c r="E44" s="107">
        <f>D44*12</f>
        <v>17400</v>
      </c>
      <c r="F44" s="108">
        <f>D44/C44</f>
        <v>1.5675675675675675</v>
      </c>
      <c r="G44" s="106">
        <v>1800</v>
      </c>
      <c r="H44" s="107">
        <f t="shared" si="3"/>
        <v>21600</v>
      </c>
      <c r="I44" s="108">
        <f t="shared" si="4"/>
        <v>1.9459459459459461</v>
      </c>
    </row>
    <row r="45" spans="1:9" ht="15.75" thickBot="1" x14ac:dyDescent="0.25">
      <c r="A45" s="41" t="s">
        <v>86</v>
      </c>
      <c r="B45" s="41"/>
      <c r="C45" s="109">
        <f>'2'!K6</f>
        <v>5050</v>
      </c>
      <c r="D45" s="64">
        <f>SUM(D39:D44)</f>
        <v>8225</v>
      </c>
      <c r="E45" s="64">
        <f>SUM(E39:E44)</f>
        <v>98700</v>
      </c>
      <c r="F45" s="43"/>
      <c r="G45" s="64">
        <f>SUM(G39:G44)</f>
        <v>10000</v>
      </c>
      <c r="H45" s="64">
        <f>SUM(H39:H44)</f>
        <v>120000</v>
      </c>
      <c r="I45" s="43"/>
    </row>
    <row r="46" spans="1:9" x14ac:dyDescent="0.2">
      <c r="F46" s="110"/>
    </row>
    <row r="47" spans="1:9" x14ac:dyDescent="0.2">
      <c r="F47" s="110"/>
    </row>
    <row r="49" spans="1:6" x14ac:dyDescent="0.2">
      <c r="A49" s="112" t="s">
        <v>68</v>
      </c>
      <c r="F49" s="110"/>
    </row>
    <row r="50" spans="1:6" x14ac:dyDescent="0.2">
      <c r="A50" s="112">
        <v>1</v>
      </c>
      <c r="B50" s="112" t="s">
        <v>69</v>
      </c>
    </row>
    <row r="51" spans="1:6" x14ac:dyDescent="0.2">
      <c r="A51" s="112">
        <v>2</v>
      </c>
      <c r="B51" s="112" t="s">
        <v>70</v>
      </c>
    </row>
    <row r="52" spans="1:6" x14ac:dyDescent="0.2">
      <c r="A52" s="112">
        <v>3</v>
      </c>
      <c r="B52" s="112" t="s">
        <v>70</v>
      </c>
    </row>
    <row r="53" spans="1:6" x14ac:dyDescent="0.2">
      <c r="A53" s="112">
        <v>4</v>
      </c>
      <c r="B53" s="112" t="s">
        <v>70</v>
      </c>
      <c r="F53" s="110"/>
    </row>
    <row r="54" spans="1:6" x14ac:dyDescent="0.2">
      <c r="A54" s="112">
        <v>5</v>
      </c>
      <c r="B54" s="112" t="s">
        <v>70</v>
      </c>
    </row>
    <row r="55" spans="1:6" x14ac:dyDescent="0.2">
      <c r="A55" s="112">
        <v>6</v>
      </c>
      <c r="B55" s="112" t="s">
        <v>70</v>
      </c>
    </row>
    <row r="56" spans="1:6" x14ac:dyDescent="0.2">
      <c r="A56" s="112">
        <v>7</v>
      </c>
      <c r="B56" s="112" t="s">
        <v>72</v>
      </c>
    </row>
    <row r="57" spans="1:6" x14ac:dyDescent="0.2">
      <c r="A57" s="112">
        <v>8</v>
      </c>
      <c r="B57" s="112" t="s">
        <v>71</v>
      </c>
    </row>
    <row r="58" spans="1:6" x14ac:dyDescent="0.2">
      <c r="F58" s="110"/>
    </row>
    <row r="59" spans="1:6" x14ac:dyDescent="0.2">
      <c r="F59" s="110"/>
    </row>
    <row r="60" spans="1:6" x14ac:dyDescent="0.2">
      <c r="F60" s="110"/>
    </row>
    <row r="61" spans="1:6" x14ac:dyDescent="0.2">
      <c r="F61" s="110"/>
    </row>
    <row r="62" spans="1:6" x14ac:dyDescent="0.2">
      <c r="F62" s="110"/>
    </row>
    <row r="63" spans="1:6" x14ac:dyDescent="0.2">
      <c r="F63" s="110"/>
    </row>
    <row r="64" spans="1:6" x14ac:dyDescent="0.2">
      <c r="F64" s="110"/>
    </row>
    <row r="65" spans="6:6" x14ac:dyDescent="0.2">
      <c r="F65" s="110"/>
    </row>
    <row r="66" spans="6:6" x14ac:dyDescent="0.2">
      <c r="F66" s="110"/>
    </row>
  </sheetData>
  <mergeCells count="15">
    <mergeCell ref="B12:C12"/>
    <mergeCell ref="A1:C1"/>
    <mergeCell ref="J2:K2"/>
    <mergeCell ref="A9:C9"/>
    <mergeCell ref="B10:C10"/>
    <mergeCell ref="B11:C11"/>
    <mergeCell ref="A36:I36"/>
    <mergeCell ref="D37:F37"/>
    <mergeCell ref="G37:I37"/>
    <mergeCell ref="B13:C13"/>
    <mergeCell ref="J13:K13"/>
    <mergeCell ref="B14:C14"/>
    <mergeCell ref="B15:C15"/>
    <mergeCell ref="B16:C16"/>
    <mergeCell ref="B17:C17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D6EF-6985-4949-87EC-18735C974C42}">
  <dimension ref="A1:M66"/>
  <sheetViews>
    <sheetView workbookViewId="0">
      <selection activeCell="D24" sqref="D24"/>
    </sheetView>
  </sheetViews>
  <sheetFormatPr defaultColWidth="11.42578125" defaultRowHeight="15" x14ac:dyDescent="0.2"/>
  <cols>
    <col min="1" max="1" width="6.140625" style="112" customWidth="1"/>
    <col min="2" max="2" width="8.42578125" style="112" customWidth="1"/>
    <col min="3" max="3" width="24.85546875" style="112" customWidth="1"/>
    <col min="4" max="4" width="14.28515625" style="112" bestFit="1" customWidth="1"/>
    <col min="5" max="5" width="13.5703125" style="112" bestFit="1" customWidth="1"/>
    <col min="6" max="6" width="13.42578125" style="49" bestFit="1" customWidth="1"/>
    <col min="7" max="7" width="14.28515625" style="112" bestFit="1" customWidth="1"/>
    <col min="8" max="8" width="13.140625" style="112" customWidth="1"/>
    <col min="9" max="9" width="11.42578125" style="112"/>
    <col min="10" max="10" width="20.7109375" style="112" bestFit="1" customWidth="1"/>
    <col min="11" max="11" width="16.42578125" style="112" bestFit="1" customWidth="1"/>
    <col min="12" max="16384" width="11.42578125" style="112"/>
  </cols>
  <sheetData>
    <row r="1" spans="1:13" x14ac:dyDescent="0.2">
      <c r="A1" s="137"/>
      <c r="B1" s="137"/>
      <c r="C1" s="137"/>
      <c r="D1" s="28" t="s">
        <v>15</v>
      </c>
      <c r="E1" s="29"/>
      <c r="F1" s="28" t="s">
        <v>28</v>
      </c>
    </row>
    <row r="2" spans="1:13" ht="15.75" x14ac:dyDescent="0.2">
      <c r="A2" s="31" t="s">
        <v>0</v>
      </c>
      <c r="B2" s="32"/>
      <c r="C2" s="32"/>
      <c r="D2" s="32"/>
      <c r="E2" s="32"/>
      <c r="F2" s="32"/>
      <c r="G2" s="32"/>
      <c r="J2" s="134" t="s">
        <v>30</v>
      </c>
      <c r="K2" s="135"/>
    </row>
    <row r="3" spans="1:13" ht="15.75" x14ac:dyDescent="0.25">
      <c r="B3" s="112" t="s">
        <v>37</v>
      </c>
      <c r="D3" s="33">
        <f>'3'!E45</f>
        <v>98700</v>
      </c>
      <c r="E3" s="34"/>
      <c r="F3" s="33">
        <f>'3'!H45</f>
        <v>120000</v>
      </c>
      <c r="G3" s="35"/>
      <c r="J3" s="36" t="s">
        <v>14</v>
      </c>
      <c r="K3" s="37" t="s">
        <v>56</v>
      </c>
      <c r="L3" s="111"/>
      <c r="M3" s="111"/>
    </row>
    <row r="4" spans="1:13" x14ac:dyDescent="0.2">
      <c r="B4" s="112" t="s">
        <v>85</v>
      </c>
      <c r="D4" s="33">
        <v>0</v>
      </c>
      <c r="E4" s="34"/>
      <c r="F4" s="33">
        <v>0</v>
      </c>
      <c r="G4" s="35"/>
      <c r="J4" s="39" t="s">
        <v>8</v>
      </c>
      <c r="K4" s="40">
        <v>6</v>
      </c>
    </row>
    <row r="5" spans="1:13" ht="15.75" thickBot="1" x14ac:dyDescent="0.25">
      <c r="A5" s="41"/>
      <c r="B5" s="41" t="s">
        <v>40</v>
      </c>
      <c r="C5" s="41"/>
      <c r="D5" s="42">
        <f>D3+D4</f>
        <v>98700</v>
      </c>
      <c r="E5" s="43"/>
      <c r="F5" s="42">
        <f>F3+F4</f>
        <v>120000</v>
      </c>
      <c r="G5" s="43"/>
      <c r="J5" s="39" t="s">
        <v>9</v>
      </c>
      <c r="K5" s="40">
        <v>1963</v>
      </c>
    </row>
    <row r="6" spans="1:13" x14ac:dyDescent="0.2">
      <c r="B6" s="112" t="s">
        <v>38</v>
      </c>
      <c r="D6" s="33">
        <f>-D5*E6</f>
        <v>-2961</v>
      </c>
      <c r="E6" s="44">
        <v>0.03</v>
      </c>
      <c r="F6" s="33">
        <f>-F5*0.03</f>
        <v>-3600</v>
      </c>
      <c r="G6" s="44">
        <v>0.03</v>
      </c>
      <c r="H6" s="45"/>
      <c r="J6" s="39" t="s">
        <v>53</v>
      </c>
      <c r="K6" s="46">
        <v>5050</v>
      </c>
    </row>
    <row r="7" spans="1:13" ht="15.75" thickBot="1" x14ac:dyDescent="0.25">
      <c r="A7" s="41" t="s">
        <v>39</v>
      </c>
      <c r="B7" s="41"/>
      <c r="C7" s="41"/>
      <c r="D7" s="42">
        <f>D5+D6</f>
        <v>95739</v>
      </c>
      <c r="E7" s="47"/>
      <c r="F7" s="42">
        <f>F5+F6</f>
        <v>116400</v>
      </c>
      <c r="G7" s="47"/>
      <c r="J7" s="39" t="s">
        <v>26</v>
      </c>
      <c r="K7" s="46">
        <v>19673</v>
      </c>
    </row>
    <row r="8" spans="1:13" ht="15.75" x14ac:dyDescent="0.25">
      <c r="A8" s="48"/>
      <c r="B8" s="49"/>
      <c r="C8" s="49"/>
      <c r="D8" s="34"/>
      <c r="E8" s="34"/>
      <c r="F8" s="34"/>
      <c r="G8" s="35"/>
      <c r="J8" s="39" t="s">
        <v>25</v>
      </c>
      <c r="K8" s="50">
        <f>K14/K6</f>
        <v>267.32673267326732</v>
      </c>
    </row>
    <row r="9" spans="1:13" ht="15.75" x14ac:dyDescent="0.25">
      <c r="A9" s="138" t="s">
        <v>1</v>
      </c>
      <c r="B9" s="138"/>
      <c r="C9" s="138"/>
      <c r="D9" s="51"/>
      <c r="E9" s="52" t="s">
        <v>45</v>
      </c>
      <c r="F9" s="51"/>
      <c r="G9" s="51"/>
      <c r="J9" s="39" t="s">
        <v>27</v>
      </c>
      <c r="K9" s="53">
        <f>K14/K4</f>
        <v>225000</v>
      </c>
    </row>
    <row r="10" spans="1:13" x14ac:dyDescent="0.2">
      <c r="B10" s="139" t="s">
        <v>59</v>
      </c>
      <c r="C10" s="139"/>
      <c r="D10" s="54">
        <f>K14*0.0127+1658.68</f>
        <v>18803.68</v>
      </c>
      <c r="E10" s="55">
        <f>D10/D7</f>
        <v>0.19640564451268552</v>
      </c>
      <c r="F10" s="33">
        <f t="shared" ref="F10:F14" si="0">D10</f>
        <v>18803.68</v>
      </c>
      <c r="G10" s="55">
        <f>F10/F7</f>
        <v>0.16154364261168386</v>
      </c>
      <c r="J10" s="39" t="s">
        <v>43</v>
      </c>
      <c r="K10" s="56">
        <f>K6/K4</f>
        <v>841.66666666666663</v>
      </c>
    </row>
    <row r="11" spans="1:13" x14ac:dyDescent="0.2">
      <c r="B11" s="133" t="s">
        <v>60</v>
      </c>
      <c r="C11" s="133"/>
      <c r="D11" s="54">
        <v>2300</v>
      </c>
      <c r="E11" s="55">
        <f>D11/D7</f>
        <v>2.4023647625314656E-2</v>
      </c>
      <c r="F11" s="57">
        <f t="shared" si="0"/>
        <v>2300</v>
      </c>
      <c r="G11" s="55">
        <f>F11/F7</f>
        <v>1.9759450171821305E-2</v>
      </c>
    </row>
    <row r="12" spans="1:13" x14ac:dyDescent="0.2">
      <c r="B12" s="133" t="s">
        <v>61</v>
      </c>
      <c r="C12" s="133"/>
      <c r="D12" s="54">
        <v>4800</v>
      </c>
      <c r="E12" s="55">
        <f>D12/D7</f>
        <v>5.0136308087613199E-2</v>
      </c>
      <c r="F12" s="33">
        <f t="shared" si="0"/>
        <v>4800</v>
      </c>
      <c r="G12" s="55">
        <f>F12/F7</f>
        <v>4.1237113402061855E-2</v>
      </c>
    </row>
    <row r="13" spans="1:13" ht="15.75" x14ac:dyDescent="0.2">
      <c r="B13" s="133" t="s">
        <v>62</v>
      </c>
      <c r="C13" s="133"/>
      <c r="D13" s="54">
        <v>3012</v>
      </c>
      <c r="E13" s="55">
        <f>D13/D7</f>
        <v>3.146053332497728E-2</v>
      </c>
      <c r="F13" s="33">
        <f t="shared" si="0"/>
        <v>3012</v>
      </c>
      <c r="G13" s="55">
        <f>F13/F7</f>
        <v>2.5876288659793814E-2</v>
      </c>
      <c r="J13" s="134" t="s">
        <v>11</v>
      </c>
      <c r="K13" s="135"/>
    </row>
    <row r="14" spans="1:13" x14ac:dyDescent="0.2">
      <c r="B14" s="133" t="s">
        <v>63</v>
      </c>
      <c r="C14" s="133"/>
      <c r="D14" s="54">
        <v>840</v>
      </c>
      <c r="E14" s="55">
        <f>D14/D7</f>
        <v>8.7738539153323098E-3</v>
      </c>
      <c r="F14" s="33">
        <f t="shared" si="0"/>
        <v>840</v>
      </c>
      <c r="G14" s="55">
        <f>F14/F7</f>
        <v>7.2164948453608251E-3</v>
      </c>
      <c r="J14" s="58" t="s">
        <v>2</v>
      </c>
      <c r="K14" s="59">
        <v>1350000</v>
      </c>
    </row>
    <row r="15" spans="1:13" x14ac:dyDescent="0.2">
      <c r="B15" s="133" t="s">
        <v>65</v>
      </c>
      <c r="C15" s="133"/>
      <c r="D15" s="54">
        <f>D7*0.06</f>
        <v>5744.34</v>
      </c>
      <c r="E15" s="55">
        <f>D15/D7</f>
        <v>6.0000000000000005E-2</v>
      </c>
      <c r="F15" s="33">
        <f>F7*0.06</f>
        <v>6984</v>
      </c>
      <c r="G15" s="55">
        <f>F15/F7</f>
        <v>0.06</v>
      </c>
      <c r="J15" s="58" t="s">
        <v>22</v>
      </c>
      <c r="K15" s="59">
        <v>0</v>
      </c>
      <c r="L15" s="60">
        <f>K15/K14</f>
        <v>0</v>
      </c>
    </row>
    <row r="16" spans="1:13" x14ac:dyDescent="0.2">
      <c r="B16" s="133" t="s">
        <v>66</v>
      </c>
      <c r="C16" s="133"/>
      <c r="D16" s="54">
        <f>D7*E16</f>
        <v>5744.34</v>
      </c>
      <c r="E16" s="55">
        <v>0.06</v>
      </c>
      <c r="F16" s="33">
        <f>F7*G16</f>
        <v>6984</v>
      </c>
      <c r="G16" s="55">
        <v>0.06</v>
      </c>
      <c r="J16" s="58" t="s">
        <v>31</v>
      </c>
      <c r="K16" s="61">
        <f>K14-K15</f>
        <v>1350000</v>
      </c>
      <c r="L16" s="62">
        <f>1-L15</f>
        <v>1</v>
      </c>
    </row>
    <row r="17" spans="1:11" x14ac:dyDescent="0.2">
      <c r="B17" s="136" t="s">
        <v>67</v>
      </c>
      <c r="C17" s="136"/>
      <c r="D17" s="54">
        <v>1200</v>
      </c>
      <c r="E17" s="55">
        <f>D17/D7</f>
        <v>1.25340770219033E-2</v>
      </c>
      <c r="F17" s="33">
        <v>1200</v>
      </c>
      <c r="G17" s="55">
        <f>F17/F7</f>
        <v>1.0309278350515464E-2</v>
      </c>
      <c r="J17" s="58" t="s">
        <v>23</v>
      </c>
      <c r="K17" s="63" t="s">
        <v>58</v>
      </c>
    </row>
    <row r="18" spans="1:11" ht="15.75" thickBot="1" x14ac:dyDescent="0.25">
      <c r="A18" s="41" t="s">
        <v>5</v>
      </c>
      <c r="B18" s="41"/>
      <c r="C18" s="41"/>
      <c r="D18" s="64">
        <f>SUM(D10:D17)</f>
        <v>42444.36</v>
      </c>
      <c r="E18" s="65">
        <f>D18/D7</f>
        <v>0.44333406448782631</v>
      </c>
      <c r="F18" s="64">
        <f>SUM(F10:F17)</f>
        <v>44923.68</v>
      </c>
      <c r="G18" s="65">
        <f>F18/F7</f>
        <v>0.3859422680412371</v>
      </c>
      <c r="J18" s="58" t="s">
        <v>3</v>
      </c>
      <c r="K18" s="66" t="s">
        <v>58</v>
      </c>
    </row>
    <row r="19" spans="1:11" ht="15.75" x14ac:dyDescent="0.25">
      <c r="A19" s="48"/>
      <c r="B19" s="49"/>
      <c r="C19" s="49"/>
      <c r="D19" s="34"/>
      <c r="E19" s="34"/>
      <c r="F19" s="34"/>
      <c r="G19" s="35"/>
      <c r="J19" s="58" t="s">
        <v>24</v>
      </c>
      <c r="K19" s="67">
        <v>0</v>
      </c>
    </row>
    <row r="20" spans="1:11" ht="15.75" x14ac:dyDescent="0.25">
      <c r="A20" s="48"/>
      <c r="B20" s="49"/>
      <c r="C20" s="49"/>
      <c r="D20" s="34"/>
      <c r="E20" s="34"/>
      <c r="F20" s="34"/>
      <c r="G20" s="35"/>
      <c r="J20" s="58" t="s">
        <v>32</v>
      </c>
      <c r="K20" s="68" t="e">
        <f>-PMT(K19/12,12*K18,K15)</f>
        <v>#VALUE!</v>
      </c>
    </row>
    <row r="21" spans="1:11" s="49" customFormat="1" ht="15.75" x14ac:dyDescent="0.25">
      <c r="A21" s="69" t="s">
        <v>6</v>
      </c>
      <c r="B21" s="70"/>
      <c r="C21" s="70"/>
      <c r="D21" s="71"/>
      <c r="E21" s="71"/>
      <c r="F21" s="71"/>
      <c r="G21" s="71"/>
      <c r="J21" s="72" t="s">
        <v>35</v>
      </c>
      <c r="K21" s="73" t="e">
        <f>K20*12</f>
        <v>#VALUE!</v>
      </c>
    </row>
    <row r="22" spans="1:11" x14ac:dyDescent="0.2">
      <c r="A22" s="74" t="s">
        <v>4</v>
      </c>
      <c r="B22" s="74"/>
      <c r="C22" s="74"/>
      <c r="D22" s="75">
        <f>D7-D18</f>
        <v>53294.64</v>
      </c>
      <c r="E22" s="76"/>
      <c r="F22" s="75">
        <f>F7-F18</f>
        <v>71476.320000000007</v>
      </c>
      <c r="G22" s="77"/>
    </row>
    <row r="23" spans="1:11" ht="15.75" thickBot="1" x14ac:dyDescent="0.25">
      <c r="A23" s="41" t="s">
        <v>7</v>
      </c>
      <c r="B23" s="41"/>
      <c r="C23" s="41"/>
      <c r="D23" s="118">
        <f>D22/K14</f>
        <v>3.9477511111111113E-2</v>
      </c>
      <c r="E23" s="79"/>
      <c r="F23" s="118">
        <f>F22/K14</f>
        <v>5.2945422222222226E-2</v>
      </c>
      <c r="G23" s="43"/>
    </row>
    <row r="24" spans="1:11" ht="15.75" x14ac:dyDescent="0.25">
      <c r="A24" s="80" t="s">
        <v>13</v>
      </c>
      <c r="B24" s="80"/>
      <c r="C24" s="80"/>
      <c r="D24" s="81">
        <f>K14/D3</f>
        <v>13.677811550151976</v>
      </c>
      <c r="E24" s="82"/>
      <c r="F24" s="119">
        <f>K14/F3</f>
        <v>11.25</v>
      </c>
      <c r="G24" s="82"/>
      <c r="H24" s="83"/>
    </row>
    <row r="25" spans="1:11" x14ac:dyDescent="0.2">
      <c r="D25" s="34"/>
      <c r="E25" s="34"/>
      <c r="F25" s="34"/>
      <c r="G25" s="84"/>
      <c r="H25" s="83"/>
    </row>
    <row r="26" spans="1:11" x14ac:dyDescent="0.2">
      <c r="A26" s="70" t="s">
        <v>49</v>
      </c>
      <c r="B26" s="70"/>
      <c r="C26" s="70"/>
      <c r="D26" s="71"/>
      <c r="E26" s="71"/>
      <c r="F26" s="71"/>
      <c r="G26" s="71"/>
    </row>
    <row r="27" spans="1:11" x14ac:dyDescent="0.2">
      <c r="A27" s="112" t="s">
        <v>12</v>
      </c>
      <c r="D27" s="33" t="e">
        <f>-K21</f>
        <v>#VALUE!</v>
      </c>
      <c r="E27" s="33"/>
      <c r="F27" s="85" t="e">
        <f>D27</f>
        <v>#VALUE!</v>
      </c>
      <c r="G27" s="35"/>
    </row>
    <row r="28" spans="1:11" x14ac:dyDescent="0.2">
      <c r="A28" s="112" t="s">
        <v>34</v>
      </c>
      <c r="D28" s="120" t="e">
        <f>-D22/D27</f>
        <v>#VALUE!</v>
      </c>
      <c r="E28" s="87"/>
      <c r="F28" s="120" t="e">
        <f>-F22/F27</f>
        <v>#VALUE!</v>
      </c>
      <c r="G28" s="35"/>
    </row>
    <row r="29" spans="1:11" ht="15.75" x14ac:dyDescent="0.25">
      <c r="A29" s="74" t="s">
        <v>36</v>
      </c>
      <c r="B29" s="74"/>
      <c r="C29" s="74"/>
      <c r="D29" s="75" t="e">
        <f>D22+D27</f>
        <v>#VALUE!</v>
      </c>
      <c r="E29" s="76"/>
      <c r="F29" s="75" t="e">
        <f>F22+F27</f>
        <v>#VALUE!</v>
      </c>
      <c r="G29" s="88"/>
    </row>
    <row r="30" spans="1:11" ht="15.75" thickBot="1" x14ac:dyDescent="0.25">
      <c r="A30" s="41" t="s">
        <v>49</v>
      </c>
      <c r="B30" s="41"/>
      <c r="C30" s="41"/>
      <c r="D30" s="118" t="e">
        <f>D29/K16</f>
        <v>#VALUE!</v>
      </c>
      <c r="E30" s="79"/>
      <c r="F30" s="118" t="e">
        <f>F29/K16</f>
        <v>#VALUE!</v>
      </c>
      <c r="G30" s="79"/>
    </row>
    <row r="31" spans="1:11" ht="15.75" x14ac:dyDescent="0.25">
      <c r="A31" s="89" t="s">
        <v>46</v>
      </c>
      <c r="B31" s="89"/>
      <c r="C31" s="89"/>
      <c r="D31" s="33" t="e">
        <f>-PPMT(K19,1,K18,K15)</f>
        <v>#VALUE!</v>
      </c>
      <c r="E31" s="90"/>
      <c r="F31" s="33" t="e">
        <f>D31</f>
        <v>#VALUE!</v>
      </c>
      <c r="G31" s="35"/>
    </row>
    <row r="32" spans="1:11" x14ac:dyDescent="0.2">
      <c r="A32" s="89" t="s">
        <v>48</v>
      </c>
      <c r="D32" s="91" t="e">
        <f>D31+D29</f>
        <v>#VALUE!</v>
      </c>
      <c r="E32" s="35"/>
      <c r="F32" s="85" t="e">
        <f>+F29+F31</f>
        <v>#VALUE!</v>
      </c>
      <c r="G32" s="35"/>
    </row>
    <row r="33" spans="1:9" ht="15.75" thickBot="1" x14ac:dyDescent="0.25">
      <c r="A33" s="41" t="s">
        <v>47</v>
      </c>
      <c r="B33" s="41"/>
      <c r="C33" s="41"/>
      <c r="D33" s="65" t="e">
        <f>D32/K16</f>
        <v>#VALUE!</v>
      </c>
      <c r="E33" s="65"/>
      <c r="F33" s="65" t="e">
        <f>F32/K16</f>
        <v>#VALUE!</v>
      </c>
      <c r="G33" s="65"/>
    </row>
    <row r="34" spans="1:9" ht="15.75" x14ac:dyDescent="0.25">
      <c r="A34" s="92"/>
      <c r="D34" s="93"/>
      <c r="E34" s="94"/>
      <c r="F34" s="95"/>
      <c r="G34" s="94"/>
    </row>
    <row r="36" spans="1:9" ht="15.75" x14ac:dyDescent="0.25">
      <c r="A36" s="129" t="s">
        <v>44</v>
      </c>
      <c r="B36" s="129"/>
      <c r="C36" s="129"/>
      <c r="D36" s="129"/>
      <c r="E36" s="129"/>
      <c r="F36" s="129"/>
      <c r="G36" s="129"/>
      <c r="H36" s="129"/>
      <c r="I36" s="129"/>
    </row>
    <row r="37" spans="1:9" x14ac:dyDescent="0.2">
      <c r="A37" s="96"/>
      <c r="B37" s="96"/>
      <c r="C37" s="96" t="s">
        <v>64</v>
      </c>
      <c r="D37" s="130" t="s">
        <v>18</v>
      </c>
      <c r="E37" s="131"/>
      <c r="F37" s="132"/>
      <c r="G37" s="130" t="s">
        <v>29</v>
      </c>
      <c r="H37" s="131"/>
      <c r="I37" s="132"/>
    </row>
    <row r="38" spans="1:9" x14ac:dyDescent="0.2">
      <c r="A38" s="97" t="s">
        <v>16</v>
      </c>
      <c r="B38" s="97" t="s">
        <v>10</v>
      </c>
      <c r="C38" s="97" t="s">
        <v>17</v>
      </c>
      <c r="D38" s="98" t="s">
        <v>19</v>
      </c>
      <c r="E38" s="99" t="s">
        <v>20</v>
      </c>
      <c r="F38" s="100" t="s">
        <v>21</v>
      </c>
      <c r="G38" s="98" t="s">
        <v>19</v>
      </c>
      <c r="H38" s="99" t="s">
        <v>20</v>
      </c>
      <c r="I38" s="100" t="s">
        <v>21</v>
      </c>
    </row>
    <row r="39" spans="1:9" x14ac:dyDescent="0.2">
      <c r="A39" s="101">
        <v>1</v>
      </c>
      <c r="B39" s="101" t="s">
        <v>41</v>
      </c>
      <c r="C39" s="101">
        <v>800</v>
      </c>
      <c r="D39" s="102">
        <v>1300</v>
      </c>
      <c r="E39" s="103">
        <f t="shared" ref="E39:E43" si="1">D39*12</f>
        <v>15600</v>
      </c>
      <c r="F39" s="104">
        <f t="shared" ref="F39:F43" si="2">D39/C39</f>
        <v>1.625</v>
      </c>
      <c r="G39" s="102">
        <v>1600</v>
      </c>
      <c r="H39" s="103">
        <f t="shared" ref="H39:H44" si="3">G39*12</f>
        <v>19200</v>
      </c>
      <c r="I39" s="104">
        <f t="shared" ref="I39:I44" si="4">G39/C39</f>
        <v>2</v>
      </c>
    </row>
    <row r="40" spans="1:9" x14ac:dyDescent="0.2">
      <c r="A40" s="101">
        <v>2</v>
      </c>
      <c r="B40" s="101" t="s">
        <v>41</v>
      </c>
      <c r="C40" s="101">
        <v>800</v>
      </c>
      <c r="D40" s="102">
        <v>1300</v>
      </c>
      <c r="E40" s="103">
        <f t="shared" si="1"/>
        <v>15600</v>
      </c>
      <c r="F40" s="104">
        <f t="shared" si="2"/>
        <v>1.625</v>
      </c>
      <c r="G40" s="102">
        <v>1600</v>
      </c>
      <c r="H40" s="103">
        <f t="shared" si="3"/>
        <v>19200</v>
      </c>
      <c r="I40" s="104">
        <f t="shared" si="4"/>
        <v>2</v>
      </c>
    </row>
    <row r="41" spans="1:9" x14ac:dyDescent="0.2">
      <c r="A41" s="101">
        <v>3</v>
      </c>
      <c r="B41" s="101" t="s">
        <v>41</v>
      </c>
      <c r="C41" s="101">
        <v>800</v>
      </c>
      <c r="D41" s="102">
        <v>1300</v>
      </c>
      <c r="E41" s="103">
        <f>D41*12</f>
        <v>15600</v>
      </c>
      <c r="F41" s="104">
        <f t="shared" si="2"/>
        <v>1.625</v>
      </c>
      <c r="G41" s="102">
        <v>1600</v>
      </c>
      <c r="H41" s="103">
        <f t="shared" si="3"/>
        <v>19200</v>
      </c>
      <c r="I41" s="104">
        <f t="shared" si="4"/>
        <v>2</v>
      </c>
    </row>
    <row r="42" spans="1:9" x14ac:dyDescent="0.2">
      <c r="A42" s="101">
        <v>4</v>
      </c>
      <c r="B42" s="101" t="s">
        <v>41</v>
      </c>
      <c r="C42" s="101">
        <v>800</v>
      </c>
      <c r="D42" s="102">
        <v>1400</v>
      </c>
      <c r="E42" s="103">
        <f t="shared" si="1"/>
        <v>16800</v>
      </c>
      <c r="F42" s="104">
        <f t="shared" si="2"/>
        <v>1.75</v>
      </c>
      <c r="G42" s="102">
        <v>1600</v>
      </c>
      <c r="H42" s="103">
        <f t="shared" si="3"/>
        <v>19200</v>
      </c>
      <c r="I42" s="104">
        <f t="shared" si="4"/>
        <v>2</v>
      </c>
    </row>
    <row r="43" spans="1:9" x14ac:dyDescent="0.2">
      <c r="A43" s="101">
        <v>5</v>
      </c>
      <c r="B43" s="101" t="s">
        <v>42</v>
      </c>
      <c r="C43" s="101">
        <v>925</v>
      </c>
      <c r="D43" s="102">
        <v>1475</v>
      </c>
      <c r="E43" s="103">
        <f t="shared" si="1"/>
        <v>17700</v>
      </c>
      <c r="F43" s="104">
        <f t="shared" si="2"/>
        <v>1.5945945945945945</v>
      </c>
      <c r="G43" s="102">
        <v>1800</v>
      </c>
      <c r="H43" s="103">
        <f t="shared" si="3"/>
        <v>21600</v>
      </c>
      <c r="I43" s="104">
        <f t="shared" si="4"/>
        <v>1.9459459459459461</v>
      </c>
    </row>
    <row r="44" spans="1:9" x14ac:dyDescent="0.2">
      <c r="A44" s="105">
        <v>6</v>
      </c>
      <c r="B44" s="105" t="s">
        <v>42</v>
      </c>
      <c r="C44" s="105">
        <v>925</v>
      </c>
      <c r="D44" s="106">
        <v>1450</v>
      </c>
      <c r="E44" s="107">
        <f>D44*12</f>
        <v>17400</v>
      </c>
      <c r="F44" s="108">
        <f>D44/C44</f>
        <v>1.5675675675675675</v>
      </c>
      <c r="G44" s="106">
        <v>1800</v>
      </c>
      <c r="H44" s="107">
        <f t="shared" si="3"/>
        <v>21600</v>
      </c>
      <c r="I44" s="108">
        <f t="shared" si="4"/>
        <v>1.9459459459459461</v>
      </c>
    </row>
    <row r="45" spans="1:9" ht="15.75" thickBot="1" x14ac:dyDescent="0.25">
      <c r="A45" s="41" t="s">
        <v>86</v>
      </c>
      <c r="B45" s="41"/>
      <c r="C45" s="109">
        <f>'3'!K6</f>
        <v>5050</v>
      </c>
      <c r="D45" s="64">
        <f>SUM(D39:D44)</f>
        <v>8225</v>
      </c>
      <c r="E45" s="64">
        <f>SUM(E39:E44)</f>
        <v>98700</v>
      </c>
      <c r="F45" s="43"/>
      <c r="G45" s="64">
        <f>SUM(G39:G44)</f>
        <v>10000</v>
      </c>
      <c r="H45" s="64">
        <f>SUM(H39:H44)</f>
        <v>120000</v>
      </c>
      <c r="I45" s="43"/>
    </row>
    <row r="46" spans="1:9" x14ac:dyDescent="0.2">
      <c r="F46" s="110"/>
    </row>
    <row r="47" spans="1:9" x14ac:dyDescent="0.2">
      <c r="F47" s="110"/>
    </row>
    <row r="49" spans="1:6" x14ac:dyDescent="0.2">
      <c r="A49" s="112" t="s">
        <v>68</v>
      </c>
      <c r="F49" s="110"/>
    </row>
    <row r="50" spans="1:6" x14ac:dyDescent="0.2">
      <c r="A50" s="112">
        <v>1</v>
      </c>
      <c r="B50" s="112" t="s">
        <v>69</v>
      </c>
    </row>
    <row r="51" spans="1:6" x14ac:dyDescent="0.2">
      <c r="A51" s="112">
        <v>2</v>
      </c>
      <c r="B51" s="112" t="s">
        <v>70</v>
      </c>
    </row>
    <row r="52" spans="1:6" x14ac:dyDescent="0.2">
      <c r="A52" s="112">
        <v>3</v>
      </c>
      <c r="B52" s="112" t="s">
        <v>70</v>
      </c>
    </row>
    <row r="53" spans="1:6" x14ac:dyDescent="0.2">
      <c r="A53" s="112">
        <v>4</v>
      </c>
      <c r="B53" s="112" t="s">
        <v>70</v>
      </c>
      <c r="F53" s="110"/>
    </row>
    <row r="54" spans="1:6" x14ac:dyDescent="0.2">
      <c r="A54" s="112">
        <v>5</v>
      </c>
      <c r="B54" s="112" t="s">
        <v>70</v>
      </c>
    </row>
    <row r="55" spans="1:6" x14ac:dyDescent="0.2">
      <c r="A55" s="112">
        <v>6</v>
      </c>
      <c r="B55" s="112" t="s">
        <v>70</v>
      </c>
    </row>
    <row r="56" spans="1:6" x14ac:dyDescent="0.2">
      <c r="A56" s="112">
        <v>7</v>
      </c>
      <c r="B56" s="112" t="s">
        <v>72</v>
      </c>
    </row>
    <row r="57" spans="1:6" x14ac:dyDescent="0.2">
      <c r="A57" s="112">
        <v>8</v>
      </c>
      <c r="B57" s="112" t="s">
        <v>71</v>
      </c>
    </row>
    <row r="58" spans="1:6" x14ac:dyDescent="0.2">
      <c r="F58" s="110"/>
    </row>
    <row r="59" spans="1:6" x14ac:dyDescent="0.2">
      <c r="F59" s="110"/>
    </row>
    <row r="60" spans="1:6" x14ac:dyDescent="0.2">
      <c r="F60" s="110"/>
    </row>
    <row r="61" spans="1:6" x14ac:dyDescent="0.2">
      <c r="F61" s="110"/>
    </row>
    <row r="62" spans="1:6" x14ac:dyDescent="0.2">
      <c r="F62" s="110"/>
    </row>
    <row r="63" spans="1:6" x14ac:dyDescent="0.2">
      <c r="F63" s="110"/>
    </row>
    <row r="64" spans="1:6" x14ac:dyDescent="0.2">
      <c r="F64" s="110"/>
    </row>
    <row r="65" spans="6:6" x14ac:dyDescent="0.2">
      <c r="F65" s="110"/>
    </row>
    <row r="66" spans="6:6" x14ac:dyDescent="0.2">
      <c r="F66" s="110"/>
    </row>
  </sheetData>
  <mergeCells count="15">
    <mergeCell ref="B12:C12"/>
    <mergeCell ref="A1:C1"/>
    <mergeCell ref="J2:K2"/>
    <mergeCell ref="A9:C9"/>
    <mergeCell ref="B10:C10"/>
    <mergeCell ref="B11:C11"/>
    <mergeCell ref="A36:I36"/>
    <mergeCell ref="D37:F37"/>
    <mergeCell ref="G37:I37"/>
    <mergeCell ref="B13:C13"/>
    <mergeCell ref="J13:K13"/>
    <mergeCell ref="B14:C14"/>
    <mergeCell ref="B15:C15"/>
    <mergeCell ref="B16:C16"/>
    <mergeCell ref="B17:C17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09E44-B3A5-4A47-ADB8-6D7F852245DC}">
  <dimension ref="A1:M66"/>
  <sheetViews>
    <sheetView workbookViewId="0">
      <selection activeCell="F23" sqref="F23"/>
    </sheetView>
  </sheetViews>
  <sheetFormatPr defaultColWidth="11.42578125" defaultRowHeight="15" x14ac:dyDescent="0.2"/>
  <cols>
    <col min="1" max="1" width="6.140625" style="112" customWidth="1"/>
    <col min="2" max="2" width="8.42578125" style="112" customWidth="1"/>
    <col min="3" max="3" width="24.85546875" style="112" customWidth="1"/>
    <col min="4" max="4" width="14.28515625" style="112" bestFit="1" customWidth="1"/>
    <col min="5" max="5" width="13.5703125" style="112" bestFit="1" customWidth="1"/>
    <col min="6" max="6" width="13.42578125" style="49" bestFit="1" customWidth="1"/>
    <col min="7" max="7" width="14.28515625" style="112" bestFit="1" customWidth="1"/>
    <col min="8" max="8" width="13.140625" style="112" customWidth="1"/>
    <col min="9" max="9" width="11.42578125" style="112"/>
    <col min="10" max="10" width="20.7109375" style="112" bestFit="1" customWidth="1"/>
    <col min="11" max="11" width="16.42578125" style="112" bestFit="1" customWidth="1"/>
    <col min="12" max="16384" width="11.42578125" style="112"/>
  </cols>
  <sheetData>
    <row r="1" spans="1:13" x14ac:dyDescent="0.2">
      <c r="A1" s="137"/>
      <c r="B1" s="137"/>
      <c r="C1" s="137"/>
      <c r="D1" s="28" t="s">
        <v>15</v>
      </c>
      <c r="E1" s="29"/>
      <c r="F1" s="28" t="s">
        <v>28</v>
      </c>
    </row>
    <row r="2" spans="1:13" ht="15.75" x14ac:dyDescent="0.2">
      <c r="A2" s="31" t="s">
        <v>0</v>
      </c>
      <c r="B2" s="32"/>
      <c r="C2" s="32"/>
      <c r="D2" s="32"/>
      <c r="E2" s="32"/>
      <c r="F2" s="32"/>
      <c r="G2" s="32"/>
      <c r="J2" s="134" t="s">
        <v>30</v>
      </c>
      <c r="K2" s="135"/>
    </row>
    <row r="3" spans="1:13" ht="15.75" x14ac:dyDescent="0.25">
      <c r="B3" s="112" t="s">
        <v>37</v>
      </c>
      <c r="D3" s="33">
        <f>'4a'!E45</f>
        <v>98700</v>
      </c>
      <c r="E3" s="34"/>
      <c r="F3" s="33">
        <f>'4a'!H45</f>
        <v>120000</v>
      </c>
      <c r="G3" s="35"/>
      <c r="J3" s="36" t="s">
        <v>14</v>
      </c>
      <c r="K3" s="37" t="s">
        <v>56</v>
      </c>
      <c r="L3" s="111"/>
      <c r="M3" s="111"/>
    </row>
    <row r="4" spans="1:13" x14ac:dyDescent="0.2">
      <c r="B4" s="112" t="s">
        <v>85</v>
      </c>
      <c r="D4" s="33">
        <v>0</v>
      </c>
      <c r="E4" s="34"/>
      <c r="F4" s="33">
        <v>0</v>
      </c>
      <c r="G4" s="35"/>
      <c r="J4" s="39" t="s">
        <v>8</v>
      </c>
      <c r="K4" s="40">
        <v>6</v>
      </c>
    </row>
    <row r="5" spans="1:13" ht="15.75" thickBot="1" x14ac:dyDescent="0.25">
      <c r="A5" s="41"/>
      <c r="B5" s="41" t="s">
        <v>40</v>
      </c>
      <c r="C5" s="41"/>
      <c r="D5" s="42">
        <f>D3+D4</f>
        <v>98700</v>
      </c>
      <c r="E5" s="43"/>
      <c r="F5" s="42">
        <f>F3+F4</f>
        <v>120000</v>
      </c>
      <c r="G5" s="43"/>
      <c r="J5" s="39" t="s">
        <v>9</v>
      </c>
      <c r="K5" s="40">
        <v>1963</v>
      </c>
    </row>
    <row r="6" spans="1:13" x14ac:dyDescent="0.2">
      <c r="B6" s="112" t="s">
        <v>38</v>
      </c>
      <c r="D6" s="33">
        <f>-D5*E6</f>
        <v>-2961</v>
      </c>
      <c r="E6" s="44">
        <v>0.03</v>
      </c>
      <c r="F6" s="33">
        <f>-F5*0.03</f>
        <v>-3600</v>
      </c>
      <c r="G6" s="44">
        <v>0.03</v>
      </c>
      <c r="H6" s="45"/>
      <c r="J6" s="39" t="s">
        <v>53</v>
      </c>
      <c r="K6" s="46">
        <v>5050</v>
      </c>
    </row>
    <row r="7" spans="1:13" ht="15.75" thickBot="1" x14ac:dyDescent="0.25">
      <c r="A7" s="41" t="s">
        <v>39</v>
      </c>
      <c r="B7" s="41"/>
      <c r="C7" s="41"/>
      <c r="D7" s="42">
        <f>D5+D6</f>
        <v>95739</v>
      </c>
      <c r="E7" s="47"/>
      <c r="F7" s="42">
        <f>F5+F6</f>
        <v>116400</v>
      </c>
      <c r="G7" s="47"/>
      <c r="J7" s="39" t="s">
        <v>26</v>
      </c>
      <c r="K7" s="46">
        <v>19673</v>
      </c>
    </row>
    <row r="8" spans="1:13" ht="15.75" x14ac:dyDescent="0.25">
      <c r="A8" s="48"/>
      <c r="B8" s="49"/>
      <c r="C8" s="49"/>
      <c r="D8" s="34"/>
      <c r="E8" s="34"/>
      <c r="F8" s="34"/>
      <c r="G8" s="35"/>
      <c r="J8" s="39" t="s">
        <v>25</v>
      </c>
      <c r="K8" s="121">
        <f>K14/K6</f>
        <v>267.32673267326732</v>
      </c>
    </row>
    <row r="9" spans="1:13" x14ac:dyDescent="0.2">
      <c r="A9" s="138" t="s">
        <v>1</v>
      </c>
      <c r="B9" s="138"/>
      <c r="C9" s="138"/>
      <c r="D9" s="51"/>
      <c r="E9" s="52" t="s">
        <v>45</v>
      </c>
      <c r="F9" s="51"/>
      <c r="G9" s="51"/>
      <c r="J9" s="39" t="s">
        <v>27</v>
      </c>
      <c r="K9" s="122">
        <f>K14/K4</f>
        <v>225000</v>
      </c>
    </row>
    <row r="10" spans="1:13" x14ac:dyDescent="0.2">
      <c r="B10" s="139" t="s">
        <v>59</v>
      </c>
      <c r="C10" s="139"/>
      <c r="D10" s="54">
        <f>K14*0.0127+1658.68</f>
        <v>18803.68</v>
      </c>
      <c r="E10" s="55">
        <f>D10/D7</f>
        <v>0.19640564451268552</v>
      </c>
      <c r="F10" s="33">
        <f t="shared" ref="F10:F14" si="0">D10</f>
        <v>18803.68</v>
      </c>
      <c r="G10" s="55">
        <f>F10/F7</f>
        <v>0.16154364261168386</v>
      </c>
      <c r="J10" s="39" t="s">
        <v>43</v>
      </c>
      <c r="K10" s="56">
        <f>K6/K4</f>
        <v>841.66666666666663</v>
      </c>
    </row>
    <row r="11" spans="1:13" x14ac:dyDescent="0.2">
      <c r="B11" s="133" t="s">
        <v>60</v>
      </c>
      <c r="C11" s="133"/>
      <c r="D11" s="54">
        <v>2300</v>
      </c>
      <c r="E11" s="55">
        <f>D11/D7</f>
        <v>2.4023647625314656E-2</v>
      </c>
      <c r="F11" s="57">
        <f t="shared" si="0"/>
        <v>2300</v>
      </c>
      <c r="G11" s="55">
        <f>F11/F7</f>
        <v>1.9759450171821305E-2</v>
      </c>
    </row>
    <row r="12" spans="1:13" x14ac:dyDescent="0.2">
      <c r="B12" s="133" t="s">
        <v>61</v>
      </c>
      <c r="C12" s="133"/>
      <c r="D12" s="54">
        <v>4800</v>
      </c>
      <c r="E12" s="55">
        <f>D12/D7</f>
        <v>5.0136308087613199E-2</v>
      </c>
      <c r="F12" s="33">
        <f t="shared" si="0"/>
        <v>4800</v>
      </c>
      <c r="G12" s="55">
        <f>F12/F7</f>
        <v>4.1237113402061855E-2</v>
      </c>
    </row>
    <row r="13" spans="1:13" ht="15.75" x14ac:dyDescent="0.2">
      <c r="B13" s="133" t="s">
        <v>62</v>
      </c>
      <c r="C13" s="133"/>
      <c r="D13" s="54">
        <v>3012</v>
      </c>
      <c r="E13" s="55">
        <f>D13/D7</f>
        <v>3.146053332497728E-2</v>
      </c>
      <c r="F13" s="33">
        <f t="shared" si="0"/>
        <v>3012</v>
      </c>
      <c r="G13" s="55">
        <f>F13/F7</f>
        <v>2.5876288659793814E-2</v>
      </c>
      <c r="J13" s="134" t="s">
        <v>11</v>
      </c>
      <c r="K13" s="135"/>
    </row>
    <row r="14" spans="1:13" x14ac:dyDescent="0.2">
      <c r="B14" s="133" t="s">
        <v>63</v>
      </c>
      <c r="C14" s="133"/>
      <c r="D14" s="54">
        <v>840</v>
      </c>
      <c r="E14" s="55">
        <f>D14/D7</f>
        <v>8.7738539153323098E-3</v>
      </c>
      <c r="F14" s="33">
        <f t="shared" si="0"/>
        <v>840</v>
      </c>
      <c r="G14" s="55">
        <f>F14/F7</f>
        <v>7.2164948453608251E-3</v>
      </c>
      <c r="J14" s="58" t="s">
        <v>2</v>
      </c>
      <c r="K14" s="59">
        <v>1350000</v>
      </c>
    </row>
    <row r="15" spans="1:13" x14ac:dyDescent="0.2">
      <c r="B15" s="133" t="s">
        <v>65</v>
      </c>
      <c r="C15" s="133"/>
      <c r="D15" s="54">
        <v>0</v>
      </c>
      <c r="E15" s="55">
        <f>D15/D7</f>
        <v>0</v>
      </c>
      <c r="F15" s="33">
        <v>0</v>
      </c>
      <c r="G15" s="55">
        <f>F15/F7</f>
        <v>0</v>
      </c>
      <c r="J15" s="58" t="s">
        <v>22</v>
      </c>
      <c r="K15" s="59">
        <v>0</v>
      </c>
      <c r="L15" s="60">
        <f>K15/K14</f>
        <v>0</v>
      </c>
    </row>
    <row r="16" spans="1:13" x14ac:dyDescent="0.2">
      <c r="B16" s="133" t="s">
        <v>66</v>
      </c>
      <c r="C16" s="133"/>
      <c r="D16" s="54">
        <f>D7*E16</f>
        <v>5744.34</v>
      </c>
      <c r="E16" s="55">
        <v>0.06</v>
      </c>
      <c r="F16" s="33">
        <f>F7*G16</f>
        <v>6984</v>
      </c>
      <c r="G16" s="55">
        <v>0.06</v>
      </c>
      <c r="J16" s="58" t="s">
        <v>31</v>
      </c>
      <c r="K16" s="61">
        <f>K14-K15</f>
        <v>1350000</v>
      </c>
      <c r="L16" s="62">
        <f>1-L15</f>
        <v>1</v>
      </c>
    </row>
    <row r="17" spans="1:11" x14ac:dyDescent="0.2">
      <c r="B17" s="136" t="s">
        <v>67</v>
      </c>
      <c r="C17" s="136"/>
      <c r="D17" s="54">
        <v>1200</v>
      </c>
      <c r="E17" s="55">
        <f>D17/D7</f>
        <v>1.25340770219033E-2</v>
      </c>
      <c r="F17" s="33">
        <v>1200</v>
      </c>
      <c r="G17" s="55">
        <f>F17/F7</f>
        <v>1.0309278350515464E-2</v>
      </c>
      <c r="J17" s="58" t="s">
        <v>23</v>
      </c>
      <c r="K17" s="63" t="s">
        <v>58</v>
      </c>
    </row>
    <row r="18" spans="1:11" ht="15.75" thickBot="1" x14ac:dyDescent="0.25">
      <c r="A18" s="41" t="s">
        <v>5</v>
      </c>
      <c r="B18" s="41"/>
      <c r="C18" s="41"/>
      <c r="D18" s="64">
        <f>SUM(D10:D17)</f>
        <v>36700.020000000004</v>
      </c>
      <c r="E18" s="65">
        <f>D18/D7</f>
        <v>0.38333406448782631</v>
      </c>
      <c r="F18" s="64">
        <f>SUM(F10:F17)</f>
        <v>37939.68</v>
      </c>
      <c r="G18" s="65">
        <f>F18/F7</f>
        <v>0.3259422680412371</v>
      </c>
      <c r="J18" s="58" t="s">
        <v>3</v>
      </c>
      <c r="K18" s="66" t="s">
        <v>58</v>
      </c>
    </row>
    <row r="19" spans="1:11" ht="15.75" x14ac:dyDescent="0.25">
      <c r="A19" s="48"/>
      <c r="B19" s="49"/>
      <c r="C19" s="49"/>
      <c r="D19" s="34"/>
      <c r="E19" s="34"/>
      <c r="F19" s="34"/>
      <c r="G19" s="35"/>
      <c r="J19" s="58" t="s">
        <v>24</v>
      </c>
      <c r="K19" s="67">
        <v>0</v>
      </c>
    </row>
    <row r="20" spans="1:11" ht="15.75" x14ac:dyDescent="0.25">
      <c r="A20" s="48"/>
      <c r="B20" s="49"/>
      <c r="C20" s="49"/>
      <c r="D20" s="34"/>
      <c r="E20" s="34"/>
      <c r="F20" s="34"/>
      <c r="G20" s="35"/>
      <c r="J20" s="58" t="s">
        <v>32</v>
      </c>
      <c r="K20" s="68" t="e">
        <f>-PMT(K19/12,12*K18,K15)</f>
        <v>#VALUE!</v>
      </c>
    </row>
    <row r="21" spans="1:11" s="49" customFormat="1" ht="15.75" x14ac:dyDescent="0.25">
      <c r="A21" s="69" t="s">
        <v>6</v>
      </c>
      <c r="B21" s="70"/>
      <c r="C21" s="70"/>
      <c r="D21" s="71"/>
      <c r="E21" s="71"/>
      <c r="F21" s="71"/>
      <c r="G21" s="71"/>
      <c r="J21" s="72" t="s">
        <v>35</v>
      </c>
      <c r="K21" s="73" t="e">
        <f>K20*12</f>
        <v>#VALUE!</v>
      </c>
    </row>
    <row r="22" spans="1:11" x14ac:dyDescent="0.2">
      <c r="A22" s="74" t="s">
        <v>4</v>
      </c>
      <c r="B22" s="74"/>
      <c r="C22" s="74"/>
      <c r="D22" s="75">
        <f>D7-D18</f>
        <v>59038.979999999996</v>
      </c>
      <c r="E22" s="76"/>
      <c r="F22" s="75">
        <f>F7-F18</f>
        <v>78460.320000000007</v>
      </c>
      <c r="G22" s="77"/>
    </row>
    <row r="23" spans="1:11" ht="16.5" thickBot="1" x14ac:dyDescent="0.3">
      <c r="A23" s="41" t="s">
        <v>7</v>
      </c>
      <c r="B23" s="41"/>
      <c r="C23" s="41"/>
      <c r="D23" s="78">
        <f>D22/K14</f>
        <v>4.3732577777777774E-2</v>
      </c>
      <c r="E23" s="79"/>
      <c r="F23" s="78">
        <f>F22/K14</f>
        <v>5.8118755555555561E-2</v>
      </c>
      <c r="G23" s="43"/>
    </row>
    <row r="24" spans="1:11" x14ac:dyDescent="0.2">
      <c r="A24" s="80" t="s">
        <v>13</v>
      </c>
      <c r="B24" s="80"/>
      <c r="C24" s="80"/>
      <c r="D24" s="119">
        <f>K14/D3</f>
        <v>13.677811550151976</v>
      </c>
      <c r="E24" s="82"/>
      <c r="F24" s="119">
        <f>K14/F3</f>
        <v>11.25</v>
      </c>
      <c r="G24" s="82"/>
      <c r="H24" s="83"/>
    </row>
    <row r="25" spans="1:11" x14ac:dyDescent="0.2">
      <c r="D25" s="34"/>
      <c r="E25" s="34"/>
      <c r="F25" s="34"/>
      <c r="G25" s="84"/>
      <c r="H25" s="83"/>
    </row>
    <row r="26" spans="1:11" x14ac:dyDescent="0.2">
      <c r="A26" s="70" t="s">
        <v>49</v>
      </c>
      <c r="B26" s="70"/>
      <c r="C26" s="70"/>
      <c r="D26" s="71"/>
      <c r="E26" s="71"/>
      <c r="F26" s="71"/>
      <c r="G26" s="71"/>
    </row>
    <row r="27" spans="1:11" x14ac:dyDescent="0.2">
      <c r="A27" s="112" t="s">
        <v>12</v>
      </c>
      <c r="D27" s="33" t="e">
        <f>-K21</f>
        <v>#VALUE!</v>
      </c>
      <c r="E27" s="33"/>
      <c r="F27" s="85" t="e">
        <f>D27</f>
        <v>#VALUE!</v>
      </c>
      <c r="G27" s="35"/>
    </row>
    <row r="28" spans="1:11" x14ac:dyDescent="0.2">
      <c r="A28" s="112" t="s">
        <v>34</v>
      </c>
      <c r="D28" s="120" t="e">
        <f>-D22/D27</f>
        <v>#VALUE!</v>
      </c>
      <c r="E28" s="87"/>
      <c r="F28" s="120" t="e">
        <f>-F22/F27</f>
        <v>#VALUE!</v>
      </c>
      <c r="G28" s="35"/>
    </row>
    <row r="29" spans="1:11" ht="15.75" x14ac:dyDescent="0.25">
      <c r="A29" s="74" t="s">
        <v>36</v>
      </c>
      <c r="B29" s="74"/>
      <c r="C29" s="74"/>
      <c r="D29" s="75" t="e">
        <f>D22+D27</f>
        <v>#VALUE!</v>
      </c>
      <c r="E29" s="76"/>
      <c r="F29" s="75" t="e">
        <f>F22+F27</f>
        <v>#VALUE!</v>
      </c>
      <c r="G29" s="88"/>
    </row>
    <row r="30" spans="1:11" ht="15.75" thickBot="1" x14ac:dyDescent="0.25">
      <c r="A30" s="41" t="s">
        <v>49</v>
      </c>
      <c r="B30" s="41"/>
      <c r="C30" s="41"/>
      <c r="D30" s="118" t="e">
        <f>D29/K16</f>
        <v>#VALUE!</v>
      </c>
      <c r="E30" s="79"/>
      <c r="F30" s="118" t="e">
        <f>F29/K16</f>
        <v>#VALUE!</v>
      </c>
      <c r="G30" s="79"/>
    </row>
    <row r="31" spans="1:11" ht="15.75" x14ac:dyDescent="0.25">
      <c r="A31" s="89" t="s">
        <v>46</v>
      </c>
      <c r="B31" s="89"/>
      <c r="C31" s="89"/>
      <c r="D31" s="33" t="e">
        <f>-PPMT(K19,1,K18,K15)</f>
        <v>#VALUE!</v>
      </c>
      <c r="E31" s="90"/>
      <c r="F31" s="33" t="e">
        <f>D31</f>
        <v>#VALUE!</v>
      </c>
      <c r="G31" s="35"/>
    </row>
    <row r="32" spans="1:11" x14ac:dyDescent="0.2">
      <c r="A32" s="89" t="s">
        <v>48</v>
      </c>
      <c r="D32" s="91" t="e">
        <f>D31+D29</f>
        <v>#VALUE!</v>
      </c>
      <c r="E32" s="35"/>
      <c r="F32" s="85" t="e">
        <f>+F29+F31</f>
        <v>#VALUE!</v>
      </c>
      <c r="G32" s="35"/>
    </row>
    <row r="33" spans="1:9" ht="15.75" thickBot="1" x14ac:dyDescent="0.25">
      <c r="A33" s="41" t="s">
        <v>47</v>
      </c>
      <c r="B33" s="41"/>
      <c r="C33" s="41"/>
      <c r="D33" s="65" t="e">
        <f>D32/K16</f>
        <v>#VALUE!</v>
      </c>
      <c r="E33" s="65"/>
      <c r="F33" s="65" t="e">
        <f>F32/K16</f>
        <v>#VALUE!</v>
      </c>
      <c r="G33" s="65"/>
    </row>
    <row r="34" spans="1:9" ht="15.75" x14ac:dyDescent="0.25">
      <c r="A34" s="92"/>
      <c r="D34" s="93"/>
      <c r="E34" s="94"/>
      <c r="F34" s="95"/>
      <c r="G34" s="94"/>
    </row>
    <row r="36" spans="1:9" ht="15.75" x14ac:dyDescent="0.25">
      <c r="A36" s="129" t="s">
        <v>44</v>
      </c>
      <c r="B36" s="129"/>
      <c r="C36" s="129"/>
      <c r="D36" s="129"/>
      <c r="E36" s="129"/>
      <c r="F36" s="129"/>
      <c r="G36" s="129"/>
      <c r="H36" s="129"/>
      <c r="I36" s="129"/>
    </row>
    <row r="37" spans="1:9" x14ac:dyDescent="0.2">
      <c r="A37" s="96"/>
      <c r="B37" s="96"/>
      <c r="C37" s="96" t="s">
        <v>64</v>
      </c>
      <c r="D37" s="130" t="s">
        <v>18</v>
      </c>
      <c r="E37" s="131"/>
      <c r="F37" s="132"/>
      <c r="G37" s="130" t="s">
        <v>29</v>
      </c>
      <c r="H37" s="131"/>
      <c r="I37" s="132"/>
    </row>
    <row r="38" spans="1:9" x14ac:dyDescent="0.2">
      <c r="A38" s="97" t="s">
        <v>16</v>
      </c>
      <c r="B38" s="97" t="s">
        <v>10</v>
      </c>
      <c r="C38" s="97" t="s">
        <v>17</v>
      </c>
      <c r="D38" s="98" t="s">
        <v>19</v>
      </c>
      <c r="E38" s="99" t="s">
        <v>20</v>
      </c>
      <c r="F38" s="100" t="s">
        <v>21</v>
      </c>
      <c r="G38" s="98" t="s">
        <v>19</v>
      </c>
      <c r="H38" s="99" t="s">
        <v>20</v>
      </c>
      <c r="I38" s="100" t="s">
        <v>21</v>
      </c>
    </row>
    <row r="39" spans="1:9" x14ac:dyDescent="0.2">
      <c r="A39" s="101">
        <v>1</v>
      </c>
      <c r="B39" s="101" t="s">
        <v>41</v>
      </c>
      <c r="C39" s="101">
        <v>800</v>
      </c>
      <c r="D39" s="102">
        <v>1300</v>
      </c>
      <c r="E39" s="103">
        <f t="shared" ref="E39:E43" si="1">D39*12</f>
        <v>15600</v>
      </c>
      <c r="F39" s="104">
        <f t="shared" ref="F39:F43" si="2">D39/C39</f>
        <v>1.625</v>
      </c>
      <c r="G39" s="102">
        <v>1600</v>
      </c>
      <c r="H39" s="103">
        <f t="shared" ref="H39:H44" si="3">G39*12</f>
        <v>19200</v>
      </c>
      <c r="I39" s="104">
        <f t="shared" ref="I39:I44" si="4">G39/C39</f>
        <v>2</v>
      </c>
    </row>
    <row r="40" spans="1:9" x14ac:dyDescent="0.2">
      <c r="A40" s="101">
        <v>2</v>
      </c>
      <c r="B40" s="101" t="s">
        <v>41</v>
      </c>
      <c r="C40" s="101">
        <v>800</v>
      </c>
      <c r="D40" s="102">
        <v>1300</v>
      </c>
      <c r="E40" s="103">
        <f t="shared" si="1"/>
        <v>15600</v>
      </c>
      <c r="F40" s="104">
        <f t="shared" si="2"/>
        <v>1.625</v>
      </c>
      <c r="G40" s="102">
        <v>1600</v>
      </c>
      <c r="H40" s="103">
        <f t="shared" si="3"/>
        <v>19200</v>
      </c>
      <c r="I40" s="104">
        <f t="shared" si="4"/>
        <v>2</v>
      </c>
    </row>
    <row r="41" spans="1:9" x14ac:dyDescent="0.2">
      <c r="A41" s="101">
        <v>3</v>
      </c>
      <c r="B41" s="101" t="s">
        <v>41</v>
      </c>
      <c r="C41" s="101">
        <v>800</v>
      </c>
      <c r="D41" s="102">
        <v>1300</v>
      </c>
      <c r="E41" s="103">
        <f>D41*12</f>
        <v>15600</v>
      </c>
      <c r="F41" s="104">
        <f t="shared" si="2"/>
        <v>1.625</v>
      </c>
      <c r="G41" s="102">
        <v>1600</v>
      </c>
      <c r="H41" s="103">
        <f t="shared" si="3"/>
        <v>19200</v>
      </c>
      <c r="I41" s="104">
        <f t="shared" si="4"/>
        <v>2</v>
      </c>
    </row>
    <row r="42" spans="1:9" x14ac:dyDescent="0.2">
      <c r="A42" s="101">
        <v>4</v>
      </c>
      <c r="B42" s="101" t="s">
        <v>41</v>
      </c>
      <c r="C42" s="101">
        <v>800</v>
      </c>
      <c r="D42" s="102">
        <v>1400</v>
      </c>
      <c r="E42" s="103">
        <f t="shared" si="1"/>
        <v>16800</v>
      </c>
      <c r="F42" s="104">
        <f t="shared" si="2"/>
        <v>1.75</v>
      </c>
      <c r="G42" s="102">
        <v>1600</v>
      </c>
      <c r="H42" s="103">
        <f t="shared" si="3"/>
        <v>19200</v>
      </c>
      <c r="I42" s="104">
        <f t="shared" si="4"/>
        <v>2</v>
      </c>
    </row>
    <row r="43" spans="1:9" x14ac:dyDescent="0.2">
      <c r="A43" s="101">
        <v>5</v>
      </c>
      <c r="B43" s="101" t="s">
        <v>42</v>
      </c>
      <c r="C43" s="101">
        <v>925</v>
      </c>
      <c r="D43" s="102">
        <v>1475</v>
      </c>
      <c r="E43" s="103">
        <f t="shared" si="1"/>
        <v>17700</v>
      </c>
      <c r="F43" s="104">
        <f t="shared" si="2"/>
        <v>1.5945945945945945</v>
      </c>
      <c r="G43" s="102">
        <v>1800</v>
      </c>
      <c r="H43" s="103">
        <f t="shared" si="3"/>
        <v>21600</v>
      </c>
      <c r="I43" s="104">
        <f t="shared" si="4"/>
        <v>1.9459459459459461</v>
      </c>
    </row>
    <row r="44" spans="1:9" x14ac:dyDescent="0.2">
      <c r="A44" s="105">
        <v>6</v>
      </c>
      <c r="B44" s="105" t="s">
        <v>42</v>
      </c>
      <c r="C44" s="105">
        <v>925</v>
      </c>
      <c r="D44" s="106">
        <v>1450</v>
      </c>
      <c r="E44" s="107">
        <f>D44*12</f>
        <v>17400</v>
      </c>
      <c r="F44" s="108">
        <f>D44/C44</f>
        <v>1.5675675675675675</v>
      </c>
      <c r="G44" s="106">
        <v>1800</v>
      </c>
      <c r="H44" s="107">
        <f t="shared" si="3"/>
        <v>21600</v>
      </c>
      <c r="I44" s="108">
        <f t="shared" si="4"/>
        <v>1.9459459459459461</v>
      </c>
    </row>
    <row r="45" spans="1:9" ht="15.75" thickBot="1" x14ac:dyDescent="0.25">
      <c r="A45" s="41" t="s">
        <v>86</v>
      </c>
      <c r="B45" s="41"/>
      <c r="C45" s="109">
        <f>'4a'!K6</f>
        <v>5050</v>
      </c>
      <c r="D45" s="64">
        <f>SUM(D39:D44)</f>
        <v>8225</v>
      </c>
      <c r="E45" s="64">
        <f>SUM(E39:E44)</f>
        <v>98700</v>
      </c>
      <c r="F45" s="43"/>
      <c r="G45" s="64">
        <f>SUM(G39:G44)</f>
        <v>10000</v>
      </c>
      <c r="H45" s="64">
        <f>SUM(H39:H44)</f>
        <v>120000</v>
      </c>
      <c r="I45" s="43"/>
    </row>
    <row r="46" spans="1:9" x14ac:dyDescent="0.2">
      <c r="F46" s="110"/>
    </row>
    <row r="47" spans="1:9" x14ac:dyDescent="0.2">
      <c r="F47" s="110"/>
    </row>
    <row r="49" spans="1:6" x14ac:dyDescent="0.2">
      <c r="A49" s="112" t="s">
        <v>68</v>
      </c>
      <c r="F49" s="110"/>
    </row>
    <row r="50" spans="1:6" x14ac:dyDescent="0.2">
      <c r="A50" s="112">
        <v>1</v>
      </c>
      <c r="B50" s="112" t="s">
        <v>69</v>
      </c>
    </row>
    <row r="51" spans="1:6" x14ac:dyDescent="0.2">
      <c r="A51" s="112">
        <v>2</v>
      </c>
      <c r="B51" s="112" t="s">
        <v>70</v>
      </c>
    </row>
    <row r="52" spans="1:6" x14ac:dyDescent="0.2">
      <c r="A52" s="112">
        <v>3</v>
      </c>
      <c r="B52" s="112" t="s">
        <v>70</v>
      </c>
    </row>
    <row r="53" spans="1:6" x14ac:dyDescent="0.2">
      <c r="A53" s="112">
        <v>4</v>
      </c>
      <c r="B53" s="112" t="s">
        <v>70</v>
      </c>
      <c r="F53" s="110"/>
    </row>
    <row r="54" spans="1:6" x14ac:dyDescent="0.2">
      <c r="A54" s="112">
        <v>5</v>
      </c>
      <c r="B54" s="112" t="s">
        <v>70</v>
      </c>
    </row>
    <row r="55" spans="1:6" x14ac:dyDescent="0.2">
      <c r="A55" s="112">
        <v>6</v>
      </c>
      <c r="B55" s="112" t="s">
        <v>70</v>
      </c>
    </row>
    <row r="56" spans="1:6" x14ac:dyDescent="0.2">
      <c r="A56" s="112">
        <v>7</v>
      </c>
      <c r="B56" s="112" t="s">
        <v>72</v>
      </c>
    </row>
    <row r="57" spans="1:6" x14ac:dyDescent="0.2">
      <c r="A57" s="112">
        <v>8</v>
      </c>
      <c r="B57" s="112" t="s">
        <v>71</v>
      </c>
    </row>
    <row r="58" spans="1:6" x14ac:dyDescent="0.2">
      <c r="F58" s="110"/>
    </row>
    <row r="59" spans="1:6" x14ac:dyDescent="0.2">
      <c r="F59" s="110"/>
    </row>
    <row r="60" spans="1:6" x14ac:dyDescent="0.2">
      <c r="F60" s="110"/>
    </row>
    <row r="61" spans="1:6" x14ac:dyDescent="0.2">
      <c r="F61" s="110"/>
    </row>
    <row r="62" spans="1:6" x14ac:dyDescent="0.2">
      <c r="F62" s="110"/>
    </row>
    <row r="63" spans="1:6" x14ac:dyDescent="0.2">
      <c r="F63" s="110"/>
    </row>
    <row r="64" spans="1:6" x14ac:dyDescent="0.2">
      <c r="F64" s="110"/>
    </row>
    <row r="65" spans="6:6" x14ac:dyDescent="0.2">
      <c r="F65" s="110"/>
    </row>
    <row r="66" spans="6:6" x14ac:dyDescent="0.2">
      <c r="F66" s="110"/>
    </row>
  </sheetData>
  <mergeCells count="15">
    <mergeCell ref="B12:C12"/>
    <mergeCell ref="A1:C1"/>
    <mergeCell ref="J2:K2"/>
    <mergeCell ref="A9:C9"/>
    <mergeCell ref="B10:C10"/>
    <mergeCell ref="B11:C11"/>
    <mergeCell ref="A36:I36"/>
    <mergeCell ref="D37:F37"/>
    <mergeCell ref="G37:I37"/>
    <mergeCell ref="B13:C13"/>
    <mergeCell ref="J13:K13"/>
    <mergeCell ref="B14:C14"/>
    <mergeCell ref="B15:C15"/>
    <mergeCell ref="B16:C16"/>
    <mergeCell ref="B17:C17"/>
  </mergeCells>
  <pageMargins left="0.75" right="0.75" top="1" bottom="1" header="0.5" footer="0.5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B119-0BC3-413D-B557-D188FA65110D}">
  <dimension ref="A1:M66"/>
  <sheetViews>
    <sheetView workbookViewId="0">
      <selection activeCell="D23" sqref="D23"/>
    </sheetView>
  </sheetViews>
  <sheetFormatPr defaultColWidth="11.42578125" defaultRowHeight="15" x14ac:dyDescent="0.2"/>
  <cols>
    <col min="1" max="1" width="6.140625" style="128" customWidth="1"/>
    <col min="2" max="2" width="8.42578125" style="128" customWidth="1"/>
    <col min="3" max="3" width="24.85546875" style="128" customWidth="1"/>
    <col min="4" max="4" width="14.28515625" style="128" bestFit="1" customWidth="1"/>
    <col min="5" max="5" width="13.5703125" style="128" bestFit="1" customWidth="1"/>
    <col min="6" max="6" width="13.42578125" style="49" bestFit="1" customWidth="1"/>
    <col min="7" max="7" width="14.28515625" style="128" bestFit="1" customWidth="1"/>
    <col min="8" max="8" width="13.140625" style="128" customWidth="1"/>
    <col min="9" max="9" width="11.42578125" style="128"/>
    <col min="10" max="10" width="20.7109375" style="128" bestFit="1" customWidth="1"/>
    <col min="11" max="11" width="16.42578125" style="128" bestFit="1" customWidth="1"/>
    <col min="12" max="16384" width="11.42578125" style="128"/>
  </cols>
  <sheetData>
    <row r="1" spans="1:13" x14ac:dyDescent="0.2">
      <c r="A1" s="137"/>
      <c r="B1" s="137"/>
      <c r="C1" s="137"/>
      <c r="D1" s="28" t="s">
        <v>15</v>
      </c>
      <c r="E1" s="29"/>
      <c r="F1" s="28" t="s">
        <v>28</v>
      </c>
    </row>
    <row r="2" spans="1:13" ht="15.75" x14ac:dyDescent="0.2">
      <c r="A2" s="31" t="s">
        <v>0</v>
      </c>
      <c r="B2" s="32"/>
      <c r="C2" s="32"/>
      <c r="D2" s="32"/>
      <c r="E2" s="32"/>
      <c r="F2" s="32"/>
      <c r="G2" s="32"/>
      <c r="J2" s="134" t="s">
        <v>30</v>
      </c>
      <c r="K2" s="135"/>
    </row>
    <row r="3" spans="1:13" ht="15.75" x14ac:dyDescent="0.25">
      <c r="B3" s="128" t="s">
        <v>37</v>
      </c>
      <c r="D3" s="33">
        <f>'4b'!E45</f>
        <v>98700</v>
      </c>
      <c r="E3" s="34"/>
      <c r="F3" s="33">
        <f>'4b'!H45</f>
        <v>120000</v>
      </c>
      <c r="G3" s="35"/>
      <c r="J3" s="36" t="s">
        <v>14</v>
      </c>
      <c r="K3" s="37" t="s">
        <v>56</v>
      </c>
      <c r="L3" s="127"/>
      <c r="M3" s="127"/>
    </row>
    <row r="4" spans="1:13" x14ac:dyDescent="0.2">
      <c r="B4" s="128" t="s">
        <v>85</v>
      </c>
      <c r="D4" s="33">
        <v>0</v>
      </c>
      <c r="E4" s="34"/>
      <c r="F4" s="33">
        <v>0</v>
      </c>
      <c r="G4" s="35"/>
      <c r="J4" s="39" t="s">
        <v>8</v>
      </c>
      <c r="K4" s="40">
        <v>6</v>
      </c>
    </row>
    <row r="5" spans="1:13" ht="15.75" thickBot="1" x14ac:dyDescent="0.25">
      <c r="A5" s="41"/>
      <c r="B5" s="41" t="s">
        <v>40</v>
      </c>
      <c r="C5" s="41"/>
      <c r="D5" s="42">
        <f>D3+D4</f>
        <v>98700</v>
      </c>
      <c r="E5" s="43"/>
      <c r="F5" s="42">
        <f>F3+F4</f>
        <v>120000</v>
      </c>
      <c r="G5" s="43"/>
      <c r="J5" s="39" t="s">
        <v>9</v>
      </c>
      <c r="K5" s="40">
        <v>1963</v>
      </c>
    </row>
    <row r="6" spans="1:13" x14ac:dyDescent="0.2">
      <c r="B6" s="128" t="s">
        <v>38</v>
      </c>
      <c r="D6" s="33">
        <f>-D5*E6</f>
        <v>-2961</v>
      </c>
      <c r="E6" s="44">
        <v>0.03</v>
      </c>
      <c r="F6" s="33">
        <f>-F5*0.03</f>
        <v>-3600</v>
      </c>
      <c r="G6" s="44">
        <v>0.03</v>
      </c>
      <c r="H6" s="45"/>
      <c r="J6" s="39" t="s">
        <v>53</v>
      </c>
      <c r="K6" s="46">
        <v>5050</v>
      </c>
    </row>
    <row r="7" spans="1:13" ht="15.75" thickBot="1" x14ac:dyDescent="0.25">
      <c r="A7" s="41" t="s">
        <v>39</v>
      </c>
      <c r="B7" s="41"/>
      <c r="C7" s="41"/>
      <c r="D7" s="42">
        <f>D5+D6</f>
        <v>95739</v>
      </c>
      <c r="E7" s="47"/>
      <c r="F7" s="42">
        <f>F5+F6</f>
        <v>116400</v>
      </c>
      <c r="G7" s="47"/>
      <c r="J7" s="39" t="s">
        <v>26</v>
      </c>
      <c r="K7" s="46">
        <v>19673</v>
      </c>
    </row>
    <row r="8" spans="1:13" ht="15.75" x14ac:dyDescent="0.25">
      <c r="A8" s="48"/>
      <c r="B8" s="49"/>
      <c r="C8" s="49"/>
      <c r="D8" s="34"/>
      <c r="E8" s="34"/>
      <c r="F8" s="34"/>
      <c r="G8" s="35"/>
      <c r="J8" s="39" t="s">
        <v>25</v>
      </c>
      <c r="K8" s="121">
        <f>K14/K6</f>
        <v>267.32673267326732</v>
      </c>
    </row>
    <row r="9" spans="1:13" x14ac:dyDescent="0.2">
      <c r="A9" s="138" t="s">
        <v>1</v>
      </c>
      <c r="B9" s="138"/>
      <c r="C9" s="138"/>
      <c r="D9" s="51"/>
      <c r="E9" s="52" t="s">
        <v>45</v>
      </c>
      <c r="F9" s="51"/>
      <c r="G9" s="51"/>
      <c r="J9" s="39" t="s">
        <v>27</v>
      </c>
      <c r="K9" s="122">
        <f>K14/K4</f>
        <v>225000</v>
      </c>
    </row>
    <row r="10" spans="1:13" x14ac:dyDescent="0.2">
      <c r="B10" s="139" t="s">
        <v>59</v>
      </c>
      <c r="C10" s="139"/>
      <c r="D10" s="54">
        <f>K14*0.0127+1658.68</f>
        <v>18803.68</v>
      </c>
      <c r="E10" s="55">
        <f>D10/D7</f>
        <v>0.19640564451268552</v>
      </c>
      <c r="F10" s="33">
        <f t="shared" ref="F10:F14" si="0">D10</f>
        <v>18803.68</v>
      </c>
      <c r="G10" s="55">
        <f>F10/F7</f>
        <v>0.16154364261168386</v>
      </c>
      <c r="J10" s="39" t="s">
        <v>43</v>
      </c>
      <c r="K10" s="56">
        <f>K6/K4</f>
        <v>841.66666666666663</v>
      </c>
    </row>
    <row r="11" spans="1:13" x14ac:dyDescent="0.2">
      <c r="B11" s="133" t="s">
        <v>60</v>
      </c>
      <c r="C11" s="133"/>
      <c r="D11" s="54">
        <v>2300</v>
      </c>
      <c r="E11" s="55">
        <f>D11/D7</f>
        <v>2.4023647625314656E-2</v>
      </c>
      <c r="F11" s="57">
        <f t="shared" si="0"/>
        <v>2300</v>
      </c>
      <c r="G11" s="55">
        <f>F11/F7</f>
        <v>1.9759450171821305E-2</v>
      </c>
    </row>
    <row r="12" spans="1:13" x14ac:dyDescent="0.2">
      <c r="B12" s="133" t="s">
        <v>61</v>
      </c>
      <c r="C12" s="133"/>
      <c r="D12" s="54">
        <v>4800</v>
      </c>
      <c r="E12" s="55">
        <f>D12/D7</f>
        <v>5.0136308087613199E-2</v>
      </c>
      <c r="F12" s="33">
        <f t="shared" si="0"/>
        <v>4800</v>
      </c>
      <c r="G12" s="55">
        <f>F12/F7</f>
        <v>4.1237113402061855E-2</v>
      </c>
    </row>
    <row r="13" spans="1:13" ht="15.75" x14ac:dyDescent="0.2">
      <c r="B13" s="133" t="s">
        <v>62</v>
      </c>
      <c r="C13" s="133"/>
      <c r="D13" s="54">
        <v>3012</v>
      </c>
      <c r="E13" s="55">
        <f>D13/D7</f>
        <v>3.146053332497728E-2</v>
      </c>
      <c r="F13" s="33">
        <f t="shared" si="0"/>
        <v>3012</v>
      </c>
      <c r="G13" s="55">
        <f>F13/F7</f>
        <v>2.5876288659793814E-2</v>
      </c>
      <c r="J13" s="134" t="s">
        <v>11</v>
      </c>
      <c r="K13" s="135"/>
    </row>
    <row r="14" spans="1:13" x14ac:dyDescent="0.2">
      <c r="B14" s="133" t="s">
        <v>63</v>
      </c>
      <c r="C14" s="133"/>
      <c r="D14" s="54">
        <v>840</v>
      </c>
      <c r="E14" s="55">
        <f>D14/D7</f>
        <v>8.7738539153323098E-3</v>
      </c>
      <c r="F14" s="33">
        <f t="shared" si="0"/>
        <v>840</v>
      </c>
      <c r="G14" s="55">
        <f>F14/F7</f>
        <v>7.2164948453608251E-3</v>
      </c>
      <c r="J14" s="58" t="s">
        <v>2</v>
      </c>
      <c r="K14" s="59">
        <v>1350000</v>
      </c>
    </row>
    <row r="15" spans="1:13" x14ac:dyDescent="0.2">
      <c r="B15" s="133" t="s">
        <v>65</v>
      </c>
      <c r="C15" s="133"/>
      <c r="D15" s="54">
        <f>D7*0.06</f>
        <v>5744.34</v>
      </c>
      <c r="E15" s="55">
        <f>D15/D7</f>
        <v>6.0000000000000005E-2</v>
      </c>
      <c r="F15" s="33">
        <f>F7*0.06</f>
        <v>6984</v>
      </c>
      <c r="G15" s="55">
        <f>F15/F7</f>
        <v>0.06</v>
      </c>
      <c r="J15" s="58" t="s">
        <v>22</v>
      </c>
      <c r="K15" s="59">
        <v>0</v>
      </c>
      <c r="L15" s="60">
        <f>K15/K14</f>
        <v>0</v>
      </c>
    </row>
    <row r="16" spans="1:13" x14ac:dyDescent="0.2">
      <c r="B16" s="133" t="s">
        <v>66</v>
      </c>
      <c r="C16" s="133"/>
      <c r="D16" s="54">
        <f>D7*E16</f>
        <v>5744.34</v>
      </c>
      <c r="E16" s="55">
        <v>0.06</v>
      </c>
      <c r="F16" s="33">
        <f>F7*G16</f>
        <v>6984</v>
      </c>
      <c r="G16" s="55">
        <v>0.06</v>
      </c>
      <c r="J16" s="58" t="s">
        <v>31</v>
      </c>
      <c r="K16" s="61">
        <f>K14-K15</f>
        <v>1350000</v>
      </c>
      <c r="L16" s="62">
        <f>1-L15</f>
        <v>1</v>
      </c>
    </row>
    <row r="17" spans="1:11" x14ac:dyDescent="0.2">
      <c r="B17" s="136" t="s">
        <v>67</v>
      </c>
      <c r="C17" s="136"/>
      <c r="D17" s="54">
        <v>1200</v>
      </c>
      <c r="E17" s="55">
        <f>D17/D7</f>
        <v>1.25340770219033E-2</v>
      </c>
      <c r="F17" s="33">
        <v>1200</v>
      </c>
      <c r="G17" s="55">
        <f>F17/F7</f>
        <v>1.0309278350515464E-2</v>
      </c>
      <c r="J17" s="58" t="s">
        <v>23</v>
      </c>
      <c r="K17" s="63" t="s">
        <v>58</v>
      </c>
    </row>
    <row r="18" spans="1:11" ht="15.75" thickBot="1" x14ac:dyDescent="0.25">
      <c r="A18" s="41" t="s">
        <v>5</v>
      </c>
      <c r="B18" s="41"/>
      <c r="C18" s="41"/>
      <c r="D18" s="64">
        <f>SUM(D10:D17)</f>
        <v>42444.36</v>
      </c>
      <c r="E18" s="65">
        <f>D18/D7</f>
        <v>0.44333406448782631</v>
      </c>
      <c r="F18" s="64">
        <f>SUM(F10:F17)</f>
        <v>44923.68</v>
      </c>
      <c r="G18" s="65">
        <f>F18/F7</f>
        <v>0.3859422680412371</v>
      </c>
      <c r="J18" s="58" t="s">
        <v>3</v>
      </c>
      <c r="K18" s="66" t="s">
        <v>58</v>
      </c>
    </row>
    <row r="19" spans="1:11" ht="15.75" x14ac:dyDescent="0.25">
      <c r="A19" s="48"/>
      <c r="B19" s="49"/>
      <c r="C19" s="49"/>
      <c r="D19" s="34"/>
      <c r="E19" s="34"/>
      <c r="F19" s="34"/>
      <c r="G19" s="35"/>
      <c r="J19" s="58" t="s">
        <v>24</v>
      </c>
      <c r="K19" s="67">
        <v>0</v>
      </c>
    </row>
    <row r="20" spans="1:11" ht="15.75" x14ac:dyDescent="0.25">
      <c r="A20" s="48"/>
      <c r="B20" s="49"/>
      <c r="C20" s="49"/>
      <c r="D20" s="34"/>
      <c r="E20" s="34"/>
      <c r="F20" s="34"/>
      <c r="G20" s="35"/>
      <c r="J20" s="58" t="s">
        <v>32</v>
      </c>
      <c r="K20" s="68" t="e">
        <f>-PMT(K19/12,12*K18,K15)</f>
        <v>#VALUE!</v>
      </c>
    </row>
    <row r="21" spans="1:11" s="49" customFormat="1" ht="15.75" x14ac:dyDescent="0.25">
      <c r="A21" s="69" t="s">
        <v>6</v>
      </c>
      <c r="B21" s="70"/>
      <c r="C21" s="70"/>
      <c r="D21" s="71"/>
      <c r="E21" s="71"/>
      <c r="F21" s="71"/>
      <c r="G21" s="71"/>
      <c r="J21" s="72" t="s">
        <v>35</v>
      </c>
      <c r="K21" s="73" t="e">
        <f>K20*12</f>
        <v>#VALUE!</v>
      </c>
    </row>
    <row r="22" spans="1:11" x14ac:dyDescent="0.2">
      <c r="A22" s="74" t="s">
        <v>4</v>
      </c>
      <c r="B22" s="74"/>
      <c r="C22" s="74"/>
      <c r="D22" s="75">
        <f>D7-D18</f>
        <v>53294.64</v>
      </c>
      <c r="E22" s="76"/>
      <c r="F22" s="75">
        <f>F7-F18</f>
        <v>71476.320000000007</v>
      </c>
      <c r="G22" s="77"/>
    </row>
    <row r="23" spans="1:11" ht="16.5" thickBot="1" x14ac:dyDescent="0.3">
      <c r="A23" s="41" t="s">
        <v>7</v>
      </c>
      <c r="B23" s="41"/>
      <c r="C23" s="41"/>
      <c r="D23" s="78">
        <f>D22/K14</f>
        <v>3.9477511111111113E-2</v>
      </c>
      <c r="E23" s="79"/>
      <c r="F23" s="78">
        <f>F22/K14</f>
        <v>5.2945422222222226E-2</v>
      </c>
      <c r="G23" s="43"/>
    </row>
    <row r="24" spans="1:11" x14ac:dyDescent="0.2">
      <c r="A24" s="80" t="s">
        <v>13</v>
      </c>
      <c r="B24" s="80"/>
      <c r="C24" s="80"/>
      <c r="D24" s="119">
        <f>K14/D3</f>
        <v>13.677811550151976</v>
      </c>
      <c r="E24" s="82"/>
      <c r="F24" s="119">
        <f>K14/F3</f>
        <v>11.25</v>
      </c>
      <c r="G24" s="82"/>
      <c r="H24" s="83"/>
    </row>
    <row r="25" spans="1:11" x14ac:dyDescent="0.2">
      <c r="D25" s="34"/>
      <c r="E25" s="34"/>
      <c r="F25" s="34"/>
      <c r="G25" s="84"/>
      <c r="H25" s="83"/>
    </row>
    <row r="26" spans="1:11" x14ac:dyDescent="0.2">
      <c r="A26" s="70" t="s">
        <v>49</v>
      </c>
      <c r="B26" s="70"/>
      <c r="C26" s="70"/>
      <c r="D26" s="71"/>
      <c r="E26" s="71"/>
      <c r="F26" s="71"/>
      <c r="G26" s="71"/>
    </row>
    <row r="27" spans="1:11" x14ac:dyDescent="0.2">
      <c r="A27" s="128" t="s">
        <v>12</v>
      </c>
      <c r="D27" s="33" t="e">
        <f>-K21</f>
        <v>#VALUE!</v>
      </c>
      <c r="E27" s="33"/>
      <c r="F27" s="85" t="e">
        <f>D27</f>
        <v>#VALUE!</v>
      </c>
      <c r="G27" s="35"/>
    </row>
    <row r="28" spans="1:11" x14ac:dyDescent="0.2">
      <c r="A28" s="128" t="s">
        <v>34</v>
      </c>
      <c r="D28" s="120" t="e">
        <f>-D22/D27</f>
        <v>#VALUE!</v>
      </c>
      <c r="E28" s="87"/>
      <c r="F28" s="120" t="e">
        <f>-F22/F27</f>
        <v>#VALUE!</v>
      </c>
      <c r="G28" s="35"/>
    </row>
    <row r="29" spans="1:11" ht="15.75" x14ac:dyDescent="0.25">
      <c r="A29" s="74" t="s">
        <v>36</v>
      </c>
      <c r="B29" s="74"/>
      <c r="C29" s="74"/>
      <c r="D29" s="75" t="e">
        <f>D22+D27</f>
        <v>#VALUE!</v>
      </c>
      <c r="E29" s="76"/>
      <c r="F29" s="75" t="e">
        <f>F22+F27</f>
        <v>#VALUE!</v>
      </c>
      <c r="G29" s="88"/>
    </row>
    <row r="30" spans="1:11" ht="15.75" thickBot="1" x14ac:dyDescent="0.25">
      <c r="A30" s="41" t="s">
        <v>49</v>
      </c>
      <c r="B30" s="41"/>
      <c r="C30" s="41"/>
      <c r="D30" s="118" t="e">
        <f>D29/K16</f>
        <v>#VALUE!</v>
      </c>
      <c r="E30" s="79"/>
      <c r="F30" s="118" t="e">
        <f>F29/K16</f>
        <v>#VALUE!</v>
      </c>
      <c r="G30" s="79"/>
    </row>
    <row r="31" spans="1:11" ht="15.75" x14ac:dyDescent="0.25">
      <c r="A31" s="89" t="s">
        <v>46</v>
      </c>
      <c r="B31" s="89"/>
      <c r="C31" s="89"/>
      <c r="D31" s="33" t="e">
        <f>-PPMT(K19,1,K18,K15)</f>
        <v>#VALUE!</v>
      </c>
      <c r="E31" s="90"/>
      <c r="F31" s="33" t="e">
        <f>D31</f>
        <v>#VALUE!</v>
      </c>
      <c r="G31" s="35"/>
    </row>
    <row r="32" spans="1:11" x14ac:dyDescent="0.2">
      <c r="A32" s="89" t="s">
        <v>48</v>
      </c>
      <c r="D32" s="91" t="e">
        <f>D31+D29</f>
        <v>#VALUE!</v>
      </c>
      <c r="E32" s="35"/>
      <c r="F32" s="85" t="e">
        <f>+F29+F31</f>
        <v>#VALUE!</v>
      </c>
      <c r="G32" s="35"/>
    </row>
    <row r="33" spans="1:9" ht="15.75" thickBot="1" x14ac:dyDescent="0.25">
      <c r="A33" s="41" t="s">
        <v>47</v>
      </c>
      <c r="B33" s="41"/>
      <c r="C33" s="41"/>
      <c r="D33" s="65" t="e">
        <f>D32/K16</f>
        <v>#VALUE!</v>
      </c>
      <c r="E33" s="65"/>
      <c r="F33" s="65" t="e">
        <f>F32/K16</f>
        <v>#VALUE!</v>
      </c>
      <c r="G33" s="65"/>
    </row>
    <row r="34" spans="1:9" ht="15.75" x14ac:dyDescent="0.25">
      <c r="A34" s="92"/>
      <c r="D34" s="93"/>
      <c r="E34" s="94"/>
      <c r="F34" s="95"/>
      <c r="G34" s="94"/>
    </row>
    <row r="36" spans="1:9" ht="15.75" x14ac:dyDescent="0.25">
      <c r="A36" s="129" t="s">
        <v>44</v>
      </c>
      <c r="B36" s="129"/>
      <c r="C36" s="129"/>
      <c r="D36" s="129"/>
      <c r="E36" s="129"/>
      <c r="F36" s="129"/>
      <c r="G36" s="129"/>
      <c r="H36" s="129"/>
      <c r="I36" s="129"/>
    </row>
    <row r="37" spans="1:9" x14ac:dyDescent="0.2">
      <c r="A37" s="96"/>
      <c r="B37" s="96"/>
      <c r="C37" s="96" t="s">
        <v>64</v>
      </c>
      <c r="D37" s="130" t="s">
        <v>18</v>
      </c>
      <c r="E37" s="131"/>
      <c r="F37" s="132"/>
      <c r="G37" s="130" t="s">
        <v>29</v>
      </c>
      <c r="H37" s="131"/>
      <c r="I37" s="132"/>
    </row>
    <row r="38" spans="1:9" x14ac:dyDescent="0.2">
      <c r="A38" s="97" t="s">
        <v>16</v>
      </c>
      <c r="B38" s="97" t="s">
        <v>10</v>
      </c>
      <c r="C38" s="97" t="s">
        <v>17</v>
      </c>
      <c r="D38" s="98" t="s">
        <v>19</v>
      </c>
      <c r="E38" s="99" t="s">
        <v>20</v>
      </c>
      <c r="F38" s="100" t="s">
        <v>21</v>
      </c>
      <c r="G38" s="98" t="s">
        <v>19</v>
      </c>
      <c r="H38" s="99" t="s">
        <v>20</v>
      </c>
      <c r="I38" s="100" t="s">
        <v>21</v>
      </c>
    </row>
    <row r="39" spans="1:9" x14ac:dyDescent="0.2">
      <c r="A39" s="101">
        <v>1</v>
      </c>
      <c r="B39" s="101" t="s">
        <v>41</v>
      </c>
      <c r="C39" s="101">
        <v>800</v>
      </c>
      <c r="D39" s="102">
        <v>1300</v>
      </c>
      <c r="E39" s="103">
        <f t="shared" ref="E39:E43" si="1">D39*12</f>
        <v>15600</v>
      </c>
      <c r="F39" s="104">
        <f t="shared" ref="F39:F43" si="2">D39/C39</f>
        <v>1.625</v>
      </c>
      <c r="G39" s="102">
        <v>1600</v>
      </c>
      <c r="H39" s="103">
        <f t="shared" ref="H39:H44" si="3">G39*12</f>
        <v>19200</v>
      </c>
      <c r="I39" s="104">
        <f t="shared" ref="I39:I44" si="4">G39/C39</f>
        <v>2</v>
      </c>
    </row>
    <row r="40" spans="1:9" x14ac:dyDescent="0.2">
      <c r="A40" s="101">
        <v>2</v>
      </c>
      <c r="B40" s="101" t="s">
        <v>41</v>
      </c>
      <c r="C40" s="101">
        <v>800</v>
      </c>
      <c r="D40" s="102">
        <v>1300</v>
      </c>
      <c r="E40" s="103">
        <f t="shared" si="1"/>
        <v>15600</v>
      </c>
      <c r="F40" s="104">
        <f t="shared" si="2"/>
        <v>1.625</v>
      </c>
      <c r="G40" s="102">
        <v>1600</v>
      </c>
      <c r="H40" s="103">
        <f t="shared" si="3"/>
        <v>19200</v>
      </c>
      <c r="I40" s="104">
        <f t="shared" si="4"/>
        <v>2</v>
      </c>
    </row>
    <row r="41" spans="1:9" x14ac:dyDescent="0.2">
      <c r="A41" s="101">
        <v>3</v>
      </c>
      <c r="B41" s="101" t="s">
        <v>41</v>
      </c>
      <c r="C41" s="101">
        <v>800</v>
      </c>
      <c r="D41" s="102">
        <v>1300</v>
      </c>
      <c r="E41" s="103">
        <f>D41*12</f>
        <v>15600</v>
      </c>
      <c r="F41" s="104">
        <f t="shared" si="2"/>
        <v>1.625</v>
      </c>
      <c r="G41" s="102">
        <v>1600</v>
      </c>
      <c r="H41" s="103">
        <f t="shared" si="3"/>
        <v>19200</v>
      </c>
      <c r="I41" s="104">
        <f t="shared" si="4"/>
        <v>2</v>
      </c>
    </row>
    <row r="42" spans="1:9" x14ac:dyDescent="0.2">
      <c r="A42" s="101">
        <v>4</v>
      </c>
      <c r="B42" s="101" t="s">
        <v>41</v>
      </c>
      <c r="C42" s="101">
        <v>800</v>
      </c>
      <c r="D42" s="102">
        <v>1400</v>
      </c>
      <c r="E42" s="103">
        <f t="shared" si="1"/>
        <v>16800</v>
      </c>
      <c r="F42" s="104">
        <f t="shared" si="2"/>
        <v>1.75</v>
      </c>
      <c r="G42" s="102">
        <v>1600</v>
      </c>
      <c r="H42" s="103">
        <f t="shared" si="3"/>
        <v>19200</v>
      </c>
      <c r="I42" s="104">
        <f t="shared" si="4"/>
        <v>2</v>
      </c>
    </row>
    <row r="43" spans="1:9" x14ac:dyDescent="0.2">
      <c r="A43" s="101">
        <v>5</v>
      </c>
      <c r="B43" s="101" t="s">
        <v>42</v>
      </c>
      <c r="C43" s="101">
        <v>925</v>
      </c>
      <c r="D43" s="102">
        <v>1475</v>
      </c>
      <c r="E43" s="103">
        <f t="shared" si="1"/>
        <v>17700</v>
      </c>
      <c r="F43" s="104">
        <f t="shared" si="2"/>
        <v>1.5945945945945945</v>
      </c>
      <c r="G43" s="102">
        <v>1800</v>
      </c>
      <c r="H43" s="103">
        <f t="shared" si="3"/>
        <v>21600</v>
      </c>
      <c r="I43" s="104">
        <f t="shared" si="4"/>
        <v>1.9459459459459461</v>
      </c>
    </row>
    <row r="44" spans="1:9" x14ac:dyDescent="0.2">
      <c r="A44" s="105">
        <v>6</v>
      </c>
      <c r="B44" s="105" t="s">
        <v>42</v>
      </c>
      <c r="C44" s="105">
        <v>925</v>
      </c>
      <c r="D44" s="106">
        <v>1450</v>
      </c>
      <c r="E44" s="107">
        <f>D44*12</f>
        <v>17400</v>
      </c>
      <c r="F44" s="108">
        <f>D44/C44</f>
        <v>1.5675675675675675</v>
      </c>
      <c r="G44" s="106">
        <v>1800</v>
      </c>
      <c r="H44" s="107">
        <f t="shared" si="3"/>
        <v>21600</v>
      </c>
      <c r="I44" s="108">
        <f t="shared" si="4"/>
        <v>1.9459459459459461</v>
      </c>
    </row>
    <row r="45" spans="1:9" ht="15.75" thickBot="1" x14ac:dyDescent="0.25">
      <c r="A45" s="41" t="s">
        <v>86</v>
      </c>
      <c r="B45" s="41"/>
      <c r="C45" s="109">
        <f>'4b'!K6</f>
        <v>5050</v>
      </c>
      <c r="D45" s="64">
        <f>SUM(D39:D44)</f>
        <v>8225</v>
      </c>
      <c r="E45" s="64">
        <f>SUM(E39:E44)</f>
        <v>98700</v>
      </c>
      <c r="F45" s="43"/>
      <c r="G45" s="64">
        <f>SUM(G39:G44)</f>
        <v>10000</v>
      </c>
      <c r="H45" s="64">
        <f>SUM(H39:H44)</f>
        <v>120000</v>
      </c>
      <c r="I45" s="43"/>
    </row>
    <row r="46" spans="1:9" x14ac:dyDescent="0.2">
      <c r="F46" s="110"/>
    </row>
    <row r="47" spans="1:9" x14ac:dyDescent="0.2">
      <c r="F47" s="110"/>
    </row>
    <row r="49" spans="1:6" x14ac:dyDescent="0.2">
      <c r="A49" s="128" t="s">
        <v>68</v>
      </c>
      <c r="F49" s="110"/>
    </row>
    <row r="50" spans="1:6" x14ac:dyDescent="0.2">
      <c r="A50" s="128">
        <v>1</v>
      </c>
      <c r="B50" s="128" t="s">
        <v>69</v>
      </c>
    </row>
    <row r="51" spans="1:6" x14ac:dyDescent="0.2">
      <c r="A51" s="128">
        <v>2</v>
      </c>
      <c r="B51" s="128" t="s">
        <v>70</v>
      </c>
    </row>
    <row r="52" spans="1:6" x14ac:dyDescent="0.2">
      <c r="A52" s="128">
        <v>3</v>
      </c>
      <c r="B52" s="128" t="s">
        <v>70</v>
      </c>
    </row>
    <row r="53" spans="1:6" x14ac:dyDescent="0.2">
      <c r="A53" s="128">
        <v>4</v>
      </c>
      <c r="B53" s="128" t="s">
        <v>70</v>
      </c>
      <c r="F53" s="110"/>
    </row>
    <row r="54" spans="1:6" x14ac:dyDescent="0.2">
      <c r="A54" s="128">
        <v>5</v>
      </c>
      <c r="B54" s="128" t="s">
        <v>70</v>
      </c>
    </row>
    <row r="55" spans="1:6" x14ac:dyDescent="0.2">
      <c r="A55" s="128">
        <v>6</v>
      </c>
      <c r="B55" s="128" t="s">
        <v>70</v>
      </c>
    </row>
    <row r="56" spans="1:6" x14ac:dyDescent="0.2">
      <c r="A56" s="128">
        <v>7</v>
      </c>
      <c r="B56" s="128" t="s">
        <v>72</v>
      </c>
    </row>
    <row r="57" spans="1:6" x14ac:dyDescent="0.2">
      <c r="A57" s="128">
        <v>8</v>
      </c>
      <c r="B57" s="128" t="s">
        <v>71</v>
      </c>
    </row>
    <row r="58" spans="1:6" x14ac:dyDescent="0.2">
      <c r="F58" s="110"/>
    </row>
    <row r="59" spans="1:6" x14ac:dyDescent="0.2">
      <c r="F59" s="110"/>
    </row>
    <row r="60" spans="1:6" x14ac:dyDescent="0.2">
      <c r="F60" s="110"/>
    </row>
    <row r="61" spans="1:6" x14ac:dyDescent="0.2">
      <c r="F61" s="110"/>
    </row>
    <row r="62" spans="1:6" x14ac:dyDescent="0.2">
      <c r="F62" s="110"/>
    </row>
    <row r="63" spans="1:6" x14ac:dyDescent="0.2">
      <c r="F63" s="110"/>
    </row>
    <row r="64" spans="1:6" x14ac:dyDescent="0.2">
      <c r="F64" s="110"/>
    </row>
    <row r="65" spans="6:6" x14ac:dyDescent="0.2">
      <c r="F65" s="110"/>
    </row>
    <row r="66" spans="6:6" x14ac:dyDescent="0.2">
      <c r="F66" s="110"/>
    </row>
  </sheetData>
  <mergeCells count="15">
    <mergeCell ref="B12:C12"/>
    <mergeCell ref="A1:C1"/>
    <mergeCell ref="J2:K2"/>
    <mergeCell ref="A9:C9"/>
    <mergeCell ref="B10:C10"/>
    <mergeCell ref="B11:C11"/>
    <mergeCell ref="A36:I36"/>
    <mergeCell ref="D37:F37"/>
    <mergeCell ref="G37:I37"/>
    <mergeCell ref="B13:C13"/>
    <mergeCell ref="J13:K13"/>
    <mergeCell ref="B14:C14"/>
    <mergeCell ref="B15:C15"/>
    <mergeCell ref="B16:C16"/>
    <mergeCell ref="B17:C17"/>
  </mergeCells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152D-95AF-49BC-A87A-C21C662C918B}">
  <dimension ref="A1:M66"/>
  <sheetViews>
    <sheetView workbookViewId="0">
      <selection activeCell="F24" sqref="F24"/>
    </sheetView>
  </sheetViews>
  <sheetFormatPr defaultColWidth="11.42578125" defaultRowHeight="15" x14ac:dyDescent="0.2"/>
  <cols>
    <col min="1" max="1" width="6.140625" style="112" customWidth="1"/>
    <col min="2" max="2" width="8.42578125" style="112" customWidth="1"/>
    <col min="3" max="3" width="24.85546875" style="112" customWidth="1"/>
    <col min="4" max="4" width="14.28515625" style="112" bestFit="1" customWidth="1"/>
    <col min="5" max="5" width="13.5703125" style="112" bestFit="1" customWidth="1"/>
    <col min="6" max="6" width="13.42578125" style="49" bestFit="1" customWidth="1"/>
    <col min="7" max="7" width="14.28515625" style="112" bestFit="1" customWidth="1"/>
    <col min="8" max="8" width="13.140625" style="112" customWidth="1"/>
    <col min="9" max="9" width="11.42578125" style="112"/>
    <col min="10" max="10" width="20.7109375" style="112" bestFit="1" customWidth="1"/>
    <col min="11" max="11" width="16.42578125" style="112" bestFit="1" customWidth="1"/>
    <col min="12" max="16384" width="11.42578125" style="112"/>
  </cols>
  <sheetData>
    <row r="1" spans="1:13" x14ac:dyDescent="0.2">
      <c r="A1" s="137"/>
      <c r="B1" s="137"/>
      <c r="C1" s="137"/>
      <c r="D1" s="28" t="s">
        <v>15</v>
      </c>
      <c r="E1" s="29"/>
      <c r="F1" s="28" t="s">
        <v>28</v>
      </c>
    </row>
    <row r="2" spans="1:13" ht="15.75" x14ac:dyDescent="0.2">
      <c r="A2" s="31" t="s">
        <v>0</v>
      </c>
      <c r="B2" s="32"/>
      <c r="C2" s="32"/>
      <c r="D2" s="32"/>
      <c r="E2" s="32"/>
      <c r="F2" s="32"/>
      <c r="G2" s="32"/>
      <c r="J2" s="134" t="s">
        <v>30</v>
      </c>
      <c r="K2" s="135"/>
    </row>
    <row r="3" spans="1:13" ht="15.75" x14ac:dyDescent="0.25">
      <c r="B3" s="112" t="s">
        <v>37</v>
      </c>
      <c r="D3" s="33">
        <f>'5'!E45</f>
        <v>98700</v>
      </c>
      <c r="E3" s="34"/>
      <c r="F3" s="33">
        <f>'5'!H45</f>
        <v>120000</v>
      </c>
      <c r="G3" s="35"/>
      <c r="J3" s="36" t="s">
        <v>14</v>
      </c>
      <c r="K3" s="37" t="s">
        <v>56</v>
      </c>
      <c r="L3" s="111"/>
      <c r="M3" s="111"/>
    </row>
    <row r="4" spans="1:13" x14ac:dyDescent="0.2">
      <c r="B4" s="112" t="s">
        <v>85</v>
      </c>
      <c r="D4" s="33">
        <v>0</v>
      </c>
      <c r="E4" s="34"/>
      <c r="F4" s="33">
        <v>0</v>
      </c>
      <c r="G4" s="35"/>
      <c r="J4" s="39" t="s">
        <v>8</v>
      </c>
      <c r="K4" s="40">
        <v>6</v>
      </c>
    </row>
    <row r="5" spans="1:13" ht="15.75" thickBot="1" x14ac:dyDescent="0.25">
      <c r="A5" s="41"/>
      <c r="B5" s="41" t="s">
        <v>40</v>
      </c>
      <c r="C5" s="41"/>
      <c r="D5" s="42">
        <f>D3+D4</f>
        <v>98700</v>
      </c>
      <c r="E5" s="43"/>
      <c r="F5" s="42">
        <f>F3+F4</f>
        <v>120000</v>
      </c>
      <c r="G5" s="43"/>
      <c r="J5" s="39" t="s">
        <v>9</v>
      </c>
      <c r="K5" s="40">
        <v>1963</v>
      </c>
    </row>
    <row r="6" spans="1:13" x14ac:dyDescent="0.2">
      <c r="B6" s="112" t="s">
        <v>38</v>
      </c>
      <c r="D6" s="33">
        <f>-D5*E6</f>
        <v>-2961</v>
      </c>
      <c r="E6" s="44">
        <v>0.03</v>
      </c>
      <c r="F6" s="33">
        <f>-F5*0.03</f>
        <v>-3600</v>
      </c>
      <c r="G6" s="44">
        <v>0.03</v>
      </c>
      <c r="H6" s="45"/>
      <c r="J6" s="39" t="s">
        <v>53</v>
      </c>
      <c r="K6" s="46">
        <v>5050</v>
      </c>
    </row>
    <row r="7" spans="1:13" ht="15.75" thickBot="1" x14ac:dyDescent="0.25">
      <c r="A7" s="41" t="s">
        <v>39</v>
      </c>
      <c r="B7" s="41"/>
      <c r="C7" s="41"/>
      <c r="D7" s="42">
        <f>D5+D6</f>
        <v>95739</v>
      </c>
      <c r="E7" s="47"/>
      <c r="F7" s="42">
        <f>F5+F6</f>
        <v>116400</v>
      </c>
      <c r="G7" s="47"/>
      <c r="J7" s="39" t="s">
        <v>26</v>
      </c>
      <c r="K7" s="46">
        <v>19673</v>
      </c>
    </row>
    <row r="8" spans="1:13" ht="15.75" x14ac:dyDescent="0.25">
      <c r="A8" s="48"/>
      <c r="B8" s="49"/>
      <c r="C8" s="49"/>
      <c r="D8" s="34"/>
      <c r="E8" s="34"/>
      <c r="F8" s="34"/>
      <c r="G8" s="35"/>
      <c r="J8" s="39" t="s">
        <v>25</v>
      </c>
      <c r="K8" s="121">
        <f>K14/K6</f>
        <v>267.32673267326732</v>
      </c>
    </row>
    <row r="9" spans="1:13" x14ac:dyDescent="0.2">
      <c r="A9" s="138" t="s">
        <v>1</v>
      </c>
      <c r="B9" s="138"/>
      <c r="C9" s="138"/>
      <c r="D9" s="51"/>
      <c r="E9" s="52" t="s">
        <v>45</v>
      </c>
      <c r="F9" s="51"/>
      <c r="G9" s="51"/>
      <c r="J9" s="39" t="s">
        <v>27</v>
      </c>
      <c r="K9" s="122">
        <f>K14/K4</f>
        <v>225000</v>
      </c>
    </row>
    <row r="10" spans="1:13" x14ac:dyDescent="0.2">
      <c r="B10" s="139" t="s">
        <v>59</v>
      </c>
      <c r="C10" s="139"/>
      <c r="D10" s="54">
        <f>K14*0.0127+1658.68</f>
        <v>18803.68</v>
      </c>
      <c r="E10" s="55">
        <f>D10/D7</f>
        <v>0.19640564451268552</v>
      </c>
      <c r="F10" s="33">
        <f t="shared" ref="F10:F14" si="0">D10</f>
        <v>18803.68</v>
      </c>
      <c r="G10" s="55">
        <f>F10/F7</f>
        <v>0.16154364261168386</v>
      </c>
      <c r="J10" s="39" t="s">
        <v>43</v>
      </c>
      <c r="K10" s="56">
        <f>K6/K4</f>
        <v>841.66666666666663</v>
      </c>
    </row>
    <row r="11" spans="1:13" x14ac:dyDescent="0.2">
      <c r="B11" s="133" t="s">
        <v>60</v>
      </c>
      <c r="C11" s="133"/>
      <c r="D11" s="54">
        <v>2300</v>
      </c>
      <c r="E11" s="55">
        <f>D11/D7</f>
        <v>2.4023647625314656E-2</v>
      </c>
      <c r="F11" s="57">
        <f t="shared" si="0"/>
        <v>2300</v>
      </c>
      <c r="G11" s="55">
        <f>F11/F7</f>
        <v>1.9759450171821305E-2</v>
      </c>
    </row>
    <row r="12" spans="1:13" x14ac:dyDescent="0.2">
      <c r="B12" s="133" t="s">
        <v>61</v>
      </c>
      <c r="C12" s="133"/>
      <c r="D12" s="54">
        <v>4800</v>
      </c>
      <c r="E12" s="55">
        <f>D12/D7</f>
        <v>5.0136308087613199E-2</v>
      </c>
      <c r="F12" s="33">
        <f t="shared" si="0"/>
        <v>4800</v>
      </c>
      <c r="G12" s="55">
        <f>F12/F7</f>
        <v>4.1237113402061855E-2</v>
      </c>
    </row>
    <row r="13" spans="1:13" ht="15.75" x14ac:dyDescent="0.2">
      <c r="B13" s="133" t="s">
        <v>62</v>
      </c>
      <c r="C13" s="133"/>
      <c r="D13" s="54">
        <v>3012</v>
      </c>
      <c r="E13" s="55">
        <f>D13/D7</f>
        <v>3.146053332497728E-2</v>
      </c>
      <c r="F13" s="33">
        <f t="shared" si="0"/>
        <v>3012</v>
      </c>
      <c r="G13" s="55">
        <f>F13/F7</f>
        <v>2.5876288659793814E-2</v>
      </c>
      <c r="J13" s="134" t="s">
        <v>11</v>
      </c>
      <c r="K13" s="135"/>
    </row>
    <row r="14" spans="1:13" x14ac:dyDescent="0.2">
      <c r="B14" s="133" t="s">
        <v>63</v>
      </c>
      <c r="C14" s="133"/>
      <c r="D14" s="54">
        <v>840</v>
      </c>
      <c r="E14" s="55">
        <f>D14/D7</f>
        <v>8.7738539153323098E-3</v>
      </c>
      <c r="F14" s="33">
        <f t="shared" si="0"/>
        <v>840</v>
      </c>
      <c r="G14" s="55">
        <f>F14/F7</f>
        <v>7.2164948453608251E-3</v>
      </c>
      <c r="J14" s="58" t="s">
        <v>2</v>
      </c>
      <c r="K14" s="59">
        <v>1350000</v>
      </c>
    </row>
    <row r="15" spans="1:13" x14ac:dyDescent="0.2">
      <c r="B15" s="133" t="s">
        <v>65</v>
      </c>
      <c r="C15" s="133"/>
      <c r="D15" s="54">
        <f>D7*0.06</f>
        <v>5744.34</v>
      </c>
      <c r="E15" s="55">
        <f>D15/D7</f>
        <v>6.0000000000000005E-2</v>
      </c>
      <c r="F15" s="33">
        <f>F7*0.06</f>
        <v>6984</v>
      </c>
      <c r="G15" s="55">
        <f>F15/F7</f>
        <v>0.06</v>
      </c>
      <c r="J15" s="58" t="s">
        <v>22</v>
      </c>
      <c r="K15" s="59">
        <v>790000</v>
      </c>
      <c r="L15" s="60">
        <f>K15/K14</f>
        <v>0.58518518518518514</v>
      </c>
    </row>
    <row r="16" spans="1:13" x14ac:dyDescent="0.2">
      <c r="B16" s="133" t="s">
        <v>66</v>
      </c>
      <c r="C16" s="133"/>
      <c r="D16" s="54">
        <f>D7*E16</f>
        <v>5744.34</v>
      </c>
      <c r="E16" s="55">
        <v>0.06</v>
      </c>
      <c r="F16" s="33">
        <f>F7*G16</f>
        <v>6984</v>
      </c>
      <c r="G16" s="55">
        <v>0.06</v>
      </c>
      <c r="J16" s="58" t="s">
        <v>31</v>
      </c>
      <c r="K16" s="61">
        <f>K14-K15</f>
        <v>560000</v>
      </c>
      <c r="L16" s="62">
        <f>1-L15</f>
        <v>0.41481481481481486</v>
      </c>
    </row>
    <row r="17" spans="1:11" x14ac:dyDescent="0.2">
      <c r="B17" s="136" t="s">
        <v>67</v>
      </c>
      <c r="C17" s="136"/>
      <c r="D17" s="54">
        <v>1200</v>
      </c>
      <c r="E17" s="55">
        <f>D17/D7</f>
        <v>1.25340770219033E-2</v>
      </c>
      <c r="F17" s="33">
        <v>1200</v>
      </c>
      <c r="G17" s="55">
        <f>F17/F7</f>
        <v>1.0309278350515464E-2</v>
      </c>
      <c r="J17" s="58" t="s">
        <v>23</v>
      </c>
      <c r="K17" s="63" t="s">
        <v>33</v>
      </c>
    </row>
    <row r="18" spans="1:11" ht="15.75" thickBot="1" x14ac:dyDescent="0.25">
      <c r="A18" s="41" t="s">
        <v>5</v>
      </c>
      <c r="B18" s="41"/>
      <c r="C18" s="41"/>
      <c r="D18" s="64">
        <f>SUM(D10:D17)</f>
        <v>42444.36</v>
      </c>
      <c r="E18" s="65">
        <f>D18/D7</f>
        <v>0.44333406448782631</v>
      </c>
      <c r="F18" s="64">
        <f>SUM(F10:F17)</f>
        <v>44923.68</v>
      </c>
      <c r="G18" s="65">
        <f>F18/F7</f>
        <v>0.3859422680412371</v>
      </c>
      <c r="J18" s="58" t="s">
        <v>3</v>
      </c>
      <c r="K18" s="66">
        <v>30</v>
      </c>
    </row>
    <row r="19" spans="1:11" ht="15.75" x14ac:dyDescent="0.25">
      <c r="A19" s="48"/>
      <c r="B19" s="49"/>
      <c r="C19" s="49"/>
      <c r="D19" s="34"/>
      <c r="E19" s="34"/>
      <c r="F19" s="34"/>
      <c r="G19" s="35"/>
      <c r="J19" s="58" t="s">
        <v>24</v>
      </c>
      <c r="K19" s="67">
        <v>3.5000000000000003E-2</v>
      </c>
    </row>
    <row r="20" spans="1:11" ht="15.75" x14ac:dyDescent="0.25">
      <c r="A20" s="48"/>
      <c r="B20" s="49"/>
      <c r="C20" s="49"/>
      <c r="D20" s="34"/>
      <c r="E20" s="34"/>
      <c r="F20" s="34"/>
      <c r="G20" s="35"/>
      <c r="J20" s="58" t="s">
        <v>32</v>
      </c>
      <c r="K20" s="68">
        <f>-PMT(K19/12,12*K18,K15)</f>
        <v>3547.4530336897133</v>
      </c>
    </row>
    <row r="21" spans="1:11" s="49" customFormat="1" ht="15.75" x14ac:dyDescent="0.25">
      <c r="A21" s="69" t="s">
        <v>6</v>
      </c>
      <c r="B21" s="70"/>
      <c r="C21" s="70"/>
      <c r="D21" s="71"/>
      <c r="E21" s="71"/>
      <c r="F21" s="71"/>
      <c r="G21" s="71"/>
      <c r="J21" s="72" t="s">
        <v>35</v>
      </c>
      <c r="K21" s="73">
        <f>K20*12</f>
        <v>42569.436404276559</v>
      </c>
    </row>
    <row r="22" spans="1:11" x14ac:dyDescent="0.2">
      <c r="A22" s="74" t="s">
        <v>4</v>
      </c>
      <c r="B22" s="74"/>
      <c r="C22" s="74"/>
      <c r="D22" s="75">
        <f>D7-D18</f>
        <v>53294.64</v>
      </c>
      <c r="E22" s="76"/>
      <c r="F22" s="75">
        <f>F7-F18</f>
        <v>71476.320000000007</v>
      </c>
      <c r="G22" s="77"/>
    </row>
    <row r="23" spans="1:11" ht="16.5" thickBot="1" x14ac:dyDescent="0.3">
      <c r="A23" s="41" t="s">
        <v>7</v>
      </c>
      <c r="B23" s="41"/>
      <c r="C23" s="41"/>
      <c r="D23" s="118">
        <f>D22/K14</f>
        <v>3.9477511111111113E-2</v>
      </c>
      <c r="E23" s="79"/>
      <c r="F23" s="78">
        <f>F22/K14</f>
        <v>5.2945422222222226E-2</v>
      </c>
      <c r="G23" s="43"/>
    </row>
    <row r="24" spans="1:11" ht="15.75" x14ac:dyDescent="0.25">
      <c r="A24" s="80" t="s">
        <v>13</v>
      </c>
      <c r="B24" s="80"/>
      <c r="C24" s="80"/>
      <c r="D24" s="119">
        <f>K14/D3</f>
        <v>13.677811550151976</v>
      </c>
      <c r="E24" s="82"/>
      <c r="F24" s="81">
        <f>K14/F3</f>
        <v>11.25</v>
      </c>
      <c r="G24" s="82"/>
      <c r="H24" s="83"/>
    </row>
    <row r="25" spans="1:11" x14ac:dyDescent="0.2">
      <c r="D25" s="34"/>
      <c r="E25" s="34"/>
      <c r="F25" s="34"/>
      <c r="G25" s="84"/>
      <c r="H25" s="83"/>
    </row>
    <row r="26" spans="1:11" x14ac:dyDescent="0.2">
      <c r="A26" s="70" t="s">
        <v>49</v>
      </c>
      <c r="B26" s="70"/>
      <c r="C26" s="70"/>
      <c r="D26" s="71"/>
      <c r="E26" s="71"/>
      <c r="F26" s="71"/>
      <c r="G26" s="71"/>
    </row>
    <row r="27" spans="1:11" x14ac:dyDescent="0.2">
      <c r="A27" s="112" t="s">
        <v>12</v>
      </c>
      <c r="D27" s="33">
        <f>-K21</f>
        <v>-42569.436404276559</v>
      </c>
      <c r="E27" s="33"/>
      <c r="F27" s="85">
        <f>D27</f>
        <v>-42569.436404276559</v>
      </c>
      <c r="G27" s="35"/>
    </row>
    <row r="28" spans="1:11" x14ac:dyDescent="0.2">
      <c r="A28" s="112" t="s">
        <v>34</v>
      </c>
      <c r="D28" s="120">
        <f>-D22/D27</f>
        <v>1.25194610268897</v>
      </c>
      <c r="E28" s="87"/>
      <c r="F28" s="120">
        <f>-F22/F27</f>
        <v>1.6790525324601064</v>
      </c>
      <c r="G28" s="35"/>
    </row>
    <row r="29" spans="1:11" ht="15.75" x14ac:dyDescent="0.25">
      <c r="A29" s="74" t="s">
        <v>36</v>
      </c>
      <c r="B29" s="74"/>
      <c r="C29" s="74"/>
      <c r="D29" s="75">
        <f>D22+D27</f>
        <v>10725.20359572344</v>
      </c>
      <c r="E29" s="76"/>
      <c r="F29" s="75">
        <f>F22+F27</f>
        <v>28906.883595723448</v>
      </c>
      <c r="G29" s="88"/>
    </row>
    <row r="30" spans="1:11" ht="15.75" thickBot="1" x14ac:dyDescent="0.25">
      <c r="A30" s="41" t="s">
        <v>49</v>
      </c>
      <c r="B30" s="41"/>
      <c r="C30" s="41"/>
      <c r="D30" s="118">
        <f>D29/K16</f>
        <v>1.9152149278077572E-2</v>
      </c>
      <c r="E30" s="79"/>
      <c r="F30" s="118">
        <f>F29/K16</f>
        <v>5.1619434992363301E-2</v>
      </c>
      <c r="G30" s="79"/>
    </row>
    <row r="31" spans="1:11" ht="15.75" x14ac:dyDescent="0.25">
      <c r="A31" s="89" t="s">
        <v>46</v>
      </c>
      <c r="B31" s="89"/>
      <c r="C31" s="89"/>
      <c r="D31" s="33">
        <f>-PPMT(K19,1,K18,K15)</f>
        <v>15303.3519698646</v>
      </c>
      <c r="E31" s="90"/>
      <c r="F31" s="33">
        <f>D31</f>
        <v>15303.3519698646</v>
      </c>
      <c r="G31" s="35"/>
    </row>
    <row r="32" spans="1:11" x14ac:dyDescent="0.2">
      <c r="A32" s="89" t="s">
        <v>48</v>
      </c>
      <c r="D32" s="91">
        <f>D31+D29</f>
        <v>26028.555565588038</v>
      </c>
      <c r="E32" s="35"/>
      <c r="F32" s="85">
        <f>+F29+F31</f>
        <v>44210.235565588046</v>
      </c>
      <c r="G32" s="35"/>
    </row>
    <row r="33" spans="1:9" ht="15.75" thickBot="1" x14ac:dyDescent="0.25">
      <c r="A33" s="41" t="s">
        <v>47</v>
      </c>
      <c r="B33" s="41"/>
      <c r="C33" s="41"/>
      <c r="D33" s="65">
        <f>D32/K16</f>
        <v>4.6479563509978637E-2</v>
      </c>
      <c r="E33" s="65"/>
      <c r="F33" s="65">
        <f>F32/K16</f>
        <v>7.894684922426437E-2</v>
      </c>
      <c r="G33" s="65"/>
    </row>
    <row r="34" spans="1:9" ht="15.75" x14ac:dyDescent="0.25">
      <c r="A34" s="92"/>
      <c r="D34" s="93"/>
      <c r="E34" s="94"/>
      <c r="F34" s="95"/>
      <c r="G34" s="94"/>
    </row>
    <row r="36" spans="1:9" ht="15.75" x14ac:dyDescent="0.25">
      <c r="A36" s="129" t="s">
        <v>44</v>
      </c>
      <c r="B36" s="129"/>
      <c r="C36" s="129"/>
      <c r="D36" s="129"/>
      <c r="E36" s="129"/>
      <c r="F36" s="129"/>
      <c r="G36" s="129"/>
      <c r="H36" s="129"/>
      <c r="I36" s="129"/>
    </row>
    <row r="37" spans="1:9" x14ac:dyDescent="0.2">
      <c r="A37" s="96"/>
      <c r="B37" s="96"/>
      <c r="C37" s="96" t="s">
        <v>64</v>
      </c>
      <c r="D37" s="130" t="s">
        <v>18</v>
      </c>
      <c r="E37" s="131"/>
      <c r="F37" s="132"/>
      <c r="G37" s="130" t="s">
        <v>29</v>
      </c>
      <c r="H37" s="131"/>
      <c r="I37" s="132"/>
    </row>
    <row r="38" spans="1:9" x14ac:dyDescent="0.2">
      <c r="A38" s="97" t="s">
        <v>16</v>
      </c>
      <c r="B38" s="97" t="s">
        <v>10</v>
      </c>
      <c r="C38" s="97" t="s">
        <v>17</v>
      </c>
      <c r="D38" s="98" t="s">
        <v>19</v>
      </c>
      <c r="E38" s="99" t="s">
        <v>20</v>
      </c>
      <c r="F38" s="100" t="s">
        <v>21</v>
      </c>
      <c r="G38" s="98" t="s">
        <v>19</v>
      </c>
      <c r="H38" s="99" t="s">
        <v>20</v>
      </c>
      <c r="I38" s="100" t="s">
        <v>21</v>
      </c>
    </row>
    <row r="39" spans="1:9" x14ac:dyDescent="0.2">
      <c r="A39" s="101">
        <v>1</v>
      </c>
      <c r="B39" s="101" t="s">
        <v>41</v>
      </c>
      <c r="C39" s="101">
        <v>800</v>
      </c>
      <c r="D39" s="102">
        <v>1300</v>
      </c>
      <c r="E39" s="103">
        <f t="shared" ref="E39:E43" si="1">D39*12</f>
        <v>15600</v>
      </c>
      <c r="F39" s="104">
        <f t="shared" ref="F39:F43" si="2">D39/C39</f>
        <v>1.625</v>
      </c>
      <c r="G39" s="102">
        <v>1600</v>
      </c>
      <c r="H39" s="103">
        <f t="shared" ref="H39:H44" si="3">G39*12</f>
        <v>19200</v>
      </c>
      <c r="I39" s="104">
        <f t="shared" ref="I39:I44" si="4">G39/C39</f>
        <v>2</v>
      </c>
    </row>
    <row r="40" spans="1:9" x14ac:dyDescent="0.2">
      <c r="A40" s="101">
        <v>2</v>
      </c>
      <c r="B40" s="101" t="s">
        <v>41</v>
      </c>
      <c r="C40" s="101">
        <v>800</v>
      </c>
      <c r="D40" s="102">
        <v>1300</v>
      </c>
      <c r="E40" s="103">
        <f t="shared" si="1"/>
        <v>15600</v>
      </c>
      <c r="F40" s="104">
        <f t="shared" si="2"/>
        <v>1.625</v>
      </c>
      <c r="G40" s="102">
        <v>1600</v>
      </c>
      <c r="H40" s="103">
        <f t="shared" si="3"/>
        <v>19200</v>
      </c>
      <c r="I40" s="104">
        <f t="shared" si="4"/>
        <v>2</v>
      </c>
    </row>
    <row r="41" spans="1:9" x14ac:dyDescent="0.2">
      <c r="A41" s="101">
        <v>3</v>
      </c>
      <c r="B41" s="101" t="s">
        <v>41</v>
      </c>
      <c r="C41" s="101">
        <v>800</v>
      </c>
      <c r="D41" s="102">
        <v>1300</v>
      </c>
      <c r="E41" s="103">
        <f>D41*12</f>
        <v>15600</v>
      </c>
      <c r="F41" s="104">
        <f t="shared" si="2"/>
        <v>1.625</v>
      </c>
      <c r="G41" s="102">
        <v>1600</v>
      </c>
      <c r="H41" s="103">
        <f t="shared" si="3"/>
        <v>19200</v>
      </c>
      <c r="I41" s="104">
        <f t="shared" si="4"/>
        <v>2</v>
      </c>
    </row>
    <row r="42" spans="1:9" x14ac:dyDescent="0.2">
      <c r="A42" s="101">
        <v>4</v>
      </c>
      <c r="B42" s="101" t="s">
        <v>41</v>
      </c>
      <c r="C42" s="101">
        <v>800</v>
      </c>
      <c r="D42" s="102">
        <v>1400</v>
      </c>
      <c r="E42" s="103">
        <f t="shared" si="1"/>
        <v>16800</v>
      </c>
      <c r="F42" s="104">
        <f t="shared" si="2"/>
        <v>1.75</v>
      </c>
      <c r="G42" s="102">
        <v>1600</v>
      </c>
      <c r="H42" s="103">
        <f t="shared" si="3"/>
        <v>19200</v>
      </c>
      <c r="I42" s="104">
        <f t="shared" si="4"/>
        <v>2</v>
      </c>
    </row>
    <row r="43" spans="1:9" x14ac:dyDescent="0.2">
      <c r="A43" s="101">
        <v>5</v>
      </c>
      <c r="B43" s="101" t="s">
        <v>42</v>
      </c>
      <c r="C43" s="101">
        <v>925</v>
      </c>
      <c r="D43" s="102">
        <v>1475</v>
      </c>
      <c r="E43" s="103">
        <f t="shared" si="1"/>
        <v>17700</v>
      </c>
      <c r="F43" s="104">
        <f t="shared" si="2"/>
        <v>1.5945945945945945</v>
      </c>
      <c r="G43" s="102">
        <v>1800</v>
      </c>
      <c r="H43" s="103">
        <f t="shared" si="3"/>
        <v>21600</v>
      </c>
      <c r="I43" s="104">
        <f t="shared" si="4"/>
        <v>1.9459459459459461</v>
      </c>
    </row>
    <row r="44" spans="1:9" x14ac:dyDescent="0.2">
      <c r="A44" s="105">
        <v>6</v>
      </c>
      <c r="B44" s="105" t="s">
        <v>42</v>
      </c>
      <c r="C44" s="105">
        <v>925</v>
      </c>
      <c r="D44" s="106">
        <v>1450</v>
      </c>
      <c r="E44" s="107">
        <f>D44*12</f>
        <v>17400</v>
      </c>
      <c r="F44" s="108">
        <f>D44/C44</f>
        <v>1.5675675675675675</v>
      </c>
      <c r="G44" s="106">
        <v>1800</v>
      </c>
      <c r="H44" s="107">
        <f t="shared" si="3"/>
        <v>21600</v>
      </c>
      <c r="I44" s="108">
        <f t="shared" si="4"/>
        <v>1.9459459459459461</v>
      </c>
    </row>
    <row r="45" spans="1:9" ht="15.75" thickBot="1" x14ac:dyDescent="0.25">
      <c r="A45" s="41" t="s">
        <v>86</v>
      </c>
      <c r="B45" s="41"/>
      <c r="C45" s="109">
        <f>'5'!K6</f>
        <v>5050</v>
      </c>
      <c r="D45" s="64">
        <f>SUM(D39:D44)</f>
        <v>8225</v>
      </c>
      <c r="E45" s="64">
        <f>SUM(E39:E44)</f>
        <v>98700</v>
      </c>
      <c r="F45" s="43"/>
      <c r="G45" s="64">
        <f>SUM(G39:G44)</f>
        <v>10000</v>
      </c>
      <c r="H45" s="64">
        <f>SUM(H39:H44)</f>
        <v>120000</v>
      </c>
      <c r="I45" s="43"/>
    </row>
    <row r="46" spans="1:9" x14ac:dyDescent="0.2">
      <c r="F46" s="110"/>
    </row>
    <row r="47" spans="1:9" x14ac:dyDescent="0.2">
      <c r="F47" s="110"/>
    </row>
    <row r="49" spans="1:6" x14ac:dyDescent="0.2">
      <c r="A49" s="112" t="s">
        <v>68</v>
      </c>
      <c r="F49" s="110"/>
    </row>
    <row r="50" spans="1:6" x14ac:dyDescent="0.2">
      <c r="A50" s="112">
        <v>1</v>
      </c>
      <c r="B50" s="112" t="s">
        <v>69</v>
      </c>
    </row>
    <row r="51" spans="1:6" x14ac:dyDescent="0.2">
      <c r="A51" s="112">
        <v>2</v>
      </c>
      <c r="B51" s="112" t="s">
        <v>70</v>
      </c>
    </row>
    <row r="52" spans="1:6" x14ac:dyDescent="0.2">
      <c r="A52" s="112">
        <v>3</v>
      </c>
      <c r="B52" s="112" t="s">
        <v>70</v>
      </c>
    </row>
    <row r="53" spans="1:6" x14ac:dyDescent="0.2">
      <c r="A53" s="112">
        <v>4</v>
      </c>
      <c r="B53" s="112" t="s">
        <v>70</v>
      </c>
      <c r="F53" s="110"/>
    </row>
    <row r="54" spans="1:6" x14ac:dyDescent="0.2">
      <c r="A54" s="112">
        <v>5</v>
      </c>
      <c r="B54" s="112" t="s">
        <v>70</v>
      </c>
    </row>
    <row r="55" spans="1:6" x14ac:dyDescent="0.2">
      <c r="A55" s="112">
        <v>6</v>
      </c>
      <c r="B55" s="112" t="s">
        <v>70</v>
      </c>
    </row>
    <row r="56" spans="1:6" x14ac:dyDescent="0.2">
      <c r="A56" s="112">
        <v>7</v>
      </c>
      <c r="B56" s="112" t="s">
        <v>72</v>
      </c>
    </row>
    <row r="57" spans="1:6" x14ac:dyDescent="0.2">
      <c r="A57" s="112">
        <v>8</v>
      </c>
      <c r="B57" s="112" t="s">
        <v>71</v>
      </c>
    </row>
    <row r="58" spans="1:6" x14ac:dyDescent="0.2">
      <c r="F58" s="110"/>
    </row>
    <row r="59" spans="1:6" x14ac:dyDescent="0.2">
      <c r="F59" s="110"/>
    </row>
    <row r="60" spans="1:6" x14ac:dyDescent="0.2">
      <c r="F60" s="110"/>
    </row>
    <row r="61" spans="1:6" x14ac:dyDescent="0.2">
      <c r="F61" s="110"/>
    </row>
    <row r="62" spans="1:6" x14ac:dyDescent="0.2">
      <c r="F62" s="110"/>
    </row>
    <row r="63" spans="1:6" x14ac:dyDescent="0.2">
      <c r="F63" s="110"/>
    </row>
    <row r="64" spans="1:6" x14ac:dyDescent="0.2">
      <c r="F64" s="110"/>
    </row>
    <row r="65" spans="6:6" x14ac:dyDescent="0.2">
      <c r="F65" s="110"/>
    </row>
    <row r="66" spans="6:6" x14ac:dyDescent="0.2">
      <c r="F66" s="110"/>
    </row>
  </sheetData>
  <mergeCells count="15">
    <mergeCell ref="B12:C12"/>
    <mergeCell ref="A1:C1"/>
    <mergeCell ref="J2:K2"/>
    <mergeCell ref="A9:C9"/>
    <mergeCell ref="B10:C10"/>
    <mergeCell ref="B11:C11"/>
    <mergeCell ref="A36:I36"/>
    <mergeCell ref="D37:F37"/>
    <mergeCell ref="G37:I37"/>
    <mergeCell ref="B13:C13"/>
    <mergeCell ref="J13:K13"/>
    <mergeCell ref="B14:C14"/>
    <mergeCell ref="B15:C15"/>
    <mergeCell ref="B16:C16"/>
    <mergeCell ref="B17:C17"/>
  </mergeCells>
  <pageMargins left="0.75" right="0.75" top="1" bottom="1" header="0.5" footer="0.5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016C1-5E15-4627-A5B4-529C5503A090}">
  <dimension ref="A1:M66"/>
  <sheetViews>
    <sheetView tabSelected="1" workbookViewId="0">
      <selection activeCell="N19" sqref="N19"/>
    </sheetView>
  </sheetViews>
  <sheetFormatPr defaultColWidth="11.42578125" defaultRowHeight="15" x14ac:dyDescent="0.2"/>
  <cols>
    <col min="1" max="1" width="6.140625" style="128" customWidth="1"/>
    <col min="2" max="2" width="8.42578125" style="128" customWidth="1"/>
    <col min="3" max="3" width="24.85546875" style="128" customWidth="1"/>
    <col min="4" max="4" width="14.28515625" style="128" bestFit="1" customWidth="1"/>
    <col min="5" max="5" width="13.5703125" style="128" bestFit="1" customWidth="1"/>
    <col min="6" max="6" width="13.42578125" style="49" bestFit="1" customWidth="1"/>
    <col min="7" max="7" width="14.28515625" style="128" bestFit="1" customWidth="1"/>
    <col min="8" max="8" width="13.140625" style="128" customWidth="1"/>
    <col min="9" max="9" width="11.42578125" style="128"/>
    <col min="10" max="10" width="20.7109375" style="128" bestFit="1" customWidth="1"/>
    <col min="11" max="11" width="16.42578125" style="128" bestFit="1" customWidth="1"/>
    <col min="12" max="16384" width="11.42578125" style="128"/>
  </cols>
  <sheetData>
    <row r="1" spans="1:13" x14ac:dyDescent="0.2">
      <c r="A1" s="137"/>
      <c r="B1" s="137"/>
      <c r="C1" s="137"/>
      <c r="D1" s="28" t="s">
        <v>15</v>
      </c>
      <c r="E1" s="29"/>
      <c r="F1" s="28" t="s">
        <v>28</v>
      </c>
    </row>
    <row r="2" spans="1:13" ht="15.75" x14ac:dyDescent="0.2">
      <c r="A2" s="31" t="s">
        <v>0</v>
      </c>
      <c r="B2" s="32"/>
      <c r="C2" s="32"/>
      <c r="D2" s="32"/>
      <c r="E2" s="32"/>
      <c r="F2" s="32"/>
      <c r="G2" s="32"/>
      <c r="J2" s="134" t="s">
        <v>30</v>
      </c>
      <c r="K2" s="135"/>
    </row>
    <row r="3" spans="1:13" ht="15.75" x14ac:dyDescent="0.25">
      <c r="B3" s="128" t="s">
        <v>37</v>
      </c>
      <c r="D3" s="33">
        <f>'6'!E45</f>
        <v>98700</v>
      </c>
      <c r="E3" s="34"/>
      <c r="F3" s="33">
        <f>'6'!H45</f>
        <v>120000</v>
      </c>
      <c r="G3" s="35"/>
      <c r="J3" s="36" t="s">
        <v>14</v>
      </c>
      <c r="K3" s="37" t="s">
        <v>56</v>
      </c>
      <c r="L3" s="127"/>
      <c r="M3" s="127"/>
    </row>
    <row r="4" spans="1:13" x14ac:dyDescent="0.2">
      <c r="B4" s="128" t="s">
        <v>85</v>
      </c>
      <c r="D4" s="33">
        <v>0</v>
      </c>
      <c r="E4" s="34"/>
      <c r="F4" s="33">
        <v>0</v>
      </c>
      <c r="G4" s="35"/>
      <c r="J4" s="39" t="s">
        <v>8</v>
      </c>
      <c r="K4" s="40">
        <v>6</v>
      </c>
    </row>
    <row r="5" spans="1:13" ht="15.75" thickBot="1" x14ac:dyDescent="0.25">
      <c r="A5" s="41"/>
      <c r="B5" s="41" t="s">
        <v>40</v>
      </c>
      <c r="C5" s="41"/>
      <c r="D5" s="42">
        <f>D3+D4</f>
        <v>98700</v>
      </c>
      <c r="E5" s="43"/>
      <c r="F5" s="42">
        <f>F3+F4</f>
        <v>120000</v>
      </c>
      <c r="G5" s="43"/>
      <c r="J5" s="39" t="s">
        <v>9</v>
      </c>
      <c r="K5" s="40">
        <v>1963</v>
      </c>
    </row>
    <row r="6" spans="1:13" x14ac:dyDescent="0.2">
      <c r="B6" s="128" t="s">
        <v>38</v>
      </c>
      <c r="D6" s="33">
        <f>-D5*E6</f>
        <v>-2961</v>
      </c>
      <c r="E6" s="44">
        <v>0.03</v>
      </c>
      <c r="F6" s="33">
        <f>-F5*0.03</f>
        <v>-3600</v>
      </c>
      <c r="G6" s="44">
        <v>0.03</v>
      </c>
      <c r="H6" s="45"/>
      <c r="J6" s="39" t="s">
        <v>53</v>
      </c>
      <c r="K6" s="46">
        <v>5050</v>
      </c>
    </row>
    <row r="7" spans="1:13" ht="15.75" thickBot="1" x14ac:dyDescent="0.25">
      <c r="A7" s="41" t="s">
        <v>39</v>
      </c>
      <c r="B7" s="41"/>
      <c r="C7" s="41"/>
      <c r="D7" s="42">
        <f>D5+D6</f>
        <v>95739</v>
      </c>
      <c r="E7" s="47"/>
      <c r="F7" s="42">
        <f>F5+F6</f>
        <v>116400</v>
      </c>
      <c r="G7" s="47"/>
      <c r="J7" s="39" t="s">
        <v>26</v>
      </c>
      <c r="K7" s="46">
        <v>19673</v>
      </c>
    </row>
    <row r="8" spans="1:13" ht="15.75" x14ac:dyDescent="0.25">
      <c r="A8" s="48"/>
      <c r="B8" s="49"/>
      <c r="C8" s="49"/>
      <c r="D8" s="34"/>
      <c r="E8" s="34"/>
      <c r="F8" s="34"/>
      <c r="G8" s="35"/>
      <c r="J8" s="39" t="s">
        <v>25</v>
      </c>
      <c r="K8" s="121">
        <f>K14/K6</f>
        <v>267.32673267326732</v>
      </c>
    </row>
    <row r="9" spans="1:13" x14ac:dyDescent="0.2">
      <c r="A9" s="138" t="s">
        <v>1</v>
      </c>
      <c r="B9" s="138"/>
      <c r="C9" s="138"/>
      <c r="D9" s="51"/>
      <c r="E9" s="52" t="s">
        <v>45</v>
      </c>
      <c r="F9" s="51"/>
      <c r="G9" s="51"/>
      <c r="J9" s="39" t="s">
        <v>27</v>
      </c>
      <c r="K9" s="122">
        <f>K14/K4</f>
        <v>225000</v>
      </c>
    </row>
    <row r="10" spans="1:13" x14ac:dyDescent="0.2">
      <c r="B10" s="139" t="s">
        <v>59</v>
      </c>
      <c r="C10" s="139"/>
      <c r="D10" s="54">
        <f>K14*0.0127+1658.68</f>
        <v>18803.68</v>
      </c>
      <c r="E10" s="55">
        <f>D10/D7</f>
        <v>0.19640564451268552</v>
      </c>
      <c r="F10" s="33">
        <f t="shared" ref="F10:F14" si="0">D10</f>
        <v>18803.68</v>
      </c>
      <c r="G10" s="55">
        <f>F10/F7</f>
        <v>0.16154364261168386</v>
      </c>
      <c r="J10" s="39" t="s">
        <v>43</v>
      </c>
      <c r="K10" s="56">
        <f>K6/K4</f>
        <v>841.66666666666663</v>
      </c>
    </row>
    <row r="11" spans="1:13" x14ac:dyDescent="0.2">
      <c r="B11" s="133" t="s">
        <v>60</v>
      </c>
      <c r="C11" s="133"/>
      <c r="D11" s="54">
        <v>2300</v>
      </c>
      <c r="E11" s="55">
        <f>D11/D7</f>
        <v>2.4023647625314656E-2</v>
      </c>
      <c r="F11" s="57">
        <f t="shared" si="0"/>
        <v>2300</v>
      </c>
      <c r="G11" s="55">
        <f>F11/F7</f>
        <v>1.9759450171821305E-2</v>
      </c>
    </row>
    <row r="12" spans="1:13" x14ac:dyDescent="0.2">
      <c r="B12" s="133" t="s">
        <v>61</v>
      </c>
      <c r="C12" s="133"/>
      <c r="D12" s="54">
        <v>4800</v>
      </c>
      <c r="E12" s="55">
        <f>D12/D7</f>
        <v>5.0136308087613199E-2</v>
      </c>
      <c r="F12" s="33">
        <f t="shared" si="0"/>
        <v>4800</v>
      </c>
      <c r="G12" s="55">
        <f>F12/F7</f>
        <v>4.1237113402061855E-2</v>
      </c>
    </row>
    <row r="13" spans="1:13" ht="15.75" x14ac:dyDescent="0.2">
      <c r="B13" s="133" t="s">
        <v>62</v>
      </c>
      <c r="C13" s="133"/>
      <c r="D13" s="54">
        <v>3012</v>
      </c>
      <c r="E13" s="55">
        <f>D13/D7</f>
        <v>3.146053332497728E-2</v>
      </c>
      <c r="F13" s="33">
        <f t="shared" si="0"/>
        <v>3012</v>
      </c>
      <c r="G13" s="55">
        <f>F13/F7</f>
        <v>2.5876288659793814E-2</v>
      </c>
      <c r="J13" s="134" t="s">
        <v>11</v>
      </c>
      <c r="K13" s="135"/>
    </row>
    <row r="14" spans="1:13" x14ac:dyDescent="0.2">
      <c r="B14" s="133" t="s">
        <v>63</v>
      </c>
      <c r="C14" s="133"/>
      <c r="D14" s="54">
        <v>840</v>
      </c>
      <c r="E14" s="55">
        <f>D14/D7</f>
        <v>8.7738539153323098E-3</v>
      </c>
      <c r="F14" s="33">
        <f t="shared" si="0"/>
        <v>840</v>
      </c>
      <c r="G14" s="55">
        <f>F14/F7</f>
        <v>7.2164948453608251E-3</v>
      </c>
      <c r="J14" s="58" t="s">
        <v>2</v>
      </c>
      <c r="K14" s="59">
        <v>1350000</v>
      </c>
    </row>
    <row r="15" spans="1:13" x14ac:dyDescent="0.2">
      <c r="B15" s="133" t="s">
        <v>65</v>
      </c>
      <c r="C15" s="133"/>
      <c r="D15" s="54">
        <f>D7*0.06</f>
        <v>5744.34</v>
      </c>
      <c r="E15" s="55">
        <f>D15/D7</f>
        <v>6.0000000000000005E-2</v>
      </c>
      <c r="F15" s="33">
        <f>F7*0.06</f>
        <v>6984</v>
      </c>
      <c r="G15" s="55">
        <f>F15/F7</f>
        <v>0.06</v>
      </c>
      <c r="J15" s="58" t="s">
        <v>22</v>
      </c>
      <c r="K15" s="59">
        <v>790000</v>
      </c>
      <c r="L15" s="60">
        <f>K15/K14</f>
        <v>0.58518518518518514</v>
      </c>
    </row>
    <row r="16" spans="1:13" x14ac:dyDescent="0.2">
      <c r="B16" s="133" t="s">
        <v>66</v>
      </c>
      <c r="C16" s="133"/>
      <c r="D16" s="54">
        <f>D7*E16</f>
        <v>5744.34</v>
      </c>
      <c r="E16" s="55">
        <v>0.06</v>
      </c>
      <c r="F16" s="33">
        <f>F7*G16</f>
        <v>6984</v>
      </c>
      <c r="G16" s="55">
        <v>0.06</v>
      </c>
      <c r="J16" s="58" t="s">
        <v>31</v>
      </c>
      <c r="K16" s="61">
        <f>K14-K15</f>
        <v>560000</v>
      </c>
      <c r="L16" s="62">
        <f>1-L15</f>
        <v>0.41481481481481486</v>
      </c>
    </row>
    <row r="17" spans="1:11" x14ac:dyDescent="0.2">
      <c r="B17" s="136" t="s">
        <v>67</v>
      </c>
      <c r="C17" s="136"/>
      <c r="D17" s="54">
        <v>1200</v>
      </c>
      <c r="E17" s="55">
        <f>D17/D7</f>
        <v>1.25340770219033E-2</v>
      </c>
      <c r="F17" s="33">
        <v>1200</v>
      </c>
      <c r="G17" s="55">
        <f>F17/F7</f>
        <v>1.0309278350515464E-2</v>
      </c>
      <c r="J17" s="58" t="s">
        <v>23</v>
      </c>
      <c r="K17" s="63" t="s">
        <v>33</v>
      </c>
    </row>
    <row r="18" spans="1:11" ht="15.75" thickBot="1" x14ac:dyDescent="0.25">
      <c r="A18" s="41" t="s">
        <v>5</v>
      </c>
      <c r="B18" s="41"/>
      <c r="C18" s="41"/>
      <c r="D18" s="64">
        <f>SUM(D10:D17)</f>
        <v>42444.36</v>
      </c>
      <c r="E18" s="65">
        <f>D18/D7</f>
        <v>0.44333406448782631</v>
      </c>
      <c r="F18" s="64">
        <f>SUM(F10:F17)</f>
        <v>44923.68</v>
      </c>
      <c r="G18" s="65">
        <f>F18/F7</f>
        <v>0.3859422680412371</v>
      </c>
      <c r="J18" s="58" t="s">
        <v>3</v>
      </c>
      <c r="K18" s="66">
        <v>30</v>
      </c>
    </row>
    <row r="19" spans="1:11" ht="15.75" x14ac:dyDescent="0.25">
      <c r="A19" s="48"/>
      <c r="B19" s="49"/>
      <c r="C19" s="49"/>
      <c r="D19" s="34"/>
      <c r="E19" s="34"/>
      <c r="F19" s="34"/>
      <c r="G19" s="35"/>
      <c r="J19" s="58" t="s">
        <v>24</v>
      </c>
      <c r="K19" s="67">
        <v>3.5000000000000003E-2</v>
      </c>
    </row>
    <row r="20" spans="1:11" ht="15.75" x14ac:dyDescent="0.25">
      <c r="A20" s="48"/>
      <c r="B20" s="49"/>
      <c r="C20" s="49"/>
      <c r="D20" s="34"/>
      <c r="E20" s="34"/>
      <c r="F20" s="34"/>
      <c r="G20" s="35"/>
      <c r="J20" s="58" t="s">
        <v>32</v>
      </c>
      <c r="K20" s="68">
        <f>-PMT(K19/12,12*K18,K15)</f>
        <v>3547.4530336897133</v>
      </c>
    </row>
    <row r="21" spans="1:11" s="49" customFormat="1" ht="15.75" x14ac:dyDescent="0.25">
      <c r="A21" s="69" t="s">
        <v>6</v>
      </c>
      <c r="B21" s="70"/>
      <c r="C21" s="70"/>
      <c r="D21" s="71"/>
      <c r="E21" s="71"/>
      <c r="F21" s="71"/>
      <c r="G21" s="71"/>
      <c r="J21" s="72" t="s">
        <v>35</v>
      </c>
      <c r="K21" s="73">
        <f>K20*12</f>
        <v>42569.436404276559</v>
      </c>
    </row>
    <row r="22" spans="1:11" x14ac:dyDescent="0.2">
      <c r="A22" s="74" t="s">
        <v>4</v>
      </c>
      <c r="B22" s="74"/>
      <c r="C22" s="74"/>
      <c r="D22" s="75">
        <f>D7-D18</f>
        <v>53294.64</v>
      </c>
      <c r="E22" s="76"/>
      <c r="F22" s="75">
        <f>F7-F18</f>
        <v>71476.320000000007</v>
      </c>
      <c r="G22" s="77"/>
    </row>
    <row r="23" spans="1:11" ht="16.5" thickBot="1" x14ac:dyDescent="0.3">
      <c r="A23" s="41" t="s">
        <v>7</v>
      </c>
      <c r="B23" s="41"/>
      <c r="C23" s="41"/>
      <c r="D23" s="118">
        <f>D22/K14</f>
        <v>3.9477511111111113E-2</v>
      </c>
      <c r="E23" s="79"/>
      <c r="F23" s="78">
        <f>F22/K14</f>
        <v>5.2945422222222226E-2</v>
      </c>
      <c r="G23" s="43"/>
    </row>
    <row r="24" spans="1:11" ht="15.75" x14ac:dyDescent="0.25">
      <c r="A24" s="80" t="s">
        <v>13</v>
      </c>
      <c r="B24" s="80"/>
      <c r="C24" s="80"/>
      <c r="D24" s="119">
        <f>K14/D3</f>
        <v>13.677811550151976</v>
      </c>
      <c r="E24" s="82"/>
      <c r="F24" s="81">
        <f>K14/F3</f>
        <v>11.25</v>
      </c>
      <c r="G24" s="82"/>
      <c r="H24" s="83"/>
    </row>
    <row r="25" spans="1:11" x14ac:dyDescent="0.2">
      <c r="D25" s="34"/>
      <c r="E25" s="34"/>
      <c r="F25" s="34"/>
      <c r="G25" s="84"/>
      <c r="H25" s="83"/>
    </row>
    <row r="26" spans="1:11" x14ac:dyDescent="0.2">
      <c r="A26" s="70" t="s">
        <v>49</v>
      </c>
      <c r="B26" s="70"/>
      <c r="C26" s="70"/>
      <c r="D26" s="71"/>
      <c r="E26" s="71"/>
      <c r="F26" s="71"/>
      <c r="G26" s="71"/>
    </row>
    <row r="27" spans="1:11" x14ac:dyDescent="0.2">
      <c r="A27" s="128" t="s">
        <v>12</v>
      </c>
      <c r="D27" s="33">
        <f>-K21</f>
        <v>-42569.436404276559</v>
      </c>
      <c r="E27" s="33"/>
      <c r="F27" s="85">
        <f>D27</f>
        <v>-42569.436404276559</v>
      </c>
      <c r="G27" s="35"/>
    </row>
    <row r="28" spans="1:11" ht="15.75" x14ac:dyDescent="0.25">
      <c r="A28" s="128" t="s">
        <v>34</v>
      </c>
      <c r="D28" s="86">
        <f>-D22/D27</f>
        <v>1.25194610268897</v>
      </c>
      <c r="E28" s="87"/>
      <c r="F28" s="120">
        <f>-F22/F27</f>
        <v>1.6790525324601064</v>
      </c>
      <c r="G28" s="35"/>
    </row>
    <row r="29" spans="1:11" ht="15.75" x14ac:dyDescent="0.25">
      <c r="A29" s="74" t="s">
        <v>36</v>
      </c>
      <c r="B29" s="74"/>
      <c r="C29" s="74"/>
      <c r="D29" s="75">
        <f>D22+D27</f>
        <v>10725.20359572344</v>
      </c>
      <c r="E29" s="76"/>
      <c r="F29" s="75">
        <f>F22+F27</f>
        <v>28906.883595723448</v>
      </c>
      <c r="G29" s="88"/>
    </row>
    <row r="30" spans="1:11" ht="16.5" thickBot="1" x14ac:dyDescent="0.3">
      <c r="A30" s="41" t="s">
        <v>49</v>
      </c>
      <c r="B30" s="41"/>
      <c r="C30" s="41"/>
      <c r="D30" s="78">
        <f>D29/K16</f>
        <v>1.9152149278077572E-2</v>
      </c>
      <c r="E30" s="79"/>
      <c r="F30" s="118">
        <f>F29/K16</f>
        <v>5.1619434992363301E-2</v>
      </c>
      <c r="G30" s="79"/>
    </row>
    <row r="31" spans="1:11" ht="15.75" x14ac:dyDescent="0.25">
      <c r="A31" s="89" t="s">
        <v>46</v>
      </c>
      <c r="B31" s="89"/>
      <c r="C31" s="89"/>
      <c r="D31" s="33">
        <f>-PPMT(K19,1,K18,K15)</f>
        <v>15303.3519698646</v>
      </c>
      <c r="E31" s="90"/>
      <c r="F31" s="33">
        <f>D31</f>
        <v>15303.3519698646</v>
      </c>
      <c r="G31" s="35"/>
    </row>
    <row r="32" spans="1:11" x14ac:dyDescent="0.2">
      <c r="A32" s="89" t="s">
        <v>48</v>
      </c>
      <c r="D32" s="91">
        <f>D31+D29</f>
        <v>26028.555565588038</v>
      </c>
      <c r="E32" s="35"/>
      <c r="F32" s="85">
        <f>+F29+F31</f>
        <v>44210.235565588046</v>
      </c>
      <c r="G32" s="35"/>
    </row>
    <row r="33" spans="1:9" ht="15.75" thickBot="1" x14ac:dyDescent="0.25">
      <c r="A33" s="41" t="s">
        <v>47</v>
      </c>
      <c r="B33" s="41"/>
      <c r="C33" s="41"/>
      <c r="D33" s="65">
        <f>D32/K16</f>
        <v>4.6479563509978637E-2</v>
      </c>
      <c r="E33" s="65"/>
      <c r="F33" s="65">
        <f>F32/K16</f>
        <v>7.894684922426437E-2</v>
      </c>
      <c r="G33" s="65"/>
    </row>
    <row r="34" spans="1:9" ht="15.75" x14ac:dyDescent="0.25">
      <c r="A34" s="92"/>
      <c r="D34" s="93"/>
      <c r="E34" s="94"/>
      <c r="F34" s="95"/>
      <c r="G34" s="94"/>
    </row>
    <row r="36" spans="1:9" ht="15.75" x14ac:dyDescent="0.25">
      <c r="A36" s="129" t="s">
        <v>44</v>
      </c>
      <c r="B36" s="129"/>
      <c r="C36" s="129"/>
      <c r="D36" s="129"/>
      <c r="E36" s="129"/>
      <c r="F36" s="129"/>
      <c r="G36" s="129"/>
      <c r="H36" s="129"/>
      <c r="I36" s="129"/>
    </row>
    <row r="37" spans="1:9" x14ac:dyDescent="0.2">
      <c r="A37" s="96"/>
      <c r="B37" s="96"/>
      <c r="C37" s="96" t="s">
        <v>64</v>
      </c>
      <c r="D37" s="130" t="s">
        <v>18</v>
      </c>
      <c r="E37" s="131"/>
      <c r="F37" s="132"/>
      <c r="G37" s="130" t="s">
        <v>29</v>
      </c>
      <c r="H37" s="131"/>
      <c r="I37" s="132"/>
    </row>
    <row r="38" spans="1:9" x14ac:dyDescent="0.2">
      <c r="A38" s="97" t="s">
        <v>16</v>
      </c>
      <c r="B38" s="97" t="s">
        <v>10</v>
      </c>
      <c r="C38" s="97" t="s">
        <v>17</v>
      </c>
      <c r="D38" s="98" t="s">
        <v>19</v>
      </c>
      <c r="E38" s="99" t="s">
        <v>20</v>
      </c>
      <c r="F38" s="100" t="s">
        <v>21</v>
      </c>
      <c r="G38" s="98" t="s">
        <v>19</v>
      </c>
      <c r="H38" s="99" t="s">
        <v>20</v>
      </c>
      <c r="I38" s="100" t="s">
        <v>21</v>
      </c>
    </row>
    <row r="39" spans="1:9" x14ac:dyDescent="0.2">
      <c r="A39" s="101">
        <v>1</v>
      </c>
      <c r="B39" s="101" t="s">
        <v>41</v>
      </c>
      <c r="C39" s="101">
        <v>800</v>
      </c>
      <c r="D39" s="102">
        <v>1300</v>
      </c>
      <c r="E39" s="103">
        <f t="shared" ref="E39:E43" si="1">D39*12</f>
        <v>15600</v>
      </c>
      <c r="F39" s="104">
        <f t="shared" ref="F39:F43" si="2">D39/C39</f>
        <v>1.625</v>
      </c>
      <c r="G39" s="102">
        <v>1600</v>
      </c>
      <c r="H39" s="103">
        <f t="shared" ref="H39:H44" si="3">G39*12</f>
        <v>19200</v>
      </c>
      <c r="I39" s="104">
        <f t="shared" ref="I39:I44" si="4">G39/C39</f>
        <v>2</v>
      </c>
    </row>
    <row r="40" spans="1:9" x14ac:dyDescent="0.2">
      <c r="A40" s="101">
        <v>2</v>
      </c>
      <c r="B40" s="101" t="s">
        <v>41</v>
      </c>
      <c r="C40" s="101">
        <v>800</v>
      </c>
      <c r="D40" s="102">
        <v>1300</v>
      </c>
      <c r="E40" s="103">
        <f t="shared" si="1"/>
        <v>15600</v>
      </c>
      <c r="F40" s="104">
        <f t="shared" si="2"/>
        <v>1.625</v>
      </c>
      <c r="G40" s="102">
        <v>1600</v>
      </c>
      <c r="H40" s="103">
        <f t="shared" si="3"/>
        <v>19200</v>
      </c>
      <c r="I40" s="104">
        <f t="shared" si="4"/>
        <v>2</v>
      </c>
    </row>
    <row r="41" spans="1:9" x14ac:dyDescent="0.2">
      <c r="A41" s="101">
        <v>3</v>
      </c>
      <c r="B41" s="101" t="s">
        <v>41</v>
      </c>
      <c r="C41" s="101">
        <v>800</v>
      </c>
      <c r="D41" s="102">
        <v>1300</v>
      </c>
      <c r="E41" s="103">
        <f>D41*12</f>
        <v>15600</v>
      </c>
      <c r="F41" s="104">
        <f t="shared" si="2"/>
        <v>1.625</v>
      </c>
      <c r="G41" s="102">
        <v>1600</v>
      </c>
      <c r="H41" s="103">
        <f t="shared" si="3"/>
        <v>19200</v>
      </c>
      <c r="I41" s="104">
        <f t="shared" si="4"/>
        <v>2</v>
      </c>
    </row>
    <row r="42" spans="1:9" x14ac:dyDescent="0.2">
      <c r="A42" s="101">
        <v>4</v>
      </c>
      <c r="B42" s="101" t="s">
        <v>41</v>
      </c>
      <c r="C42" s="101">
        <v>800</v>
      </c>
      <c r="D42" s="102">
        <v>1400</v>
      </c>
      <c r="E42" s="103">
        <f t="shared" si="1"/>
        <v>16800</v>
      </c>
      <c r="F42" s="104">
        <f t="shared" si="2"/>
        <v>1.75</v>
      </c>
      <c r="G42" s="102">
        <v>1600</v>
      </c>
      <c r="H42" s="103">
        <f t="shared" si="3"/>
        <v>19200</v>
      </c>
      <c r="I42" s="104">
        <f t="shared" si="4"/>
        <v>2</v>
      </c>
    </row>
    <row r="43" spans="1:9" x14ac:dyDescent="0.2">
      <c r="A43" s="101">
        <v>5</v>
      </c>
      <c r="B43" s="101" t="s">
        <v>42</v>
      </c>
      <c r="C43" s="101">
        <v>925</v>
      </c>
      <c r="D43" s="102">
        <v>1475</v>
      </c>
      <c r="E43" s="103">
        <f t="shared" si="1"/>
        <v>17700</v>
      </c>
      <c r="F43" s="104">
        <f t="shared" si="2"/>
        <v>1.5945945945945945</v>
      </c>
      <c r="G43" s="102">
        <v>1800</v>
      </c>
      <c r="H43" s="103">
        <f t="shared" si="3"/>
        <v>21600</v>
      </c>
      <c r="I43" s="104">
        <f t="shared" si="4"/>
        <v>1.9459459459459461</v>
      </c>
    </row>
    <row r="44" spans="1:9" x14ac:dyDescent="0.2">
      <c r="A44" s="105">
        <v>6</v>
      </c>
      <c r="B44" s="105" t="s">
        <v>42</v>
      </c>
      <c r="C44" s="105">
        <v>925</v>
      </c>
      <c r="D44" s="106">
        <v>1450</v>
      </c>
      <c r="E44" s="107">
        <f>D44*12</f>
        <v>17400</v>
      </c>
      <c r="F44" s="108">
        <f>D44/C44</f>
        <v>1.5675675675675675</v>
      </c>
      <c r="G44" s="106">
        <v>1800</v>
      </c>
      <c r="H44" s="107">
        <f t="shared" si="3"/>
        <v>21600</v>
      </c>
      <c r="I44" s="108">
        <f t="shared" si="4"/>
        <v>1.9459459459459461</v>
      </c>
    </row>
    <row r="45" spans="1:9" ht="15.75" thickBot="1" x14ac:dyDescent="0.25">
      <c r="A45" s="41" t="s">
        <v>86</v>
      </c>
      <c r="B45" s="41"/>
      <c r="C45" s="109">
        <f>'6'!K6</f>
        <v>5050</v>
      </c>
      <c r="D45" s="64">
        <f>SUM(D39:D44)</f>
        <v>8225</v>
      </c>
      <c r="E45" s="64">
        <f>SUM(E39:E44)</f>
        <v>98700</v>
      </c>
      <c r="F45" s="43"/>
      <c r="G45" s="64">
        <f>SUM(G39:G44)</f>
        <v>10000</v>
      </c>
      <c r="H45" s="64">
        <f>SUM(H39:H44)</f>
        <v>120000</v>
      </c>
      <c r="I45" s="43"/>
    </row>
    <row r="46" spans="1:9" x14ac:dyDescent="0.2">
      <c r="F46" s="110"/>
    </row>
    <row r="47" spans="1:9" x14ac:dyDescent="0.2">
      <c r="F47" s="110"/>
    </row>
    <row r="49" spans="1:6" x14ac:dyDescent="0.2">
      <c r="A49" s="128" t="s">
        <v>68</v>
      </c>
      <c r="F49" s="110"/>
    </row>
    <row r="50" spans="1:6" x14ac:dyDescent="0.2">
      <c r="A50" s="128">
        <v>1</v>
      </c>
      <c r="B50" s="128" t="s">
        <v>69</v>
      </c>
    </row>
    <row r="51" spans="1:6" x14ac:dyDescent="0.2">
      <c r="A51" s="128">
        <v>2</v>
      </c>
      <c r="B51" s="128" t="s">
        <v>70</v>
      </c>
    </row>
    <row r="52" spans="1:6" x14ac:dyDescent="0.2">
      <c r="A52" s="128">
        <v>3</v>
      </c>
      <c r="B52" s="128" t="s">
        <v>70</v>
      </c>
    </row>
    <row r="53" spans="1:6" x14ac:dyDescent="0.2">
      <c r="A53" s="128">
        <v>4</v>
      </c>
      <c r="B53" s="128" t="s">
        <v>70</v>
      </c>
      <c r="F53" s="110"/>
    </row>
    <row r="54" spans="1:6" x14ac:dyDescent="0.2">
      <c r="A54" s="128">
        <v>5</v>
      </c>
      <c r="B54" s="128" t="s">
        <v>70</v>
      </c>
    </row>
    <row r="55" spans="1:6" x14ac:dyDescent="0.2">
      <c r="A55" s="128">
        <v>6</v>
      </c>
      <c r="B55" s="128" t="s">
        <v>70</v>
      </c>
    </row>
    <row r="56" spans="1:6" x14ac:dyDescent="0.2">
      <c r="A56" s="128">
        <v>7</v>
      </c>
      <c r="B56" s="128" t="s">
        <v>72</v>
      </c>
    </row>
    <row r="57" spans="1:6" x14ac:dyDescent="0.2">
      <c r="A57" s="128">
        <v>8</v>
      </c>
      <c r="B57" s="128" t="s">
        <v>71</v>
      </c>
    </row>
    <row r="58" spans="1:6" x14ac:dyDescent="0.2">
      <c r="F58" s="110"/>
    </row>
    <row r="59" spans="1:6" x14ac:dyDescent="0.2">
      <c r="F59" s="110"/>
    </row>
    <row r="60" spans="1:6" x14ac:dyDescent="0.2">
      <c r="F60" s="110"/>
    </row>
    <row r="61" spans="1:6" x14ac:dyDescent="0.2">
      <c r="F61" s="110"/>
    </row>
    <row r="62" spans="1:6" x14ac:dyDescent="0.2">
      <c r="F62" s="110"/>
    </row>
    <row r="63" spans="1:6" x14ac:dyDescent="0.2">
      <c r="F63" s="110"/>
    </row>
    <row r="64" spans="1:6" x14ac:dyDescent="0.2">
      <c r="F64" s="110"/>
    </row>
    <row r="65" spans="6:6" x14ac:dyDescent="0.2">
      <c r="F65" s="110"/>
    </row>
    <row r="66" spans="6:6" x14ac:dyDescent="0.2">
      <c r="F66" s="110"/>
    </row>
  </sheetData>
  <mergeCells count="15">
    <mergeCell ref="B12:C12"/>
    <mergeCell ref="A1:C1"/>
    <mergeCell ref="J2:K2"/>
    <mergeCell ref="A9:C9"/>
    <mergeCell ref="B10:C10"/>
    <mergeCell ref="B11:C11"/>
    <mergeCell ref="A36:I36"/>
    <mergeCell ref="D37:F37"/>
    <mergeCell ref="G37:I37"/>
    <mergeCell ref="B13:C13"/>
    <mergeCell ref="J13:K13"/>
    <mergeCell ref="B14:C14"/>
    <mergeCell ref="B15:C15"/>
    <mergeCell ref="B16:C16"/>
    <mergeCell ref="B17:C17"/>
  </mergeCells>
  <pageMargins left="0.75" right="0.75" top="1" bottom="1" header="0.5" footer="0.5"/>
  <pageSetup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3C5C3-9036-4260-B77E-1FCCF4093AA5}">
  <dimension ref="A1:M66"/>
  <sheetViews>
    <sheetView workbookViewId="0">
      <selection activeCell="D30" sqref="D30"/>
    </sheetView>
  </sheetViews>
  <sheetFormatPr defaultColWidth="11.42578125" defaultRowHeight="15" x14ac:dyDescent="0.2"/>
  <cols>
    <col min="1" max="1" width="6.140625" style="112" customWidth="1"/>
    <col min="2" max="2" width="8.42578125" style="112" customWidth="1"/>
    <col min="3" max="3" width="24.85546875" style="112" customWidth="1"/>
    <col min="4" max="4" width="14.28515625" style="112" bestFit="1" customWidth="1"/>
    <col min="5" max="5" width="13.5703125" style="112" bestFit="1" customWidth="1"/>
    <col min="6" max="6" width="13.42578125" style="49" bestFit="1" customWidth="1"/>
    <col min="7" max="7" width="14.28515625" style="112" bestFit="1" customWidth="1"/>
    <col min="8" max="8" width="13.140625" style="112" customWidth="1"/>
    <col min="9" max="9" width="11.42578125" style="112"/>
    <col min="10" max="10" width="20.7109375" style="112" bestFit="1" customWidth="1"/>
    <col min="11" max="11" width="16.42578125" style="112" bestFit="1" customWidth="1"/>
    <col min="12" max="16384" width="11.42578125" style="112"/>
  </cols>
  <sheetData>
    <row r="1" spans="1:13" x14ac:dyDescent="0.2">
      <c r="A1" s="137"/>
      <c r="B1" s="137"/>
      <c r="C1" s="137"/>
      <c r="D1" s="28" t="s">
        <v>15</v>
      </c>
      <c r="E1" s="29"/>
      <c r="F1" s="28" t="s">
        <v>28</v>
      </c>
    </row>
    <row r="2" spans="1:13" ht="15.75" x14ac:dyDescent="0.2">
      <c r="A2" s="31" t="s">
        <v>0</v>
      </c>
      <c r="B2" s="32"/>
      <c r="C2" s="32"/>
      <c r="D2" s="32"/>
      <c r="E2" s="32"/>
      <c r="F2" s="32"/>
      <c r="G2" s="32"/>
      <c r="J2" s="134" t="s">
        <v>30</v>
      </c>
      <c r="K2" s="135"/>
    </row>
    <row r="3" spans="1:13" ht="15.75" x14ac:dyDescent="0.25">
      <c r="B3" s="112" t="s">
        <v>37</v>
      </c>
      <c r="D3" s="33">
        <f>'7a'!E45</f>
        <v>98700</v>
      </c>
      <c r="E3" s="34"/>
      <c r="F3" s="33">
        <f>'7a'!H45</f>
        <v>120000</v>
      </c>
      <c r="G3" s="35"/>
      <c r="J3" s="36" t="s">
        <v>14</v>
      </c>
      <c r="K3" s="37" t="s">
        <v>56</v>
      </c>
      <c r="L3" s="111"/>
      <c r="M3" s="111"/>
    </row>
    <row r="4" spans="1:13" x14ac:dyDescent="0.2">
      <c r="B4" s="112" t="s">
        <v>85</v>
      </c>
      <c r="D4" s="33">
        <v>0</v>
      </c>
      <c r="E4" s="34"/>
      <c r="F4" s="33">
        <v>0</v>
      </c>
      <c r="G4" s="35"/>
      <c r="J4" s="39" t="s">
        <v>8</v>
      </c>
      <c r="K4" s="40">
        <v>6</v>
      </c>
    </row>
    <row r="5" spans="1:13" ht="15.75" thickBot="1" x14ac:dyDescent="0.25">
      <c r="A5" s="41"/>
      <c r="B5" s="41" t="s">
        <v>40</v>
      </c>
      <c r="C5" s="41"/>
      <c r="D5" s="42">
        <f>D3+D4</f>
        <v>98700</v>
      </c>
      <c r="E5" s="43"/>
      <c r="F5" s="42">
        <f>F3+F4</f>
        <v>120000</v>
      </c>
      <c r="G5" s="43"/>
      <c r="J5" s="39" t="s">
        <v>9</v>
      </c>
      <c r="K5" s="40">
        <v>1963</v>
      </c>
    </row>
    <row r="6" spans="1:13" x14ac:dyDescent="0.2">
      <c r="B6" s="112" t="s">
        <v>38</v>
      </c>
      <c r="D6" s="33">
        <f>-D5*E6</f>
        <v>-2961</v>
      </c>
      <c r="E6" s="44">
        <v>0.03</v>
      </c>
      <c r="F6" s="33">
        <f>-F5*0.03</f>
        <v>-3600</v>
      </c>
      <c r="G6" s="44">
        <v>0.03</v>
      </c>
      <c r="H6" s="45"/>
      <c r="J6" s="39" t="s">
        <v>53</v>
      </c>
      <c r="K6" s="46">
        <v>5050</v>
      </c>
    </row>
    <row r="7" spans="1:13" ht="15.75" thickBot="1" x14ac:dyDescent="0.25">
      <c r="A7" s="41" t="s">
        <v>39</v>
      </c>
      <c r="B7" s="41"/>
      <c r="C7" s="41"/>
      <c r="D7" s="42">
        <f>D5+D6</f>
        <v>95739</v>
      </c>
      <c r="E7" s="47"/>
      <c r="F7" s="42">
        <f>F5+F6</f>
        <v>116400</v>
      </c>
      <c r="G7" s="47"/>
      <c r="J7" s="39" t="s">
        <v>26</v>
      </c>
      <c r="K7" s="46">
        <v>19673</v>
      </c>
    </row>
    <row r="8" spans="1:13" ht="15.75" x14ac:dyDescent="0.25">
      <c r="A8" s="48"/>
      <c r="B8" s="49"/>
      <c r="C8" s="49"/>
      <c r="D8" s="34"/>
      <c r="E8" s="34"/>
      <c r="F8" s="34"/>
      <c r="G8" s="35"/>
      <c r="J8" s="39" t="s">
        <v>25</v>
      </c>
      <c r="K8" s="121">
        <f>K14/K6</f>
        <v>259.60396039603961</v>
      </c>
    </row>
    <row r="9" spans="1:13" x14ac:dyDescent="0.2">
      <c r="A9" s="138" t="s">
        <v>1</v>
      </c>
      <c r="B9" s="138"/>
      <c r="C9" s="138"/>
      <c r="D9" s="51"/>
      <c r="E9" s="52" t="s">
        <v>45</v>
      </c>
      <c r="F9" s="51"/>
      <c r="G9" s="51"/>
      <c r="J9" s="39" t="s">
        <v>27</v>
      </c>
      <c r="K9" s="122">
        <f>K14/K4</f>
        <v>218500</v>
      </c>
    </row>
    <row r="10" spans="1:13" x14ac:dyDescent="0.2">
      <c r="B10" s="139" t="s">
        <v>59</v>
      </c>
      <c r="C10" s="139"/>
      <c r="D10" s="54">
        <f>K14*0.0127+1658.68</f>
        <v>18308.38</v>
      </c>
      <c r="E10" s="55">
        <f>D10/D7</f>
        <v>0.19123220422189496</v>
      </c>
      <c r="F10" s="33">
        <f t="shared" ref="F10:F14" si="0">D10</f>
        <v>18308.38</v>
      </c>
      <c r="G10" s="55">
        <f>F10/F7</f>
        <v>0.15728848797250861</v>
      </c>
      <c r="J10" s="39" t="s">
        <v>43</v>
      </c>
      <c r="K10" s="56">
        <f>K6/K4</f>
        <v>841.66666666666663</v>
      </c>
    </row>
    <row r="11" spans="1:13" x14ac:dyDescent="0.2">
      <c r="B11" s="133" t="s">
        <v>60</v>
      </c>
      <c r="C11" s="133"/>
      <c r="D11" s="54">
        <v>2300</v>
      </c>
      <c r="E11" s="55">
        <f>D11/D7</f>
        <v>2.4023647625314656E-2</v>
      </c>
      <c r="F11" s="57">
        <f t="shared" si="0"/>
        <v>2300</v>
      </c>
      <c r="G11" s="55">
        <f>F11/F7</f>
        <v>1.9759450171821305E-2</v>
      </c>
    </row>
    <row r="12" spans="1:13" x14ac:dyDescent="0.2">
      <c r="B12" s="133" t="s">
        <v>61</v>
      </c>
      <c r="C12" s="133"/>
      <c r="D12" s="54">
        <v>4800</v>
      </c>
      <c r="E12" s="55">
        <f>D12/D7</f>
        <v>5.0136308087613199E-2</v>
      </c>
      <c r="F12" s="33">
        <f t="shared" si="0"/>
        <v>4800</v>
      </c>
      <c r="G12" s="55">
        <f>F12/F7</f>
        <v>4.1237113402061855E-2</v>
      </c>
    </row>
    <row r="13" spans="1:13" ht="15.75" x14ac:dyDescent="0.2">
      <c r="B13" s="133" t="s">
        <v>62</v>
      </c>
      <c r="C13" s="133"/>
      <c r="D13" s="54">
        <v>3012</v>
      </c>
      <c r="E13" s="55">
        <f>D13/D7</f>
        <v>3.146053332497728E-2</v>
      </c>
      <c r="F13" s="33">
        <f t="shared" si="0"/>
        <v>3012</v>
      </c>
      <c r="G13" s="55">
        <f>F13/F7</f>
        <v>2.5876288659793814E-2</v>
      </c>
      <c r="J13" s="134" t="s">
        <v>11</v>
      </c>
      <c r="K13" s="135"/>
    </row>
    <row r="14" spans="1:13" ht="15.75" x14ac:dyDescent="0.25">
      <c r="B14" s="133" t="s">
        <v>63</v>
      </c>
      <c r="C14" s="133"/>
      <c r="D14" s="54">
        <v>840</v>
      </c>
      <c r="E14" s="55">
        <f>D14/D7</f>
        <v>8.7738539153323098E-3</v>
      </c>
      <c r="F14" s="33">
        <f t="shared" si="0"/>
        <v>840</v>
      </c>
      <c r="G14" s="55">
        <f>F14/F7</f>
        <v>7.2164948453608251E-3</v>
      </c>
      <c r="J14" s="58" t="s">
        <v>2</v>
      </c>
      <c r="K14" s="123">
        <v>1311000</v>
      </c>
    </row>
    <row r="15" spans="1:13" x14ac:dyDescent="0.2">
      <c r="B15" s="133" t="s">
        <v>65</v>
      </c>
      <c r="C15" s="133"/>
      <c r="D15" s="54">
        <f>D7*0.06</f>
        <v>5744.34</v>
      </c>
      <c r="E15" s="55">
        <f>D15/D7</f>
        <v>6.0000000000000005E-2</v>
      </c>
      <c r="F15" s="33">
        <f>F7*0.06</f>
        <v>6984</v>
      </c>
      <c r="G15" s="55">
        <f>F15/F7</f>
        <v>0.06</v>
      </c>
      <c r="J15" s="58" t="s">
        <v>22</v>
      </c>
      <c r="K15" s="59">
        <v>800000</v>
      </c>
      <c r="L15" s="60">
        <f>K15/K14</f>
        <v>0.61022120518688028</v>
      </c>
    </row>
    <row r="16" spans="1:13" x14ac:dyDescent="0.2">
      <c r="B16" s="133" t="s">
        <v>66</v>
      </c>
      <c r="C16" s="133"/>
      <c r="D16" s="54">
        <f>D7*E16</f>
        <v>5744.34</v>
      </c>
      <c r="E16" s="55">
        <v>0.06</v>
      </c>
      <c r="F16" s="33">
        <f>F7*G16</f>
        <v>6984</v>
      </c>
      <c r="G16" s="55">
        <v>0.06</v>
      </c>
      <c r="J16" s="58" t="s">
        <v>31</v>
      </c>
      <c r="K16" s="61">
        <f>K14-K15</f>
        <v>511000</v>
      </c>
      <c r="L16" s="62">
        <f>1-L15</f>
        <v>0.38977879481311972</v>
      </c>
    </row>
    <row r="17" spans="1:11" x14ac:dyDescent="0.2">
      <c r="B17" s="136" t="s">
        <v>67</v>
      </c>
      <c r="C17" s="136"/>
      <c r="D17" s="54">
        <v>1200</v>
      </c>
      <c r="E17" s="55">
        <f>D17/D7</f>
        <v>1.25340770219033E-2</v>
      </c>
      <c r="F17" s="33">
        <v>1200</v>
      </c>
      <c r="G17" s="55">
        <f>F17/F7</f>
        <v>1.0309278350515464E-2</v>
      </c>
      <c r="J17" s="58" t="s">
        <v>23</v>
      </c>
      <c r="K17" s="63" t="s">
        <v>33</v>
      </c>
    </row>
    <row r="18" spans="1:11" ht="15.75" thickBot="1" x14ac:dyDescent="0.25">
      <c r="A18" s="41" t="s">
        <v>5</v>
      </c>
      <c r="B18" s="41"/>
      <c r="C18" s="41"/>
      <c r="D18" s="64">
        <f>SUM(D10:D17)</f>
        <v>41949.06</v>
      </c>
      <c r="E18" s="65">
        <f>D18/D7</f>
        <v>0.43816062419703566</v>
      </c>
      <c r="F18" s="64">
        <f>SUM(F10:F17)</f>
        <v>44428.380000000005</v>
      </c>
      <c r="G18" s="65">
        <f>F18/F7</f>
        <v>0.38168711340206191</v>
      </c>
      <c r="J18" s="58" t="s">
        <v>3</v>
      </c>
      <c r="K18" s="66">
        <v>30</v>
      </c>
    </row>
    <row r="19" spans="1:11" ht="15.75" x14ac:dyDescent="0.25">
      <c r="A19" s="48"/>
      <c r="B19" s="49"/>
      <c r="C19" s="49"/>
      <c r="D19" s="34"/>
      <c r="E19" s="34"/>
      <c r="F19" s="34"/>
      <c r="G19" s="35"/>
      <c r="J19" s="58" t="s">
        <v>24</v>
      </c>
      <c r="K19" s="67">
        <v>3.5000000000000003E-2</v>
      </c>
    </row>
    <row r="20" spans="1:11" ht="15.75" x14ac:dyDescent="0.25">
      <c r="A20" s="48"/>
      <c r="B20" s="49"/>
      <c r="C20" s="49"/>
      <c r="D20" s="34"/>
      <c r="E20" s="34"/>
      <c r="F20" s="34"/>
      <c r="G20" s="35"/>
      <c r="J20" s="58" t="s">
        <v>32</v>
      </c>
      <c r="K20" s="68">
        <f>-PMT(K19/12,12*K18,K15)</f>
        <v>3592.357502470596</v>
      </c>
    </row>
    <row r="21" spans="1:11" s="49" customFormat="1" ht="15.75" x14ac:dyDescent="0.25">
      <c r="A21" s="69" t="s">
        <v>6</v>
      </c>
      <c r="B21" s="70"/>
      <c r="C21" s="70"/>
      <c r="D21" s="71"/>
      <c r="E21" s="71"/>
      <c r="F21" s="71"/>
      <c r="G21" s="71"/>
      <c r="J21" s="72" t="s">
        <v>35</v>
      </c>
      <c r="K21" s="73">
        <f>K20*12</f>
        <v>43108.290029647149</v>
      </c>
    </row>
    <row r="22" spans="1:11" x14ac:dyDescent="0.2">
      <c r="A22" s="74" t="s">
        <v>4</v>
      </c>
      <c r="B22" s="74"/>
      <c r="C22" s="74"/>
      <c r="D22" s="75">
        <f>D7-D18</f>
        <v>53789.94</v>
      </c>
      <c r="E22" s="76"/>
      <c r="F22" s="75">
        <f>F7-F18</f>
        <v>71971.62</v>
      </c>
      <c r="G22" s="77"/>
    </row>
    <row r="23" spans="1:11" ht="16.5" thickBot="1" x14ac:dyDescent="0.3">
      <c r="A23" s="41" t="s">
        <v>7</v>
      </c>
      <c r="B23" s="41"/>
      <c r="C23" s="41"/>
      <c r="D23" s="78">
        <f>D22/K14</f>
        <v>4.1029702517162474E-2</v>
      </c>
      <c r="E23" s="79"/>
      <c r="F23" s="118">
        <f>F22/K14</f>
        <v>5.4898260869565216E-2</v>
      </c>
      <c r="G23" s="43"/>
    </row>
    <row r="24" spans="1:11" x14ac:dyDescent="0.2">
      <c r="A24" s="80" t="s">
        <v>13</v>
      </c>
      <c r="B24" s="80"/>
      <c r="C24" s="80"/>
      <c r="D24" s="119">
        <f>K14/D3</f>
        <v>13.282674772036474</v>
      </c>
      <c r="E24" s="82"/>
      <c r="F24" s="119">
        <f>K14/F3</f>
        <v>10.925000000000001</v>
      </c>
      <c r="G24" s="82"/>
      <c r="H24" s="83"/>
    </row>
    <row r="25" spans="1:11" x14ac:dyDescent="0.2">
      <c r="D25" s="34"/>
      <c r="E25" s="34"/>
      <c r="F25" s="34"/>
      <c r="G25" s="84"/>
      <c r="H25" s="83"/>
    </row>
    <row r="26" spans="1:11" x14ac:dyDescent="0.2">
      <c r="A26" s="70" t="s">
        <v>49</v>
      </c>
      <c r="B26" s="70"/>
      <c r="C26" s="70"/>
      <c r="D26" s="71"/>
      <c r="E26" s="71"/>
      <c r="F26" s="71"/>
      <c r="G26" s="71"/>
    </row>
    <row r="27" spans="1:11" x14ac:dyDescent="0.2">
      <c r="A27" s="112" t="s">
        <v>12</v>
      </c>
      <c r="D27" s="33">
        <f>-K21</f>
        <v>-43108.290029647149</v>
      </c>
      <c r="E27" s="33"/>
      <c r="F27" s="85">
        <f>D27</f>
        <v>-43108.290029647149</v>
      </c>
      <c r="G27" s="35"/>
    </row>
    <row r="28" spans="1:11" ht="15.75" x14ac:dyDescent="0.25">
      <c r="A28" s="112" t="s">
        <v>34</v>
      </c>
      <c r="D28" s="86">
        <f>-D22/D27</f>
        <v>1.2477864457858729</v>
      </c>
      <c r="E28" s="87"/>
      <c r="F28" s="120">
        <f>-F22/F27</f>
        <v>1.6695540451848701</v>
      </c>
      <c r="G28" s="35"/>
    </row>
    <row r="29" spans="1:11" ht="15.75" x14ac:dyDescent="0.25">
      <c r="A29" s="74" t="s">
        <v>36</v>
      </c>
      <c r="B29" s="74"/>
      <c r="C29" s="74"/>
      <c r="D29" s="75">
        <f>D22+D27</f>
        <v>10681.649970352853</v>
      </c>
      <c r="E29" s="76"/>
      <c r="F29" s="75">
        <f>F22+F27</f>
        <v>28863.329970352846</v>
      </c>
      <c r="G29" s="88"/>
    </row>
    <row r="30" spans="1:11" ht="15.75" thickBot="1" x14ac:dyDescent="0.25">
      <c r="A30" s="41" t="s">
        <v>49</v>
      </c>
      <c r="B30" s="41"/>
      <c r="C30" s="41"/>
      <c r="D30" s="118">
        <f>D29/K16</f>
        <v>2.0903424599516347E-2</v>
      </c>
      <c r="E30" s="79"/>
      <c r="F30" s="118">
        <f>F29/K16</f>
        <v>5.6484011683665063E-2</v>
      </c>
      <c r="G30" s="79"/>
    </row>
    <row r="31" spans="1:11" ht="15.75" x14ac:dyDescent="0.25">
      <c r="A31" s="89" t="s">
        <v>46</v>
      </c>
      <c r="B31" s="89"/>
      <c r="C31" s="89"/>
      <c r="D31" s="33">
        <f>-PPMT(K19,1,K18,K15)</f>
        <v>15497.065285938834</v>
      </c>
      <c r="E31" s="90"/>
      <c r="F31" s="33">
        <f>D31</f>
        <v>15497.065285938834</v>
      </c>
      <c r="G31" s="35"/>
    </row>
    <row r="32" spans="1:11" x14ac:dyDescent="0.2">
      <c r="A32" s="89" t="s">
        <v>48</v>
      </c>
      <c r="D32" s="91">
        <f>D31+D29</f>
        <v>26178.715256291689</v>
      </c>
      <c r="E32" s="35"/>
      <c r="F32" s="85">
        <f>+F29+F31</f>
        <v>44360.395256291682</v>
      </c>
      <c r="G32" s="35"/>
    </row>
    <row r="33" spans="1:9" ht="15.75" thickBot="1" x14ac:dyDescent="0.25">
      <c r="A33" s="41" t="s">
        <v>47</v>
      </c>
      <c r="B33" s="41"/>
      <c r="C33" s="41"/>
      <c r="D33" s="65">
        <f>D32/K16</f>
        <v>5.1230362536774342E-2</v>
      </c>
      <c r="E33" s="65"/>
      <c r="F33" s="65">
        <f>F32/K16</f>
        <v>8.6810949620923061E-2</v>
      </c>
      <c r="G33" s="65"/>
    </row>
    <row r="34" spans="1:9" ht="15.75" x14ac:dyDescent="0.25">
      <c r="A34" s="92"/>
      <c r="D34" s="93"/>
      <c r="E34" s="94"/>
      <c r="F34" s="95"/>
      <c r="G34" s="94"/>
    </row>
    <row r="36" spans="1:9" ht="15.75" x14ac:dyDescent="0.25">
      <c r="A36" s="129" t="s">
        <v>44</v>
      </c>
      <c r="B36" s="129"/>
      <c r="C36" s="129"/>
      <c r="D36" s="129"/>
      <c r="E36" s="129"/>
      <c r="F36" s="129"/>
      <c r="G36" s="129"/>
      <c r="H36" s="129"/>
      <c r="I36" s="129"/>
    </row>
    <row r="37" spans="1:9" x14ac:dyDescent="0.2">
      <c r="A37" s="96"/>
      <c r="B37" s="96"/>
      <c r="C37" s="96" t="s">
        <v>64</v>
      </c>
      <c r="D37" s="130" t="s">
        <v>18</v>
      </c>
      <c r="E37" s="131"/>
      <c r="F37" s="132"/>
      <c r="G37" s="130" t="s">
        <v>29</v>
      </c>
      <c r="H37" s="131"/>
      <c r="I37" s="132"/>
    </row>
    <row r="38" spans="1:9" x14ac:dyDescent="0.2">
      <c r="A38" s="97" t="s">
        <v>16</v>
      </c>
      <c r="B38" s="97" t="s">
        <v>10</v>
      </c>
      <c r="C38" s="97" t="s">
        <v>17</v>
      </c>
      <c r="D38" s="98" t="s">
        <v>19</v>
      </c>
      <c r="E38" s="99" t="s">
        <v>20</v>
      </c>
      <c r="F38" s="100" t="s">
        <v>21</v>
      </c>
      <c r="G38" s="98" t="s">
        <v>19</v>
      </c>
      <c r="H38" s="99" t="s">
        <v>20</v>
      </c>
      <c r="I38" s="100" t="s">
        <v>21</v>
      </c>
    </row>
    <row r="39" spans="1:9" x14ac:dyDescent="0.2">
      <c r="A39" s="101">
        <v>1</v>
      </c>
      <c r="B39" s="101" t="s">
        <v>41</v>
      </c>
      <c r="C39" s="101">
        <v>800</v>
      </c>
      <c r="D39" s="102">
        <v>1300</v>
      </c>
      <c r="E39" s="103">
        <f t="shared" ref="E39:E43" si="1">D39*12</f>
        <v>15600</v>
      </c>
      <c r="F39" s="104">
        <f t="shared" ref="F39:F43" si="2">D39/C39</f>
        <v>1.625</v>
      </c>
      <c r="G39" s="102">
        <v>1600</v>
      </c>
      <c r="H39" s="103">
        <f t="shared" ref="H39:H44" si="3">G39*12</f>
        <v>19200</v>
      </c>
      <c r="I39" s="104">
        <f t="shared" ref="I39:I44" si="4">G39/C39</f>
        <v>2</v>
      </c>
    </row>
    <row r="40" spans="1:9" x14ac:dyDescent="0.2">
      <c r="A40" s="101">
        <v>2</v>
      </c>
      <c r="B40" s="101" t="s">
        <v>41</v>
      </c>
      <c r="C40" s="101">
        <v>800</v>
      </c>
      <c r="D40" s="102">
        <v>1300</v>
      </c>
      <c r="E40" s="103">
        <f t="shared" si="1"/>
        <v>15600</v>
      </c>
      <c r="F40" s="104">
        <f t="shared" si="2"/>
        <v>1.625</v>
      </c>
      <c r="G40" s="102">
        <v>1600</v>
      </c>
      <c r="H40" s="103">
        <f t="shared" si="3"/>
        <v>19200</v>
      </c>
      <c r="I40" s="104">
        <f t="shared" si="4"/>
        <v>2</v>
      </c>
    </row>
    <row r="41" spans="1:9" x14ac:dyDescent="0.2">
      <c r="A41" s="101">
        <v>3</v>
      </c>
      <c r="B41" s="101" t="s">
        <v>41</v>
      </c>
      <c r="C41" s="101">
        <v>800</v>
      </c>
      <c r="D41" s="102">
        <v>1300</v>
      </c>
      <c r="E41" s="103">
        <f>D41*12</f>
        <v>15600</v>
      </c>
      <c r="F41" s="104">
        <f t="shared" si="2"/>
        <v>1.625</v>
      </c>
      <c r="G41" s="102">
        <v>1600</v>
      </c>
      <c r="H41" s="103">
        <f t="shared" si="3"/>
        <v>19200</v>
      </c>
      <c r="I41" s="104">
        <f t="shared" si="4"/>
        <v>2</v>
      </c>
    </row>
    <row r="42" spans="1:9" x14ac:dyDescent="0.2">
      <c r="A42" s="101">
        <v>4</v>
      </c>
      <c r="B42" s="101" t="s">
        <v>41</v>
      </c>
      <c r="C42" s="101">
        <v>800</v>
      </c>
      <c r="D42" s="102">
        <v>1400</v>
      </c>
      <c r="E42" s="103">
        <f t="shared" si="1"/>
        <v>16800</v>
      </c>
      <c r="F42" s="104">
        <f t="shared" si="2"/>
        <v>1.75</v>
      </c>
      <c r="G42" s="102">
        <v>1600</v>
      </c>
      <c r="H42" s="103">
        <f t="shared" si="3"/>
        <v>19200</v>
      </c>
      <c r="I42" s="104">
        <f t="shared" si="4"/>
        <v>2</v>
      </c>
    </row>
    <row r="43" spans="1:9" x14ac:dyDescent="0.2">
      <c r="A43" s="101">
        <v>5</v>
      </c>
      <c r="B43" s="101" t="s">
        <v>42</v>
      </c>
      <c r="C43" s="101">
        <v>925</v>
      </c>
      <c r="D43" s="102">
        <v>1475</v>
      </c>
      <c r="E43" s="103">
        <f t="shared" si="1"/>
        <v>17700</v>
      </c>
      <c r="F43" s="104">
        <f t="shared" si="2"/>
        <v>1.5945945945945945</v>
      </c>
      <c r="G43" s="102">
        <v>1800</v>
      </c>
      <c r="H43" s="103">
        <f t="shared" si="3"/>
        <v>21600</v>
      </c>
      <c r="I43" s="104">
        <f t="shared" si="4"/>
        <v>1.9459459459459461</v>
      </c>
    </row>
    <row r="44" spans="1:9" x14ac:dyDescent="0.2">
      <c r="A44" s="105">
        <v>6</v>
      </c>
      <c r="B44" s="105" t="s">
        <v>42</v>
      </c>
      <c r="C44" s="105">
        <v>925</v>
      </c>
      <c r="D44" s="106">
        <v>1450</v>
      </c>
      <c r="E44" s="107">
        <f>D44*12</f>
        <v>17400</v>
      </c>
      <c r="F44" s="108">
        <f>D44/C44</f>
        <v>1.5675675675675675</v>
      </c>
      <c r="G44" s="106">
        <v>1800</v>
      </c>
      <c r="H44" s="107">
        <f t="shared" si="3"/>
        <v>21600</v>
      </c>
      <c r="I44" s="108">
        <f t="shared" si="4"/>
        <v>1.9459459459459461</v>
      </c>
    </row>
    <row r="45" spans="1:9" ht="15.75" thickBot="1" x14ac:dyDescent="0.25">
      <c r="A45" s="41" t="s">
        <v>86</v>
      </c>
      <c r="B45" s="41"/>
      <c r="C45" s="109">
        <f>'7a'!K6</f>
        <v>5050</v>
      </c>
      <c r="D45" s="64">
        <f>SUM(D39:D44)</f>
        <v>8225</v>
      </c>
      <c r="E45" s="64">
        <f>SUM(E39:E44)</f>
        <v>98700</v>
      </c>
      <c r="F45" s="43"/>
      <c r="G45" s="64">
        <f>SUM(G39:G44)</f>
        <v>10000</v>
      </c>
      <c r="H45" s="64">
        <f>SUM(H39:H44)</f>
        <v>120000</v>
      </c>
      <c r="I45" s="43"/>
    </row>
    <row r="46" spans="1:9" x14ac:dyDescent="0.2">
      <c r="F46" s="110"/>
    </row>
    <row r="47" spans="1:9" x14ac:dyDescent="0.2">
      <c r="F47" s="110"/>
    </row>
    <row r="49" spans="1:6" x14ac:dyDescent="0.2">
      <c r="A49" s="112" t="s">
        <v>68</v>
      </c>
      <c r="F49" s="110"/>
    </row>
    <row r="50" spans="1:6" x14ac:dyDescent="0.2">
      <c r="A50" s="112">
        <v>1</v>
      </c>
      <c r="B50" s="112" t="s">
        <v>69</v>
      </c>
    </row>
    <row r="51" spans="1:6" x14ac:dyDescent="0.2">
      <c r="A51" s="112">
        <v>2</v>
      </c>
      <c r="B51" s="112" t="s">
        <v>70</v>
      </c>
    </row>
    <row r="52" spans="1:6" x14ac:dyDescent="0.2">
      <c r="A52" s="112">
        <v>3</v>
      </c>
      <c r="B52" s="112" t="s">
        <v>70</v>
      </c>
    </row>
    <row r="53" spans="1:6" x14ac:dyDescent="0.2">
      <c r="A53" s="112">
        <v>4</v>
      </c>
      <c r="B53" s="112" t="s">
        <v>70</v>
      </c>
      <c r="F53" s="110"/>
    </row>
    <row r="54" spans="1:6" x14ac:dyDescent="0.2">
      <c r="A54" s="112">
        <v>5</v>
      </c>
      <c r="B54" s="112" t="s">
        <v>70</v>
      </c>
    </row>
    <row r="55" spans="1:6" x14ac:dyDescent="0.2">
      <c r="A55" s="112">
        <v>6</v>
      </c>
      <c r="B55" s="112" t="s">
        <v>70</v>
      </c>
    </row>
    <row r="56" spans="1:6" x14ac:dyDescent="0.2">
      <c r="A56" s="112">
        <v>7</v>
      </c>
      <c r="B56" s="112" t="s">
        <v>72</v>
      </c>
    </row>
    <row r="57" spans="1:6" x14ac:dyDescent="0.2">
      <c r="A57" s="112">
        <v>8</v>
      </c>
      <c r="B57" s="112" t="s">
        <v>71</v>
      </c>
    </row>
    <row r="58" spans="1:6" x14ac:dyDescent="0.2">
      <c r="F58" s="110"/>
    </row>
    <row r="59" spans="1:6" x14ac:dyDescent="0.2">
      <c r="F59" s="110"/>
    </row>
    <row r="60" spans="1:6" x14ac:dyDescent="0.2">
      <c r="F60" s="110"/>
    </row>
    <row r="61" spans="1:6" x14ac:dyDescent="0.2">
      <c r="F61" s="110"/>
    </row>
    <row r="62" spans="1:6" x14ac:dyDescent="0.2">
      <c r="F62" s="110"/>
    </row>
    <row r="63" spans="1:6" x14ac:dyDescent="0.2">
      <c r="F63" s="110"/>
    </row>
    <row r="64" spans="1:6" x14ac:dyDescent="0.2">
      <c r="F64" s="110"/>
    </row>
    <row r="65" spans="6:6" x14ac:dyDescent="0.2">
      <c r="F65" s="110"/>
    </row>
    <row r="66" spans="6:6" x14ac:dyDescent="0.2">
      <c r="F66" s="110"/>
    </row>
  </sheetData>
  <mergeCells count="15">
    <mergeCell ref="B12:C12"/>
    <mergeCell ref="A1:C1"/>
    <mergeCell ref="J2:K2"/>
    <mergeCell ref="A9:C9"/>
    <mergeCell ref="B10:C10"/>
    <mergeCell ref="B11:C11"/>
    <mergeCell ref="A36:I36"/>
    <mergeCell ref="D37:F37"/>
    <mergeCell ref="G37:I37"/>
    <mergeCell ref="B13:C13"/>
    <mergeCell ref="J13:K13"/>
    <mergeCell ref="B14:C14"/>
    <mergeCell ref="B15:C15"/>
    <mergeCell ref="B16:C16"/>
    <mergeCell ref="B17:C17"/>
  </mergeCells>
  <pageMargins left="0.75" right="0.75" top="1" bottom="1" header="0.5" footer="0.5"/>
  <pageSetup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99BA-D93E-4E57-ADEA-E5716A0C363B}">
  <dimension ref="A1:M66"/>
  <sheetViews>
    <sheetView workbookViewId="0">
      <selection activeCell="K15" sqref="K15"/>
    </sheetView>
  </sheetViews>
  <sheetFormatPr defaultColWidth="11.42578125" defaultRowHeight="15" x14ac:dyDescent="0.2"/>
  <cols>
    <col min="1" max="1" width="6.140625" style="112" customWidth="1"/>
    <col min="2" max="2" width="8.42578125" style="112" customWidth="1"/>
    <col min="3" max="3" width="24.85546875" style="112" customWidth="1"/>
    <col min="4" max="4" width="14.28515625" style="112" bestFit="1" customWidth="1"/>
    <col min="5" max="5" width="13.5703125" style="112" bestFit="1" customWidth="1"/>
    <col min="6" max="6" width="13.42578125" style="49" bestFit="1" customWidth="1"/>
    <col min="7" max="7" width="14.28515625" style="112" bestFit="1" customWidth="1"/>
    <col min="8" max="8" width="13.140625" style="112" customWidth="1"/>
    <col min="9" max="9" width="11.42578125" style="112"/>
    <col min="10" max="10" width="20.7109375" style="112" bestFit="1" customWidth="1"/>
    <col min="11" max="11" width="16.42578125" style="112" bestFit="1" customWidth="1"/>
    <col min="12" max="16384" width="11.42578125" style="112"/>
  </cols>
  <sheetData>
    <row r="1" spans="1:13" x14ac:dyDescent="0.2">
      <c r="A1" s="137"/>
      <c r="B1" s="137"/>
      <c r="C1" s="137"/>
      <c r="D1" s="28" t="s">
        <v>15</v>
      </c>
      <c r="E1" s="29"/>
      <c r="F1" s="28" t="s">
        <v>28</v>
      </c>
    </row>
    <row r="2" spans="1:13" ht="15.75" x14ac:dyDescent="0.2">
      <c r="A2" s="31" t="s">
        <v>0</v>
      </c>
      <c r="B2" s="32"/>
      <c r="C2" s="32"/>
      <c r="D2" s="32"/>
      <c r="E2" s="32"/>
      <c r="F2" s="32"/>
      <c r="G2" s="32"/>
      <c r="J2" s="134" t="s">
        <v>30</v>
      </c>
      <c r="K2" s="135"/>
    </row>
    <row r="3" spans="1:13" ht="15.75" x14ac:dyDescent="0.25">
      <c r="B3" s="112" t="s">
        <v>37</v>
      </c>
      <c r="D3" s="33">
        <f>'7b'!E45</f>
        <v>98700</v>
      </c>
      <c r="E3" s="34"/>
      <c r="F3" s="33">
        <f>'7b'!H45</f>
        <v>120000</v>
      </c>
      <c r="G3" s="35"/>
      <c r="J3" s="36" t="s">
        <v>14</v>
      </c>
      <c r="K3" s="37" t="s">
        <v>56</v>
      </c>
      <c r="L3" s="111"/>
      <c r="M3" s="111"/>
    </row>
    <row r="4" spans="1:13" x14ac:dyDescent="0.2">
      <c r="B4" s="112" t="s">
        <v>85</v>
      </c>
      <c r="D4" s="33">
        <v>0</v>
      </c>
      <c r="E4" s="34"/>
      <c r="F4" s="33">
        <v>0</v>
      </c>
      <c r="G4" s="35"/>
      <c r="J4" s="39" t="s">
        <v>8</v>
      </c>
      <c r="K4" s="40">
        <v>6</v>
      </c>
    </row>
    <row r="5" spans="1:13" ht="15.75" thickBot="1" x14ac:dyDescent="0.25">
      <c r="A5" s="41"/>
      <c r="B5" s="41" t="s">
        <v>40</v>
      </c>
      <c r="C5" s="41"/>
      <c r="D5" s="42">
        <f>D3+D4</f>
        <v>98700</v>
      </c>
      <c r="E5" s="43"/>
      <c r="F5" s="42">
        <f>F3+F4</f>
        <v>120000</v>
      </c>
      <c r="G5" s="43"/>
      <c r="J5" s="39" t="s">
        <v>9</v>
      </c>
      <c r="K5" s="40">
        <v>1963</v>
      </c>
    </row>
    <row r="6" spans="1:13" x14ac:dyDescent="0.2">
      <c r="B6" s="112" t="s">
        <v>38</v>
      </c>
      <c r="D6" s="33">
        <f>-D5*E6</f>
        <v>-2961</v>
      </c>
      <c r="E6" s="44">
        <v>0.03</v>
      </c>
      <c r="F6" s="33">
        <f>-F5*0.03</f>
        <v>-3600</v>
      </c>
      <c r="G6" s="44">
        <v>0.03</v>
      </c>
      <c r="H6" s="45"/>
      <c r="J6" s="39" t="s">
        <v>53</v>
      </c>
      <c r="K6" s="46">
        <v>5050</v>
      </c>
    </row>
    <row r="7" spans="1:13" ht="15.75" thickBot="1" x14ac:dyDescent="0.25">
      <c r="A7" s="41" t="s">
        <v>39</v>
      </c>
      <c r="B7" s="41"/>
      <c r="C7" s="41"/>
      <c r="D7" s="42">
        <f>D5+D6</f>
        <v>95739</v>
      </c>
      <c r="E7" s="47"/>
      <c r="F7" s="42">
        <f>F5+F6</f>
        <v>116400</v>
      </c>
      <c r="G7" s="47"/>
      <c r="J7" s="39" t="s">
        <v>26</v>
      </c>
      <c r="K7" s="46">
        <v>19673</v>
      </c>
    </row>
    <row r="8" spans="1:13" ht="15.75" x14ac:dyDescent="0.25">
      <c r="A8" s="48"/>
      <c r="B8" s="49"/>
      <c r="C8" s="49"/>
      <c r="D8" s="34"/>
      <c r="E8" s="34"/>
      <c r="F8" s="34"/>
      <c r="G8" s="35"/>
      <c r="J8" s="39" t="s">
        <v>25</v>
      </c>
      <c r="K8" s="121">
        <f>K14/K6</f>
        <v>257.9207920792079</v>
      </c>
    </row>
    <row r="9" spans="1:13" x14ac:dyDescent="0.2">
      <c r="A9" s="138" t="s">
        <v>1</v>
      </c>
      <c r="B9" s="138"/>
      <c r="C9" s="138"/>
      <c r="D9" s="51"/>
      <c r="E9" s="52" t="s">
        <v>45</v>
      </c>
      <c r="F9" s="51"/>
      <c r="G9" s="51"/>
      <c r="J9" s="39" t="s">
        <v>27</v>
      </c>
      <c r="K9" s="122">
        <f>K14/K4</f>
        <v>217083.33333333334</v>
      </c>
    </row>
    <row r="10" spans="1:13" x14ac:dyDescent="0.2">
      <c r="B10" s="139" t="s">
        <v>59</v>
      </c>
      <c r="C10" s="139"/>
      <c r="D10" s="54">
        <f>K14*0.0127+1658.68</f>
        <v>18200.43</v>
      </c>
      <c r="E10" s="55">
        <f>D10/D7</f>
        <v>0.19010465954313291</v>
      </c>
      <c r="F10" s="33">
        <f t="shared" ref="F10:F14" si="0">D10</f>
        <v>18200.43</v>
      </c>
      <c r="G10" s="55">
        <f>F10/F7</f>
        <v>0.15636108247422681</v>
      </c>
      <c r="J10" s="39" t="s">
        <v>43</v>
      </c>
      <c r="K10" s="56">
        <f>K6/K4</f>
        <v>841.66666666666663</v>
      </c>
    </row>
    <row r="11" spans="1:13" x14ac:dyDescent="0.2">
      <c r="B11" s="133" t="s">
        <v>60</v>
      </c>
      <c r="C11" s="133"/>
      <c r="D11" s="54">
        <v>2300</v>
      </c>
      <c r="E11" s="55">
        <f>D11/D7</f>
        <v>2.4023647625314656E-2</v>
      </c>
      <c r="F11" s="57">
        <f t="shared" si="0"/>
        <v>2300</v>
      </c>
      <c r="G11" s="55">
        <f>F11/F7</f>
        <v>1.9759450171821305E-2</v>
      </c>
    </row>
    <row r="12" spans="1:13" x14ac:dyDescent="0.2">
      <c r="B12" s="133" t="s">
        <v>61</v>
      </c>
      <c r="C12" s="133"/>
      <c r="D12" s="54">
        <v>4800</v>
      </c>
      <c r="E12" s="55">
        <f>D12/D7</f>
        <v>5.0136308087613199E-2</v>
      </c>
      <c r="F12" s="33">
        <f t="shared" si="0"/>
        <v>4800</v>
      </c>
      <c r="G12" s="55">
        <f>F12/F7</f>
        <v>4.1237113402061855E-2</v>
      </c>
    </row>
    <row r="13" spans="1:13" ht="15.75" x14ac:dyDescent="0.2">
      <c r="B13" s="133" t="s">
        <v>62</v>
      </c>
      <c r="C13" s="133"/>
      <c r="D13" s="54">
        <v>3012</v>
      </c>
      <c r="E13" s="55">
        <f>D13/D7</f>
        <v>3.146053332497728E-2</v>
      </c>
      <c r="F13" s="33">
        <f t="shared" si="0"/>
        <v>3012</v>
      </c>
      <c r="G13" s="55">
        <f>F13/F7</f>
        <v>2.5876288659793814E-2</v>
      </c>
      <c r="J13" s="134" t="s">
        <v>11</v>
      </c>
      <c r="K13" s="135"/>
    </row>
    <row r="14" spans="1:13" ht="15.75" x14ac:dyDescent="0.25">
      <c r="B14" s="133" t="s">
        <v>63</v>
      </c>
      <c r="C14" s="133"/>
      <c r="D14" s="54">
        <v>840</v>
      </c>
      <c r="E14" s="55">
        <f>D14/D7</f>
        <v>8.7738539153323098E-3</v>
      </c>
      <c r="F14" s="33">
        <f t="shared" si="0"/>
        <v>840</v>
      </c>
      <c r="G14" s="55">
        <f>F14/F7</f>
        <v>7.2164948453608251E-3</v>
      </c>
      <c r="J14" s="58" t="s">
        <v>2</v>
      </c>
      <c r="K14" s="123">
        <v>1302500</v>
      </c>
    </row>
    <row r="15" spans="1:13" x14ac:dyDescent="0.2">
      <c r="B15" s="133" t="s">
        <v>65</v>
      </c>
      <c r="C15" s="133"/>
      <c r="D15" s="54">
        <f>D7*0.06</f>
        <v>5744.34</v>
      </c>
      <c r="E15" s="55">
        <f>D15/D7</f>
        <v>6.0000000000000005E-2</v>
      </c>
      <c r="F15" s="33">
        <f>F7*0.06</f>
        <v>6984</v>
      </c>
      <c r="G15" s="55">
        <f>F15/F7</f>
        <v>0.06</v>
      </c>
      <c r="J15" s="58" t="s">
        <v>22</v>
      </c>
      <c r="K15" s="61">
        <f>K14-K16</f>
        <v>791500</v>
      </c>
      <c r="L15" s="60">
        <f>K15/K14</f>
        <v>0.60767754318618039</v>
      </c>
    </row>
    <row r="16" spans="1:13" x14ac:dyDescent="0.2">
      <c r="B16" s="133" t="s">
        <v>66</v>
      </c>
      <c r="C16" s="133"/>
      <c r="D16" s="54">
        <f>D7*E16</f>
        <v>5744.34</v>
      </c>
      <c r="E16" s="55">
        <v>0.06</v>
      </c>
      <c r="F16" s="33">
        <f>F7*G16</f>
        <v>6984</v>
      </c>
      <c r="G16" s="55">
        <v>0.06</v>
      </c>
      <c r="J16" s="58" t="s">
        <v>31</v>
      </c>
      <c r="K16" s="63">
        <v>511000</v>
      </c>
      <c r="L16" s="62">
        <f>1-L15</f>
        <v>0.39232245681381961</v>
      </c>
    </row>
    <row r="17" spans="1:11" x14ac:dyDescent="0.2">
      <c r="B17" s="136" t="s">
        <v>67</v>
      </c>
      <c r="C17" s="136"/>
      <c r="D17" s="54">
        <v>1200</v>
      </c>
      <c r="E17" s="55">
        <f>D17/D7</f>
        <v>1.25340770219033E-2</v>
      </c>
      <c r="F17" s="33">
        <v>1200</v>
      </c>
      <c r="G17" s="55">
        <f>F17/F7</f>
        <v>1.0309278350515464E-2</v>
      </c>
      <c r="J17" s="58" t="s">
        <v>23</v>
      </c>
      <c r="K17" s="63" t="s">
        <v>33</v>
      </c>
    </row>
    <row r="18" spans="1:11" ht="15.75" thickBot="1" x14ac:dyDescent="0.25">
      <c r="A18" s="41" t="s">
        <v>5</v>
      </c>
      <c r="B18" s="41"/>
      <c r="C18" s="41"/>
      <c r="D18" s="64">
        <f>SUM(D10:D17)</f>
        <v>41841.11</v>
      </c>
      <c r="E18" s="65">
        <f>D18/D7</f>
        <v>0.43703307951827364</v>
      </c>
      <c r="F18" s="64">
        <f>SUM(F10:F17)</f>
        <v>44320.43</v>
      </c>
      <c r="G18" s="65">
        <f>F18/F7</f>
        <v>0.38075970790378005</v>
      </c>
      <c r="J18" s="58" t="s">
        <v>3</v>
      </c>
      <c r="K18" s="66">
        <v>30</v>
      </c>
    </row>
    <row r="19" spans="1:11" ht="15.75" x14ac:dyDescent="0.25">
      <c r="A19" s="48"/>
      <c r="B19" s="49"/>
      <c r="C19" s="49"/>
      <c r="D19" s="34"/>
      <c r="E19" s="34"/>
      <c r="F19" s="34"/>
      <c r="G19" s="35"/>
      <c r="J19" s="58" t="s">
        <v>24</v>
      </c>
      <c r="K19" s="67">
        <v>3.5000000000000003E-2</v>
      </c>
    </row>
    <row r="20" spans="1:11" ht="15.75" x14ac:dyDescent="0.25">
      <c r="A20" s="48"/>
      <c r="B20" s="49"/>
      <c r="C20" s="49"/>
      <c r="D20" s="34"/>
      <c r="E20" s="34"/>
      <c r="F20" s="34"/>
      <c r="G20" s="35"/>
      <c r="J20" s="58" t="s">
        <v>32</v>
      </c>
      <c r="K20" s="68">
        <f>-PMT(K19/12,12*K18,K15)</f>
        <v>3554.1887040068459</v>
      </c>
    </row>
    <row r="21" spans="1:11" s="49" customFormat="1" ht="15.75" x14ac:dyDescent="0.25">
      <c r="A21" s="69" t="s">
        <v>6</v>
      </c>
      <c r="B21" s="70"/>
      <c r="C21" s="70"/>
      <c r="D21" s="71"/>
      <c r="E21" s="71"/>
      <c r="F21" s="71"/>
      <c r="G21" s="71"/>
      <c r="J21" s="72" t="s">
        <v>35</v>
      </c>
      <c r="K21" s="73">
        <f>K20*12</f>
        <v>42650.264448082147</v>
      </c>
    </row>
    <row r="22" spans="1:11" x14ac:dyDescent="0.2">
      <c r="A22" s="74" t="s">
        <v>4</v>
      </c>
      <c r="B22" s="74"/>
      <c r="C22" s="74"/>
      <c r="D22" s="75">
        <f>D7-D18</f>
        <v>53897.89</v>
      </c>
      <c r="E22" s="76"/>
      <c r="F22" s="75">
        <f>F7-F18</f>
        <v>72079.570000000007</v>
      </c>
      <c r="G22" s="77"/>
    </row>
    <row r="23" spans="1:11" ht="15.75" thickBot="1" x14ac:dyDescent="0.25">
      <c r="A23" s="41" t="s">
        <v>7</v>
      </c>
      <c r="B23" s="41"/>
      <c r="C23" s="41"/>
      <c r="D23" s="118">
        <f>D22/K14</f>
        <v>4.1380337811900189E-2</v>
      </c>
      <c r="E23" s="79"/>
      <c r="F23" s="118">
        <f>F22/K14</f>
        <v>5.5339401151631482E-2</v>
      </c>
      <c r="G23" s="43"/>
    </row>
    <row r="24" spans="1:11" x14ac:dyDescent="0.2">
      <c r="A24" s="80" t="s">
        <v>13</v>
      </c>
      <c r="B24" s="80"/>
      <c r="C24" s="80"/>
      <c r="D24" s="119">
        <f>K14/D3</f>
        <v>13.196555217831813</v>
      </c>
      <c r="E24" s="82"/>
      <c r="F24" s="119">
        <f>K14/F3</f>
        <v>10.854166666666666</v>
      </c>
      <c r="G24" s="82"/>
      <c r="H24" s="83"/>
    </row>
    <row r="25" spans="1:11" x14ac:dyDescent="0.2">
      <c r="D25" s="34"/>
      <c r="E25" s="34"/>
      <c r="F25" s="34"/>
      <c r="G25" s="84"/>
      <c r="H25" s="83"/>
    </row>
    <row r="26" spans="1:11" x14ac:dyDescent="0.2">
      <c r="A26" s="70" t="s">
        <v>49</v>
      </c>
      <c r="B26" s="70"/>
      <c r="C26" s="70"/>
      <c r="D26" s="71"/>
      <c r="E26" s="71"/>
      <c r="F26" s="71"/>
      <c r="G26" s="71"/>
    </row>
    <row r="27" spans="1:11" x14ac:dyDescent="0.2">
      <c r="A27" s="112" t="s">
        <v>12</v>
      </c>
      <c r="D27" s="33">
        <f>-K21</f>
        <v>-42650.264448082147</v>
      </c>
      <c r="E27" s="33"/>
      <c r="F27" s="85">
        <f>D27</f>
        <v>-42650.264448082147</v>
      </c>
      <c r="G27" s="35"/>
    </row>
    <row r="28" spans="1:11" ht="15.75" x14ac:dyDescent="0.25">
      <c r="A28" s="112" t="s">
        <v>34</v>
      </c>
      <c r="D28" s="86">
        <f>-D22/D27</f>
        <v>1.2637176040399352</v>
      </c>
      <c r="E28" s="87"/>
      <c r="F28" s="120">
        <f>-F22/F27</f>
        <v>1.6900146091178856</v>
      </c>
      <c r="G28" s="35"/>
    </row>
    <row r="29" spans="1:11" ht="15.75" x14ac:dyDescent="0.25">
      <c r="A29" s="74" t="s">
        <v>36</v>
      </c>
      <c r="B29" s="74"/>
      <c r="C29" s="74"/>
      <c r="D29" s="75">
        <f>D22+D27</f>
        <v>11247.625551917852</v>
      </c>
      <c r="E29" s="76"/>
      <c r="F29" s="75">
        <f>F22+F27</f>
        <v>29429.30555191786</v>
      </c>
      <c r="G29" s="88"/>
    </row>
    <row r="30" spans="1:11" ht="16.5" thickBot="1" x14ac:dyDescent="0.3">
      <c r="A30" s="41" t="s">
        <v>49</v>
      </c>
      <c r="B30" s="41"/>
      <c r="C30" s="41"/>
      <c r="D30" s="78">
        <f>D29/K16</f>
        <v>2.2011008907862725E-2</v>
      </c>
      <c r="E30" s="79"/>
      <c r="F30" s="118">
        <f>F29/K16</f>
        <v>5.7591595992011468E-2</v>
      </c>
      <c r="G30" s="79"/>
    </row>
    <row r="31" spans="1:11" ht="15.75" x14ac:dyDescent="0.25">
      <c r="A31" s="89" t="s">
        <v>46</v>
      </c>
      <c r="B31" s="89"/>
      <c r="C31" s="89"/>
      <c r="D31" s="33">
        <f>-PPMT(K19,1,K18,K15)</f>
        <v>15332.408967275733</v>
      </c>
      <c r="E31" s="90"/>
      <c r="F31" s="33">
        <f>D31</f>
        <v>15332.408967275733</v>
      </c>
      <c r="G31" s="35"/>
    </row>
    <row r="32" spans="1:11" x14ac:dyDescent="0.2">
      <c r="A32" s="89" t="s">
        <v>48</v>
      </c>
      <c r="D32" s="91">
        <f>D31+D29</f>
        <v>26580.034519193585</v>
      </c>
      <c r="E32" s="35"/>
      <c r="F32" s="85">
        <f>+F29+F31</f>
        <v>44761.714519193592</v>
      </c>
      <c r="G32" s="35"/>
    </row>
    <row r="33" spans="1:9" ht="15.75" thickBot="1" x14ac:dyDescent="0.25">
      <c r="A33" s="41" t="s">
        <v>47</v>
      </c>
      <c r="B33" s="41"/>
      <c r="C33" s="41"/>
      <c r="D33" s="65">
        <f>D32/K16</f>
        <v>5.2015723129537346E-2</v>
      </c>
      <c r="E33" s="65"/>
      <c r="F33" s="65">
        <f>F32/K16</f>
        <v>8.7596310213686093E-2</v>
      </c>
      <c r="G33" s="65"/>
    </row>
    <row r="34" spans="1:9" ht="15.75" x14ac:dyDescent="0.25">
      <c r="A34" s="92"/>
      <c r="D34" s="93"/>
      <c r="E34" s="94"/>
      <c r="F34" s="95"/>
      <c r="G34" s="94"/>
    </row>
    <row r="36" spans="1:9" ht="15.75" x14ac:dyDescent="0.25">
      <c r="A36" s="129" t="s">
        <v>44</v>
      </c>
      <c r="B36" s="129"/>
      <c r="C36" s="129"/>
      <c r="D36" s="129"/>
      <c r="E36" s="129"/>
      <c r="F36" s="129"/>
      <c r="G36" s="129"/>
      <c r="H36" s="129"/>
      <c r="I36" s="129"/>
    </row>
    <row r="37" spans="1:9" x14ac:dyDescent="0.2">
      <c r="A37" s="96"/>
      <c r="B37" s="96"/>
      <c r="C37" s="96" t="s">
        <v>64</v>
      </c>
      <c r="D37" s="130" t="s">
        <v>18</v>
      </c>
      <c r="E37" s="131"/>
      <c r="F37" s="132"/>
      <c r="G37" s="130" t="s">
        <v>29</v>
      </c>
      <c r="H37" s="131"/>
      <c r="I37" s="132"/>
    </row>
    <row r="38" spans="1:9" x14ac:dyDescent="0.2">
      <c r="A38" s="97" t="s">
        <v>16</v>
      </c>
      <c r="B38" s="97" t="s">
        <v>10</v>
      </c>
      <c r="C38" s="97" t="s">
        <v>17</v>
      </c>
      <c r="D38" s="98" t="s">
        <v>19</v>
      </c>
      <c r="E38" s="99" t="s">
        <v>20</v>
      </c>
      <c r="F38" s="100" t="s">
        <v>21</v>
      </c>
      <c r="G38" s="98" t="s">
        <v>19</v>
      </c>
      <c r="H38" s="99" t="s">
        <v>20</v>
      </c>
      <c r="I38" s="100" t="s">
        <v>21</v>
      </c>
    </row>
    <row r="39" spans="1:9" x14ac:dyDescent="0.2">
      <c r="A39" s="101">
        <v>1</v>
      </c>
      <c r="B39" s="101" t="s">
        <v>41</v>
      </c>
      <c r="C39" s="101">
        <v>800</v>
      </c>
      <c r="D39" s="102">
        <v>1300</v>
      </c>
      <c r="E39" s="103">
        <f t="shared" ref="E39:E43" si="1">D39*12</f>
        <v>15600</v>
      </c>
      <c r="F39" s="104">
        <f t="shared" ref="F39:F43" si="2">D39/C39</f>
        <v>1.625</v>
      </c>
      <c r="G39" s="102">
        <v>1600</v>
      </c>
      <c r="H39" s="103">
        <f t="shared" ref="H39:H44" si="3">G39*12</f>
        <v>19200</v>
      </c>
      <c r="I39" s="104">
        <f t="shared" ref="I39:I44" si="4">G39/C39</f>
        <v>2</v>
      </c>
    </row>
    <row r="40" spans="1:9" x14ac:dyDescent="0.2">
      <c r="A40" s="101">
        <v>2</v>
      </c>
      <c r="B40" s="101" t="s">
        <v>41</v>
      </c>
      <c r="C40" s="101">
        <v>800</v>
      </c>
      <c r="D40" s="102">
        <v>1300</v>
      </c>
      <c r="E40" s="103">
        <f t="shared" si="1"/>
        <v>15600</v>
      </c>
      <c r="F40" s="104">
        <f t="shared" si="2"/>
        <v>1.625</v>
      </c>
      <c r="G40" s="102">
        <v>1600</v>
      </c>
      <c r="H40" s="103">
        <f t="shared" si="3"/>
        <v>19200</v>
      </c>
      <c r="I40" s="104">
        <f t="shared" si="4"/>
        <v>2</v>
      </c>
    </row>
    <row r="41" spans="1:9" x14ac:dyDescent="0.2">
      <c r="A41" s="101">
        <v>3</v>
      </c>
      <c r="B41" s="101" t="s">
        <v>41</v>
      </c>
      <c r="C41" s="101">
        <v>800</v>
      </c>
      <c r="D41" s="102">
        <v>1300</v>
      </c>
      <c r="E41" s="103">
        <f>D41*12</f>
        <v>15600</v>
      </c>
      <c r="F41" s="104">
        <f t="shared" si="2"/>
        <v>1.625</v>
      </c>
      <c r="G41" s="102">
        <v>1600</v>
      </c>
      <c r="H41" s="103">
        <f t="shared" si="3"/>
        <v>19200</v>
      </c>
      <c r="I41" s="104">
        <f t="shared" si="4"/>
        <v>2</v>
      </c>
    </row>
    <row r="42" spans="1:9" x14ac:dyDescent="0.2">
      <c r="A42" s="101">
        <v>4</v>
      </c>
      <c r="B42" s="101" t="s">
        <v>41</v>
      </c>
      <c r="C42" s="101">
        <v>800</v>
      </c>
      <c r="D42" s="102">
        <v>1400</v>
      </c>
      <c r="E42" s="103">
        <f t="shared" si="1"/>
        <v>16800</v>
      </c>
      <c r="F42" s="104">
        <f t="shared" si="2"/>
        <v>1.75</v>
      </c>
      <c r="G42" s="102">
        <v>1600</v>
      </c>
      <c r="H42" s="103">
        <f t="shared" si="3"/>
        <v>19200</v>
      </c>
      <c r="I42" s="104">
        <f t="shared" si="4"/>
        <v>2</v>
      </c>
    </row>
    <row r="43" spans="1:9" x14ac:dyDescent="0.2">
      <c r="A43" s="101">
        <v>5</v>
      </c>
      <c r="B43" s="101" t="s">
        <v>42</v>
      </c>
      <c r="C43" s="101">
        <v>925</v>
      </c>
      <c r="D43" s="102">
        <v>1475</v>
      </c>
      <c r="E43" s="103">
        <f t="shared" si="1"/>
        <v>17700</v>
      </c>
      <c r="F43" s="104">
        <f t="shared" si="2"/>
        <v>1.5945945945945945</v>
      </c>
      <c r="G43" s="102">
        <v>1800</v>
      </c>
      <c r="H43" s="103">
        <f t="shared" si="3"/>
        <v>21600</v>
      </c>
      <c r="I43" s="104">
        <f t="shared" si="4"/>
        <v>1.9459459459459461</v>
      </c>
    </row>
    <row r="44" spans="1:9" x14ac:dyDescent="0.2">
      <c r="A44" s="105">
        <v>6</v>
      </c>
      <c r="B44" s="105" t="s">
        <v>42</v>
      </c>
      <c r="C44" s="105">
        <v>925</v>
      </c>
      <c r="D44" s="106">
        <v>1450</v>
      </c>
      <c r="E44" s="107">
        <f>D44*12</f>
        <v>17400</v>
      </c>
      <c r="F44" s="108">
        <f>D44/C44</f>
        <v>1.5675675675675675</v>
      </c>
      <c r="G44" s="106">
        <v>1800</v>
      </c>
      <c r="H44" s="107">
        <f t="shared" si="3"/>
        <v>21600</v>
      </c>
      <c r="I44" s="108">
        <f t="shared" si="4"/>
        <v>1.9459459459459461</v>
      </c>
    </row>
    <row r="45" spans="1:9" ht="15.75" thickBot="1" x14ac:dyDescent="0.25">
      <c r="A45" s="41" t="s">
        <v>86</v>
      </c>
      <c r="B45" s="41"/>
      <c r="C45" s="109">
        <f>'7b'!K6</f>
        <v>5050</v>
      </c>
      <c r="D45" s="64">
        <f>SUM(D39:D44)</f>
        <v>8225</v>
      </c>
      <c r="E45" s="64">
        <f>SUM(E39:E44)</f>
        <v>98700</v>
      </c>
      <c r="F45" s="43"/>
      <c r="G45" s="64">
        <f>SUM(G39:G44)</f>
        <v>10000</v>
      </c>
      <c r="H45" s="64">
        <f>SUM(H39:H44)</f>
        <v>120000</v>
      </c>
      <c r="I45" s="43"/>
    </row>
    <row r="46" spans="1:9" x14ac:dyDescent="0.2">
      <c r="F46" s="110"/>
    </row>
    <row r="47" spans="1:9" x14ac:dyDescent="0.2">
      <c r="F47" s="110"/>
    </row>
    <row r="49" spans="1:6" x14ac:dyDescent="0.2">
      <c r="A49" s="112" t="s">
        <v>68</v>
      </c>
      <c r="F49" s="110"/>
    </row>
    <row r="50" spans="1:6" x14ac:dyDescent="0.2">
      <c r="A50" s="112">
        <v>1</v>
      </c>
      <c r="B50" s="112" t="s">
        <v>69</v>
      </c>
    </row>
    <row r="51" spans="1:6" x14ac:dyDescent="0.2">
      <c r="A51" s="112">
        <v>2</v>
      </c>
      <c r="B51" s="112" t="s">
        <v>70</v>
      </c>
    </row>
    <row r="52" spans="1:6" x14ac:dyDescent="0.2">
      <c r="A52" s="112">
        <v>3</v>
      </c>
      <c r="B52" s="112" t="s">
        <v>70</v>
      </c>
    </row>
    <row r="53" spans="1:6" x14ac:dyDescent="0.2">
      <c r="A53" s="112">
        <v>4</v>
      </c>
      <c r="B53" s="112" t="s">
        <v>70</v>
      </c>
      <c r="F53" s="110"/>
    </row>
    <row r="54" spans="1:6" x14ac:dyDescent="0.2">
      <c r="A54" s="112">
        <v>5</v>
      </c>
      <c r="B54" s="112" t="s">
        <v>70</v>
      </c>
    </row>
    <row r="55" spans="1:6" x14ac:dyDescent="0.2">
      <c r="A55" s="112">
        <v>6</v>
      </c>
      <c r="B55" s="112" t="s">
        <v>70</v>
      </c>
    </row>
    <row r="56" spans="1:6" x14ac:dyDescent="0.2">
      <c r="A56" s="112">
        <v>7</v>
      </c>
      <c r="B56" s="112" t="s">
        <v>72</v>
      </c>
    </row>
    <row r="57" spans="1:6" x14ac:dyDescent="0.2">
      <c r="A57" s="112">
        <v>8</v>
      </c>
      <c r="B57" s="112" t="s">
        <v>71</v>
      </c>
    </row>
    <row r="58" spans="1:6" x14ac:dyDescent="0.2">
      <c r="F58" s="110"/>
    </row>
    <row r="59" spans="1:6" x14ac:dyDescent="0.2">
      <c r="F59" s="110"/>
    </row>
    <row r="60" spans="1:6" x14ac:dyDescent="0.2">
      <c r="F60" s="110"/>
    </row>
    <row r="61" spans="1:6" x14ac:dyDescent="0.2">
      <c r="F61" s="110"/>
    </row>
    <row r="62" spans="1:6" x14ac:dyDescent="0.2">
      <c r="F62" s="110"/>
    </row>
    <row r="63" spans="1:6" x14ac:dyDescent="0.2">
      <c r="F63" s="110"/>
    </row>
    <row r="64" spans="1:6" x14ac:dyDescent="0.2">
      <c r="F64" s="110"/>
    </row>
    <row r="65" spans="6:6" x14ac:dyDescent="0.2">
      <c r="F65" s="110"/>
    </row>
    <row r="66" spans="6:6" x14ac:dyDescent="0.2">
      <c r="F66" s="110"/>
    </row>
  </sheetData>
  <mergeCells count="15">
    <mergeCell ref="B12:C12"/>
    <mergeCell ref="A1:C1"/>
    <mergeCell ref="J2:K2"/>
    <mergeCell ref="A9:C9"/>
    <mergeCell ref="B10:C10"/>
    <mergeCell ref="B11:C11"/>
    <mergeCell ref="A36:I36"/>
    <mergeCell ref="D37:F37"/>
    <mergeCell ref="G37:I37"/>
    <mergeCell ref="B13:C13"/>
    <mergeCell ref="J13:K13"/>
    <mergeCell ref="B14:C14"/>
    <mergeCell ref="B15:C15"/>
    <mergeCell ref="B16:C16"/>
    <mergeCell ref="B17:C17"/>
  </mergeCell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Basic Property Info</vt:lpstr>
      <vt:lpstr>2</vt:lpstr>
      <vt:lpstr>3</vt:lpstr>
      <vt:lpstr>4a</vt:lpstr>
      <vt:lpstr>4b</vt:lpstr>
      <vt:lpstr>5</vt:lpstr>
      <vt:lpstr>6</vt:lpstr>
      <vt:lpstr>7a</vt:lpstr>
      <vt:lpstr>7b</vt:lpstr>
      <vt:lpstr>8</vt:lpstr>
      <vt:lpstr>9</vt:lpstr>
      <vt:lpstr>10a</vt:lpstr>
      <vt:lpstr>10b</vt:lpstr>
      <vt:lpstr>11</vt:lpstr>
      <vt:lpstr>Financial Summary</vt:lpstr>
      <vt:lpstr>Sales Comps</vt:lpstr>
      <vt:lpstr>Rent Comps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Jianhua (GE Healthcare)</dc:creator>
  <cp:lastModifiedBy>Administrator</cp:lastModifiedBy>
  <dcterms:created xsi:type="dcterms:W3CDTF">2019-06-10T18:32:57Z</dcterms:created>
  <dcterms:modified xsi:type="dcterms:W3CDTF">2020-04-25T00:12:55Z</dcterms:modified>
</cp:coreProperties>
</file>