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p\Downloads\"/>
    </mc:Choice>
  </mc:AlternateContent>
  <bookViews>
    <workbookView xWindow="0" yWindow="0" windowWidth="20490" windowHeight="7620" tabRatio="956" firstSheet="18" activeTab="42"/>
  </bookViews>
  <sheets>
    <sheet name="Infos" sheetId="82" r:id="rId1"/>
    <sheet name="E. Matériel" sheetId="83" r:id="rId2"/>
    <sheet name="E.Uniforme" sheetId="84" r:id="rId3"/>
    <sheet name="Recap" sheetId="7" r:id="rId4"/>
    <sheet name="235" sheetId="81" r:id="rId5"/>
    <sheet name="239" sheetId="85" r:id="rId6"/>
    <sheet name="240" sheetId="86" r:id="rId7"/>
    <sheet name="241" sheetId="87" r:id="rId8"/>
    <sheet name="242" sheetId="88" r:id="rId9"/>
    <sheet name="243" sheetId="89" r:id="rId10"/>
    <sheet name="244" sheetId="90" r:id="rId11"/>
    <sheet name="245" sheetId="91" r:id="rId12"/>
    <sheet name="246" sheetId="92" r:id="rId13"/>
    <sheet name="247" sheetId="93" r:id="rId14"/>
    <sheet name="248" sheetId="94" r:id="rId15"/>
    <sheet name="249" sheetId="95" r:id="rId16"/>
    <sheet name="250" sheetId="96" r:id="rId17"/>
    <sheet name="251" sheetId="97" r:id="rId18"/>
    <sheet name="252" sheetId="98" r:id="rId19"/>
    <sheet name="253" sheetId="99" r:id="rId20"/>
    <sheet name="254" sheetId="100" r:id="rId21"/>
    <sheet name="255" sheetId="101" r:id="rId22"/>
    <sheet name="256" sheetId="102" r:id="rId23"/>
    <sheet name="257" sheetId="103" r:id="rId24"/>
    <sheet name="258" sheetId="104" r:id="rId25"/>
    <sheet name="259" sheetId="105" r:id="rId26"/>
    <sheet name="260" sheetId="106" r:id="rId27"/>
    <sheet name="261" sheetId="107" r:id="rId28"/>
    <sheet name="262" sheetId="108" r:id="rId29"/>
    <sheet name="263" sheetId="109" r:id="rId30"/>
    <sheet name="264" sheetId="110" r:id="rId31"/>
    <sheet name="265" sheetId="111" r:id="rId32"/>
    <sheet name="266" sheetId="112" r:id="rId33"/>
    <sheet name="267" sheetId="113" r:id="rId34"/>
    <sheet name="268" sheetId="114" r:id="rId35"/>
    <sheet name="269" sheetId="115" r:id="rId36"/>
    <sheet name="270" sheetId="116" r:id="rId37"/>
    <sheet name="271" sheetId="117" r:id="rId38"/>
    <sheet name="272" sheetId="118" r:id="rId39"/>
    <sheet name="273" sheetId="119" r:id="rId40"/>
    <sheet name="274" sheetId="120" r:id="rId41"/>
    <sheet name="275" sheetId="121" r:id="rId42"/>
    <sheet name="276" sheetId="122" r:id="rId43"/>
  </sheets>
  <definedNames>
    <definedName name="_xlnm._FilterDatabase" localSheetId="1" hidden="1">'E. Matériel'!$B$1:$G$1</definedName>
    <definedName name="_xlnm._FilterDatabase" localSheetId="3" hidden="1">Recap!$B$3:$N$36</definedName>
    <definedName name="_Hlk71275486" localSheetId="4">'235'!$B$1</definedName>
    <definedName name="_Hlk71275486" localSheetId="5">'239'!$B$1</definedName>
    <definedName name="_Hlk71275486" localSheetId="6">'240'!$B$1</definedName>
    <definedName name="_Hlk71275486" localSheetId="7">'241'!$B$1</definedName>
    <definedName name="_Hlk71275486" localSheetId="8">'242'!$B$1</definedName>
    <definedName name="_Hlk71275486" localSheetId="9">'243'!$B$1</definedName>
    <definedName name="_Hlk71275486" localSheetId="10">'244'!$B$1</definedName>
    <definedName name="_Hlk71275486" localSheetId="11">'245'!$B$1</definedName>
    <definedName name="_Hlk71275486" localSheetId="12">'246'!$B$1</definedName>
    <definedName name="_Hlk71275486" localSheetId="13">'247'!$B$1</definedName>
    <definedName name="_Hlk71275486" localSheetId="14">'248'!$B$1</definedName>
    <definedName name="_Hlk71275486" localSheetId="15">'249'!$B$1</definedName>
    <definedName name="_Hlk71275486" localSheetId="16">'250'!$B$1</definedName>
    <definedName name="_Hlk71275486" localSheetId="17">'251'!$B$1</definedName>
    <definedName name="_Hlk71275486" localSheetId="18">'252'!$B$1</definedName>
    <definedName name="_Hlk71275486" localSheetId="19">'253'!$B$1</definedName>
    <definedName name="_Hlk71275486" localSheetId="20">'254'!$B$1</definedName>
    <definedName name="_Hlk71275486" localSheetId="21">'255'!$B$1</definedName>
    <definedName name="_Hlk71275486" localSheetId="22">'256'!$B$1</definedName>
    <definedName name="_Hlk71275486" localSheetId="23">'257'!$B$1</definedName>
    <definedName name="_Hlk71275486" localSheetId="24">'258'!$B$1</definedName>
    <definedName name="_Hlk71275486" localSheetId="25">'259'!$B$1</definedName>
    <definedName name="_Hlk71275486" localSheetId="26">'260'!$B$1</definedName>
    <definedName name="_Hlk71275486" localSheetId="27">'261'!$B$1</definedName>
    <definedName name="_Hlk71275486" localSheetId="28">'262'!$B$1</definedName>
    <definedName name="_Hlk71275486" localSheetId="29">'263'!$B$1</definedName>
    <definedName name="_Hlk71275486" localSheetId="30">'264'!$B$1</definedName>
    <definedName name="_Hlk71275486" localSheetId="31">'265'!$B$1</definedName>
    <definedName name="_Hlk71275486" localSheetId="32">'266'!$B$1</definedName>
    <definedName name="_Hlk71275486" localSheetId="33">'267'!$B$1</definedName>
    <definedName name="_Hlk71275486" localSheetId="34">'268'!$B$1</definedName>
    <definedName name="_Hlk71275486" localSheetId="35">'269'!$B$1</definedName>
    <definedName name="_Hlk71275486" localSheetId="36">'270'!$B$1</definedName>
    <definedName name="_Hlk71275486" localSheetId="37">'271'!$B$1</definedName>
    <definedName name="_Hlk71275486" localSheetId="38">'272'!$B$1</definedName>
    <definedName name="_Hlk71275486" localSheetId="39">'273'!$B$1</definedName>
    <definedName name="_Hlk71275486" localSheetId="40">'274'!$B$1</definedName>
    <definedName name="_Hlk71275486" localSheetId="41">'275'!$B$1</definedName>
    <definedName name="_Hlk71275486" localSheetId="42">'276'!$B$1</definedName>
    <definedName name="ChronologieNative_Date_de_règlement">#N/A</definedName>
    <definedName name="ChronologieNative_Date_facture">#N/A</definedName>
    <definedName name="Fournisseur" localSheetId="6">#REF!</definedName>
    <definedName name="Fournisseur" localSheetId="7">#REF!</definedName>
    <definedName name="Fournisseur" localSheetId="8">#REF!</definedName>
    <definedName name="Fournisseur" localSheetId="9">#REF!</definedName>
    <definedName name="Fournisseur" localSheetId="10">#REF!</definedName>
    <definedName name="Fournisseur" localSheetId="11">#REF!</definedName>
    <definedName name="Fournisseur" localSheetId="12">#REF!</definedName>
    <definedName name="Fournisseur" localSheetId="13">#REF!</definedName>
    <definedName name="Fournisseur" localSheetId="14">#REF!</definedName>
    <definedName name="Fournisseur" localSheetId="15">#REF!</definedName>
    <definedName name="Fournisseur" localSheetId="16">#REF!</definedName>
    <definedName name="Fournisseur" localSheetId="17">#REF!</definedName>
    <definedName name="Fournisseur" localSheetId="18">#REF!</definedName>
    <definedName name="Fournisseur" localSheetId="19">#REF!</definedName>
    <definedName name="Fournisseur" localSheetId="20">#REF!</definedName>
    <definedName name="Fournisseur" localSheetId="21">#REF!</definedName>
    <definedName name="Fournisseur" localSheetId="22">#REF!</definedName>
    <definedName name="Fournisseur" localSheetId="23">#REF!</definedName>
    <definedName name="Fournisseur" localSheetId="24">#REF!</definedName>
    <definedName name="Fournisseur" localSheetId="25">#REF!</definedName>
    <definedName name="Fournisseur" localSheetId="26">#REF!</definedName>
    <definedName name="Fournisseur" localSheetId="27">#REF!</definedName>
    <definedName name="Fournisseur" localSheetId="28">#REF!</definedName>
    <definedName name="Fournisseur" localSheetId="29">#REF!</definedName>
    <definedName name="Fournisseur" localSheetId="30">#REF!</definedName>
    <definedName name="Fournisseur" localSheetId="31">#REF!</definedName>
    <definedName name="Fournisseur" localSheetId="32">#REF!</definedName>
    <definedName name="Fournisseur" localSheetId="33">#REF!</definedName>
    <definedName name="Fournisseur" localSheetId="34">#REF!</definedName>
    <definedName name="Fournisseur" localSheetId="35">#REF!</definedName>
    <definedName name="Fournisseur" localSheetId="36">#REF!</definedName>
    <definedName name="Fournisseur" localSheetId="37">#REF!</definedName>
    <definedName name="Fournisseur" localSheetId="38">#REF!</definedName>
    <definedName name="Fournisseur" localSheetId="39">#REF!</definedName>
    <definedName name="Fournisseur" localSheetId="40">#REF!</definedName>
    <definedName name="Fournisseur" localSheetId="41">#REF!</definedName>
    <definedName name="Fournisseur" localSheetId="42">#REF!</definedName>
    <definedName name="Fournisseur">#REF!</definedName>
    <definedName name="_xlnm.Print_Area" localSheetId="4">'235'!$B$1:$H$54</definedName>
    <definedName name="_xlnm.Print_Area" localSheetId="5">'239'!$B$1:$H$54</definedName>
    <definedName name="_xlnm.Print_Area" localSheetId="6">'240'!$B$1:$H$54</definedName>
    <definedName name="_xlnm.Print_Area" localSheetId="7">'241'!$B$1:$H$54</definedName>
    <definedName name="_xlnm.Print_Area" localSheetId="8">'242'!$B$1:$H$54</definedName>
    <definedName name="_xlnm.Print_Area" localSheetId="9">'243'!$B$1:$H$54</definedName>
    <definedName name="_xlnm.Print_Area" localSheetId="10">'244'!$B$1:$H$54</definedName>
    <definedName name="_xlnm.Print_Area" localSheetId="11">'245'!$B$1:$H$54</definedName>
    <definedName name="_xlnm.Print_Area" localSheetId="12">'246'!$B$1:$H$54</definedName>
    <definedName name="_xlnm.Print_Area" localSheetId="13">'247'!$B$1:$H$54</definedName>
    <definedName name="_xlnm.Print_Area" localSheetId="14">'248'!$B$1:$H$54</definedName>
    <definedName name="_xlnm.Print_Area" localSheetId="15">'249'!$B$1:$H$54</definedName>
    <definedName name="_xlnm.Print_Area" localSheetId="16">'250'!$B$1:$H$54</definedName>
    <definedName name="_xlnm.Print_Area" localSheetId="17">'251'!$B$1:$H$54</definedName>
    <definedName name="_xlnm.Print_Area" localSheetId="18">'252'!$B$1:$H$54</definedName>
    <definedName name="_xlnm.Print_Area" localSheetId="19">'253'!$B$1:$H$54</definedName>
    <definedName name="_xlnm.Print_Area" localSheetId="20">'254'!$B$1:$H$54</definedName>
    <definedName name="_xlnm.Print_Area" localSheetId="21">'255'!$B$1:$H$54</definedName>
    <definedName name="_xlnm.Print_Area" localSheetId="22">'256'!$B$1:$H$54</definedName>
    <definedName name="_xlnm.Print_Area" localSheetId="23">'257'!$B$1:$H$54</definedName>
    <definedName name="_xlnm.Print_Area" localSheetId="24">'258'!$B$1:$H$54</definedName>
    <definedName name="_xlnm.Print_Area" localSheetId="25">'259'!$B$1:$H$54</definedName>
    <definedName name="_xlnm.Print_Area" localSheetId="26">'260'!$B$1:$H$54</definedName>
    <definedName name="_xlnm.Print_Area" localSheetId="27">'261'!$B$1:$H$54</definedName>
    <definedName name="_xlnm.Print_Area" localSheetId="28">'262'!$B$1:$H$54</definedName>
    <definedName name="_xlnm.Print_Area" localSheetId="29">'263'!$B$1:$H$54</definedName>
    <definedName name="_xlnm.Print_Area" localSheetId="30">'264'!$B$1:$H$54</definedName>
    <definedName name="_xlnm.Print_Area" localSheetId="31">'265'!$B$1:$H$54</definedName>
    <definedName name="_xlnm.Print_Area" localSheetId="32">'266'!$B$1:$H$54</definedName>
    <definedName name="_xlnm.Print_Area" localSheetId="33">'267'!$B$1:$H$54</definedName>
    <definedName name="_xlnm.Print_Area" localSheetId="34">'268'!$B$1:$H$54</definedName>
    <definedName name="_xlnm.Print_Area" localSheetId="35">'269'!$B$1:$H$54</definedName>
    <definedName name="_xlnm.Print_Area" localSheetId="36">'270'!$B$1:$H$54</definedName>
    <definedName name="_xlnm.Print_Area" localSheetId="37">'271'!$B$1:$H$54</definedName>
    <definedName name="_xlnm.Print_Area" localSheetId="38">'272'!$B$1:$H$54</definedName>
    <definedName name="_xlnm.Print_Area" localSheetId="39">'273'!$B$1:$H$54</definedName>
    <definedName name="_xlnm.Print_Area" localSheetId="40">'274'!$B$1:$H$54</definedName>
    <definedName name="_xlnm.Print_Area" localSheetId="41">'275'!$B$1:$H$54</definedName>
    <definedName name="_xlnm.Print_Area" localSheetId="42">'276'!$B$1:$H$54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103" l="1"/>
  <c r="L44" i="7"/>
  <c r="G21" i="122" l="1"/>
  <c r="G21" i="121"/>
  <c r="G21" i="120"/>
  <c r="G21" i="119"/>
  <c r="G21" i="118"/>
  <c r="G21" i="117"/>
  <c r="G21" i="116"/>
  <c r="C14" i="116"/>
  <c r="G21" i="115"/>
  <c r="G21" i="114"/>
  <c r="G21" i="113"/>
  <c r="G21" i="112"/>
  <c r="G21" i="111"/>
  <c r="G21" i="110"/>
  <c r="G21" i="109"/>
  <c r="G21" i="108"/>
  <c r="G21" i="107"/>
  <c r="G21" i="106"/>
  <c r="G21" i="105"/>
  <c r="G21" i="104"/>
  <c r="G21" i="103"/>
  <c r="G21" i="102"/>
  <c r="G21" i="101"/>
  <c r="H7" i="101"/>
  <c r="G21" i="100"/>
  <c r="H7" i="100"/>
  <c r="G21" i="99"/>
  <c r="H7" i="99"/>
  <c r="G21" i="98"/>
  <c r="H7" i="98"/>
  <c r="G21" i="97"/>
  <c r="H7" i="97"/>
  <c r="G21" i="96"/>
  <c r="H7" i="96"/>
  <c r="G21" i="95"/>
  <c r="H7" i="95"/>
  <c r="G21" i="94"/>
  <c r="H7" i="94"/>
  <c r="G21" i="93"/>
  <c r="H7" i="93"/>
  <c r="G21" i="92"/>
  <c r="H7" i="92"/>
  <c r="G21" i="91"/>
  <c r="H7" i="91"/>
  <c r="G21" i="90"/>
  <c r="H7" i="90"/>
  <c r="G21" i="89"/>
  <c r="H7" i="89"/>
  <c r="F5" i="83"/>
  <c r="G21" i="88"/>
  <c r="H7" i="88"/>
  <c r="G21" i="87"/>
  <c r="G21" i="86"/>
  <c r="H7" i="81"/>
  <c r="E5" i="7"/>
  <c r="E6" i="7" s="1"/>
  <c r="O32" i="7"/>
  <c r="O18" i="7"/>
  <c r="O4" i="7"/>
  <c r="O3" i="7"/>
  <c r="H7" i="86" l="1"/>
  <c r="E7" i="7"/>
  <c r="H7" i="87" s="1"/>
  <c r="H7" i="85"/>
  <c r="M42" i="7"/>
  <c r="H21" i="122" s="1"/>
  <c r="F21" i="122" s="1"/>
  <c r="H42" i="7"/>
  <c r="C14" i="122" s="1"/>
  <c r="M41" i="7"/>
  <c r="H21" i="121" s="1"/>
  <c r="F21" i="121" s="1"/>
  <c r="H41" i="7"/>
  <c r="C14" i="121" s="1"/>
  <c r="M40" i="7"/>
  <c r="H21" i="120" s="1"/>
  <c r="F21" i="120" s="1"/>
  <c r="I40" i="7"/>
  <c r="K40" i="7" s="1"/>
  <c r="H40" i="7"/>
  <c r="C14" i="120" s="1"/>
  <c r="M39" i="7"/>
  <c r="H21" i="119" s="1"/>
  <c r="F21" i="119" s="1"/>
  <c r="I39" i="7"/>
  <c r="K39" i="7" s="1"/>
  <c r="H39" i="7"/>
  <c r="C14" i="119" s="1"/>
  <c r="M38" i="7"/>
  <c r="H21" i="118" s="1"/>
  <c r="F21" i="118" s="1"/>
  <c r="H38" i="7"/>
  <c r="C14" i="118" s="1"/>
  <c r="I37" i="7"/>
  <c r="K37" i="7" s="1"/>
  <c r="H37" i="7"/>
  <c r="C14" i="117" s="1"/>
  <c r="H31" i="119" l="1"/>
  <c r="H31" i="121"/>
  <c r="H31" i="120"/>
  <c r="H33" i="120" s="1"/>
  <c r="H39" i="120" s="1"/>
  <c r="H31" i="122"/>
  <c r="H33" i="122" s="1"/>
  <c r="H39" i="122" s="1"/>
  <c r="H31" i="118"/>
  <c r="H33" i="118" s="1"/>
  <c r="H39" i="118" s="1"/>
  <c r="H33" i="121"/>
  <c r="H39" i="121" s="1"/>
  <c r="H33" i="119"/>
  <c r="H39" i="119" s="1"/>
  <c r="I42" i="7"/>
  <c r="K42" i="7" s="1"/>
  <c r="I41" i="7"/>
  <c r="K41" i="7" s="1"/>
  <c r="M37" i="7"/>
  <c r="H21" i="117" s="1"/>
  <c r="I38" i="7"/>
  <c r="K38" i="7" s="1"/>
  <c r="F21" i="117" l="1"/>
  <c r="H31" i="117"/>
  <c r="H33" i="117" s="1"/>
  <c r="H39" i="117" s="1"/>
  <c r="I36" i="7"/>
  <c r="K36" i="7" s="1"/>
  <c r="M36" i="7" l="1"/>
  <c r="H21" i="116" s="1"/>
  <c r="F21" i="116" l="1"/>
  <c r="H31" i="116"/>
  <c r="H33" i="116" s="1"/>
  <c r="H39" i="116" s="1"/>
  <c r="H26" i="7"/>
  <c r="C14" i="106" s="1"/>
  <c r="H27" i="7"/>
  <c r="C14" i="107" s="1"/>
  <c r="H28" i="7"/>
  <c r="C14" i="108" s="1"/>
  <c r="H29" i="7"/>
  <c r="C14" i="109" s="1"/>
  <c r="H30" i="7"/>
  <c r="C14" i="110" s="1"/>
  <c r="H31" i="7"/>
  <c r="C14" i="111" s="1"/>
  <c r="H32" i="7"/>
  <c r="C14" i="112" s="1"/>
  <c r="H33" i="7"/>
  <c r="C14" i="113" s="1"/>
  <c r="H34" i="7"/>
  <c r="C14" i="114" s="1"/>
  <c r="H35" i="7"/>
  <c r="C14" i="115" s="1"/>
  <c r="H36" i="7"/>
  <c r="H7" i="7"/>
  <c r="C14" i="87" s="1"/>
  <c r="H8" i="7"/>
  <c r="C14" i="88" s="1"/>
  <c r="H9" i="7"/>
  <c r="C14" i="89" s="1"/>
  <c r="H10" i="7"/>
  <c r="C14" i="90" s="1"/>
  <c r="H11" i="7"/>
  <c r="C14" i="91" s="1"/>
  <c r="H12" i="7"/>
  <c r="C14" i="92" s="1"/>
  <c r="H13" i="7"/>
  <c r="C14" i="93" s="1"/>
  <c r="H14" i="7"/>
  <c r="C14" i="94" s="1"/>
  <c r="H15" i="7"/>
  <c r="C14" i="95" s="1"/>
  <c r="H16" i="7"/>
  <c r="C14" i="96" s="1"/>
  <c r="H17" i="7"/>
  <c r="C14" i="97" s="1"/>
  <c r="H18" i="7"/>
  <c r="C14" i="98" s="1"/>
  <c r="H19" i="7"/>
  <c r="C14" i="99" s="1"/>
  <c r="H20" i="7"/>
  <c r="C14" i="100" s="1"/>
  <c r="H21" i="7"/>
  <c r="C14" i="101" s="1"/>
  <c r="H22" i="7"/>
  <c r="C14" i="102" s="1"/>
  <c r="H23" i="7"/>
  <c r="C14" i="103" s="1"/>
  <c r="H24" i="7"/>
  <c r="C14" i="104" s="1"/>
  <c r="H25" i="7"/>
  <c r="C14" i="105" s="1"/>
  <c r="B21" i="85"/>
  <c r="M5" i="7"/>
  <c r="H21" i="85" s="1"/>
  <c r="M6" i="7"/>
  <c r="H21" i="86" s="1"/>
  <c r="M7" i="7"/>
  <c r="H21" i="87" s="1"/>
  <c r="M8" i="7"/>
  <c r="H21" i="88" s="1"/>
  <c r="M9" i="7"/>
  <c r="H21" i="89" s="1"/>
  <c r="M10" i="7"/>
  <c r="H21" i="90" s="1"/>
  <c r="M11" i="7"/>
  <c r="H21" i="91" s="1"/>
  <c r="M12" i="7"/>
  <c r="H21" i="92" s="1"/>
  <c r="M13" i="7"/>
  <c r="H21" i="93" s="1"/>
  <c r="M14" i="7"/>
  <c r="H21" i="94" s="1"/>
  <c r="M15" i="7"/>
  <c r="H21" i="95" s="1"/>
  <c r="M16" i="7"/>
  <c r="H21" i="96" s="1"/>
  <c r="M17" i="7"/>
  <c r="H21" i="97" s="1"/>
  <c r="M18" i="7"/>
  <c r="H21" i="98" s="1"/>
  <c r="M19" i="7"/>
  <c r="H21" i="99" s="1"/>
  <c r="M20" i="7"/>
  <c r="H21" i="100" s="1"/>
  <c r="M21" i="7"/>
  <c r="H21" i="101" s="1"/>
  <c r="M22" i="7"/>
  <c r="H21" i="102" s="1"/>
  <c r="M23" i="7"/>
  <c r="H21" i="103" s="1"/>
  <c r="M24" i="7"/>
  <c r="H21" i="104" s="1"/>
  <c r="M25" i="7"/>
  <c r="H21" i="105" s="1"/>
  <c r="M26" i="7"/>
  <c r="H21" i="106" s="1"/>
  <c r="M27" i="7"/>
  <c r="H21" i="107" s="1"/>
  <c r="M28" i="7"/>
  <c r="H21" i="108" s="1"/>
  <c r="M29" i="7"/>
  <c r="H21" i="109" s="1"/>
  <c r="M30" i="7"/>
  <c r="H21" i="110" s="1"/>
  <c r="M31" i="7"/>
  <c r="H21" i="111" s="1"/>
  <c r="M32" i="7"/>
  <c r="H21" i="112" s="1"/>
  <c r="M33" i="7"/>
  <c r="H21" i="113" s="1"/>
  <c r="M34" i="7"/>
  <c r="H21" i="114" s="1"/>
  <c r="M35" i="7"/>
  <c r="H21" i="115" s="1"/>
  <c r="I5" i="7"/>
  <c r="K5" i="7" s="1"/>
  <c r="I6" i="7"/>
  <c r="K6" i="7" s="1"/>
  <c r="I7" i="7"/>
  <c r="K7" i="7" s="1"/>
  <c r="I8" i="7"/>
  <c r="K8" i="7" s="1"/>
  <c r="I9" i="7"/>
  <c r="K9" i="7" s="1"/>
  <c r="I10" i="7"/>
  <c r="K10" i="7" s="1"/>
  <c r="I11" i="7"/>
  <c r="K11" i="7" s="1"/>
  <c r="I12" i="7"/>
  <c r="K12" i="7" s="1"/>
  <c r="I13" i="7"/>
  <c r="K13" i="7" s="1"/>
  <c r="I14" i="7"/>
  <c r="K14" i="7" s="1"/>
  <c r="I15" i="7"/>
  <c r="K15" i="7" s="1"/>
  <c r="I16" i="7"/>
  <c r="K16" i="7" s="1"/>
  <c r="I17" i="7"/>
  <c r="K17" i="7" s="1"/>
  <c r="I18" i="7"/>
  <c r="K18" i="7" s="1"/>
  <c r="I19" i="7"/>
  <c r="K19" i="7" s="1"/>
  <c r="I20" i="7"/>
  <c r="K20" i="7" s="1"/>
  <c r="I21" i="7"/>
  <c r="K21" i="7" s="1"/>
  <c r="I22" i="7"/>
  <c r="K22" i="7" s="1"/>
  <c r="I23" i="7"/>
  <c r="K23" i="7" s="1"/>
  <c r="I24" i="7"/>
  <c r="K24" i="7" s="1"/>
  <c r="I25" i="7"/>
  <c r="K25" i="7" s="1"/>
  <c r="I26" i="7"/>
  <c r="K26" i="7" s="1"/>
  <c r="I27" i="7"/>
  <c r="K27" i="7" s="1"/>
  <c r="I28" i="7"/>
  <c r="K28" i="7" s="1"/>
  <c r="I29" i="7"/>
  <c r="K29" i="7" s="1"/>
  <c r="I30" i="7"/>
  <c r="K30" i="7" s="1"/>
  <c r="I31" i="7"/>
  <c r="K31" i="7" s="1"/>
  <c r="I32" i="7"/>
  <c r="K32" i="7" s="1"/>
  <c r="I33" i="7"/>
  <c r="K33" i="7" s="1"/>
  <c r="I34" i="7"/>
  <c r="K34" i="7" s="1"/>
  <c r="I35" i="7"/>
  <c r="K35" i="7" s="1"/>
  <c r="H5" i="7"/>
  <c r="C14" i="85" s="1"/>
  <c r="H6" i="7"/>
  <c r="C14" i="86" s="1"/>
  <c r="G21" i="81"/>
  <c r="B21" i="81"/>
  <c r="I29" i="84"/>
  <c r="J27" i="84"/>
  <c r="H27" i="84"/>
  <c r="F27" i="84"/>
  <c r="J26" i="84"/>
  <c r="H26" i="84"/>
  <c r="F26" i="84"/>
  <c r="J25" i="84"/>
  <c r="H25" i="84"/>
  <c r="F25" i="84"/>
  <c r="J24" i="84"/>
  <c r="H24" i="84"/>
  <c r="F24" i="84"/>
  <c r="J23" i="84"/>
  <c r="H23" i="84"/>
  <c r="F23" i="84"/>
  <c r="J22" i="84"/>
  <c r="G22" i="84"/>
  <c r="H22" i="84" s="1"/>
  <c r="F22" i="84"/>
  <c r="J21" i="84"/>
  <c r="H21" i="84"/>
  <c r="F21" i="84"/>
  <c r="J20" i="84"/>
  <c r="H20" i="84"/>
  <c r="F20" i="84"/>
  <c r="J19" i="84"/>
  <c r="H19" i="84"/>
  <c r="F19" i="84"/>
  <c r="J18" i="84"/>
  <c r="H18" i="84"/>
  <c r="F18" i="84"/>
  <c r="J17" i="84"/>
  <c r="H17" i="84"/>
  <c r="F17" i="84"/>
  <c r="J16" i="84"/>
  <c r="H16" i="84"/>
  <c r="F16" i="84"/>
  <c r="J15" i="84"/>
  <c r="H15" i="84"/>
  <c r="F15" i="84"/>
  <c r="J14" i="84"/>
  <c r="H14" i="84"/>
  <c r="F14" i="84"/>
  <c r="J13" i="84"/>
  <c r="H13" i="84"/>
  <c r="F13" i="84"/>
  <c r="J12" i="84"/>
  <c r="H12" i="84"/>
  <c r="F12" i="84"/>
  <c r="J11" i="84"/>
  <c r="H11" i="84"/>
  <c r="F11" i="84"/>
  <c r="J10" i="84"/>
  <c r="H10" i="84"/>
  <c r="F10" i="84"/>
  <c r="J9" i="84"/>
  <c r="H9" i="84"/>
  <c r="F9" i="84"/>
  <c r="J8" i="84"/>
  <c r="H8" i="84"/>
  <c r="F8" i="84"/>
  <c r="J7" i="84"/>
  <c r="H7" i="84"/>
  <c r="F7" i="84"/>
  <c r="J6" i="84"/>
  <c r="H6" i="84"/>
  <c r="F6" i="84"/>
  <c r="J5" i="84"/>
  <c r="H5" i="84"/>
  <c r="F5" i="84"/>
  <c r="J4" i="84"/>
  <c r="H4" i="84"/>
  <c r="J3" i="84"/>
  <c r="H3" i="84"/>
  <c r="F3" i="84"/>
  <c r="J2" i="84"/>
  <c r="H2" i="84"/>
  <c r="F2" i="84"/>
  <c r="G25" i="83"/>
  <c r="H24" i="83"/>
  <c r="F24" i="83"/>
  <c r="H23" i="83"/>
  <c r="F23" i="83"/>
  <c r="H22" i="83"/>
  <c r="F22" i="83"/>
  <c r="H21" i="83"/>
  <c r="F21" i="83"/>
  <c r="H20" i="83"/>
  <c r="F20" i="83"/>
  <c r="H19" i="83"/>
  <c r="F19" i="83"/>
  <c r="H18" i="83"/>
  <c r="F18" i="83"/>
  <c r="H17" i="83"/>
  <c r="F17" i="83"/>
  <c r="H16" i="83"/>
  <c r="F16" i="83"/>
  <c r="H15" i="83"/>
  <c r="F15" i="83"/>
  <c r="H14" i="83"/>
  <c r="F14" i="83"/>
  <c r="H13" i="83"/>
  <c r="F13" i="83"/>
  <c r="H12" i="83"/>
  <c r="F12" i="83"/>
  <c r="H11" i="83"/>
  <c r="F11" i="83"/>
  <c r="H10" i="83"/>
  <c r="F10" i="83"/>
  <c r="H9" i="83"/>
  <c r="F9" i="83"/>
  <c r="H8" i="83"/>
  <c r="F8" i="83"/>
  <c r="H7" i="83"/>
  <c r="F7" i="83"/>
  <c r="H6" i="83"/>
  <c r="F6" i="83"/>
  <c r="H5" i="83"/>
  <c r="H4" i="83"/>
  <c r="F4" i="83"/>
  <c r="I3" i="83"/>
  <c r="G21" i="85" s="1"/>
  <c r="H3" i="83"/>
  <c r="F3" i="83"/>
  <c r="H2" i="83"/>
  <c r="F2" i="83"/>
  <c r="F21" i="98" l="1"/>
  <c r="H31" i="98"/>
  <c r="H33" i="98" s="1"/>
  <c r="H39" i="98" s="1"/>
  <c r="F21" i="113"/>
  <c r="H31" i="113"/>
  <c r="H33" i="113" s="1"/>
  <c r="H39" i="113" s="1"/>
  <c r="F21" i="109"/>
  <c r="H31" i="109"/>
  <c r="H33" i="109" s="1"/>
  <c r="H39" i="109" s="1"/>
  <c r="F21" i="105"/>
  <c r="H31" i="105"/>
  <c r="H33" i="105" s="1"/>
  <c r="H39" i="105" s="1"/>
  <c r="F21" i="101"/>
  <c r="H31" i="101"/>
  <c r="H33" i="101" s="1"/>
  <c r="H39" i="101" s="1"/>
  <c r="F21" i="97"/>
  <c r="H31" i="97"/>
  <c r="H33" i="97" s="1"/>
  <c r="H39" i="97" s="1"/>
  <c r="F21" i="93"/>
  <c r="H31" i="93"/>
  <c r="H33" i="93" s="1"/>
  <c r="H39" i="93" s="1"/>
  <c r="F21" i="89"/>
  <c r="H31" i="89"/>
  <c r="H33" i="89" s="1"/>
  <c r="H39" i="89" s="1"/>
  <c r="F21" i="110"/>
  <c r="H31" i="110"/>
  <c r="H33" i="110" s="1"/>
  <c r="H39" i="110" s="1"/>
  <c r="H31" i="102"/>
  <c r="H33" i="102" s="1"/>
  <c r="H39" i="102" s="1"/>
  <c r="F21" i="102"/>
  <c r="F21" i="90"/>
  <c r="H31" i="90"/>
  <c r="H33" i="90" s="1"/>
  <c r="H39" i="90" s="1"/>
  <c r="F21" i="112"/>
  <c r="H31" i="112"/>
  <c r="H33" i="112" s="1"/>
  <c r="H39" i="112" s="1"/>
  <c r="F21" i="108"/>
  <c r="H31" i="108"/>
  <c r="H33" i="108" s="1"/>
  <c r="H39" i="108" s="1"/>
  <c r="H31" i="104"/>
  <c r="H33" i="104" s="1"/>
  <c r="H39" i="104" s="1"/>
  <c r="F21" i="104"/>
  <c r="F21" i="100"/>
  <c r="H31" i="100"/>
  <c r="H33" i="100" s="1"/>
  <c r="H39" i="100" s="1"/>
  <c r="F21" i="96"/>
  <c r="H31" i="96"/>
  <c r="H33" i="96" s="1"/>
  <c r="H39" i="96" s="1"/>
  <c r="F21" i="92"/>
  <c r="H31" i="92"/>
  <c r="H33" i="92" s="1"/>
  <c r="H39" i="92" s="1"/>
  <c r="F21" i="88"/>
  <c r="H31" i="88"/>
  <c r="H33" i="88" s="1"/>
  <c r="H39" i="88" s="1"/>
  <c r="F21" i="114"/>
  <c r="H31" i="114"/>
  <c r="H33" i="114" s="1"/>
  <c r="H39" i="114" s="1"/>
  <c r="H31" i="106"/>
  <c r="H33" i="106" s="1"/>
  <c r="H39" i="106" s="1"/>
  <c r="F21" i="106"/>
  <c r="F21" i="94"/>
  <c r="H31" i="94"/>
  <c r="H33" i="94" s="1"/>
  <c r="H39" i="94" s="1"/>
  <c r="F21" i="86"/>
  <c r="H31" i="86"/>
  <c r="H33" i="86" s="1"/>
  <c r="H39" i="86" s="1"/>
  <c r="F21" i="115"/>
  <c r="H31" i="115"/>
  <c r="H33" i="115" s="1"/>
  <c r="H39" i="115" s="1"/>
  <c r="F21" i="111"/>
  <c r="H31" i="111"/>
  <c r="H33" i="111" s="1"/>
  <c r="H39" i="111" s="1"/>
  <c r="F21" i="107"/>
  <c r="H31" i="107"/>
  <c r="H33" i="107" s="1"/>
  <c r="H39" i="107" s="1"/>
  <c r="F21" i="103"/>
  <c r="H31" i="103"/>
  <c r="H33" i="103" s="1"/>
  <c r="F21" i="99"/>
  <c r="H31" i="99"/>
  <c r="H33" i="99" s="1"/>
  <c r="H39" i="99" s="1"/>
  <c r="F21" i="95"/>
  <c r="H31" i="95"/>
  <c r="H33" i="95" s="1"/>
  <c r="H39" i="95" s="1"/>
  <c r="F21" i="91"/>
  <c r="H31" i="91"/>
  <c r="H33" i="91" s="1"/>
  <c r="H39" i="91" s="1"/>
  <c r="F21" i="87"/>
  <c r="H31" i="87"/>
  <c r="H33" i="87" s="1"/>
  <c r="H39" i="87" s="1"/>
  <c r="F21" i="85"/>
  <c r="H31" i="85"/>
  <c r="G29" i="84"/>
  <c r="G30" i="84" s="1"/>
  <c r="H33" i="85" l="1"/>
  <c r="H39" i="85" s="1"/>
  <c r="H4" i="7" l="1"/>
  <c r="C14" i="81" s="1"/>
  <c r="M4" i="7" l="1"/>
  <c r="M44" i="7" s="1"/>
  <c r="I4" i="7"/>
  <c r="I44" i="7" s="1"/>
  <c r="H21" i="81" l="1"/>
  <c r="K4" i="7"/>
  <c r="K44" i="7" s="1"/>
  <c r="H31" i="81" l="1"/>
  <c r="H33" i="81" s="1"/>
  <c r="H39" i="81" s="1"/>
  <c r="F21" i="81"/>
</calcChain>
</file>

<file path=xl/sharedStrings.xml><?xml version="1.0" encoding="utf-8"?>
<sst xmlns="http://schemas.openxmlformats.org/spreadsheetml/2006/main" count="912" uniqueCount="296">
  <si>
    <t>NRS : RECAP ACHATS 2024</t>
  </si>
  <si>
    <t>Exercice</t>
  </si>
  <si>
    <t>Code client</t>
  </si>
  <si>
    <t>Fournisseur</t>
  </si>
  <si>
    <t>Date facture</t>
  </si>
  <si>
    <t>Nature prestation</t>
  </si>
  <si>
    <t>N° Facture</t>
  </si>
  <si>
    <t>Montant HT</t>
  </si>
  <si>
    <t>taux TVA</t>
  </si>
  <si>
    <t>TVA</t>
  </si>
  <si>
    <t>TTC</t>
  </si>
  <si>
    <t>HT</t>
  </si>
  <si>
    <t>OBS</t>
  </si>
  <si>
    <t>BATIFLY NEGOCE</t>
  </si>
  <si>
    <t>JABRA TRAV</t>
  </si>
  <si>
    <t>SA20</t>
  </si>
  <si>
    <t>TOTAL</t>
  </si>
  <si>
    <t xml:space="preserve">Casablanca le, </t>
  </si>
  <si>
    <t>FACTURE  N°</t>
  </si>
  <si>
    <t>DÉSIGNATION</t>
  </si>
  <si>
    <t>Qté</t>
  </si>
  <si>
    <t xml:space="preserve">PU </t>
  </si>
  <si>
    <t>MONTANT</t>
  </si>
  <si>
    <t>Honoraires Hors TVA</t>
  </si>
  <si>
    <t>TVA   20%</t>
  </si>
  <si>
    <t>TOTAL TTC</t>
  </si>
  <si>
    <t>Nettoyant sols Floor Cleaner 5L</t>
  </si>
  <si>
    <t>Raclette de sol</t>
  </si>
  <si>
    <t>LUSTRANT Marbre</t>
  </si>
  <si>
    <t>Savon a main liquide Hand soap</t>
  </si>
  <si>
    <t>Papier génique gros</t>
  </si>
  <si>
    <t>Detecteur de sécurité</t>
  </si>
  <si>
    <t xml:space="preserve">                                                                                                                             </t>
  </si>
  <si>
    <t>Air Freschener 400 mL</t>
  </si>
  <si>
    <t>Gel wc 1L</t>
  </si>
  <si>
    <t>Casquette Gris foncé</t>
  </si>
  <si>
    <t>parka Bleu marine</t>
  </si>
  <si>
    <t>Société</t>
  </si>
  <si>
    <t>BRICOFAR</t>
  </si>
  <si>
    <t>YANRA NEGOCE</t>
  </si>
  <si>
    <t>IF</t>
  </si>
  <si>
    <t>ICE</t>
  </si>
  <si>
    <t>002666054000048</t>
  </si>
  <si>
    <t>003570626000040</t>
  </si>
  <si>
    <t>000524677000086</t>
  </si>
  <si>
    <t>003368378000024</t>
  </si>
  <si>
    <t>003550248000062</t>
  </si>
  <si>
    <t>RC</t>
  </si>
  <si>
    <t>60839/TANGER</t>
  </si>
  <si>
    <t>TP</t>
  </si>
  <si>
    <t>Adresse</t>
  </si>
  <si>
    <t>407 DAR LAMANE HAY MOHAMMADI BLOC P ETAGE NR 4 APPT NR 9</t>
  </si>
  <si>
    <t>RUE MOHA OUHAMOU IMM PERLE JASSIM ETAGE 3 N 5</t>
  </si>
  <si>
    <t>MAGASIN N 1 COMPLEXE NOUR GH54 DOUAR BNI TOUZINE RTE DE RABAT TANGER</t>
  </si>
  <si>
    <t>10 RUE LIBERTE ETG 3 APT 5 CASABLANCA</t>
  </si>
  <si>
    <t>67 RUE CHEVALIER BAYARD ETG 5 N 16 BELVEDERE</t>
  </si>
  <si>
    <t>Activité</t>
  </si>
  <si>
    <t>TRAVAUX DIVERS OU CONSTRUCTIONS (ENTREPRENEUR DE).</t>
  </si>
  <si>
    <t>Négociant.</t>
  </si>
  <si>
    <t>MATÉRIAUX DE CONSTRUCTION   (MARCHAND DE) EN DÉTAIL.</t>
  </si>
  <si>
    <t>TRAVAUX  DIVERS OU CONSTRUCTIONS (ENTREPRENEUR DE).</t>
  </si>
  <si>
    <t>F0235</t>
  </si>
  <si>
    <t>REF</t>
  </si>
  <si>
    <t>DESIGNATION</t>
  </si>
  <si>
    <t>QTE/E</t>
  </si>
  <si>
    <t>QTE/S</t>
  </si>
  <si>
    <t>QTE/R</t>
  </si>
  <si>
    <t>Montant</t>
  </si>
  <si>
    <t>Montant/Sté</t>
  </si>
  <si>
    <t>Pu</t>
  </si>
  <si>
    <t>0011A</t>
  </si>
  <si>
    <t>EAU DE JAVEL 5L</t>
  </si>
  <si>
    <t>00.20</t>
  </si>
  <si>
    <t>NETTOYANT VITRES GLASS CLEANER 5L</t>
  </si>
  <si>
    <t>NETTOYANT VITRES GLASS CLEANER 1L</t>
  </si>
  <si>
    <t>00.25B</t>
  </si>
  <si>
    <t>00.55</t>
  </si>
  <si>
    <t>Nettoyant décapant heavy duty cleaner</t>
  </si>
  <si>
    <t>P001</t>
  </si>
  <si>
    <t>Nettoyant Parquet 1L</t>
  </si>
  <si>
    <t>Nettoyant Inox stainless steel cleaner</t>
  </si>
  <si>
    <t>I100</t>
  </si>
  <si>
    <t>Hygiena Pr.Food DNI100</t>
  </si>
  <si>
    <t>000.5</t>
  </si>
  <si>
    <t>00.10</t>
  </si>
  <si>
    <t>Nettoyant Universel Cleaner 5L (Savon)</t>
  </si>
  <si>
    <t>00.47</t>
  </si>
  <si>
    <t>0.148</t>
  </si>
  <si>
    <t>00.1</t>
  </si>
  <si>
    <t>Les Torchons</t>
  </si>
  <si>
    <t>00.2</t>
  </si>
  <si>
    <t>les Chiffons</t>
  </si>
  <si>
    <t>0.11</t>
  </si>
  <si>
    <t>Papier Zig zag</t>
  </si>
  <si>
    <t>0.12</t>
  </si>
  <si>
    <t>Papier génique petit</t>
  </si>
  <si>
    <t>0.13</t>
  </si>
  <si>
    <t>0.21</t>
  </si>
  <si>
    <t>Brosse de Sol</t>
  </si>
  <si>
    <t>0.23</t>
  </si>
  <si>
    <t>Universel Handle</t>
  </si>
  <si>
    <t>0.24</t>
  </si>
  <si>
    <t>00.6</t>
  </si>
  <si>
    <t>0.17</t>
  </si>
  <si>
    <t>Sac Poubelle</t>
  </si>
  <si>
    <t>0.18</t>
  </si>
  <si>
    <t>pelle ( bala)</t>
  </si>
  <si>
    <t>Montant TTC</t>
  </si>
  <si>
    <t>Mt TTC/sté</t>
  </si>
  <si>
    <t>Pu HT</t>
  </si>
  <si>
    <t>001C</t>
  </si>
  <si>
    <t xml:space="preserve">CHEMISE Bleu marine </t>
  </si>
  <si>
    <t>002C</t>
  </si>
  <si>
    <t>CHEMISE Blan</t>
  </si>
  <si>
    <t>003C</t>
  </si>
  <si>
    <t>Chemise bleu ciel</t>
  </si>
  <si>
    <t>004p</t>
  </si>
  <si>
    <t>pontalan bleu marine</t>
  </si>
  <si>
    <t>005T</t>
  </si>
  <si>
    <t>Thrller Bleu marine</t>
  </si>
  <si>
    <t>006T</t>
  </si>
  <si>
    <t>thrller gris foncé</t>
  </si>
  <si>
    <t>007T</t>
  </si>
  <si>
    <t>Tenu Femme de ménage Bleu marine</t>
  </si>
  <si>
    <t>008T</t>
  </si>
  <si>
    <t>Tenu Femme de ménage Blan</t>
  </si>
  <si>
    <t>009T</t>
  </si>
  <si>
    <t>Tenu</t>
  </si>
  <si>
    <t>010T</t>
  </si>
  <si>
    <t>Thrller Control Swit</t>
  </si>
  <si>
    <t>011C</t>
  </si>
  <si>
    <t>Casquette Bleu marine</t>
  </si>
  <si>
    <t>012C</t>
  </si>
  <si>
    <t>013C</t>
  </si>
  <si>
    <t>Costume Bleu marine</t>
  </si>
  <si>
    <t>014C</t>
  </si>
  <si>
    <t>Cravate Bleu marine</t>
  </si>
  <si>
    <t>015P</t>
  </si>
  <si>
    <t>016c</t>
  </si>
  <si>
    <t>ceinture pour thrller</t>
  </si>
  <si>
    <t>017C</t>
  </si>
  <si>
    <t>Chausseur de sécurité</t>
  </si>
  <si>
    <t>018G</t>
  </si>
  <si>
    <t>Gillet bleu marine avec scratch</t>
  </si>
  <si>
    <t>019G</t>
  </si>
  <si>
    <t>GILLET JAUNE</t>
  </si>
  <si>
    <t>020G</t>
  </si>
  <si>
    <t>Gillet BLEU MARINE</t>
  </si>
  <si>
    <t>021T</t>
  </si>
  <si>
    <t>Talkie walkie</t>
  </si>
  <si>
    <t>022T</t>
  </si>
  <si>
    <t>Torch Lamp</t>
  </si>
  <si>
    <t>023D</t>
  </si>
  <si>
    <t>024P</t>
  </si>
  <si>
    <t xml:space="preserve">Polo Blan </t>
  </si>
  <si>
    <t>025p</t>
  </si>
  <si>
    <t>polo bleu Marine</t>
  </si>
  <si>
    <t>026J</t>
  </si>
  <si>
    <t>Jacket</t>
  </si>
  <si>
    <t>F0239</t>
  </si>
  <si>
    <t>31/10/2024</t>
  </si>
  <si>
    <t>31/12/2024</t>
  </si>
  <si>
    <t>30/12/2024</t>
  </si>
  <si>
    <t>20/10/2024</t>
  </si>
  <si>
    <t>21/10/2024</t>
  </si>
  <si>
    <t>22/10/2024</t>
  </si>
  <si>
    <t>23/10/2024</t>
  </si>
  <si>
    <t>24/10/2024</t>
  </si>
  <si>
    <t>26/10/2024</t>
  </si>
  <si>
    <t>27/10/2024</t>
  </si>
  <si>
    <t>29/10/2024</t>
  </si>
  <si>
    <t>30/10/2024</t>
  </si>
  <si>
    <t>16/11/2024</t>
  </si>
  <si>
    <t>18/11/2024</t>
  </si>
  <si>
    <t>21/11/2024</t>
  </si>
  <si>
    <t>22/11/2024</t>
  </si>
  <si>
    <t>25/11/2024</t>
  </si>
  <si>
    <t>26/11/2024</t>
  </si>
  <si>
    <t>27/11/2024</t>
  </si>
  <si>
    <t>29/11/2024</t>
  </si>
  <si>
    <t>15/12/2024</t>
  </si>
  <si>
    <t>16/12/2024</t>
  </si>
  <si>
    <t>22/12/2024</t>
  </si>
  <si>
    <t>25/12/2024</t>
  </si>
  <si>
    <t>26/12/2024</t>
  </si>
  <si>
    <t>28/12/2024</t>
  </si>
  <si>
    <t>29/12/2024</t>
  </si>
  <si>
    <t>F0240</t>
  </si>
  <si>
    <t>F0241</t>
  </si>
  <si>
    <t>F0242</t>
  </si>
  <si>
    <t>F0243</t>
  </si>
  <si>
    <t>F0244</t>
  </si>
  <si>
    <t>F0245</t>
  </si>
  <si>
    <t>F0246</t>
  </si>
  <si>
    <t>F0247</t>
  </si>
  <si>
    <t>F0248</t>
  </si>
  <si>
    <t>F0249</t>
  </si>
  <si>
    <t>F0250</t>
  </si>
  <si>
    <t>F0251</t>
  </si>
  <si>
    <t>F0252</t>
  </si>
  <si>
    <t>F0253</t>
  </si>
  <si>
    <t>F0254</t>
  </si>
  <si>
    <t>F0255</t>
  </si>
  <si>
    <t>F0256</t>
  </si>
  <si>
    <t>F0257</t>
  </si>
  <si>
    <t>F0258</t>
  </si>
  <si>
    <t>F0259</t>
  </si>
  <si>
    <t>F0260</t>
  </si>
  <si>
    <t>F0261</t>
  </si>
  <si>
    <t>F0262</t>
  </si>
  <si>
    <t>F0263</t>
  </si>
  <si>
    <t>F0264</t>
  </si>
  <si>
    <t>F0265</t>
  </si>
  <si>
    <t>F0266</t>
  </si>
  <si>
    <t>F0267</t>
  </si>
  <si>
    <t>F0268</t>
  </si>
  <si>
    <t>F0269</t>
  </si>
  <si>
    <t>F0270</t>
  </si>
  <si>
    <t>F0271</t>
  </si>
  <si>
    <t>F0272</t>
  </si>
  <si>
    <t>F0273</t>
  </si>
  <si>
    <t>F0274</t>
  </si>
  <si>
    <t>F0275</t>
  </si>
  <si>
    <t>F0276</t>
  </si>
  <si>
    <t>F235</t>
  </si>
  <si>
    <t>F239</t>
  </si>
  <si>
    <t xml:space="preserve">N°facture </t>
  </si>
  <si>
    <t xml:space="preserve">Observation </t>
  </si>
  <si>
    <t>done</t>
  </si>
  <si>
    <t xml:space="preserve">done 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</si>
  <si>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</si>
  <si>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</si>
  <si>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</si>
  <si>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</si>
  <si>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</si>
  <si>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</si>
  <si>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</si>
  <si>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</si>
  <si>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</si>
  <si>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</si>
  <si>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</si>
  <si>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</si>
  <si>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</si>
  <si>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</si>
  <si>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</si>
  <si>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</si>
  <si>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30/11/2024</t>
  </si>
  <si>
    <t>F256</t>
  </si>
  <si>
    <t>F257</t>
  </si>
  <si>
    <t>12/11/2024</t>
  </si>
  <si>
    <t>F258</t>
  </si>
  <si>
    <t>F259</t>
  </si>
  <si>
    <t xml:space="preserve">N° Facture </t>
  </si>
  <si>
    <t>F260</t>
  </si>
  <si>
    <t>F261</t>
  </si>
  <si>
    <t>F262</t>
  </si>
  <si>
    <t>F263</t>
  </si>
  <si>
    <t>F264</t>
  </si>
  <si>
    <t>F265</t>
  </si>
  <si>
    <t>05/12/2024</t>
  </si>
  <si>
    <t>10/12/2024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</si>
  <si>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</si>
  <si>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</si>
  <si>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</si>
  <si>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</si>
  <si>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</si>
  <si>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</si>
  <si>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</si>
  <si>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</si>
  <si>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</si>
  <si>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</si>
  <si>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</si>
  <si>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FIN MOIS 10</t>
  </si>
  <si>
    <t>FIN MOIS 11</t>
  </si>
  <si>
    <t>FIN MOIS 12</t>
  </si>
  <si>
    <t>Réglée en Espèce</t>
  </si>
  <si>
    <r>
      <t xml:space="preserve">Arrêtée la présente facture à la somme de : </t>
    </r>
    <r>
      <rPr>
        <b/>
        <sz val="14"/>
        <rFont val="Times New Roman"/>
        <family val="1"/>
      </rPr>
      <t>Deux Mille Cinq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</si>
  <si>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Cinq Mille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</si>
  <si>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Quatre Mille Neuf Cents Cinquante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</si>
  <si>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Mille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</si>
  <si>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Trois Mille Deux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</si>
  <si>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Quatre Mille Quatre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</si>
  <si>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Quatre Mille Trois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</si>
  <si>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Huit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</si>
  <si>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Quatre Mille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</si>
  <si>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Quatre Mille Cinq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</si>
  <si>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Quatre Mille Huit Cents Cinquante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</si>
  <si>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Trois Mille Cinq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</si>
  <si>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Quatre Mille Huit Cents Dirhams</t>
    </r>
    <r>
      <rPr>
        <sz val="14"/>
        <rFont val="Times New Roman"/>
        <family val="1"/>
      </rPr>
      <t>.</t>
    </r>
  </si>
  <si>
    <r>
      <t xml:space="preserve">Arrêtée la présente facture à la somme de :  </t>
    </r>
    <r>
      <rPr>
        <b/>
        <sz val="14"/>
        <rFont val="Times New Roman"/>
        <family val="1"/>
      </rPr>
      <t>Quatre Mille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</si>
  <si>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Deux Mille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</si>
  <si>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Trois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</si>
  <si>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Quatre Mille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</si>
  <si>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Deux Mille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</si>
  <si>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Trois Mille Neuf Cents Dirhams</t>
    </r>
    <r>
      <rPr>
        <sz val="14"/>
        <rFont val="Times New Roman"/>
        <family val="1"/>
      </rPr>
      <t>.</t>
    </r>
  </si>
  <si>
    <r>
      <t xml:space="preserve">Arrêtée la présente facture à la somme de : </t>
    </r>
    <r>
      <rPr>
        <b/>
        <sz val="14"/>
        <rFont val="Times New Roman"/>
        <family val="1"/>
      </rPr>
      <t>Mille Six Cents Cinquante Dirhams</t>
    </r>
    <r>
      <rPr>
        <sz val="14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</si>
</sst>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-* #,##0.00_-;\-* #,##0.00_-;_-* &quot;-&quot;??_-;_-@_-"/>
    <numFmt numFmtId="165" formatCode="_-* #,##0.00\ _€_-;\-* #,##0.00\ _€_-;_-* &quot;-&quot;??\ _€_-;_-@_-"/>
    <numFmt numFmtId="166" formatCode="_-* #,##0.00\ _F_-;\-* #,##0.00\ _F_-;_-* &quot;-&quot;??\ _F_-;_-@_-"/>
    <numFmt numFmtId="167" formatCode="_-* #,##0\ _F_-;\-* #,##0\ _F_-;_-* &quot;-&quot;??\ _F_-;_-@_-"/>
    <numFmt numFmtId="168" formatCode="d/mm/yyyy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5"/>
      <name val="Times New Roman"/>
      <family val="1"/>
    </font>
    <font>
      <b/>
      <sz val="18"/>
      <name val="Baskerville Old Face"/>
      <family val="1"/>
    </font>
    <font>
      <sz val="18"/>
      <name val="Baskerville Old Face"/>
      <family val="1"/>
    </font>
    <font>
      <b/>
      <sz val="15"/>
      <name val="Times New Roman"/>
      <family val="1"/>
    </font>
    <font>
      <sz val="10"/>
      <name val="Arial"/>
      <family val="2"/>
    </font>
    <font>
      <b/>
      <i/>
      <sz val="10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b/>
      <i/>
      <u/>
      <sz val="10"/>
      <name val="Arial"/>
      <family val="2"/>
    </font>
    <font>
      <sz val="10"/>
      <color rgb="FF000000"/>
      <name val="Times New Roman"/>
      <family val="1"/>
    </font>
    <font>
      <b/>
      <i/>
      <u/>
      <sz val="10"/>
      <color rgb="FFC00000"/>
      <name val="Arial"/>
      <family val="2"/>
    </font>
    <font>
      <sz val="10"/>
      <color theme="1"/>
      <name val="Arial"/>
      <family val="2"/>
    </font>
    <font>
      <sz val="10"/>
      <color rgb="FF231F2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6" fontId="2" fillId="0" borderId="0" applyFont="0" applyFill="0" applyBorder="0" applyAlignment="0" applyProtection="0"/>
    <xf numFmtId="0" fontId="19" fillId="0" borderId="0"/>
    <xf numFmtId="0" fontId="1" fillId="0" borderId="0"/>
    <xf numFmtId="164" fontId="1" fillId="0" borderId="0" applyFont="0" applyFill="0" applyBorder="0" applyAlignment="0" applyProtection="0"/>
  </cellStyleXfs>
  <cellXfs count="15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3" fillId="0" borderId="0" xfId="0" applyFont="1"/>
    <xf numFmtId="0" fontId="3" fillId="0" borderId="0" xfId="0" applyFont="1" applyAlignment="1"/>
    <xf numFmtId="0" fontId="9" fillId="0" borderId="0" xfId="0" applyFont="1"/>
    <xf numFmtId="49" fontId="9" fillId="0" borderId="0" xfId="0" applyNumberFormat="1" applyFont="1" applyAlignment="1">
      <alignment horizontal="left"/>
    </xf>
    <xf numFmtId="49" fontId="10" fillId="0" borderId="0" xfId="0" applyNumberFormat="1" applyFont="1"/>
    <xf numFmtId="0" fontId="10" fillId="0" borderId="0" xfId="0" applyFont="1"/>
    <xf numFmtId="49" fontId="6" fillId="0" borderId="0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left"/>
    </xf>
    <xf numFmtId="0" fontId="5" fillId="0" borderId="1" xfId="0" applyFont="1" applyBorder="1"/>
    <xf numFmtId="49" fontId="6" fillId="0" borderId="1" xfId="0" applyNumberFormat="1" applyFont="1" applyBorder="1"/>
    <xf numFmtId="49" fontId="7" fillId="0" borderId="1" xfId="0" applyNumberFormat="1" applyFont="1" applyBorder="1"/>
    <xf numFmtId="0" fontId="5" fillId="0" borderId="2" xfId="0" applyFont="1" applyBorder="1"/>
    <xf numFmtId="165" fontId="3" fillId="0" borderId="2" xfId="0" applyNumberFormat="1" applyFont="1" applyBorder="1"/>
    <xf numFmtId="165" fontId="11" fillId="0" borderId="2" xfId="0" applyNumberFormat="1" applyFont="1" applyBorder="1"/>
    <xf numFmtId="165" fontId="8" fillId="0" borderId="2" xfId="0" applyNumberFormat="1" applyFont="1" applyBorder="1"/>
    <xf numFmtId="0" fontId="5" fillId="0" borderId="3" xfId="0" applyFont="1" applyBorder="1"/>
    <xf numFmtId="49" fontId="6" fillId="0" borderId="3" xfId="0" applyNumberFormat="1" applyFont="1" applyBorder="1"/>
    <xf numFmtId="49" fontId="7" fillId="0" borderId="3" xfId="0" applyNumberFormat="1" applyFont="1" applyBorder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11" fillId="0" borderId="7" xfId="0" applyNumberFormat="1" applyFont="1" applyBorder="1"/>
    <xf numFmtId="0" fontId="13" fillId="0" borderId="0" xfId="0" applyFont="1" applyAlignment="1">
      <alignment horizontal="left"/>
    </xf>
    <xf numFmtId="0" fontId="12" fillId="0" borderId="0" xfId="0" applyFont="1"/>
    <xf numFmtId="0" fontId="12" fillId="0" borderId="8" xfId="0" applyFont="1" applyFill="1" applyBorder="1"/>
    <xf numFmtId="14" fontId="12" fillId="0" borderId="8" xfId="0" applyNumberFormat="1" applyFont="1" applyFill="1" applyBorder="1"/>
    <xf numFmtId="166" fontId="12" fillId="0" borderId="8" xfId="1" applyFont="1" applyFill="1" applyBorder="1"/>
    <xf numFmtId="9" fontId="12" fillId="0" borderId="8" xfId="0" applyNumberFormat="1" applyFont="1" applyFill="1" applyBorder="1"/>
    <xf numFmtId="166" fontId="12" fillId="0" borderId="0" xfId="1" applyFont="1"/>
    <xf numFmtId="14" fontId="6" fillId="0" borderId="0" xfId="0" applyNumberFormat="1" applyFont="1" applyAlignment="1">
      <alignment horizontal="left"/>
    </xf>
    <xf numFmtId="49" fontId="12" fillId="0" borderId="8" xfId="0" applyNumberFormat="1" applyFont="1" applyFill="1" applyBorder="1"/>
    <xf numFmtId="0" fontId="18" fillId="0" borderId="0" xfId="0" applyFont="1"/>
    <xf numFmtId="0" fontId="20" fillId="0" borderId="0" xfId="0" applyFont="1"/>
    <xf numFmtId="0" fontId="21" fillId="0" borderId="8" xfId="0" applyFont="1" applyFill="1" applyBorder="1" applyAlignment="1">
      <alignment horizontal="left"/>
    </xf>
    <xf numFmtId="166" fontId="22" fillId="0" borderId="8" xfId="1" applyFont="1" applyFill="1" applyBorder="1" applyAlignment="1">
      <alignment horizontal="left" vertical="top" shrinkToFit="1"/>
    </xf>
    <xf numFmtId="166" fontId="22" fillId="0" borderId="8" xfId="1" applyFont="1" applyFill="1" applyBorder="1" applyAlignment="1">
      <alignment horizontal="right" vertical="top" shrinkToFit="1"/>
    </xf>
    <xf numFmtId="166" fontId="22" fillId="0" borderId="8" xfId="1" applyFont="1" applyFill="1" applyBorder="1" applyAlignment="1">
      <alignment vertical="top" shrinkToFit="1"/>
    </xf>
    <xf numFmtId="166" fontId="23" fillId="0" borderId="8" xfId="1" applyFont="1" applyFill="1" applyBorder="1" applyAlignment="1">
      <alignment vertical="top" shrinkToFit="1"/>
    </xf>
    <xf numFmtId="165" fontId="3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vertical="center"/>
    </xf>
    <xf numFmtId="166" fontId="6" fillId="0" borderId="3" xfId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2" fontId="9" fillId="0" borderId="0" xfId="0" applyNumberFormat="1" applyFont="1" applyAlignment="1">
      <alignment horizontal="right"/>
    </xf>
    <xf numFmtId="0" fontId="12" fillId="0" borderId="0" xfId="0" applyFont="1" applyFill="1"/>
    <xf numFmtId="167" fontId="6" fillId="0" borderId="3" xfId="1" applyNumberFormat="1" applyFont="1" applyBorder="1" applyAlignment="1">
      <alignment vertical="center"/>
    </xf>
    <xf numFmtId="166" fontId="21" fillId="0" borderId="8" xfId="1" applyFont="1" applyFill="1" applyBorder="1" applyAlignment="1">
      <alignment horizontal="left" vertical="top" shrinkToFit="1"/>
    </xf>
    <xf numFmtId="0" fontId="21" fillId="0" borderId="0" xfId="0" applyFont="1"/>
    <xf numFmtId="166" fontId="27" fillId="0" borderId="8" xfId="1" applyFont="1" applyFill="1" applyBorder="1" applyAlignment="1">
      <alignment horizontal="left" vertical="top" shrinkToFit="1"/>
    </xf>
    <xf numFmtId="0" fontId="15" fillId="2" borderId="8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166" fontId="15" fillId="2" borderId="8" xfId="1" applyFont="1" applyFill="1" applyBorder="1" applyAlignment="1">
      <alignment horizontal="center" vertical="center" wrapText="1"/>
    </xf>
    <xf numFmtId="166" fontId="14" fillId="0" borderId="0" xfId="1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5" fillId="2" borderId="4" xfId="0" applyFont="1" applyFill="1" applyBorder="1"/>
    <xf numFmtId="0" fontId="14" fillId="2" borderId="9" xfId="0" applyFont="1" applyFill="1" applyBorder="1"/>
    <xf numFmtId="166" fontId="14" fillId="2" borderId="9" xfId="1" applyFont="1" applyFill="1" applyBorder="1"/>
    <xf numFmtId="0" fontId="24" fillId="0" borderId="8" xfId="0" applyFont="1" applyBorder="1"/>
    <xf numFmtId="0" fontId="24" fillId="0" borderId="8" xfId="0" applyFont="1" applyBorder="1" applyAlignment="1">
      <alignment horizontal="left"/>
    </xf>
    <xf numFmtId="0" fontId="24" fillId="0" borderId="8" xfId="0" quotePrefix="1" applyFont="1" applyBorder="1" applyAlignment="1">
      <alignment horizontal="left"/>
    </xf>
    <xf numFmtId="0" fontId="28" fillId="3" borderId="8" xfId="3" applyFont="1" applyFill="1" applyBorder="1" applyAlignment="1">
      <alignment horizontal="center" vertical="center"/>
    </xf>
    <xf numFmtId="0" fontId="24" fillId="0" borderId="0" xfId="3" applyFont="1"/>
    <xf numFmtId="0" fontId="24" fillId="4" borderId="8" xfId="3" applyFont="1" applyFill="1" applyBorder="1"/>
    <xf numFmtId="0" fontId="24" fillId="0" borderId="8" xfId="3" applyFont="1" applyBorder="1"/>
    <xf numFmtId="0" fontId="24" fillId="0" borderId="8" xfId="3" applyFont="1" applyBorder="1" applyAlignment="1">
      <alignment horizontal="center"/>
    </xf>
    <xf numFmtId="0" fontId="24" fillId="5" borderId="8" xfId="3" applyFont="1" applyFill="1" applyBorder="1" applyAlignment="1">
      <alignment horizontal="center"/>
    </xf>
    <xf numFmtId="164" fontId="24" fillId="0" borderId="8" xfId="4" applyFont="1" applyBorder="1"/>
    <xf numFmtId="164" fontId="24" fillId="0" borderId="0" xfId="3" applyNumberFormat="1" applyFont="1"/>
    <xf numFmtId="0" fontId="28" fillId="5" borderId="8" xfId="3" applyFont="1" applyFill="1" applyBorder="1" applyAlignment="1">
      <alignment horizontal="center" vertical="center"/>
    </xf>
    <xf numFmtId="0" fontId="24" fillId="6" borderId="8" xfId="3" applyFont="1" applyFill="1" applyBorder="1"/>
    <xf numFmtId="164" fontId="24" fillId="6" borderId="8" xfId="4" applyFont="1" applyFill="1" applyBorder="1"/>
    <xf numFmtId="165" fontId="24" fillId="0" borderId="0" xfId="3" applyNumberFormat="1" applyFont="1"/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" fontId="6" fillId="0" borderId="3" xfId="1" applyNumberFormat="1" applyFont="1" applyBorder="1" applyAlignment="1">
      <alignment horizontal="center" vertical="center"/>
    </xf>
    <xf numFmtId="0" fontId="24" fillId="0" borderId="8" xfId="0" applyFont="1" applyBorder="1" applyAlignment="1">
      <alignment horizontal="center" wrapText="1"/>
    </xf>
    <xf numFmtId="166" fontId="24" fillId="0" borderId="8" xfId="1" applyFont="1" applyBorder="1" applyAlignment="1">
      <alignment horizontal="center" wrapText="1"/>
    </xf>
    <xf numFmtId="0" fontId="21" fillId="0" borderId="8" xfId="0" applyFont="1" applyFill="1" applyBorder="1" applyAlignment="1">
      <alignment horizontal="center"/>
    </xf>
    <xf numFmtId="0" fontId="12" fillId="0" borderId="0" xfId="0" applyFont="1" applyFill="1" applyBorder="1"/>
    <xf numFmtId="166" fontId="22" fillId="0" borderId="0" xfId="1" applyFont="1" applyFill="1" applyBorder="1" applyAlignment="1">
      <alignment vertical="top" indent="1" shrinkToFit="1"/>
    </xf>
    <xf numFmtId="166" fontId="22" fillId="0" borderId="0" xfId="1" applyFont="1" applyFill="1" applyBorder="1" applyAlignment="1">
      <alignment horizontal="left" vertical="top" shrinkToFit="1"/>
    </xf>
    <xf numFmtId="164" fontId="12" fillId="0" borderId="0" xfId="0" applyNumberFormat="1" applyFont="1" applyFill="1" applyBorder="1"/>
    <xf numFmtId="166" fontId="22" fillId="0" borderId="0" xfId="1" applyFont="1" applyFill="1" applyBorder="1" applyAlignment="1">
      <alignment horizontal="right" vertical="top" shrinkToFit="1"/>
    </xf>
    <xf numFmtId="166" fontId="12" fillId="0" borderId="0" xfId="1" applyFont="1" applyFill="1" applyAlignment="1">
      <alignment horizontal="center" vertical="center" wrapText="1"/>
    </xf>
    <xf numFmtId="166" fontId="2" fillId="0" borderId="8" xfId="1" applyFont="1" applyFill="1" applyBorder="1" applyAlignment="1">
      <alignment horizontal="right" vertical="top" shrinkToFit="1"/>
    </xf>
    <xf numFmtId="43" fontId="12" fillId="0" borderId="0" xfId="0" applyNumberFormat="1" applyFont="1" applyFill="1"/>
    <xf numFmtId="0" fontId="21" fillId="0" borderId="0" xfId="0" applyFont="1" applyFill="1" applyBorder="1" applyAlignment="1">
      <alignment horizontal="left"/>
    </xf>
    <xf numFmtId="0" fontId="25" fillId="0" borderId="0" xfId="0" quotePrefix="1" applyFont="1" applyFill="1" applyBorder="1"/>
    <xf numFmtId="166" fontId="12" fillId="0" borderId="0" xfId="1" applyFont="1" applyFill="1" applyBorder="1"/>
    <xf numFmtId="9" fontId="12" fillId="0" borderId="0" xfId="0" applyNumberFormat="1" applyFont="1" applyFill="1" applyBorder="1"/>
    <xf numFmtId="166" fontId="23" fillId="0" borderId="0" xfId="1" applyFont="1" applyFill="1" applyBorder="1" applyAlignment="1">
      <alignment vertical="top" shrinkToFit="1"/>
    </xf>
    <xf numFmtId="166" fontId="21" fillId="0" borderId="0" xfId="1" applyFont="1" applyFill="1" applyBorder="1" applyAlignment="1">
      <alignment horizontal="left" vertical="top" shrinkToFit="1"/>
    </xf>
    <xf numFmtId="166" fontId="27" fillId="0" borderId="0" xfId="1" applyFont="1" applyFill="1" applyBorder="1" applyAlignment="1">
      <alignment horizontal="left" vertical="top" shrinkToFit="1"/>
    </xf>
    <xf numFmtId="168" fontId="12" fillId="0" borderId="0" xfId="0" applyNumberFormat="1" applyFont="1"/>
    <xf numFmtId="168" fontId="15" fillId="2" borderId="8" xfId="0" applyNumberFormat="1" applyFont="1" applyFill="1" applyBorder="1" applyAlignment="1">
      <alignment horizontal="center" vertical="center" wrapText="1"/>
    </xf>
    <xf numFmtId="168" fontId="21" fillId="0" borderId="8" xfId="0" applyNumberFormat="1" applyFont="1" applyFill="1" applyBorder="1" applyAlignment="1">
      <alignment horizontal="center" vertical="center"/>
    </xf>
    <xf numFmtId="168" fontId="12" fillId="0" borderId="8" xfId="0" applyNumberFormat="1" applyFont="1" applyFill="1" applyBorder="1"/>
    <xf numFmtId="168" fontId="12" fillId="0" borderId="0" xfId="0" applyNumberFormat="1" applyFont="1" applyFill="1" applyBorder="1"/>
    <xf numFmtId="0" fontId="12" fillId="7" borderId="8" xfId="0" applyFont="1" applyFill="1" applyBorder="1"/>
    <xf numFmtId="0" fontId="21" fillId="7" borderId="8" xfId="0" applyFont="1" applyFill="1" applyBorder="1" applyAlignment="1">
      <alignment horizontal="left"/>
    </xf>
    <xf numFmtId="166" fontId="12" fillId="7" borderId="8" xfId="1" applyFont="1" applyFill="1" applyBorder="1"/>
    <xf numFmtId="9" fontId="12" fillId="7" borderId="8" xfId="0" applyNumberFormat="1" applyFont="1" applyFill="1" applyBorder="1"/>
    <xf numFmtId="166" fontId="22" fillId="7" borderId="8" xfId="1" applyFont="1" applyFill="1" applyBorder="1" applyAlignment="1">
      <alignment horizontal="right" vertical="top" shrinkToFit="1"/>
    </xf>
    <xf numFmtId="166" fontId="21" fillId="7" borderId="8" xfId="1" applyFont="1" applyFill="1" applyBorder="1" applyAlignment="1">
      <alignment horizontal="left" vertical="top" shrinkToFit="1"/>
    </xf>
    <xf numFmtId="166" fontId="27" fillId="7" borderId="8" xfId="1" applyFont="1" applyFill="1" applyBorder="1" applyAlignment="1">
      <alignment horizontal="left" vertical="top" shrinkToFit="1"/>
    </xf>
    <xf numFmtId="0" fontId="2" fillId="7" borderId="8" xfId="0" applyFont="1" applyFill="1" applyBorder="1"/>
    <xf numFmtId="166" fontId="23" fillId="7" borderId="8" xfId="1" applyFont="1" applyFill="1" applyBorder="1" applyAlignment="1">
      <alignment vertical="top" shrinkToFit="1"/>
    </xf>
    <xf numFmtId="168" fontId="2" fillId="0" borderId="8" xfId="0" applyNumberFormat="1" applyFont="1" applyFill="1" applyBorder="1"/>
    <xf numFmtId="168" fontId="2" fillId="7" borderId="8" xfId="0" applyNumberFormat="1" applyFont="1" applyFill="1" applyBorder="1"/>
    <xf numFmtId="168" fontId="2" fillId="0" borderId="11" xfId="0" applyNumberFormat="1" applyFont="1" applyFill="1" applyBorder="1"/>
    <xf numFmtId="0" fontId="25" fillId="5" borderId="8" xfId="0" quotePrefix="1" applyFont="1" applyFill="1" applyBorder="1"/>
    <xf numFmtId="0" fontId="24" fillId="5" borderId="8" xfId="3" applyFont="1" applyFill="1" applyBorder="1"/>
    <xf numFmtId="168" fontId="6" fillId="0" borderId="0" xfId="0" applyNumberFormat="1" applyFont="1" applyAlignment="1">
      <alignment horizontal="left"/>
    </xf>
    <xf numFmtId="0" fontId="24" fillId="0" borderId="12" xfId="3" applyFont="1" applyBorder="1" applyAlignment="1"/>
    <xf numFmtId="0" fontId="25" fillId="8" borderId="8" xfId="0" quotePrefix="1" applyFont="1" applyFill="1" applyBorder="1"/>
    <xf numFmtId="0" fontId="25" fillId="9" borderId="8" xfId="0" quotePrefix="1" applyFont="1" applyFill="1" applyBorder="1"/>
    <xf numFmtId="49" fontId="6" fillId="0" borderId="0" xfId="0" applyNumberFormat="1" applyFont="1" applyAlignment="1">
      <alignment horizontal="left"/>
    </xf>
    <xf numFmtId="0" fontId="24" fillId="9" borderId="8" xfId="3" applyFont="1" applyFill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49" fontId="6" fillId="0" borderId="2" xfId="0" applyNumberFormat="1" applyFont="1" applyBorder="1"/>
    <xf numFmtId="49" fontId="7" fillId="0" borderId="2" xfId="0" applyNumberFormat="1" applyFont="1" applyBorder="1"/>
    <xf numFmtId="49" fontId="6" fillId="0" borderId="16" xfId="0" applyNumberFormat="1" applyFont="1" applyBorder="1"/>
    <xf numFmtId="49" fontId="6" fillId="0" borderId="17" xfId="0" applyNumberFormat="1" applyFont="1" applyBorder="1" applyAlignment="1">
      <alignment horizontal="right"/>
    </xf>
    <xf numFmtId="49" fontId="6" fillId="0" borderId="17" xfId="0" applyNumberFormat="1" applyFont="1" applyBorder="1" applyAlignment="1">
      <alignment horizontal="left"/>
    </xf>
    <xf numFmtId="49" fontId="6" fillId="0" borderId="18" xfId="0" applyNumberFormat="1" applyFont="1" applyBorder="1"/>
    <xf numFmtId="0" fontId="30" fillId="0" borderId="1" xfId="3" applyFont="1" applyBorder="1" applyAlignment="1"/>
    <xf numFmtId="0" fontId="30" fillId="0" borderId="0" xfId="3" applyFont="1" applyBorder="1" applyAlignment="1"/>
    <xf numFmtId="0" fontId="30" fillId="0" borderId="2" xfId="3" applyFont="1" applyBorder="1" applyAlignment="1"/>
    <xf numFmtId="166" fontId="12" fillId="0" borderId="12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9" fillId="0" borderId="1" xfId="3" applyFont="1" applyBorder="1" applyAlignment="1">
      <alignment horizontal="center"/>
    </xf>
    <xf numFmtId="0" fontId="29" fillId="0" borderId="0" xfId="3" applyFont="1" applyBorder="1" applyAlignment="1">
      <alignment horizontal="center"/>
    </xf>
    <xf numFmtId="0" fontId="29" fillId="0" borderId="2" xfId="3" applyFont="1" applyBorder="1" applyAlignment="1">
      <alignment horizontal="center"/>
    </xf>
  </cellXfs>
  <cellStyles count="5">
    <cellStyle name="Milliers" xfId="1" builtinId="3"/>
    <cellStyle name="Milliers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5937250" y="1581150"/>
          <a:ext cx="2584450" cy="8699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4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5959475" y="1584325"/>
          <a:ext cx="2530582" cy="83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6261100" y="1581150"/>
          <a:ext cx="2603500" cy="8699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5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283325" y="1584325"/>
          <a:ext cx="2549632" cy="83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6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7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8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9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A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B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C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D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E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F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0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1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2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3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4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5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6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7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8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9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A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B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C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D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E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1F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0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1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2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3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4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5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6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7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8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9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7</xdr:row>
      <xdr:rowOff>171450</xdr:rowOff>
    </xdr:from>
    <xdr:to>
      <xdr:col>7</xdr:col>
      <xdr:colOff>1638300</xdr:colOff>
      <xdr:row>12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SpPr>
          <a:spLocks noChangeArrowheads="1"/>
        </xdr:cNvSpPr>
      </xdr:nvSpPr>
      <xdr:spPr bwMode="auto">
        <a:xfrm>
          <a:off x="5991225" y="1609725"/>
          <a:ext cx="2552700" cy="885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193675</xdr:colOff>
      <xdr:row>7</xdr:row>
      <xdr:rowOff>174625</xdr:rowOff>
    </xdr:from>
    <xdr:to>
      <xdr:col>7</xdr:col>
      <xdr:colOff>1606657</xdr:colOff>
      <xdr:row>12</xdr:row>
      <xdr:rowOff>22225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2A00-000003000000}"/>
            </a:ext>
            <a:ext uri="{147F2762-F138-4A5C-976F-8EAC2B608ADB}">
              <a16:predDERef xmlns:a16="http://schemas.microsoft.com/office/drawing/2014/main" pred="{3A46AF11-54D5-4255-B211-A91C1789BFBC}"/>
            </a:ext>
          </a:extLst>
        </xdr:cNvPr>
        <xdr:cNvSpPr txBox="1">
          <a:spLocks noChangeArrowheads="1"/>
        </xdr:cNvSpPr>
      </xdr:nvSpPr>
      <xdr:spPr bwMode="auto">
        <a:xfrm>
          <a:off x="6013450" y="1612900"/>
          <a:ext cx="2498832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NEW RIDAX OF SECURITY</a:t>
          </a:r>
        </a:p>
        <a:p>
          <a:pPr algn="ctr"/>
          <a:r>
            <a:rPr lang="fr-BE" sz="1000" b="0">
              <a:latin typeface="Times New Roman" pitchFamily="18" charset="0"/>
              <a:ea typeface="+mn-ea"/>
              <a:cs typeface="Times New Roman" pitchFamily="18" charset="0"/>
            </a:rPr>
            <a:t>332 BOULEVARD BRAHIM ROUDANI 5 EME ETAGE N 21 MAARIF CASABLANCA</a:t>
          </a:r>
        </a:p>
        <a:p>
          <a:pPr algn="ctr"/>
          <a:r>
            <a:rPr lang="fr-BE" sz="1100" b="1">
              <a:latin typeface="Times New Roman" pitchFamily="18" charset="0"/>
              <a:ea typeface="+mn-ea"/>
              <a:cs typeface="Times New Roman" pitchFamily="18" charset="0"/>
            </a:rPr>
            <a:t>ICE : 002526170000027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G9"/>
  <sheetViews>
    <sheetView workbookViewId="0">
      <selection activeCell="E9" sqref="E9:E10"/>
    </sheetView>
  </sheetViews>
  <sheetFormatPr baseColWidth="10" defaultColWidth="11.5703125" defaultRowHeight="12.75" x14ac:dyDescent="0.2"/>
  <cols>
    <col min="2" max="2" width="8.28515625" bestFit="1" customWidth="1"/>
    <col min="3" max="3" width="15.42578125" customWidth="1"/>
  </cols>
  <sheetData>
    <row r="2" spans="2:7" x14ac:dyDescent="0.2">
      <c r="C2" s="94">
        <v>44110010</v>
      </c>
      <c r="D2" s="94">
        <v>44110003</v>
      </c>
      <c r="E2" s="94">
        <v>44110004</v>
      </c>
      <c r="F2" s="94">
        <v>44110008</v>
      </c>
      <c r="G2" s="94">
        <v>44110009</v>
      </c>
    </row>
    <row r="3" spans="2:7" ht="28.5" x14ac:dyDescent="0.2">
      <c r="B3" s="73" t="s">
        <v>37</v>
      </c>
      <c r="C3" s="92" t="s">
        <v>38</v>
      </c>
      <c r="D3" s="92" t="s">
        <v>13</v>
      </c>
      <c r="E3" s="92" t="s">
        <v>14</v>
      </c>
      <c r="F3" s="92" t="s">
        <v>15</v>
      </c>
      <c r="G3" s="93" t="s">
        <v>39</v>
      </c>
    </row>
    <row r="4" spans="2:7" ht="14.25" x14ac:dyDescent="0.2">
      <c r="B4" s="73" t="s">
        <v>40</v>
      </c>
      <c r="C4" s="74">
        <v>47290488</v>
      </c>
      <c r="D4" s="74">
        <v>66063069</v>
      </c>
      <c r="E4" s="74">
        <v>14441586</v>
      </c>
      <c r="F4" s="74">
        <v>54012023</v>
      </c>
      <c r="G4" s="74">
        <v>66031202</v>
      </c>
    </row>
    <row r="5" spans="2:7" ht="14.25" x14ac:dyDescent="0.2">
      <c r="B5" s="73" t="s">
        <v>41</v>
      </c>
      <c r="C5" s="75" t="s">
        <v>42</v>
      </c>
      <c r="D5" s="75" t="s">
        <v>43</v>
      </c>
      <c r="E5" s="75" t="s">
        <v>44</v>
      </c>
      <c r="F5" s="75" t="s">
        <v>45</v>
      </c>
      <c r="G5" s="75" t="s">
        <v>46</v>
      </c>
    </row>
    <row r="6" spans="2:7" ht="14.25" x14ac:dyDescent="0.2">
      <c r="B6" s="73" t="s">
        <v>47</v>
      </c>
      <c r="C6" s="74">
        <v>480279</v>
      </c>
      <c r="D6" s="74">
        <v>640459</v>
      </c>
      <c r="E6" s="74" t="s">
        <v>48</v>
      </c>
      <c r="F6" s="74"/>
      <c r="G6" s="74">
        <v>635595</v>
      </c>
    </row>
    <row r="7" spans="2:7" ht="14.25" x14ac:dyDescent="0.2">
      <c r="B7" s="73" t="s">
        <v>49</v>
      </c>
      <c r="C7" s="74">
        <v>34101633</v>
      </c>
      <c r="D7" s="74">
        <v>32105802</v>
      </c>
      <c r="E7" s="74"/>
      <c r="F7" s="74"/>
      <c r="G7" s="74">
        <v>31204594</v>
      </c>
    </row>
    <row r="8" spans="2:7" ht="14.25" x14ac:dyDescent="0.2">
      <c r="B8" s="73" t="s">
        <v>50</v>
      </c>
      <c r="C8" s="74" t="s">
        <v>51</v>
      </c>
      <c r="D8" s="74" t="s">
        <v>52</v>
      </c>
      <c r="E8" s="74" t="s">
        <v>53</v>
      </c>
      <c r="F8" s="74" t="s">
        <v>54</v>
      </c>
      <c r="G8" s="74" t="s">
        <v>55</v>
      </c>
    </row>
    <row r="9" spans="2:7" ht="14.25" x14ac:dyDescent="0.2">
      <c r="B9" s="73" t="s">
        <v>56</v>
      </c>
      <c r="C9" s="74" t="s">
        <v>57</v>
      </c>
      <c r="D9" s="74" t="s">
        <v>58</v>
      </c>
      <c r="E9" s="74" t="s">
        <v>59</v>
      </c>
      <c r="F9" s="74" t="s">
        <v>60</v>
      </c>
      <c r="G9" s="7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K25"/>
  <sheetViews>
    <sheetView workbookViewId="0">
      <pane xSplit="4" ySplit="1" topLeftCell="E2" activePane="bottomRight" state="frozen"/>
      <selection activeCell="C18" sqref="C18"/>
      <selection pane="topRight" activeCell="C18" sqref="C18"/>
      <selection pane="bottomLeft" activeCell="C18" sqref="C18"/>
      <selection pane="bottomRight" activeCell="I14" sqref="I14"/>
    </sheetView>
  </sheetViews>
  <sheetFormatPr baseColWidth="10" defaultColWidth="10.7109375" defaultRowHeight="14.25" x14ac:dyDescent="0.2"/>
  <cols>
    <col min="1" max="1" width="3.5703125" style="77" customWidth="1"/>
    <col min="2" max="2" width="6.42578125" style="77" bestFit="1" customWidth="1"/>
    <col min="3" max="3" width="33.7109375" style="77" bestFit="1" customWidth="1"/>
    <col min="4" max="5" width="10.5703125" style="77" bestFit="1" customWidth="1"/>
    <col min="6" max="6" width="10.7109375" style="77" bestFit="1" customWidth="1"/>
    <col min="7" max="7" width="13.5703125" style="77" bestFit="1" customWidth="1"/>
    <col min="8" max="8" width="13.5703125" style="77" customWidth="1"/>
    <col min="9" max="9" width="11" style="77" bestFit="1" customWidth="1"/>
    <col min="10" max="10" width="10.7109375" style="77"/>
    <col min="11" max="11" width="14.28515625" style="77" bestFit="1" customWidth="1"/>
    <col min="12" max="16384" width="10.7109375" style="77"/>
  </cols>
  <sheetData>
    <row r="1" spans="2:11" ht="15" x14ac:dyDescent="0.2">
      <c r="B1" s="76" t="s">
        <v>62</v>
      </c>
      <c r="C1" s="76" t="s">
        <v>63</v>
      </c>
      <c r="D1" s="76" t="s">
        <v>64</v>
      </c>
      <c r="E1" s="76" t="s">
        <v>65</v>
      </c>
      <c r="F1" s="76" t="s">
        <v>66</v>
      </c>
      <c r="G1" s="76" t="s">
        <v>67</v>
      </c>
      <c r="H1" s="76" t="s">
        <v>68</v>
      </c>
      <c r="I1" s="76" t="s">
        <v>69</v>
      </c>
      <c r="J1" s="76" t="s">
        <v>226</v>
      </c>
      <c r="K1" s="76" t="s">
        <v>227</v>
      </c>
    </row>
    <row r="2" spans="2:11" x14ac:dyDescent="0.2">
      <c r="B2" s="78" t="s">
        <v>70</v>
      </c>
      <c r="C2" s="79" t="s">
        <v>71</v>
      </c>
      <c r="D2" s="80">
        <v>64</v>
      </c>
      <c r="E2" s="81">
        <v>10</v>
      </c>
      <c r="F2" s="80">
        <f>D2-E2</f>
        <v>54</v>
      </c>
      <c r="G2" s="82">
        <v>200000</v>
      </c>
      <c r="H2" s="82">
        <f>G2/2</f>
        <v>100000</v>
      </c>
      <c r="I2" s="128">
        <v>26</v>
      </c>
      <c r="J2" s="79" t="s">
        <v>224</v>
      </c>
      <c r="K2" s="79" t="s">
        <v>228</v>
      </c>
    </row>
    <row r="3" spans="2:11" x14ac:dyDescent="0.2">
      <c r="B3" s="78" t="s">
        <v>72</v>
      </c>
      <c r="C3" s="79" t="s">
        <v>73</v>
      </c>
      <c r="D3" s="80">
        <v>19</v>
      </c>
      <c r="E3" s="81">
        <v>1</v>
      </c>
      <c r="F3" s="80">
        <f t="shared" ref="F3:F24" si="0">D3-E3</f>
        <v>18</v>
      </c>
      <c r="G3" s="82">
        <v>120000</v>
      </c>
      <c r="H3" s="82">
        <f t="shared" ref="H3:H24" si="1">G3/2</f>
        <v>60000</v>
      </c>
      <c r="I3" s="128">
        <f>23*5</f>
        <v>115</v>
      </c>
      <c r="J3" s="79" t="s">
        <v>225</v>
      </c>
      <c r="K3" s="79" t="s">
        <v>228</v>
      </c>
    </row>
    <row r="4" spans="2:11" x14ac:dyDescent="0.2">
      <c r="B4" s="78" t="s">
        <v>72</v>
      </c>
      <c r="C4" s="79" t="s">
        <v>74</v>
      </c>
      <c r="D4" s="80">
        <v>64</v>
      </c>
      <c r="E4" s="81">
        <v>6</v>
      </c>
      <c r="F4" s="80">
        <f t="shared" si="0"/>
        <v>58</v>
      </c>
      <c r="G4" s="82">
        <v>130000</v>
      </c>
      <c r="H4" s="82">
        <f t="shared" si="1"/>
        <v>65000</v>
      </c>
      <c r="I4" s="79">
        <v>23</v>
      </c>
      <c r="J4" s="79" t="s">
        <v>230</v>
      </c>
      <c r="K4" s="79" t="s">
        <v>228</v>
      </c>
    </row>
    <row r="5" spans="2:11" x14ac:dyDescent="0.2">
      <c r="B5" s="78" t="s">
        <v>75</v>
      </c>
      <c r="C5" s="130" t="s">
        <v>28</v>
      </c>
      <c r="D5" s="80">
        <v>29</v>
      </c>
      <c r="E5" s="81"/>
      <c r="F5" s="80">
        <f t="shared" si="0"/>
        <v>29</v>
      </c>
      <c r="G5" s="82">
        <v>265000</v>
      </c>
      <c r="H5" s="82">
        <f t="shared" si="1"/>
        <v>132500</v>
      </c>
      <c r="I5" s="79">
        <v>340</v>
      </c>
      <c r="J5" s="79" t="s">
        <v>231</v>
      </c>
      <c r="K5" s="79" t="s">
        <v>228</v>
      </c>
    </row>
    <row r="6" spans="2:11" x14ac:dyDescent="0.2">
      <c r="B6" s="78" t="s">
        <v>76</v>
      </c>
      <c r="C6" s="79" t="s">
        <v>77</v>
      </c>
      <c r="D6" s="80">
        <v>27</v>
      </c>
      <c r="E6" s="81"/>
      <c r="F6" s="80">
        <f t="shared" si="0"/>
        <v>27</v>
      </c>
      <c r="G6" s="82">
        <v>150000</v>
      </c>
      <c r="H6" s="82">
        <f t="shared" si="1"/>
        <v>75000</v>
      </c>
      <c r="I6" s="79">
        <v>64</v>
      </c>
      <c r="J6" s="79" t="s">
        <v>232</v>
      </c>
      <c r="K6" s="79" t="s">
        <v>228</v>
      </c>
    </row>
    <row r="7" spans="2:11" x14ac:dyDescent="0.2">
      <c r="B7" s="78" t="s">
        <v>78</v>
      </c>
      <c r="C7" s="79" t="s">
        <v>79</v>
      </c>
      <c r="D7" s="80">
        <v>34</v>
      </c>
      <c r="E7" s="81">
        <v>7</v>
      </c>
      <c r="F7" s="80">
        <f t="shared" si="0"/>
        <v>27</v>
      </c>
      <c r="G7" s="82">
        <v>150000</v>
      </c>
      <c r="H7" s="82">
        <f t="shared" si="1"/>
        <v>75000</v>
      </c>
      <c r="I7" s="79">
        <v>76</v>
      </c>
      <c r="J7" s="79" t="s">
        <v>233</v>
      </c>
      <c r="K7" s="79" t="s">
        <v>228</v>
      </c>
    </row>
    <row r="8" spans="2:11" x14ac:dyDescent="0.2">
      <c r="B8" s="78" t="s">
        <v>76</v>
      </c>
      <c r="C8" s="79" t="s">
        <v>80</v>
      </c>
      <c r="D8" s="80">
        <v>13</v>
      </c>
      <c r="E8" s="81">
        <v>6</v>
      </c>
      <c r="F8" s="80">
        <f t="shared" si="0"/>
        <v>7</v>
      </c>
      <c r="G8" s="82">
        <v>90000</v>
      </c>
      <c r="H8" s="82">
        <f t="shared" si="1"/>
        <v>45000</v>
      </c>
      <c r="I8" s="79">
        <v>64</v>
      </c>
      <c r="J8" s="79" t="s">
        <v>234</v>
      </c>
      <c r="K8" s="79" t="s">
        <v>228</v>
      </c>
    </row>
    <row r="9" spans="2:11" x14ac:dyDescent="0.2">
      <c r="B9" s="78" t="s">
        <v>81</v>
      </c>
      <c r="C9" s="79" t="s">
        <v>82</v>
      </c>
      <c r="D9" s="80">
        <v>4</v>
      </c>
      <c r="E9" s="81"/>
      <c r="F9" s="80">
        <f t="shared" si="0"/>
        <v>4</v>
      </c>
      <c r="G9" s="82">
        <v>120000</v>
      </c>
      <c r="H9" s="82">
        <f t="shared" si="1"/>
        <v>60000</v>
      </c>
      <c r="I9" s="79">
        <v>260</v>
      </c>
      <c r="J9" s="79" t="s">
        <v>235</v>
      </c>
      <c r="K9" s="79" t="s">
        <v>228</v>
      </c>
    </row>
    <row r="10" spans="2:11" x14ac:dyDescent="0.2">
      <c r="B10" s="78" t="s">
        <v>83</v>
      </c>
      <c r="C10" s="79" t="s">
        <v>26</v>
      </c>
      <c r="D10" s="80">
        <v>71</v>
      </c>
      <c r="E10" s="81">
        <v>18</v>
      </c>
      <c r="F10" s="80">
        <f t="shared" si="0"/>
        <v>53</v>
      </c>
      <c r="G10" s="82">
        <v>200000</v>
      </c>
      <c r="H10" s="82">
        <f t="shared" si="1"/>
        <v>100000</v>
      </c>
      <c r="I10" s="79">
        <v>56</v>
      </c>
      <c r="J10" s="79" t="s">
        <v>236</v>
      </c>
      <c r="K10" s="79" t="s">
        <v>228</v>
      </c>
    </row>
    <row r="11" spans="2:11" x14ac:dyDescent="0.2">
      <c r="B11" s="78" t="s">
        <v>84</v>
      </c>
      <c r="C11" s="79" t="s">
        <v>85</v>
      </c>
      <c r="D11" s="80">
        <v>74</v>
      </c>
      <c r="E11" s="81">
        <v>11</v>
      </c>
      <c r="F11" s="80">
        <f t="shared" si="0"/>
        <v>63</v>
      </c>
      <c r="G11" s="82">
        <v>120000</v>
      </c>
      <c r="H11" s="82">
        <f t="shared" si="1"/>
        <v>60000</v>
      </c>
      <c r="I11" s="79">
        <v>55</v>
      </c>
      <c r="J11" s="134" t="s">
        <v>250</v>
      </c>
      <c r="K11" s="79" t="s">
        <v>228</v>
      </c>
    </row>
    <row r="12" spans="2:11" x14ac:dyDescent="0.2">
      <c r="B12" s="78" t="s">
        <v>86</v>
      </c>
      <c r="C12" s="79" t="s">
        <v>29</v>
      </c>
      <c r="D12" s="80">
        <v>31</v>
      </c>
      <c r="E12" s="81">
        <v>1</v>
      </c>
      <c r="F12" s="80">
        <f t="shared" si="0"/>
        <v>30</v>
      </c>
      <c r="G12" s="82">
        <v>130000</v>
      </c>
      <c r="H12" s="82">
        <f t="shared" si="1"/>
        <v>65000</v>
      </c>
      <c r="I12" s="79">
        <v>95</v>
      </c>
      <c r="J12" s="134" t="s">
        <v>251</v>
      </c>
      <c r="K12" s="79" t="s">
        <v>228</v>
      </c>
    </row>
    <row r="13" spans="2:11" x14ac:dyDescent="0.2">
      <c r="B13" s="78" t="s">
        <v>87</v>
      </c>
      <c r="C13" s="79" t="s">
        <v>34</v>
      </c>
      <c r="D13" s="80">
        <v>56</v>
      </c>
      <c r="E13" s="81">
        <v>3</v>
      </c>
      <c r="F13" s="80">
        <f t="shared" si="0"/>
        <v>53</v>
      </c>
      <c r="G13" s="82">
        <v>100000</v>
      </c>
      <c r="H13" s="82">
        <f t="shared" si="1"/>
        <v>50000</v>
      </c>
      <c r="I13" s="79">
        <v>35</v>
      </c>
      <c r="J13" s="79" t="s">
        <v>237</v>
      </c>
      <c r="K13" s="79" t="s">
        <v>228</v>
      </c>
    </row>
    <row r="14" spans="2:11" x14ac:dyDescent="0.2">
      <c r="B14" s="78" t="s">
        <v>88</v>
      </c>
      <c r="C14" s="79" t="s">
        <v>89</v>
      </c>
      <c r="D14" s="79"/>
      <c r="E14" s="81">
        <v>16</v>
      </c>
      <c r="F14" s="80">
        <f t="shared" si="0"/>
        <v>-16</v>
      </c>
      <c r="G14" s="82">
        <v>30000</v>
      </c>
      <c r="H14" s="82">
        <f t="shared" si="1"/>
        <v>15000</v>
      </c>
      <c r="I14" s="79">
        <v>12</v>
      </c>
      <c r="J14" s="79" t="s">
        <v>238</v>
      </c>
      <c r="K14" s="79" t="s">
        <v>228</v>
      </c>
    </row>
    <row r="15" spans="2:11" x14ac:dyDescent="0.2">
      <c r="B15" s="78" t="s">
        <v>90</v>
      </c>
      <c r="C15" s="79" t="s">
        <v>91</v>
      </c>
      <c r="D15" s="79"/>
      <c r="E15" s="81">
        <v>17</v>
      </c>
      <c r="F15" s="80">
        <f t="shared" si="0"/>
        <v>-17</v>
      </c>
      <c r="G15" s="82">
        <v>40000</v>
      </c>
      <c r="H15" s="82">
        <f t="shared" si="1"/>
        <v>20000</v>
      </c>
      <c r="I15" s="79">
        <v>8</v>
      </c>
      <c r="J15" s="79" t="s">
        <v>239</v>
      </c>
      <c r="K15" s="79" t="s">
        <v>228</v>
      </c>
    </row>
    <row r="16" spans="2:11" x14ac:dyDescent="0.2">
      <c r="B16" s="78" t="s">
        <v>92</v>
      </c>
      <c r="C16" s="79" t="s">
        <v>93</v>
      </c>
      <c r="D16" s="79"/>
      <c r="E16" s="81">
        <v>1</v>
      </c>
      <c r="F16" s="80">
        <f t="shared" si="0"/>
        <v>-1</v>
      </c>
      <c r="G16" s="82">
        <v>80000</v>
      </c>
      <c r="H16" s="82">
        <f t="shared" si="1"/>
        <v>40000</v>
      </c>
      <c r="I16" s="79">
        <v>14</v>
      </c>
      <c r="J16" s="79" t="s">
        <v>240</v>
      </c>
      <c r="K16" s="79" t="s">
        <v>228</v>
      </c>
    </row>
    <row r="17" spans="2:11" x14ac:dyDescent="0.2">
      <c r="B17" s="78" t="s">
        <v>94</v>
      </c>
      <c r="C17" s="79" t="s">
        <v>95</v>
      </c>
      <c r="D17" s="79"/>
      <c r="E17" s="81"/>
      <c r="F17" s="80">
        <f t="shared" si="0"/>
        <v>0</v>
      </c>
      <c r="G17" s="82">
        <v>80000</v>
      </c>
      <c r="H17" s="82">
        <f t="shared" si="1"/>
        <v>40000</v>
      </c>
      <c r="I17" s="79">
        <v>2</v>
      </c>
      <c r="J17" s="79" t="s">
        <v>241</v>
      </c>
      <c r="K17" s="79" t="s">
        <v>228</v>
      </c>
    </row>
    <row r="18" spans="2:11" x14ac:dyDescent="0.2">
      <c r="B18" s="78" t="s">
        <v>96</v>
      </c>
      <c r="C18" s="79" t="s">
        <v>30</v>
      </c>
      <c r="D18" s="79"/>
      <c r="E18" s="81"/>
      <c r="F18" s="80">
        <f t="shared" si="0"/>
        <v>0</v>
      </c>
      <c r="G18" s="82">
        <v>90000</v>
      </c>
      <c r="H18" s="82">
        <f t="shared" si="1"/>
        <v>45000</v>
      </c>
      <c r="I18" s="79">
        <v>11</v>
      </c>
      <c r="J18" s="79" t="s">
        <v>242</v>
      </c>
      <c r="K18" s="79" t="s">
        <v>228</v>
      </c>
    </row>
    <row r="19" spans="2:11" x14ac:dyDescent="0.2">
      <c r="B19" s="78" t="s">
        <v>97</v>
      </c>
      <c r="C19" s="79" t="s">
        <v>98</v>
      </c>
      <c r="D19" s="79"/>
      <c r="E19" s="81">
        <v>2</v>
      </c>
      <c r="F19" s="80">
        <f t="shared" si="0"/>
        <v>-2</v>
      </c>
      <c r="G19" s="82">
        <v>50000</v>
      </c>
      <c r="H19" s="82">
        <f t="shared" si="1"/>
        <v>25000</v>
      </c>
      <c r="I19" s="79">
        <v>24</v>
      </c>
      <c r="J19" s="79" t="s">
        <v>243</v>
      </c>
      <c r="K19" s="79" t="s">
        <v>228</v>
      </c>
    </row>
    <row r="20" spans="2:11" x14ac:dyDescent="0.2">
      <c r="B20" s="78" t="s">
        <v>99</v>
      </c>
      <c r="C20" s="79" t="s">
        <v>100</v>
      </c>
      <c r="D20" s="79"/>
      <c r="E20" s="81">
        <v>7</v>
      </c>
      <c r="F20" s="80">
        <f t="shared" si="0"/>
        <v>-7</v>
      </c>
      <c r="G20" s="82"/>
      <c r="H20" s="82">
        <f t="shared" si="1"/>
        <v>0</v>
      </c>
      <c r="I20" s="79"/>
      <c r="J20" s="79"/>
      <c r="K20" s="79"/>
    </row>
    <row r="21" spans="2:11" x14ac:dyDescent="0.2">
      <c r="B21" s="78" t="s">
        <v>101</v>
      </c>
      <c r="C21" s="79" t="s">
        <v>27</v>
      </c>
      <c r="D21" s="79"/>
      <c r="E21" s="81">
        <v>5</v>
      </c>
      <c r="F21" s="80">
        <f t="shared" si="0"/>
        <v>-5</v>
      </c>
      <c r="G21" s="82">
        <v>110000</v>
      </c>
      <c r="H21" s="82">
        <f t="shared" si="1"/>
        <v>55000</v>
      </c>
      <c r="I21" s="79">
        <v>60</v>
      </c>
      <c r="J21" s="79" t="s">
        <v>244</v>
      </c>
      <c r="K21" s="79" t="s">
        <v>228</v>
      </c>
    </row>
    <row r="22" spans="2:11" x14ac:dyDescent="0.2">
      <c r="B22" s="79" t="s">
        <v>102</v>
      </c>
      <c r="C22" s="79" t="s">
        <v>33</v>
      </c>
      <c r="D22" s="79"/>
      <c r="E22" s="81">
        <v>10</v>
      </c>
      <c r="F22" s="80">
        <f t="shared" si="0"/>
        <v>-10</v>
      </c>
      <c r="G22" s="82">
        <v>60000</v>
      </c>
      <c r="H22" s="82">
        <f t="shared" si="1"/>
        <v>30000</v>
      </c>
      <c r="I22" s="79">
        <v>24</v>
      </c>
      <c r="J22" s="79" t="s">
        <v>245</v>
      </c>
      <c r="K22" s="79" t="s">
        <v>228</v>
      </c>
    </row>
    <row r="23" spans="2:11" x14ac:dyDescent="0.2">
      <c r="B23" s="79" t="s">
        <v>103</v>
      </c>
      <c r="C23" s="79" t="s">
        <v>104</v>
      </c>
      <c r="D23" s="79"/>
      <c r="E23" s="81">
        <v>11</v>
      </c>
      <c r="F23" s="80">
        <f t="shared" si="0"/>
        <v>-11</v>
      </c>
      <c r="G23" s="82">
        <v>70000</v>
      </c>
      <c r="H23" s="82">
        <f t="shared" si="1"/>
        <v>35000</v>
      </c>
      <c r="I23" s="79">
        <v>27</v>
      </c>
      <c r="J23" s="79" t="s">
        <v>247</v>
      </c>
      <c r="K23" s="79" t="s">
        <v>228</v>
      </c>
    </row>
    <row r="24" spans="2:11" x14ac:dyDescent="0.2">
      <c r="B24" s="79" t="s">
        <v>105</v>
      </c>
      <c r="C24" s="79" t="s">
        <v>106</v>
      </c>
      <c r="D24" s="79"/>
      <c r="E24" s="81">
        <v>1</v>
      </c>
      <c r="F24" s="80">
        <f t="shared" si="0"/>
        <v>-1</v>
      </c>
      <c r="G24" s="82">
        <v>30000</v>
      </c>
      <c r="H24" s="82">
        <f t="shared" si="1"/>
        <v>15000</v>
      </c>
      <c r="I24" s="79">
        <v>8</v>
      </c>
      <c r="J24" s="79" t="s">
        <v>248</v>
      </c>
      <c r="K24" s="79" t="s">
        <v>228</v>
      </c>
    </row>
    <row r="25" spans="2:11" x14ac:dyDescent="0.2">
      <c r="G25" s="83">
        <f>SUM(G2:G24)</f>
        <v>2415000</v>
      </c>
      <c r="H25" s="83"/>
    </row>
  </sheetData>
  <autoFilter ref="B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30"/>
  <sheetViews>
    <sheetView workbookViewId="0">
      <selection activeCell="C19" sqref="C19"/>
    </sheetView>
  </sheetViews>
  <sheetFormatPr baseColWidth="10" defaultColWidth="10.7109375" defaultRowHeight="14.25" x14ac:dyDescent="0.2"/>
  <cols>
    <col min="1" max="1" width="2.5703125" style="77" customWidth="1"/>
    <col min="2" max="2" width="6.42578125" style="77" customWidth="1"/>
    <col min="3" max="3" width="33.28515625" style="77" customWidth="1"/>
    <col min="4" max="5" width="7" style="77" bestFit="1" customWidth="1"/>
    <col min="6" max="6" width="7.28515625" style="77" bestFit="1" customWidth="1"/>
    <col min="7" max="7" width="15.28515625" style="77" bestFit="1" customWidth="1"/>
    <col min="8" max="8" width="12.28515625" style="77" bestFit="1" customWidth="1"/>
    <col min="9" max="9" width="11" style="77" bestFit="1" customWidth="1"/>
    <col min="10" max="10" width="10.42578125" style="77" bestFit="1" customWidth="1"/>
    <col min="11" max="16384" width="10.7109375" style="77"/>
  </cols>
  <sheetData>
    <row r="1" spans="2:12" ht="33" customHeight="1" x14ac:dyDescent="0.2">
      <c r="B1" s="76" t="s">
        <v>62</v>
      </c>
      <c r="C1" s="76" t="s">
        <v>63</v>
      </c>
      <c r="D1" s="76" t="s">
        <v>64</v>
      </c>
      <c r="E1" s="76" t="s">
        <v>65</v>
      </c>
      <c r="F1" s="76" t="s">
        <v>66</v>
      </c>
      <c r="G1" s="76" t="s">
        <v>107</v>
      </c>
      <c r="H1" s="84" t="s">
        <v>108</v>
      </c>
      <c r="I1" s="76" t="s">
        <v>69</v>
      </c>
      <c r="J1" s="76" t="s">
        <v>109</v>
      </c>
      <c r="K1" s="77" t="s">
        <v>252</v>
      </c>
      <c r="L1" s="77" t="s">
        <v>227</v>
      </c>
    </row>
    <row r="2" spans="2:12" x14ac:dyDescent="0.2">
      <c r="B2" s="79" t="s">
        <v>110</v>
      </c>
      <c r="C2" s="85" t="s">
        <v>111</v>
      </c>
      <c r="D2" s="85">
        <v>15</v>
      </c>
      <c r="E2" s="85"/>
      <c r="F2" s="85">
        <f>D2-E2</f>
        <v>15</v>
      </c>
      <c r="G2" s="86">
        <v>40000</v>
      </c>
      <c r="H2" s="86">
        <f>G2/2</f>
        <v>20000</v>
      </c>
      <c r="I2" s="85">
        <v>80</v>
      </c>
      <c r="J2" s="86">
        <f>I2/1.2</f>
        <v>66.666666666666671</v>
      </c>
      <c r="K2" s="77" t="s">
        <v>253</v>
      </c>
      <c r="L2" s="77" t="s">
        <v>228</v>
      </c>
    </row>
    <row r="3" spans="2:12" x14ac:dyDescent="0.2">
      <c r="B3" s="79" t="s">
        <v>112</v>
      </c>
      <c r="C3" s="85" t="s">
        <v>113</v>
      </c>
      <c r="D3" s="85">
        <v>12</v>
      </c>
      <c r="E3" s="85"/>
      <c r="F3" s="85">
        <f t="shared" ref="F3:F27" si="0">D3-E3</f>
        <v>12</v>
      </c>
      <c r="G3" s="86">
        <v>40000</v>
      </c>
      <c r="H3" s="86">
        <f t="shared" ref="H3:H27" si="1">G3/2</f>
        <v>20000</v>
      </c>
      <c r="I3" s="85">
        <v>80</v>
      </c>
      <c r="J3" s="86">
        <f t="shared" ref="J3:J27" si="2">I3/1.2</f>
        <v>66.666666666666671</v>
      </c>
      <c r="K3" s="77" t="s">
        <v>254</v>
      </c>
      <c r="L3" s="77" t="s">
        <v>228</v>
      </c>
    </row>
    <row r="4" spans="2:12" x14ac:dyDescent="0.2">
      <c r="B4" s="79" t="s">
        <v>114</v>
      </c>
      <c r="C4" s="85" t="s">
        <v>115</v>
      </c>
      <c r="D4" s="85">
        <v>0</v>
      </c>
      <c r="E4" s="85"/>
      <c r="F4" s="85"/>
      <c r="G4" s="86">
        <v>40000</v>
      </c>
      <c r="H4" s="86">
        <f t="shared" si="1"/>
        <v>20000</v>
      </c>
      <c r="I4" s="85">
        <v>80</v>
      </c>
      <c r="J4" s="86">
        <f t="shared" si="2"/>
        <v>66.666666666666671</v>
      </c>
      <c r="K4" s="77" t="s">
        <v>255</v>
      </c>
      <c r="L4" s="77" t="s">
        <v>228</v>
      </c>
    </row>
    <row r="5" spans="2:12" x14ac:dyDescent="0.2">
      <c r="B5" s="79" t="s">
        <v>116</v>
      </c>
      <c r="C5" s="79" t="s">
        <v>117</v>
      </c>
      <c r="D5" s="79">
        <v>28</v>
      </c>
      <c r="E5" s="79">
        <v>2</v>
      </c>
      <c r="F5" s="79">
        <f t="shared" si="0"/>
        <v>26</v>
      </c>
      <c r="G5" s="82">
        <v>50000</v>
      </c>
      <c r="H5" s="82">
        <f t="shared" si="1"/>
        <v>25000</v>
      </c>
      <c r="I5" s="79">
        <v>110</v>
      </c>
      <c r="J5" s="82">
        <f t="shared" si="2"/>
        <v>91.666666666666671</v>
      </c>
      <c r="K5" s="77" t="s">
        <v>256</v>
      </c>
      <c r="L5" s="77" t="s">
        <v>228</v>
      </c>
    </row>
    <row r="6" spans="2:12" x14ac:dyDescent="0.2">
      <c r="B6" s="79" t="s">
        <v>118</v>
      </c>
      <c r="C6" s="79" t="s">
        <v>119</v>
      </c>
      <c r="D6" s="79">
        <v>23</v>
      </c>
      <c r="E6" s="79"/>
      <c r="F6" s="79">
        <f t="shared" si="0"/>
        <v>23</v>
      </c>
      <c r="G6" s="82">
        <v>70000</v>
      </c>
      <c r="H6" s="82">
        <f t="shared" si="1"/>
        <v>35000</v>
      </c>
      <c r="I6" s="79">
        <v>270</v>
      </c>
      <c r="J6" s="82">
        <f t="shared" si="2"/>
        <v>225</v>
      </c>
      <c r="K6" s="77" t="s">
        <v>257</v>
      </c>
      <c r="L6" s="77" t="s">
        <v>228</v>
      </c>
    </row>
    <row r="7" spans="2:12" x14ac:dyDescent="0.2">
      <c r="B7" s="79" t="s">
        <v>120</v>
      </c>
      <c r="C7" s="79" t="s">
        <v>121</v>
      </c>
      <c r="D7" s="79">
        <v>23</v>
      </c>
      <c r="E7" s="79"/>
      <c r="F7" s="79">
        <f t="shared" si="0"/>
        <v>23</v>
      </c>
      <c r="G7" s="82">
        <v>70000</v>
      </c>
      <c r="H7" s="82">
        <f t="shared" si="1"/>
        <v>35000</v>
      </c>
      <c r="I7" s="79">
        <v>270</v>
      </c>
      <c r="J7" s="82">
        <f t="shared" si="2"/>
        <v>225</v>
      </c>
      <c r="K7" s="77" t="s">
        <v>258</v>
      </c>
      <c r="L7" s="77" t="s">
        <v>228</v>
      </c>
    </row>
    <row r="8" spans="2:12" x14ac:dyDescent="0.2">
      <c r="B8" s="79" t="s">
        <v>122</v>
      </c>
      <c r="C8" s="79" t="s">
        <v>123</v>
      </c>
      <c r="D8" s="79">
        <v>5</v>
      </c>
      <c r="E8" s="79">
        <v>3</v>
      </c>
      <c r="F8" s="79">
        <f t="shared" si="0"/>
        <v>2</v>
      </c>
      <c r="G8" s="82">
        <v>70000</v>
      </c>
      <c r="H8" s="82">
        <f t="shared" si="1"/>
        <v>35000</v>
      </c>
      <c r="I8" s="79">
        <v>240</v>
      </c>
      <c r="J8" s="82">
        <f t="shared" si="2"/>
        <v>200</v>
      </c>
      <c r="K8" s="77" t="s">
        <v>261</v>
      </c>
      <c r="L8" s="77" t="s">
        <v>228</v>
      </c>
    </row>
    <row r="9" spans="2:12" x14ac:dyDescent="0.2">
      <c r="B9" s="79" t="s">
        <v>124</v>
      </c>
      <c r="C9" s="79" t="s">
        <v>125</v>
      </c>
      <c r="D9" s="79">
        <v>6</v>
      </c>
      <c r="E9" s="79"/>
      <c r="F9" s="79">
        <f t="shared" si="0"/>
        <v>6</v>
      </c>
      <c r="G9" s="82">
        <v>70000</v>
      </c>
      <c r="H9" s="82">
        <f t="shared" si="1"/>
        <v>35000</v>
      </c>
      <c r="I9" s="79">
        <v>240</v>
      </c>
      <c r="J9" s="82">
        <f t="shared" si="2"/>
        <v>200</v>
      </c>
      <c r="K9" s="77" t="s">
        <v>262</v>
      </c>
      <c r="L9" s="77" t="s">
        <v>228</v>
      </c>
    </row>
    <row r="10" spans="2:12" x14ac:dyDescent="0.2">
      <c r="B10" s="79" t="s">
        <v>126</v>
      </c>
      <c r="C10" s="79" t="s">
        <v>127</v>
      </c>
      <c r="D10" s="79">
        <v>10</v>
      </c>
      <c r="E10" s="79">
        <v>1</v>
      </c>
      <c r="F10" s="79">
        <f t="shared" si="0"/>
        <v>9</v>
      </c>
      <c r="G10" s="79"/>
      <c r="H10" s="82">
        <f t="shared" si="1"/>
        <v>0</v>
      </c>
      <c r="I10" s="79"/>
      <c r="J10" s="82">
        <f t="shared" si="2"/>
        <v>0</v>
      </c>
    </row>
    <row r="11" spans="2:12" x14ac:dyDescent="0.2">
      <c r="B11" s="79" t="s">
        <v>128</v>
      </c>
      <c r="C11" s="79" t="s">
        <v>129</v>
      </c>
      <c r="D11" s="79">
        <v>3</v>
      </c>
      <c r="E11" s="79"/>
      <c r="F11" s="79">
        <f t="shared" si="0"/>
        <v>3</v>
      </c>
      <c r="G11" s="82">
        <v>30000</v>
      </c>
      <c r="H11" s="82">
        <f t="shared" si="1"/>
        <v>15000</v>
      </c>
      <c r="I11" s="79">
        <v>275</v>
      </c>
      <c r="J11" s="82">
        <f t="shared" si="2"/>
        <v>229.16666666666669</v>
      </c>
      <c r="K11" s="77" t="s">
        <v>263</v>
      </c>
      <c r="L11" s="77" t="s">
        <v>228</v>
      </c>
    </row>
    <row r="12" spans="2:12" x14ac:dyDescent="0.2">
      <c r="B12" s="79" t="s">
        <v>130</v>
      </c>
      <c r="C12" s="79" t="s">
        <v>131</v>
      </c>
      <c r="D12" s="79">
        <v>7</v>
      </c>
      <c r="E12" s="79">
        <v>2</v>
      </c>
      <c r="F12" s="79">
        <f t="shared" si="0"/>
        <v>5</v>
      </c>
      <c r="G12" s="82">
        <v>20000</v>
      </c>
      <c r="H12" s="82">
        <f t="shared" si="1"/>
        <v>10000</v>
      </c>
      <c r="I12" s="79">
        <v>25</v>
      </c>
      <c r="J12" s="82">
        <f t="shared" si="2"/>
        <v>20.833333333333336</v>
      </c>
      <c r="K12" s="77" t="s">
        <v>264</v>
      </c>
      <c r="L12" s="77" t="s">
        <v>228</v>
      </c>
    </row>
    <row r="13" spans="2:12" x14ac:dyDescent="0.2">
      <c r="B13" s="79" t="s">
        <v>132</v>
      </c>
      <c r="C13" s="79" t="s">
        <v>35</v>
      </c>
      <c r="D13" s="79">
        <v>30</v>
      </c>
      <c r="E13" s="79"/>
      <c r="F13" s="79">
        <f t="shared" si="0"/>
        <v>30</v>
      </c>
      <c r="G13" s="82">
        <v>10000</v>
      </c>
      <c r="H13" s="82">
        <f t="shared" si="1"/>
        <v>5000</v>
      </c>
      <c r="I13" s="79">
        <v>25</v>
      </c>
      <c r="J13" s="82">
        <f t="shared" si="2"/>
        <v>20.833333333333336</v>
      </c>
      <c r="K13" s="77" t="s">
        <v>265</v>
      </c>
      <c r="L13" s="77" t="s">
        <v>228</v>
      </c>
    </row>
    <row r="14" spans="2:12" x14ac:dyDescent="0.2">
      <c r="B14" s="79" t="s">
        <v>133</v>
      </c>
      <c r="C14" s="79" t="s">
        <v>134</v>
      </c>
      <c r="D14" s="79">
        <v>15</v>
      </c>
      <c r="E14" s="79"/>
      <c r="F14" s="79">
        <f t="shared" si="0"/>
        <v>15</v>
      </c>
      <c r="G14" s="82">
        <v>60000</v>
      </c>
      <c r="H14" s="82">
        <f t="shared" si="1"/>
        <v>30000</v>
      </c>
      <c r="I14" s="79">
        <v>600</v>
      </c>
      <c r="J14" s="82">
        <f t="shared" si="2"/>
        <v>500</v>
      </c>
      <c r="K14" s="77" t="s">
        <v>266</v>
      </c>
      <c r="L14" s="77" t="s">
        <v>228</v>
      </c>
    </row>
    <row r="15" spans="2:12" x14ac:dyDescent="0.2">
      <c r="B15" s="79" t="s">
        <v>135</v>
      </c>
      <c r="C15" s="79" t="s">
        <v>136</v>
      </c>
      <c r="D15" s="79">
        <v>16</v>
      </c>
      <c r="E15" s="79">
        <v>1</v>
      </c>
      <c r="F15" s="79">
        <f t="shared" si="0"/>
        <v>15</v>
      </c>
      <c r="G15" s="82">
        <v>32000</v>
      </c>
      <c r="H15" s="82">
        <f t="shared" si="1"/>
        <v>16000</v>
      </c>
      <c r="I15" s="79">
        <v>25</v>
      </c>
      <c r="J15" s="82">
        <f t="shared" si="2"/>
        <v>20.833333333333336</v>
      </c>
      <c r="K15" s="77" t="s">
        <v>267</v>
      </c>
      <c r="L15" s="77" t="s">
        <v>228</v>
      </c>
    </row>
    <row r="16" spans="2:12" x14ac:dyDescent="0.2">
      <c r="B16" s="79" t="s">
        <v>137</v>
      </c>
      <c r="C16" s="79" t="s">
        <v>36</v>
      </c>
      <c r="D16" s="79">
        <v>10</v>
      </c>
      <c r="E16" s="79"/>
      <c r="F16" s="79">
        <f t="shared" si="0"/>
        <v>10</v>
      </c>
      <c r="G16" s="82">
        <v>90000</v>
      </c>
      <c r="H16" s="82">
        <f t="shared" si="1"/>
        <v>45000</v>
      </c>
      <c r="I16" s="79">
        <v>370</v>
      </c>
      <c r="J16" s="82">
        <f t="shared" si="2"/>
        <v>308.33333333333337</v>
      </c>
      <c r="K16" s="77" t="s">
        <v>268</v>
      </c>
      <c r="L16" s="77" t="s">
        <v>228</v>
      </c>
    </row>
    <row r="17" spans="2:12" x14ac:dyDescent="0.2">
      <c r="B17" s="79" t="s">
        <v>138</v>
      </c>
      <c r="C17" s="79" t="s">
        <v>139</v>
      </c>
      <c r="D17" s="79">
        <v>8</v>
      </c>
      <c r="E17" s="79"/>
      <c r="F17" s="79">
        <f t="shared" si="0"/>
        <v>8</v>
      </c>
      <c r="G17" s="82">
        <v>52000</v>
      </c>
      <c r="H17" s="82">
        <f t="shared" si="1"/>
        <v>26000</v>
      </c>
      <c r="I17" s="79">
        <v>55</v>
      </c>
      <c r="J17" s="82">
        <f t="shared" si="2"/>
        <v>45.833333333333336</v>
      </c>
      <c r="K17" s="77" t="s">
        <v>269</v>
      </c>
      <c r="L17" s="77" t="s">
        <v>228</v>
      </c>
    </row>
    <row r="18" spans="2:12" x14ac:dyDescent="0.2">
      <c r="B18" s="79" t="s">
        <v>140</v>
      </c>
      <c r="C18" s="79" t="s">
        <v>141</v>
      </c>
      <c r="D18" s="79">
        <v>1</v>
      </c>
      <c r="E18" s="79"/>
      <c r="F18" s="79">
        <f t="shared" si="0"/>
        <v>1</v>
      </c>
      <c r="G18" s="82">
        <v>50000</v>
      </c>
      <c r="H18" s="82">
        <f t="shared" si="1"/>
        <v>25000</v>
      </c>
      <c r="I18" s="79">
        <v>280</v>
      </c>
      <c r="J18" s="82">
        <f t="shared" si="2"/>
        <v>233.33333333333334</v>
      </c>
      <c r="K18" s="77" t="s">
        <v>270</v>
      </c>
      <c r="L18" s="77" t="s">
        <v>228</v>
      </c>
    </row>
    <row r="19" spans="2:12" x14ac:dyDescent="0.2">
      <c r="B19" s="79" t="s">
        <v>142</v>
      </c>
      <c r="C19" s="79" t="s">
        <v>143</v>
      </c>
      <c r="D19" s="79">
        <v>15</v>
      </c>
      <c r="E19" s="79"/>
      <c r="F19" s="79">
        <f t="shared" si="0"/>
        <v>15</v>
      </c>
      <c r="G19" s="82">
        <v>60000</v>
      </c>
      <c r="H19" s="82">
        <f t="shared" si="1"/>
        <v>30000</v>
      </c>
      <c r="I19" s="79">
        <v>160</v>
      </c>
      <c r="J19" s="82">
        <f t="shared" si="2"/>
        <v>133.33333333333334</v>
      </c>
      <c r="K19" s="77" t="s">
        <v>271</v>
      </c>
    </row>
    <row r="20" spans="2:12" x14ac:dyDescent="0.2">
      <c r="B20" s="79" t="s">
        <v>144</v>
      </c>
      <c r="C20" s="79" t="s">
        <v>145</v>
      </c>
      <c r="D20" s="79">
        <v>7</v>
      </c>
      <c r="E20" s="79"/>
      <c r="F20" s="79">
        <f t="shared" si="0"/>
        <v>7</v>
      </c>
      <c r="G20" s="82">
        <v>30000</v>
      </c>
      <c r="H20" s="82">
        <f t="shared" si="1"/>
        <v>15000</v>
      </c>
      <c r="I20" s="79">
        <v>110</v>
      </c>
      <c r="J20" s="82">
        <f t="shared" si="2"/>
        <v>91.666666666666671</v>
      </c>
    </row>
    <row r="21" spans="2:12" x14ac:dyDescent="0.2">
      <c r="B21" s="79" t="s">
        <v>146</v>
      </c>
      <c r="C21" s="79" t="s">
        <v>147</v>
      </c>
      <c r="D21" s="79">
        <v>12</v>
      </c>
      <c r="E21" s="79"/>
      <c r="F21" s="79">
        <f t="shared" si="0"/>
        <v>12</v>
      </c>
      <c r="G21" s="82">
        <v>40000</v>
      </c>
      <c r="H21" s="82">
        <f t="shared" si="1"/>
        <v>20000</v>
      </c>
      <c r="I21" s="79">
        <v>170</v>
      </c>
      <c r="J21" s="82">
        <f t="shared" si="2"/>
        <v>141.66666666666669</v>
      </c>
    </row>
    <row r="22" spans="2:12" x14ac:dyDescent="0.2">
      <c r="B22" s="79" t="s">
        <v>148</v>
      </c>
      <c r="C22" s="79" t="s">
        <v>149</v>
      </c>
      <c r="D22" s="79">
        <v>5</v>
      </c>
      <c r="E22" s="79"/>
      <c r="F22" s="79">
        <f t="shared" si="0"/>
        <v>5</v>
      </c>
      <c r="G22" s="82">
        <f>50*I22</f>
        <v>90000</v>
      </c>
      <c r="H22" s="82">
        <f t="shared" si="1"/>
        <v>45000</v>
      </c>
      <c r="I22" s="79">
        <v>1800</v>
      </c>
      <c r="J22" s="82">
        <f t="shared" si="2"/>
        <v>1500</v>
      </c>
    </row>
    <row r="23" spans="2:12" x14ac:dyDescent="0.2">
      <c r="B23" s="79" t="s">
        <v>150</v>
      </c>
      <c r="C23" s="79" t="s">
        <v>151</v>
      </c>
      <c r="D23" s="79">
        <v>8</v>
      </c>
      <c r="E23" s="79"/>
      <c r="F23" s="79">
        <f t="shared" si="0"/>
        <v>8</v>
      </c>
      <c r="G23" s="82">
        <v>40000</v>
      </c>
      <c r="H23" s="82">
        <f t="shared" si="1"/>
        <v>20000</v>
      </c>
      <c r="I23" s="79">
        <v>270</v>
      </c>
      <c r="J23" s="82">
        <f t="shared" si="2"/>
        <v>225</v>
      </c>
    </row>
    <row r="24" spans="2:12" x14ac:dyDescent="0.2">
      <c r="B24" s="79" t="s">
        <v>152</v>
      </c>
      <c r="C24" s="79" t="s">
        <v>31</v>
      </c>
      <c r="D24" s="79">
        <v>1</v>
      </c>
      <c r="E24" s="79"/>
      <c r="F24" s="79">
        <f t="shared" si="0"/>
        <v>1</v>
      </c>
      <c r="G24" s="82">
        <v>30000</v>
      </c>
      <c r="H24" s="82">
        <f t="shared" si="1"/>
        <v>15000</v>
      </c>
      <c r="I24" s="79">
        <v>400</v>
      </c>
      <c r="J24" s="82">
        <f t="shared" si="2"/>
        <v>333.33333333333337</v>
      </c>
    </row>
    <row r="25" spans="2:12" x14ac:dyDescent="0.2">
      <c r="B25" s="79" t="s">
        <v>153</v>
      </c>
      <c r="C25" s="79" t="s">
        <v>154</v>
      </c>
      <c r="D25" s="79">
        <v>2</v>
      </c>
      <c r="E25" s="79"/>
      <c r="F25" s="79">
        <f t="shared" si="0"/>
        <v>2</v>
      </c>
      <c r="G25" s="82">
        <v>20000</v>
      </c>
      <c r="H25" s="82">
        <f t="shared" si="1"/>
        <v>10000</v>
      </c>
      <c r="I25" s="79">
        <v>120</v>
      </c>
      <c r="J25" s="82">
        <f t="shared" si="2"/>
        <v>100</v>
      </c>
    </row>
    <row r="26" spans="2:12" x14ac:dyDescent="0.2">
      <c r="B26" s="79" t="s">
        <v>155</v>
      </c>
      <c r="C26" s="79" t="s">
        <v>156</v>
      </c>
      <c r="D26" s="79">
        <v>14</v>
      </c>
      <c r="E26" s="79"/>
      <c r="F26" s="79">
        <f t="shared" si="0"/>
        <v>14</v>
      </c>
      <c r="G26" s="82">
        <v>30000</v>
      </c>
      <c r="H26" s="82">
        <f t="shared" si="1"/>
        <v>15000</v>
      </c>
      <c r="I26" s="79">
        <v>120</v>
      </c>
      <c r="J26" s="82">
        <f t="shared" si="2"/>
        <v>100</v>
      </c>
    </row>
    <row r="27" spans="2:12" x14ac:dyDescent="0.2">
      <c r="B27" s="79" t="s">
        <v>157</v>
      </c>
      <c r="C27" s="79" t="s">
        <v>158</v>
      </c>
      <c r="D27" s="79">
        <v>2</v>
      </c>
      <c r="E27" s="79"/>
      <c r="F27" s="79">
        <f t="shared" si="0"/>
        <v>2</v>
      </c>
      <c r="G27" s="79"/>
      <c r="H27" s="82">
        <f t="shared" si="1"/>
        <v>0</v>
      </c>
      <c r="I27" s="79"/>
      <c r="J27" s="82">
        <f t="shared" si="2"/>
        <v>0</v>
      </c>
    </row>
    <row r="29" spans="2:12" x14ac:dyDescent="0.2">
      <c r="G29" s="83">
        <f>SUM(G2:G28)</f>
        <v>1134000</v>
      </c>
      <c r="H29" s="83"/>
      <c r="I29" s="83">
        <f t="shared" ref="I29" si="3">SUM(I2:I28)</f>
        <v>6175</v>
      </c>
      <c r="J29" s="83"/>
    </row>
    <row r="30" spans="2:12" x14ac:dyDescent="0.2">
      <c r="G30" s="87">
        <f>'E. Matériel'!G25+E.Uniforme!G29</f>
        <v>3549000</v>
      </c>
      <c r="H30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rgb="FFC00000"/>
  </sheetPr>
  <dimension ref="B1:W46"/>
  <sheetViews>
    <sheetView zoomScaleNormal="100" workbookViewId="0">
      <pane ySplit="3" topLeftCell="A4" activePane="bottomLeft" state="frozen"/>
      <selection pane="bottomLeft" activeCell="K47" sqref="K47"/>
    </sheetView>
  </sheetViews>
  <sheetFormatPr baseColWidth="10" defaultColWidth="10.7109375" defaultRowHeight="12.75" x14ac:dyDescent="0.2"/>
  <cols>
    <col min="1" max="1" width="3.42578125" style="38" customWidth="1"/>
    <col min="2" max="2" width="5.42578125" style="38" customWidth="1"/>
    <col min="3" max="3" width="9.28515625" style="38" customWidth="1"/>
    <col min="4" max="4" width="17.28515625" style="38" bestFit="1" customWidth="1"/>
    <col min="5" max="5" width="9.7109375" style="110" customWidth="1"/>
    <col min="6" max="6" width="15.42578125" style="38" customWidth="1"/>
    <col min="7" max="7" width="7.28515625" style="62" customWidth="1"/>
    <col min="8" max="8" width="10.42578125" style="38" bestFit="1" customWidth="1"/>
    <col min="9" max="9" width="16.5703125" style="43" bestFit="1" customWidth="1"/>
    <col min="10" max="10" width="8.7109375" style="38" bestFit="1" customWidth="1"/>
    <col min="11" max="11" width="12.7109375" style="43" bestFit="1" customWidth="1"/>
    <col min="12" max="13" width="14.42578125" style="43" bestFit="1" customWidth="1"/>
    <col min="14" max="14" width="15.7109375" style="38" customWidth="1"/>
    <col min="15" max="15" width="14.42578125" style="38" bestFit="1" customWidth="1"/>
    <col min="16" max="16" width="12.42578125" style="38" bestFit="1" customWidth="1"/>
    <col min="17" max="16384" width="10.7109375" style="38"/>
  </cols>
  <sheetData>
    <row r="1" spans="2:23" x14ac:dyDescent="0.2">
      <c r="B1" s="47" t="s">
        <v>0</v>
      </c>
    </row>
    <row r="2" spans="2:23" x14ac:dyDescent="0.2">
      <c r="B2" s="46"/>
    </row>
    <row r="3" spans="2:23" s="69" customFormat="1" ht="38.25" x14ac:dyDescent="0.2">
      <c r="B3" s="64" t="s">
        <v>1</v>
      </c>
      <c r="C3" s="64" t="s">
        <v>2</v>
      </c>
      <c r="D3" s="64" t="s">
        <v>3</v>
      </c>
      <c r="E3" s="111" t="s">
        <v>4</v>
      </c>
      <c r="F3" s="64" t="s">
        <v>5</v>
      </c>
      <c r="G3" s="65" t="s">
        <v>6</v>
      </c>
      <c r="H3" s="64"/>
      <c r="I3" s="66" t="s">
        <v>7</v>
      </c>
      <c r="J3" s="64" t="s">
        <v>8</v>
      </c>
      <c r="K3" s="66" t="s">
        <v>9</v>
      </c>
      <c r="L3" s="66" t="s">
        <v>10</v>
      </c>
      <c r="M3" s="66" t="s">
        <v>11</v>
      </c>
      <c r="N3" s="64" t="s">
        <v>12</v>
      </c>
      <c r="O3" s="67">
        <f>SUBTOTAL(9,L:L)</f>
        <v>300000</v>
      </c>
      <c r="P3" s="100"/>
      <c r="Q3" s="68"/>
      <c r="R3" s="68"/>
      <c r="S3" s="68"/>
      <c r="T3" s="68"/>
      <c r="U3" s="68"/>
      <c r="V3" s="68"/>
      <c r="W3" s="68"/>
    </row>
    <row r="4" spans="2:23" s="59" customFormat="1" x14ac:dyDescent="0.2">
      <c r="B4" s="39">
        <v>2024</v>
      </c>
      <c r="C4" s="48">
        <v>44110003</v>
      </c>
      <c r="D4" s="48" t="s">
        <v>13</v>
      </c>
      <c r="E4" s="112">
        <v>45566</v>
      </c>
      <c r="F4" s="45"/>
      <c r="G4" s="131" t="s">
        <v>61</v>
      </c>
      <c r="H4" s="39" t="str">
        <f>CONCATENATE(G4,"/",2024)</f>
        <v>F0235/2024</v>
      </c>
      <c r="I4" s="41">
        <f>L4/(1+J4)</f>
        <v>4166.666666666667</v>
      </c>
      <c r="J4" s="42">
        <v>0.2</v>
      </c>
      <c r="K4" s="41">
        <f t="shared" ref="K4:K36" si="0">I4*J4</f>
        <v>833.33333333333348</v>
      </c>
      <c r="L4" s="49">
        <v>5000</v>
      </c>
      <c r="M4" s="61">
        <f>L4/1.2</f>
        <v>4166.666666666667</v>
      </c>
      <c r="N4" s="63" t="s">
        <v>229</v>
      </c>
      <c r="O4" s="147">
        <f>SUM(L4:L17)</f>
        <v>50000</v>
      </c>
      <c r="P4" s="95"/>
      <c r="Q4" s="95"/>
      <c r="R4" s="95"/>
      <c r="S4" s="95"/>
      <c r="T4" s="95"/>
    </row>
    <row r="5" spans="2:23" s="59" customFormat="1" x14ac:dyDescent="0.2">
      <c r="B5" s="39">
        <v>2024</v>
      </c>
      <c r="C5" s="48">
        <v>44110003</v>
      </c>
      <c r="D5" s="48" t="s">
        <v>13</v>
      </c>
      <c r="E5" s="113">
        <f>+E4+10</f>
        <v>45576</v>
      </c>
      <c r="F5" s="39"/>
      <c r="G5" s="131" t="s">
        <v>159</v>
      </c>
      <c r="H5" s="39" t="str">
        <f t="shared" ref="H5:H36" si="1">CONCATENATE(G5,"/",2024)</f>
        <v>F0239/2024</v>
      </c>
      <c r="I5" s="41">
        <f t="shared" ref="I5:I35" si="2">L5/(1+J5)</f>
        <v>4125</v>
      </c>
      <c r="J5" s="42">
        <v>0.2</v>
      </c>
      <c r="K5" s="41">
        <f t="shared" si="0"/>
        <v>825</v>
      </c>
      <c r="L5" s="50">
        <v>4950</v>
      </c>
      <c r="M5" s="61">
        <f t="shared" ref="M5:M36" si="3">L5/1.2</f>
        <v>4125</v>
      </c>
      <c r="N5" s="63" t="s">
        <v>229</v>
      </c>
      <c r="O5" s="147"/>
      <c r="P5" s="96"/>
      <c r="Q5" s="97"/>
      <c r="R5" s="98"/>
      <c r="S5" s="95"/>
      <c r="T5" s="95"/>
    </row>
    <row r="6" spans="2:23" s="59" customFormat="1" x14ac:dyDescent="0.2">
      <c r="B6" s="39">
        <v>2024</v>
      </c>
      <c r="C6" s="48">
        <v>44110003</v>
      </c>
      <c r="D6" s="48" t="s">
        <v>13</v>
      </c>
      <c r="E6" s="113">
        <f>+E5+3</f>
        <v>45579</v>
      </c>
      <c r="F6" s="39"/>
      <c r="G6" s="131" t="s">
        <v>187</v>
      </c>
      <c r="H6" s="39" t="str">
        <f t="shared" si="1"/>
        <v>F0240/2024</v>
      </c>
      <c r="I6" s="41">
        <f t="shared" si="2"/>
        <v>833.33333333333337</v>
      </c>
      <c r="J6" s="42">
        <v>0.2</v>
      </c>
      <c r="K6" s="41">
        <f t="shared" si="0"/>
        <v>166.66666666666669</v>
      </c>
      <c r="L6" s="50">
        <v>1000</v>
      </c>
      <c r="M6" s="61">
        <f t="shared" si="3"/>
        <v>833.33333333333337</v>
      </c>
      <c r="N6" s="63" t="s">
        <v>229</v>
      </c>
      <c r="O6" s="147"/>
      <c r="P6" s="96"/>
      <c r="Q6" s="99"/>
      <c r="R6" s="95"/>
      <c r="S6" s="95"/>
      <c r="T6" s="95"/>
    </row>
    <row r="7" spans="2:23" s="59" customFormat="1" ht="13.5" customHeight="1" x14ac:dyDescent="0.2">
      <c r="B7" s="39">
        <v>2024</v>
      </c>
      <c r="C7" s="48">
        <v>44110003</v>
      </c>
      <c r="D7" s="48" t="s">
        <v>13</v>
      </c>
      <c r="E7" s="113">
        <f>+E6+5</f>
        <v>45584</v>
      </c>
      <c r="F7" s="39"/>
      <c r="G7" s="131" t="s">
        <v>188</v>
      </c>
      <c r="H7" s="39" t="str">
        <f t="shared" si="1"/>
        <v>F0241/2024</v>
      </c>
      <c r="I7" s="41">
        <f t="shared" si="2"/>
        <v>2666.666666666667</v>
      </c>
      <c r="J7" s="42">
        <v>0.2</v>
      </c>
      <c r="K7" s="41">
        <f t="shared" si="0"/>
        <v>533.33333333333337</v>
      </c>
      <c r="L7" s="50">
        <v>3200</v>
      </c>
      <c r="M7" s="61">
        <f t="shared" si="3"/>
        <v>2666.666666666667</v>
      </c>
      <c r="N7" s="63" t="s">
        <v>229</v>
      </c>
      <c r="O7" s="147"/>
      <c r="P7" s="95"/>
      <c r="Q7" s="95"/>
      <c r="R7" s="95"/>
      <c r="S7" s="95"/>
      <c r="T7" s="95"/>
    </row>
    <row r="8" spans="2:23" s="59" customFormat="1" x14ac:dyDescent="0.2">
      <c r="B8" s="39">
        <v>2024</v>
      </c>
      <c r="C8" s="48">
        <v>44110003</v>
      </c>
      <c r="D8" s="48" t="s">
        <v>13</v>
      </c>
      <c r="E8" s="124" t="s">
        <v>163</v>
      </c>
      <c r="F8" s="39"/>
      <c r="G8" s="131" t="s">
        <v>189</v>
      </c>
      <c r="H8" s="39" t="str">
        <f t="shared" si="1"/>
        <v>F0242/2024</v>
      </c>
      <c r="I8" s="41">
        <f t="shared" si="2"/>
        <v>3416.666666666667</v>
      </c>
      <c r="J8" s="42">
        <v>0.2</v>
      </c>
      <c r="K8" s="41">
        <f t="shared" si="0"/>
        <v>683.33333333333348</v>
      </c>
      <c r="L8" s="50">
        <v>4100</v>
      </c>
      <c r="M8" s="61">
        <f t="shared" si="3"/>
        <v>3416.666666666667</v>
      </c>
      <c r="N8" s="63" t="s">
        <v>229</v>
      </c>
      <c r="O8" s="147"/>
      <c r="P8" s="102"/>
    </row>
    <row r="9" spans="2:23" s="59" customFormat="1" x14ac:dyDescent="0.2">
      <c r="B9" s="39">
        <v>2024</v>
      </c>
      <c r="C9" s="48">
        <v>44110003</v>
      </c>
      <c r="D9" s="48" t="s">
        <v>13</v>
      </c>
      <c r="E9" s="124" t="s">
        <v>164</v>
      </c>
      <c r="F9" s="39"/>
      <c r="G9" s="131" t="s">
        <v>190</v>
      </c>
      <c r="H9" s="39" t="str">
        <f t="shared" si="1"/>
        <v>F0243/2024</v>
      </c>
      <c r="I9" s="41">
        <f t="shared" si="2"/>
        <v>3666.666666666667</v>
      </c>
      <c r="J9" s="42">
        <v>0.2</v>
      </c>
      <c r="K9" s="41">
        <f t="shared" si="0"/>
        <v>733.33333333333348</v>
      </c>
      <c r="L9" s="50">
        <v>4400</v>
      </c>
      <c r="M9" s="61">
        <f t="shared" si="3"/>
        <v>3666.666666666667</v>
      </c>
      <c r="N9" s="63" t="s">
        <v>229</v>
      </c>
      <c r="O9" s="147"/>
    </row>
    <row r="10" spans="2:23" s="59" customFormat="1" x14ac:dyDescent="0.2">
      <c r="B10" s="39">
        <v>2024</v>
      </c>
      <c r="C10" s="48">
        <v>44110003</v>
      </c>
      <c r="D10" s="48" t="s">
        <v>13</v>
      </c>
      <c r="E10" s="124" t="s">
        <v>165</v>
      </c>
      <c r="F10" s="39"/>
      <c r="G10" s="131" t="s">
        <v>191</v>
      </c>
      <c r="H10" s="39" t="str">
        <f t="shared" si="1"/>
        <v>F0244/2024</v>
      </c>
      <c r="I10" s="41">
        <f t="shared" si="2"/>
        <v>3583.3333333333335</v>
      </c>
      <c r="J10" s="42">
        <v>0.2</v>
      </c>
      <c r="K10" s="41">
        <f t="shared" si="0"/>
        <v>716.66666666666674</v>
      </c>
      <c r="L10" s="50">
        <v>4300</v>
      </c>
      <c r="M10" s="61">
        <f t="shared" si="3"/>
        <v>3583.3333333333335</v>
      </c>
      <c r="N10" s="63" t="s">
        <v>229</v>
      </c>
      <c r="O10" s="147"/>
    </row>
    <row r="11" spans="2:23" s="59" customFormat="1" x14ac:dyDescent="0.2">
      <c r="B11" s="39">
        <v>2024</v>
      </c>
      <c r="C11" s="48">
        <v>44110003</v>
      </c>
      <c r="D11" s="48" t="s">
        <v>13</v>
      </c>
      <c r="E11" s="124" t="s">
        <v>166</v>
      </c>
      <c r="F11" s="39"/>
      <c r="G11" s="131" t="s">
        <v>192</v>
      </c>
      <c r="H11" s="39" t="str">
        <f t="shared" si="1"/>
        <v>F0245/2024</v>
      </c>
      <c r="I11" s="41">
        <f t="shared" si="2"/>
        <v>1750</v>
      </c>
      <c r="J11" s="42">
        <v>0.2</v>
      </c>
      <c r="K11" s="41">
        <f t="shared" si="0"/>
        <v>350</v>
      </c>
      <c r="L11" s="50">
        <v>2100</v>
      </c>
      <c r="M11" s="61">
        <f t="shared" si="3"/>
        <v>1750</v>
      </c>
      <c r="N11" s="63" t="s">
        <v>229</v>
      </c>
      <c r="O11" s="147"/>
    </row>
    <row r="12" spans="2:23" s="59" customFormat="1" x14ac:dyDescent="0.2">
      <c r="B12" s="39">
        <v>2024</v>
      </c>
      <c r="C12" s="48">
        <v>44110003</v>
      </c>
      <c r="D12" s="48" t="s">
        <v>13</v>
      </c>
      <c r="E12" s="124" t="s">
        <v>167</v>
      </c>
      <c r="F12" s="39"/>
      <c r="G12" s="131" t="s">
        <v>193</v>
      </c>
      <c r="H12" s="39" t="str">
        <f t="shared" si="1"/>
        <v>F0246/2024</v>
      </c>
      <c r="I12" s="41">
        <f t="shared" si="2"/>
        <v>3583.3333333333335</v>
      </c>
      <c r="J12" s="42">
        <v>0.2</v>
      </c>
      <c r="K12" s="41">
        <f t="shared" si="0"/>
        <v>716.66666666666674</v>
      </c>
      <c r="L12" s="50">
        <v>4300</v>
      </c>
      <c r="M12" s="61">
        <f t="shared" si="3"/>
        <v>3583.3333333333335</v>
      </c>
      <c r="N12" s="63" t="s">
        <v>229</v>
      </c>
      <c r="O12" s="147"/>
    </row>
    <row r="13" spans="2:23" s="59" customFormat="1" x14ac:dyDescent="0.2">
      <c r="B13" s="39">
        <v>2024</v>
      </c>
      <c r="C13" s="48">
        <v>44110003</v>
      </c>
      <c r="D13" s="48" t="s">
        <v>13</v>
      </c>
      <c r="E13" s="124" t="s">
        <v>168</v>
      </c>
      <c r="F13" s="39"/>
      <c r="G13" s="131" t="s">
        <v>194</v>
      </c>
      <c r="H13" s="39" t="str">
        <f t="shared" si="1"/>
        <v>F0247/2024</v>
      </c>
      <c r="I13" s="41">
        <f t="shared" si="2"/>
        <v>2083.3333333333335</v>
      </c>
      <c r="J13" s="42">
        <v>0.2</v>
      </c>
      <c r="K13" s="41">
        <f t="shared" si="0"/>
        <v>416.66666666666674</v>
      </c>
      <c r="L13" s="50">
        <v>2500</v>
      </c>
      <c r="M13" s="61">
        <f t="shared" si="3"/>
        <v>2083.3333333333335</v>
      </c>
      <c r="N13" s="63" t="s">
        <v>229</v>
      </c>
      <c r="O13" s="147"/>
    </row>
    <row r="14" spans="2:23" s="59" customFormat="1" x14ac:dyDescent="0.2">
      <c r="B14" s="39">
        <v>2024</v>
      </c>
      <c r="C14" s="48">
        <v>44110003</v>
      </c>
      <c r="D14" s="48" t="s">
        <v>13</v>
      </c>
      <c r="E14" s="124" t="s">
        <v>169</v>
      </c>
      <c r="F14" s="39"/>
      <c r="G14" s="131" t="s">
        <v>195</v>
      </c>
      <c r="H14" s="39" t="str">
        <f t="shared" si="1"/>
        <v>F0248/2024</v>
      </c>
      <c r="I14" s="41">
        <f t="shared" si="2"/>
        <v>666.66666666666674</v>
      </c>
      <c r="J14" s="42">
        <v>0.2</v>
      </c>
      <c r="K14" s="41">
        <f t="shared" si="0"/>
        <v>133.33333333333334</v>
      </c>
      <c r="L14" s="50">
        <v>800</v>
      </c>
      <c r="M14" s="61">
        <f t="shared" si="3"/>
        <v>666.66666666666674</v>
      </c>
      <c r="N14" s="63" t="s">
        <v>229</v>
      </c>
      <c r="O14" s="147"/>
    </row>
    <row r="15" spans="2:23" s="59" customFormat="1" x14ac:dyDescent="0.2">
      <c r="B15" s="39">
        <v>2024</v>
      </c>
      <c r="C15" s="48">
        <v>44110003</v>
      </c>
      <c r="D15" s="48" t="s">
        <v>13</v>
      </c>
      <c r="E15" s="124" t="s">
        <v>170</v>
      </c>
      <c r="F15" s="39"/>
      <c r="G15" s="131" t="s">
        <v>196</v>
      </c>
      <c r="H15" s="39" t="str">
        <f t="shared" si="1"/>
        <v>F0249/2024</v>
      </c>
      <c r="I15" s="41">
        <f t="shared" si="2"/>
        <v>3333.3333333333335</v>
      </c>
      <c r="J15" s="42">
        <v>0.2</v>
      </c>
      <c r="K15" s="41">
        <f t="shared" si="0"/>
        <v>666.66666666666674</v>
      </c>
      <c r="L15" s="50">
        <v>4000</v>
      </c>
      <c r="M15" s="61">
        <f t="shared" si="3"/>
        <v>3333.3333333333335</v>
      </c>
      <c r="N15" s="63" t="s">
        <v>229</v>
      </c>
      <c r="O15" s="147"/>
    </row>
    <row r="16" spans="2:23" s="59" customFormat="1" x14ac:dyDescent="0.2">
      <c r="B16" s="39">
        <v>2024</v>
      </c>
      <c r="C16" s="48">
        <v>44110003</v>
      </c>
      <c r="D16" s="48" t="s">
        <v>13</v>
      </c>
      <c r="E16" s="126" t="s">
        <v>171</v>
      </c>
      <c r="F16" s="39"/>
      <c r="G16" s="131" t="s">
        <v>197</v>
      </c>
      <c r="H16" s="39" t="str">
        <f t="shared" si="1"/>
        <v>F0250/2024</v>
      </c>
      <c r="I16" s="41">
        <f t="shared" si="2"/>
        <v>3750</v>
      </c>
      <c r="J16" s="42">
        <v>0.2</v>
      </c>
      <c r="K16" s="41">
        <f t="shared" si="0"/>
        <v>750</v>
      </c>
      <c r="L16" s="50">
        <v>4500</v>
      </c>
      <c r="M16" s="61">
        <f t="shared" si="3"/>
        <v>3750</v>
      </c>
      <c r="N16" s="63" t="s">
        <v>229</v>
      </c>
      <c r="O16" s="147"/>
    </row>
    <row r="17" spans="2:15" s="59" customFormat="1" x14ac:dyDescent="0.2">
      <c r="B17" s="115">
        <v>2024</v>
      </c>
      <c r="C17" s="116">
        <v>44110003</v>
      </c>
      <c r="D17" s="116" t="s">
        <v>13</v>
      </c>
      <c r="E17" s="122" t="s">
        <v>160</v>
      </c>
      <c r="F17" s="122" t="s">
        <v>272</v>
      </c>
      <c r="G17" s="131" t="s">
        <v>198</v>
      </c>
      <c r="H17" s="115" t="str">
        <f t="shared" si="1"/>
        <v>F0251/2024</v>
      </c>
      <c r="I17" s="117">
        <f t="shared" si="2"/>
        <v>4041.666666666667</v>
      </c>
      <c r="J17" s="118">
        <v>0.2</v>
      </c>
      <c r="K17" s="117">
        <f t="shared" si="0"/>
        <v>808.33333333333348</v>
      </c>
      <c r="L17" s="119">
        <v>4850</v>
      </c>
      <c r="M17" s="120">
        <f t="shared" si="3"/>
        <v>4041.666666666667</v>
      </c>
      <c r="N17" s="121" t="s">
        <v>229</v>
      </c>
    </row>
    <row r="18" spans="2:15" s="59" customFormat="1" x14ac:dyDescent="0.2">
      <c r="B18" s="39">
        <v>2024</v>
      </c>
      <c r="C18" s="48">
        <v>44110003</v>
      </c>
      <c r="D18" s="48" t="s">
        <v>13</v>
      </c>
      <c r="E18" s="40">
        <v>45333</v>
      </c>
      <c r="F18" s="39"/>
      <c r="G18" s="127" t="s">
        <v>199</v>
      </c>
      <c r="H18" s="39" t="str">
        <f t="shared" si="1"/>
        <v>F0252/2024</v>
      </c>
      <c r="I18" s="41">
        <f t="shared" si="2"/>
        <v>3583.3333333333335</v>
      </c>
      <c r="J18" s="42">
        <v>0.2</v>
      </c>
      <c r="K18" s="41">
        <f t="shared" si="0"/>
        <v>716.66666666666674</v>
      </c>
      <c r="L18" s="50">
        <v>4300</v>
      </c>
      <c r="M18" s="61">
        <f t="shared" si="3"/>
        <v>3583.3333333333335</v>
      </c>
      <c r="N18" s="63" t="s">
        <v>229</v>
      </c>
      <c r="O18" s="147">
        <f>SUM(L18:L31)</f>
        <v>50000</v>
      </c>
    </row>
    <row r="19" spans="2:15" s="59" customFormat="1" x14ac:dyDescent="0.2">
      <c r="B19" s="39">
        <v>2024</v>
      </c>
      <c r="C19" s="48">
        <v>44110003</v>
      </c>
      <c r="D19" s="48" t="s">
        <v>13</v>
      </c>
      <c r="E19" s="40">
        <v>45423</v>
      </c>
      <c r="F19" s="39"/>
      <c r="G19" s="127" t="s">
        <v>200</v>
      </c>
      <c r="H19" s="39" t="str">
        <f t="shared" si="1"/>
        <v>F0253/2024</v>
      </c>
      <c r="I19" s="41">
        <f t="shared" si="2"/>
        <v>3750</v>
      </c>
      <c r="J19" s="42">
        <v>0.2</v>
      </c>
      <c r="K19" s="41">
        <f t="shared" si="0"/>
        <v>750</v>
      </c>
      <c r="L19" s="50">
        <v>4500</v>
      </c>
      <c r="M19" s="61">
        <f t="shared" si="3"/>
        <v>3750</v>
      </c>
      <c r="N19" s="63" t="s">
        <v>229</v>
      </c>
      <c r="O19" s="147"/>
    </row>
    <row r="20" spans="2:15" s="59" customFormat="1" x14ac:dyDescent="0.2">
      <c r="B20" s="39">
        <v>2024</v>
      </c>
      <c r="C20" s="48">
        <v>44110003</v>
      </c>
      <c r="D20" s="48" t="s">
        <v>13</v>
      </c>
      <c r="E20" s="40">
        <v>45576</v>
      </c>
      <c r="F20" s="39"/>
      <c r="G20" s="127" t="s">
        <v>201</v>
      </c>
      <c r="H20" s="39" t="str">
        <f t="shared" si="1"/>
        <v>F0254/2024</v>
      </c>
      <c r="I20" s="41">
        <f t="shared" si="2"/>
        <v>3250</v>
      </c>
      <c r="J20" s="42">
        <v>0.2</v>
      </c>
      <c r="K20" s="41">
        <f t="shared" si="0"/>
        <v>650</v>
      </c>
      <c r="L20" s="50">
        <v>3900</v>
      </c>
      <c r="M20" s="61">
        <f t="shared" si="3"/>
        <v>3250</v>
      </c>
      <c r="N20" s="63" t="s">
        <v>229</v>
      </c>
      <c r="O20" s="147"/>
    </row>
    <row r="21" spans="2:15" s="59" customFormat="1" x14ac:dyDescent="0.2">
      <c r="B21" s="39">
        <v>2024</v>
      </c>
      <c r="C21" s="48">
        <v>44110003</v>
      </c>
      <c r="D21" s="48" t="s">
        <v>13</v>
      </c>
      <c r="E21" s="113">
        <v>45607</v>
      </c>
      <c r="F21" s="39"/>
      <c r="G21" s="127" t="s">
        <v>202</v>
      </c>
      <c r="H21" s="39" t="str">
        <f t="shared" si="1"/>
        <v>F0255/2024</v>
      </c>
      <c r="I21" s="41">
        <f t="shared" si="2"/>
        <v>4041.666666666667</v>
      </c>
      <c r="J21" s="42">
        <v>0.2</v>
      </c>
      <c r="K21" s="41">
        <f t="shared" si="0"/>
        <v>808.33333333333348</v>
      </c>
      <c r="L21" s="51">
        <v>4850</v>
      </c>
      <c r="M21" s="61">
        <f t="shared" si="3"/>
        <v>4041.666666666667</v>
      </c>
      <c r="N21" s="63" t="s">
        <v>229</v>
      </c>
      <c r="O21" s="147"/>
    </row>
    <row r="22" spans="2:15" s="59" customFormat="1" x14ac:dyDescent="0.2">
      <c r="B22" s="39">
        <v>2024</v>
      </c>
      <c r="C22" s="48">
        <v>44110003</v>
      </c>
      <c r="D22" s="48" t="s">
        <v>13</v>
      </c>
      <c r="E22" s="40">
        <v>45637</v>
      </c>
      <c r="F22" s="39"/>
      <c r="G22" s="127" t="s">
        <v>203</v>
      </c>
      <c r="H22" s="39" t="str">
        <f t="shared" si="1"/>
        <v>F0256/2024</v>
      </c>
      <c r="I22" s="41">
        <f t="shared" si="2"/>
        <v>3750</v>
      </c>
      <c r="J22" s="42">
        <v>0.2</v>
      </c>
      <c r="K22" s="41">
        <f t="shared" si="0"/>
        <v>750</v>
      </c>
      <c r="L22" s="51">
        <v>4500</v>
      </c>
      <c r="M22" s="61">
        <f t="shared" si="3"/>
        <v>3750</v>
      </c>
      <c r="N22" s="63" t="s">
        <v>229</v>
      </c>
      <c r="O22" s="147"/>
    </row>
    <row r="23" spans="2:15" s="59" customFormat="1" x14ac:dyDescent="0.2">
      <c r="B23" s="39">
        <v>2024</v>
      </c>
      <c r="C23" s="48">
        <v>44110003</v>
      </c>
      <c r="D23" s="48" t="s">
        <v>13</v>
      </c>
      <c r="E23" s="124" t="s">
        <v>172</v>
      </c>
      <c r="F23" s="39"/>
      <c r="G23" s="127" t="s">
        <v>204</v>
      </c>
      <c r="H23" s="39" t="str">
        <f t="shared" si="1"/>
        <v>F0257/2024</v>
      </c>
      <c r="I23" s="41">
        <f t="shared" si="2"/>
        <v>1375</v>
      </c>
      <c r="J23" s="42">
        <v>0.2</v>
      </c>
      <c r="K23" s="41">
        <f t="shared" si="0"/>
        <v>275</v>
      </c>
      <c r="L23" s="101">
        <v>1650</v>
      </c>
      <c r="M23" s="61">
        <f t="shared" si="3"/>
        <v>1375</v>
      </c>
      <c r="N23" s="63" t="s">
        <v>229</v>
      </c>
      <c r="O23" s="147"/>
    </row>
    <row r="24" spans="2:15" s="59" customFormat="1" x14ac:dyDescent="0.2">
      <c r="B24" s="39">
        <v>2024</v>
      </c>
      <c r="C24" s="48">
        <v>44110003</v>
      </c>
      <c r="D24" s="48" t="s">
        <v>13</v>
      </c>
      <c r="E24" s="124" t="s">
        <v>173</v>
      </c>
      <c r="F24" s="39"/>
      <c r="G24" s="127" t="s">
        <v>205</v>
      </c>
      <c r="H24" s="39" t="str">
        <f t="shared" si="1"/>
        <v>F0258/2024</v>
      </c>
      <c r="I24" s="41">
        <f t="shared" si="2"/>
        <v>2916.666666666667</v>
      </c>
      <c r="J24" s="42">
        <v>0.2</v>
      </c>
      <c r="K24" s="41">
        <f t="shared" si="0"/>
        <v>583.33333333333337</v>
      </c>
      <c r="L24" s="101">
        <v>3500</v>
      </c>
      <c r="M24" s="61">
        <f t="shared" si="3"/>
        <v>2916.666666666667</v>
      </c>
      <c r="N24" s="63" t="s">
        <v>229</v>
      </c>
      <c r="O24" s="147"/>
    </row>
    <row r="25" spans="2:15" s="59" customFormat="1" x14ac:dyDescent="0.2">
      <c r="B25" s="39">
        <v>2024</v>
      </c>
      <c r="C25" s="48">
        <v>44110003</v>
      </c>
      <c r="D25" s="48" t="s">
        <v>13</v>
      </c>
      <c r="E25" s="124" t="s">
        <v>174</v>
      </c>
      <c r="F25" s="39"/>
      <c r="G25" s="127" t="s">
        <v>206</v>
      </c>
      <c r="H25" s="39" t="str">
        <f t="shared" si="1"/>
        <v>F0259/2024</v>
      </c>
      <c r="I25" s="41">
        <f t="shared" si="2"/>
        <v>3333.3333333333335</v>
      </c>
      <c r="J25" s="42">
        <v>0.2</v>
      </c>
      <c r="K25" s="41">
        <f t="shared" si="0"/>
        <v>666.66666666666674</v>
      </c>
      <c r="L25" s="101">
        <v>4000</v>
      </c>
      <c r="M25" s="61">
        <f t="shared" si="3"/>
        <v>3333.3333333333335</v>
      </c>
      <c r="N25" s="63" t="s">
        <v>229</v>
      </c>
      <c r="O25" s="147"/>
    </row>
    <row r="26" spans="2:15" s="59" customFormat="1" x14ac:dyDescent="0.2">
      <c r="B26" s="39">
        <v>2024</v>
      </c>
      <c r="C26" s="48">
        <v>44110003</v>
      </c>
      <c r="D26" s="48" t="s">
        <v>13</v>
      </c>
      <c r="E26" s="124" t="s">
        <v>175</v>
      </c>
      <c r="F26" s="39"/>
      <c r="G26" s="127" t="s">
        <v>207</v>
      </c>
      <c r="H26" s="39" t="str">
        <f t="shared" si="1"/>
        <v>F0260/2024</v>
      </c>
      <c r="I26" s="41">
        <f t="shared" si="2"/>
        <v>4166.666666666667</v>
      </c>
      <c r="J26" s="42">
        <v>0.2</v>
      </c>
      <c r="K26" s="41">
        <f t="shared" si="0"/>
        <v>833.33333333333348</v>
      </c>
      <c r="L26" s="101">
        <v>5000</v>
      </c>
      <c r="M26" s="61">
        <f t="shared" si="3"/>
        <v>4166.666666666667</v>
      </c>
      <c r="N26" s="63" t="s">
        <v>229</v>
      </c>
      <c r="O26" s="147"/>
    </row>
    <row r="27" spans="2:15" s="59" customFormat="1" x14ac:dyDescent="0.2">
      <c r="B27" s="39">
        <v>2024</v>
      </c>
      <c r="C27" s="48">
        <v>44110003</v>
      </c>
      <c r="D27" s="48" t="s">
        <v>13</v>
      </c>
      <c r="E27" s="124" t="s">
        <v>176</v>
      </c>
      <c r="F27" s="39"/>
      <c r="G27" s="127" t="s">
        <v>208</v>
      </c>
      <c r="H27" s="39" t="str">
        <f t="shared" si="1"/>
        <v>F0261/2024</v>
      </c>
      <c r="I27" s="41">
        <f t="shared" si="2"/>
        <v>3750</v>
      </c>
      <c r="J27" s="42">
        <v>0.2</v>
      </c>
      <c r="K27" s="41">
        <f t="shared" si="0"/>
        <v>750</v>
      </c>
      <c r="L27" s="101">
        <v>4500</v>
      </c>
      <c r="M27" s="61">
        <f t="shared" si="3"/>
        <v>3750</v>
      </c>
      <c r="N27" s="63" t="s">
        <v>229</v>
      </c>
      <c r="O27" s="147"/>
    </row>
    <row r="28" spans="2:15" s="59" customFormat="1" x14ac:dyDescent="0.2">
      <c r="B28" s="39">
        <v>2024</v>
      </c>
      <c r="C28" s="48">
        <v>44110003</v>
      </c>
      <c r="D28" s="48" t="s">
        <v>13</v>
      </c>
      <c r="E28" s="124" t="s">
        <v>177</v>
      </c>
      <c r="F28" s="39"/>
      <c r="G28" s="127" t="s">
        <v>209</v>
      </c>
      <c r="H28" s="39" t="str">
        <f t="shared" si="1"/>
        <v>F0262/2024</v>
      </c>
      <c r="I28" s="41">
        <f t="shared" si="2"/>
        <v>4166.666666666667</v>
      </c>
      <c r="J28" s="42">
        <v>0.2</v>
      </c>
      <c r="K28" s="41">
        <f t="shared" si="0"/>
        <v>833.33333333333348</v>
      </c>
      <c r="L28" s="52">
        <v>5000</v>
      </c>
      <c r="M28" s="61">
        <f t="shared" si="3"/>
        <v>4166.666666666667</v>
      </c>
      <c r="N28" s="63" t="s">
        <v>229</v>
      </c>
      <c r="O28" s="147"/>
    </row>
    <row r="29" spans="2:15" s="59" customFormat="1" x14ac:dyDescent="0.2">
      <c r="B29" s="39">
        <v>2024</v>
      </c>
      <c r="C29" s="48">
        <v>44110003</v>
      </c>
      <c r="D29" s="48" t="s">
        <v>13</v>
      </c>
      <c r="E29" s="124" t="s">
        <v>178</v>
      </c>
      <c r="F29" s="39"/>
      <c r="G29" s="127" t="s">
        <v>210</v>
      </c>
      <c r="H29" s="39" t="str">
        <f t="shared" si="1"/>
        <v>F0263/2024</v>
      </c>
      <c r="I29" s="41">
        <f t="shared" si="2"/>
        <v>250</v>
      </c>
      <c r="J29" s="42">
        <v>0.2</v>
      </c>
      <c r="K29" s="41">
        <f t="shared" si="0"/>
        <v>50</v>
      </c>
      <c r="L29" s="52">
        <v>300</v>
      </c>
      <c r="M29" s="61">
        <f t="shared" si="3"/>
        <v>250</v>
      </c>
      <c r="N29" s="63" t="s">
        <v>229</v>
      </c>
      <c r="O29" s="147"/>
    </row>
    <row r="30" spans="2:15" s="59" customFormat="1" x14ac:dyDescent="0.2">
      <c r="B30" s="39">
        <v>2024</v>
      </c>
      <c r="C30" s="48">
        <v>44110003</v>
      </c>
      <c r="D30" s="48" t="s">
        <v>13</v>
      </c>
      <c r="E30" s="124" t="s">
        <v>179</v>
      </c>
      <c r="F30" s="39"/>
      <c r="G30" s="127" t="s">
        <v>211</v>
      </c>
      <c r="H30" s="39" t="str">
        <f t="shared" si="1"/>
        <v>F0264/2024</v>
      </c>
      <c r="I30" s="41">
        <f t="shared" si="2"/>
        <v>1666.6666666666667</v>
      </c>
      <c r="J30" s="42">
        <v>0.2</v>
      </c>
      <c r="K30" s="41">
        <f t="shared" si="0"/>
        <v>333.33333333333337</v>
      </c>
      <c r="L30" s="52">
        <v>2000</v>
      </c>
      <c r="M30" s="61">
        <f t="shared" si="3"/>
        <v>1666.6666666666667</v>
      </c>
      <c r="N30" s="63" t="s">
        <v>229</v>
      </c>
      <c r="O30" s="147"/>
    </row>
    <row r="31" spans="2:15" s="59" customFormat="1" x14ac:dyDescent="0.2">
      <c r="B31" s="115">
        <v>2024</v>
      </c>
      <c r="C31" s="116">
        <v>44110003</v>
      </c>
      <c r="D31" s="116" t="s">
        <v>13</v>
      </c>
      <c r="E31" s="125" t="s">
        <v>246</v>
      </c>
      <c r="F31" s="122" t="s">
        <v>273</v>
      </c>
      <c r="G31" s="127" t="s">
        <v>212</v>
      </c>
      <c r="H31" s="115" t="str">
        <f t="shared" si="1"/>
        <v>F0265/2024</v>
      </c>
      <c r="I31" s="117">
        <f t="shared" si="2"/>
        <v>1666.6666666666667</v>
      </c>
      <c r="J31" s="118">
        <v>0.2</v>
      </c>
      <c r="K31" s="117">
        <f t="shared" si="0"/>
        <v>333.33333333333337</v>
      </c>
      <c r="L31" s="123">
        <v>2000</v>
      </c>
      <c r="M31" s="120">
        <f t="shared" si="3"/>
        <v>1666.6666666666667</v>
      </c>
      <c r="N31" s="121" t="s">
        <v>229</v>
      </c>
      <c r="O31" s="107"/>
    </row>
    <row r="32" spans="2:15" s="59" customFormat="1" x14ac:dyDescent="0.2">
      <c r="B32" s="39">
        <v>2024</v>
      </c>
      <c r="C32" s="48">
        <v>44110003</v>
      </c>
      <c r="D32" s="48" t="s">
        <v>13</v>
      </c>
      <c r="E32" s="40">
        <v>45424</v>
      </c>
      <c r="F32" s="39"/>
      <c r="G32" s="132" t="s">
        <v>213</v>
      </c>
      <c r="H32" s="39" t="str">
        <f t="shared" si="1"/>
        <v>F0266/2024</v>
      </c>
      <c r="I32" s="41">
        <f t="shared" si="2"/>
        <v>3333.3333333333335</v>
      </c>
      <c r="J32" s="42">
        <v>0.2</v>
      </c>
      <c r="K32" s="41">
        <f t="shared" si="0"/>
        <v>666.66666666666674</v>
      </c>
      <c r="L32" s="52">
        <v>4000</v>
      </c>
      <c r="M32" s="61">
        <f t="shared" si="3"/>
        <v>3333.3333333333335</v>
      </c>
      <c r="N32" s="63" t="s">
        <v>229</v>
      </c>
      <c r="O32" s="147">
        <f>SUM(L32:L42)</f>
        <v>50000</v>
      </c>
    </row>
    <row r="33" spans="2:23" s="59" customFormat="1" x14ac:dyDescent="0.2">
      <c r="B33" s="39">
        <v>2024</v>
      </c>
      <c r="C33" s="48">
        <v>44110003</v>
      </c>
      <c r="D33" s="48" t="s">
        <v>13</v>
      </c>
      <c r="E33" s="40">
        <v>45577</v>
      </c>
      <c r="F33" s="39"/>
      <c r="G33" s="132" t="s">
        <v>214</v>
      </c>
      <c r="H33" s="39" t="str">
        <f t="shared" si="1"/>
        <v>F0267/2024</v>
      </c>
      <c r="I33" s="41">
        <f t="shared" si="2"/>
        <v>4166.666666666667</v>
      </c>
      <c r="J33" s="42">
        <v>0.2</v>
      </c>
      <c r="K33" s="41">
        <f t="shared" si="0"/>
        <v>833.33333333333348</v>
      </c>
      <c r="L33" s="52">
        <v>5000</v>
      </c>
      <c r="M33" s="61">
        <f t="shared" si="3"/>
        <v>4166.666666666667</v>
      </c>
      <c r="N33" s="63" t="s">
        <v>229</v>
      </c>
      <c r="O33" s="147"/>
    </row>
    <row r="34" spans="2:23" s="59" customFormat="1" x14ac:dyDescent="0.2">
      <c r="B34" s="39">
        <v>2024</v>
      </c>
      <c r="C34" s="48">
        <v>44110003</v>
      </c>
      <c r="D34" s="48" t="s">
        <v>13</v>
      </c>
      <c r="E34" s="124" t="s">
        <v>180</v>
      </c>
      <c r="F34" s="39"/>
      <c r="G34" s="132" t="s">
        <v>215</v>
      </c>
      <c r="H34" s="39" t="str">
        <f t="shared" si="1"/>
        <v>F0268/2024</v>
      </c>
      <c r="I34" s="41">
        <f t="shared" si="2"/>
        <v>3750</v>
      </c>
      <c r="J34" s="42">
        <v>0.2</v>
      </c>
      <c r="K34" s="41">
        <f t="shared" si="0"/>
        <v>750</v>
      </c>
      <c r="L34" s="52">
        <v>4500</v>
      </c>
      <c r="M34" s="61">
        <f t="shared" si="3"/>
        <v>3750</v>
      </c>
      <c r="N34" s="63" t="s">
        <v>229</v>
      </c>
      <c r="O34" s="147"/>
    </row>
    <row r="35" spans="2:23" s="59" customFormat="1" x14ac:dyDescent="0.2">
      <c r="B35" s="39">
        <v>2024</v>
      </c>
      <c r="C35" s="48">
        <v>44110003</v>
      </c>
      <c r="D35" s="48" t="s">
        <v>13</v>
      </c>
      <c r="E35" s="124" t="s">
        <v>181</v>
      </c>
      <c r="F35" s="39"/>
      <c r="G35" s="132" t="s">
        <v>216</v>
      </c>
      <c r="H35" s="39" t="str">
        <f t="shared" si="1"/>
        <v>F0269/2024</v>
      </c>
      <c r="I35" s="41">
        <f t="shared" si="2"/>
        <v>3750</v>
      </c>
      <c r="J35" s="42">
        <v>0.2</v>
      </c>
      <c r="K35" s="41">
        <f t="shared" si="0"/>
        <v>750</v>
      </c>
      <c r="L35" s="52">
        <v>4500</v>
      </c>
      <c r="M35" s="61">
        <f t="shared" si="3"/>
        <v>3750</v>
      </c>
      <c r="N35" s="63" t="s">
        <v>229</v>
      </c>
      <c r="O35" s="147"/>
    </row>
    <row r="36" spans="2:23" s="59" customFormat="1" x14ac:dyDescent="0.2">
      <c r="B36" s="39">
        <v>2024</v>
      </c>
      <c r="C36" s="48">
        <v>44110003</v>
      </c>
      <c r="D36" s="48" t="s">
        <v>13</v>
      </c>
      <c r="E36" s="124" t="s">
        <v>182</v>
      </c>
      <c r="F36" s="39"/>
      <c r="G36" s="132" t="s">
        <v>217</v>
      </c>
      <c r="H36" s="39" t="str">
        <f t="shared" si="1"/>
        <v>F0270/2024</v>
      </c>
      <c r="I36" s="41">
        <f t="shared" ref="I36:I42" si="4">L36/(1+J36)</f>
        <v>3333.3333333333335</v>
      </c>
      <c r="J36" s="42">
        <v>0.2</v>
      </c>
      <c r="K36" s="41">
        <f t="shared" si="0"/>
        <v>666.66666666666674</v>
      </c>
      <c r="L36" s="52">
        <v>4000</v>
      </c>
      <c r="M36" s="61">
        <f t="shared" si="3"/>
        <v>3333.3333333333335</v>
      </c>
      <c r="N36" s="63" t="s">
        <v>229</v>
      </c>
      <c r="O36" s="147"/>
    </row>
    <row r="37" spans="2:23" s="59" customFormat="1" x14ac:dyDescent="0.2">
      <c r="B37" s="39">
        <v>2024</v>
      </c>
      <c r="C37" s="48">
        <v>44110003</v>
      </c>
      <c r="D37" s="48" t="s">
        <v>13</v>
      </c>
      <c r="E37" s="124" t="s">
        <v>183</v>
      </c>
      <c r="F37" s="39"/>
      <c r="G37" s="132" t="s">
        <v>218</v>
      </c>
      <c r="H37" s="39" t="str">
        <f t="shared" ref="H37:H38" si="5">CONCATENATE(G37,"/",2024)</f>
        <v>F0271/2024</v>
      </c>
      <c r="I37" s="41">
        <f t="shared" si="4"/>
        <v>4166.666666666667</v>
      </c>
      <c r="J37" s="42">
        <v>0.2</v>
      </c>
      <c r="K37" s="41">
        <f t="shared" ref="K37:K38" si="6">I37*J37</f>
        <v>833.33333333333348</v>
      </c>
      <c r="L37" s="52">
        <v>5000</v>
      </c>
      <c r="M37" s="61">
        <f t="shared" ref="M37:M42" si="7">L37/1.2</f>
        <v>4166.666666666667</v>
      </c>
      <c r="N37" s="63" t="s">
        <v>229</v>
      </c>
      <c r="O37" s="147"/>
    </row>
    <row r="38" spans="2:23" x14ac:dyDescent="0.2">
      <c r="B38" s="39">
        <v>2024</v>
      </c>
      <c r="C38" s="48">
        <v>44110003</v>
      </c>
      <c r="D38" s="48" t="s">
        <v>13</v>
      </c>
      <c r="E38" s="124" t="s">
        <v>184</v>
      </c>
      <c r="F38" s="39"/>
      <c r="G38" s="132" t="s">
        <v>219</v>
      </c>
      <c r="H38" s="39" t="str">
        <f t="shared" si="5"/>
        <v>F0272/2024</v>
      </c>
      <c r="I38" s="41">
        <f t="shared" si="4"/>
        <v>3583.3333333333335</v>
      </c>
      <c r="J38" s="42">
        <v>0.2</v>
      </c>
      <c r="K38" s="41">
        <f t="shared" si="6"/>
        <v>716.66666666666674</v>
      </c>
      <c r="L38" s="52">
        <v>4300</v>
      </c>
      <c r="M38" s="61">
        <f t="shared" si="7"/>
        <v>3583.3333333333335</v>
      </c>
      <c r="N38" s="63" t="s">
        <v>229</v>
      </c>
      <c r="O38" s="147"/>
      <c r="P38" s="59"/>
      <c r="Q38" s="59"/>
      <c r="R38" s="59"/>
      <c r="S38" s="59"/>
      <c r="T38" s="59"/>
      <c r="U38" s="59"/>
      <c r="V38" s="59"/>
      <c r="W38" s="59"/>
    </row>
    <row r="39" spans="2:23" x14ac:dyDescent="0.2">
      <c r="B39" s="39">
        <v>2024</v>
      </c>
      <c r="C39" s="48">
        <v>44110003</v>
      </c>
      <c r="D39" s="48" t="s">
        <v>13</v>
      </c>
      <c r="E39" s="124" t="s">
        <v>185</v>
      </c>
      <c r="F39" s="39"/>
      <c r="G39" s="132" t="s">
        <v>220</v>
      </c>
      <c r="H39" s="39" t="str">
        <f t="shared" ref="H39:H42" si="8">CONCATENATE(G39,"/",2024)</f>
        <v>F0273/2024</v>
      </c>
      <c r="I39" s="41">
        <f t="shared" si="4"/>
        <v>3666.666666666667</v>
      </c>
      <c r="J39" s="42">
        <v>0.2</v>
      </c>
      <c r="K39" s="41">
        <f t="shared" ref="K39:K42" si="9">I39*J39</f>
        <v>733.33333333333348</v>
      </c>
      <c r="L39" s="52">
        <v>4400</v>
      </c>
      <c r="M39" s="61">
        <f t="shared" si="7"/>
        <v>3666.666666666667</v>
      </c>
      <c r="N39" s="63" t="s">
        <v>229</v>
      </c>
      <c r="O39" s="147"/>
      <c r="P39" s="59"/>
      <c r="Q39" s="59"/>
      <c r="R39" s="59"/>
      <c r="S39" s="59"/>
      <c r="T39" s="59"/>
      <c r="U39" s="59"/>
      <c r="V39" s="59"/>
      <c r="W39" s="59"/>
    </row>
    <row r="40" spans="2:23" x14ac:dyDescent="0.2">
      <c r="B40" s="39">
        <v>2024</v>
      </c>
      <c r="C40" s="48">
        <v>44110003</v>
      </c>
      <c r="D40" s="48" t="s">
        <v>13</v>
      </c>
      <c r="E40" s="124" t="s">
        <v>186</v>
      </c>
      <c r="F40" s="39"/>
      <c r="G40" s="132" t="s">
        <v>221</v>
      </c>
      <c r="H40" s="39" t="str">
        <f t="shared" si="8"/>
        <v>F0274/2024</v>
      </c>
      <c r="I40" s="41">
        <f t="shared" si="4"/>
        <v>3750</v>
      </c>
      <c r="J40" s="42">
        <v>0.2</v>
      </c>
      <c r="K40" s="41">
        <f t="shared" si="9"/>
        <v>750</v>
      </c>
      <c r="L40" s="52">
        <v>4500</v>
      </c>
      <c r="M40" s="61">
        <f t="shared" si="7"/>
        <v>3750</v>
      </c>
      <c r="N40" s="63" t="s">
        <v>229</v>
      </c>
      <c r="O40" s="147"/>
      <c r="P40" s="59"/>
      <c r="Q40" s="59"/>
      <c r="R40" s="59"/>
      <c r="S40" s="59"/>
      <c r="T40" s="59"/>
      <c r="U40" s="59"/>
      <c r="V40" s="59"/>
      <c r="W40" s="59"/>
    </row>
    <row r="41" spans="2:23" x14ac:dyDescent="0.2">
      <c r="B41" s="39">
        <v>2024</v>
      </c>
      <c r="C41" s="48">
        <v>44110003</v>
      </c>
      <c r="D41" s="48" t="s">
        <v>13</v>
      </c>
      <c r="E41" s="124" t="s">
        <v>162</v>
      </c>
      <c r="F41" s="39"/>
      <c r="G41" s="132" t="s">
        <v>222</v>
      </c>
      <c r="H41" s="39" t="str">
        <f t="shared" si="8"/>
        <v>F0275/2024</v>
      </c>
      <c r="I41" s="41">
        <f t="shared" si="4"/>
        <v>4000</v>
      </c>
      <c r="J41" s="42">
        <v>0.2</v>
      </c>
      <c r="K41" s="41">
        <f t="shared" si="9"/>
        <v>800</v>
      </c>
      <c r="L41" s="52">
        <v>4800</v>
      </c>
      <c r="M41" s="61">
        <f t="shared" si="7"/>
        <v>4000</v>
      </c>
      <c r="N41" s="63" t="s">
        <v>229</v>
      </c>
      <c r="O41" s="147"/>
      <c r="P41" s="59"/>
      <c r="Q41" s="59"/>
      <c r="R41" s="59"/>
      <c r="S41" s="59"/>
      <c r="T41" s="59"/>
      <c r="U41" s="59"/>
      <c r="V41" s="59"/>
      <c r="W41" s="59"/>
    </row>
    <row r="42" spans="2:23" s="59" customFormat="1" x14ac:dyDescent="0.2">
      <c r="B42" s="115">
        <v>2024</v>
      </c>
      <c r="C42" s="116">
        <v>44110003</v>
      </c>
      <c r="D42" s="116" t="s">
        <v>13</v>
      </c>
      <c r="E42" s="125" t="s">
        <v>161</v>
      </c>
      <c r="F42" s="122" t="s">
        <v>274</v>
      </c>
      <c r="G42" s="132" t="s">
        <v>223</v>
      </c>
      <c r="H42" s="115" t="str">
        <f t="shared" si="8"/>
        <v>F0276/2024</v>
      </c>
      <c r="I42" s="117">
        <f t="shared" si="4"/>
        <v>4166.666666666667</v>
      </c>
      <c r="J42" s="118">
        <v>0.2</v>
      </c>
      <c r="K42" s="117">
        <f t="shared" si="9"/>
        <v>833.33333333333348</v>
      </c>
      <c r="L42" s="123">
        <v>5000</v>
      </c>
      <c r="M42" s="120">
        <f t="shared" si="7"/>
        <v>4166.666666666667</v>
      </c>
      <c r="N42" s="121" t="s">
        <v>229</v>
      </c>
    </row>
    <row r="43" spans="2:23" ht="13.5" thickBot="1" x14ac:dyDescent="0.25">
      <c r="B43" s="95"/>
      <c r="C43" s="103"/>
      <c r="D43" s="103"/>
      <c r="E43" s="114"/>
      <c r="F43" s="95"/>
      <c r="G43" s="104"/>
      <c r="H43" s="95"/>
      <c r="I43" s="105"/>
      <c r="J43" s="106"/>
      <c r="K43" s="105"/>
      <c r="L43" s="107"/>
      <c r="M43" s="108"/>
      <c r="N43" s="109"/>
      <c r="O43" s="59"/>
      <c r="P43" s="59"/>
      <c r="Q43" s="59"/>
      <c r="R43" s="59"/>
      <c r="S43" s="59"/>
      <c r="T43" s="59"/>
      <c r="U43" s="59"/>
      <c r="V43" s="59"/>
      <c r="W43" s="59"/>
    </row>
    <row r="44" spans="2:23" ht="13.5" thickBot="1" x14ac:dyDescent="0.25">
      <c r="F44" s="70" t="s">
        <v>16</v>
      </c>
      <c r="G44" s="71"/>
      <c r="H44" s="71"/>
      <c r="I44" s="72">
        <f>SUM(I4:I42)</f>
        <v>125000.00000000001</v>
      </c>
      <c r="J44" s="72"/>
      <c r="K44" s="72">
        <f t="shared" ref="K44:M44" si="10">SUM(K4:K42)</f>
        <v>25000</v>
      </c>
      <c r="L44" s="72">
        <f t="shared" si="10"/>
        <v>150000</v>
      </c>
      <c r="M44" s="72">
        <f t="shared" si="10"/>
        <v>125000.00000000001</v>
      </c>
      <c r="O44" s="59"/>
      <c r="P44" s="59"/>
      <c r="Q44" s="59"/>
      <c r="R44" s="59"/>
      <c r="S44" s="59"/>
      <c r="T44" s="59"/>
      <c r="U44" s="59"/>
      <c r="V44" s="59"/>
      <c r="W44" s="59"/>
    </row>
    <row r="45" spans="2:23" x14ac:dyDescent="0.2">
      <c r="O45" s="59"/>
      <c r="P45" s="59"/>
      <c r="Q45" s="59"/>
      <c r="R45" s="59"/>
      <c r="S45" s="59"/>
      <c r="T45" s="59"/>
      <c r="U45" s="59"/>
      <c r="V45" s="59"/>
      <c r="W45" s="59"/>
    </row>
    <row r="46" spans="2:23" x14ac:dyDescent="0.2">
      <c r="O46" s="59"/>
      <c r="P46" s="59"/>
      <c r="Q46" s="59"/>
      <c r="R46" s="59"/>
      <c r="S46" s="59"/>
      <c r="T46" s="59"/>
      <c r="U46" s="59"/>
      <c r="V46" s="59"/>
      <c r="W46" s="59"/>
    </row>
  </sheetData>
  <autoFilter ref="B3:N36">
    <sortState ref="B4:N36">
      <sortCondition ref="C4"/>
    </sortState>
  </autoFilter>
  <mergeCells count="3">
    <mergeCell ref="O32:O41"/>
    <mergeCell ref="O18:O30"/>
    <mergeCell ref="O4:O16"/>
  </mergeCells>
  <phoneticPr fontId="1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25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44">
        <f>Recap!E4</f>
        <v>45566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Recap!H4</f>
        <v>F0235/2024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25">
      <c r="B21" s="153" t="str">
        <f>'E. Matériel'!C2</f>
        <v>EAU DE JAVEL 5L</v>
      </c>
      <c r="C21" s="154"/>
      <c r="D21" s="154"/>
      <c r="E21" s="155"/>
      <c r="F21" s="91">
        <f>H21/G21</f>
        <v>160.25641025641028</v>
      </c>
      <c r="G21" s="60">
        <f>'E. Matériel'!I2</f>
        <v>26</v>
      </c>
      <c r="H21" s="57">
        <f>Recap!M4</f>
        <v>4166.666666666667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4166.666666666667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833.33333333333348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5000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277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39:G39"/>
    <mergeCell ref="B16:E16"/>
    <mergeCell ref="B21:E21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32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44">
        <f>Recap!E5</f>
        <v>45576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Recap!H5</f>
        <v>F0239/2024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25">
      <c r="B21" s="153" t="str">
        <f>'E. Matériel'!C3</f>
        <v>NETTOYANT VITRES GLASS CLEANER 5L</v>
      </c>
      <c r="C21" s="154"/>
      <c r="D21" s="154"/>
      <c r="E21" s="155"/>
      <c r="F21" s="91">
        <f>H21/G21</f>
        <v>35.869565217391305</v>
      </c>
      <c r="G21" s="60">
        <f>'E. Matériel'!I3</f>
        <v>115</v>
      </c>
      <c r="H21" s="57">
        <f>Recap!M5</f>
        <v>4125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4125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825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4950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278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39:G39"/>
    <mergeCell ref="B21:E21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22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>
        <f>Recap!E6</f>
        <v>45579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Recap!H6</f>
        <v>F0240/2024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74</v>
      </c>
      <c r="C21" s="157"/>
      <c r="D21" s="157"/>
      <c r="E21" s="158"/>
      <c r="F21" s="91">
        <f>H21/G21</f>
        <v>36.231884057971016</v>
      </c>
      <c r="G21" s="60">
        <f>'E. Matériel'!I4</f>
        <v>23</v>
      </c>
      <c r="H21" s="57">
        <f>Recap!M6</f>
        <v>833.33333333333337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833.33333333333337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166.66666666666669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1000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279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39:G39"/>
    <mergeCell ref="B21:E21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22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>
        <f>Recap!E7</f>
        <v>45584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Recap!H7</f>
        <v>F0241/2024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28</v>
      </c>
      <c r="C21" s="157"/>
      <c r="D21" s="157"/>
      <c r="E21" s="158"/>
      <c r="F21" s="91">
        <f>H21/G21</f>
        <v>7.8431372549019613</v>
      </c>
      <c r="G21" s="60">
        <f>'E. Matériel'!I5</f>
        <v>340</v>
      </c>
      <c r="H21" s="57">
        <f>Recap!M7</f>
        <v>2666.666666666667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144"/>
      <c r="C23" s="145"/>
      <c r="D23" s="145"/>
      <c r="E23" s="146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2666.666666666667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533.33333333333348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3200.0000000000005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280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39:G39"/>
    <mergeCell ref="B21:E21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25" zoomScaleNormal="100" workbookViewId="0">
      <selection activeCell="B42" sqref="B42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Recap!E8</f>
        <v>20/10/2024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Recap!H8</f>
        <v>F0242/2024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77</v>
      </c>
      <c r="C21" s="157"/>
      <c r="D21" s="157"/>
      <c r="E21" s="158"/>
      <c r="F21" s="91">
        <f>H21/G21</f>
        <v>53.385416666666671</v>
      </c>
      <c r="G21" s="60">
        <f>'E. Matériel'!I6</f>
        <v>64</v>
      </c>
      <c r="H21" s="57">
        <f>Recap!M8</f>
        <v>3416.666666666667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3416.666666666667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683.33333333333348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4100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292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33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Recap!E9</f>
        <v>21/10/2024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Recap!H9</f>
        <v>F0243/2024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79</v>
      </c>
      <c r="C21" s="157"/>
      <c r="D21" s="157"/>
      <c r="E21" s="158"/>
      <c r="F21" s="91">
        <f>H21/G21</f>
        <v>48.245614035087726</v>
      </c>
      <c r="G21" s="60">
        <f>'E. Matériel'!I7</f>
        <v>76</v>
      </c>
      <c r="H21" s="57">
        <f>Recap!M9</f>
        <v>3666.666666666667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3666.666666666667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733.33333333333348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4400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281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31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Recap!E10</f>
        <v>22/10/2024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Recap!H10</f>
        <v>F0244/2024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80</v>
      </c>
      <c r="C21" s="157"/>
      <c r="D21" s="157"/>
      <c r="E21" s="158"/>
      <c r="F21" s="91">
        <f>H21/G21</f>
        <v>55.989583333333336</v>
      </c>
      <c r="G21" s="60">
        <f>'E. Matériel'!I8</f>
        <v>64</v>
      </c>
      <c r="H21" s="57">
        <f>Recap!M10</f>
        <v>3583.3333333333335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3583.3333333333335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716.66666666666674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4300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282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25" zoomScaleNormal="100" workbookViewId="0">
      <selection activeCell="B42" sqref="B42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Recap!E11</f>
        <v>23/10/2024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Recap!H11</f>
        <v>F0245/2024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82</v>
      </c>
      <c r="C21" s="157"/>
      <c r="D21" s="157"/>
      <c r="E21" s="158"/>
      <c r="F21" s="91">
        <f>H21/G21</f>
        <v>6.7307692307692308</v>
      </c>
      <c r="G21" s="60">
        <f>'E. Matériel'!I9</f>
        <v>260</v>
      </c>
      <c r="H21" s="57">
        <f>Recap!M11</f>
        <v>1750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1750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350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2100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293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29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Recap!E12</f>
        <v>24/10/2024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Recap!H12</f>
        <v>F0246/2024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26</v>
      </c>
      <c r="C21" s="157"/>
      <c r="D21" s="157"/>
      <c r="E21" s="158"/>
      <c r="F21" s="91">
        <f>H21/G21</f>
        <v>63.988095238095241</v>
      </c>
      <c r="G21" s="60">
        <f>'E. Matériel'!I10</f>
        <v>56</v>
      </c>
      <c r="H21" s="57">
        <f>Recap!M12</f>
        <v>3583.3333333333335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3583.3333333333335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716.66666666666674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4300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282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25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Recap!E13</f>
        <v>26/10/2024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Recap!H13</f>
        <v>F0247/2024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34</v>
      </c>
      <c r="C21" s="157"/>
      <c r="D21" s="157"/>
      <c r="E21" s="158"/>
      <c r="F21" s="91">
        <f>H21/G21</f>
        <v>59.523809523809526</v>
      </c>
      <c r="G21" s="60">
        <f>'E. Matériel'!I13</f>
        <v>35</v>
      </c>
      <c r="H21" s="57">
        <f>Recap!M13</f>
        <v>2083.3333333333335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2083.3333333333335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416.66666666666674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2500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276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29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Recap!E14</f>
        <v>27/10/2024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Recap!H14</f>
        <v>F0248/2024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89</v>
      </c>
      <c r="C21" s="157"/>
      <c r="D21" s="157"/>
      <c r="E21" s="158"/>
      <c r="F21" s="91">
        <f>H21/G21</f>
        <v>55.555555555555564</v>
      </c>
      <c r="G21" s="60">
        <f>'E. Matériel'!I14</f>
        <v>12</v>
      </c>
      <c r="H21" s="57">
        <f>Recap!M14</f>
        <v>666.66666666666674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666.66666666666674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133.33333333333337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800.00000000000011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283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31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Recap!E15</f>
        <v>29/10/2024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Recap!H15</f>
        <v>F0249/2024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91</v>
      </c>
      <c r="C21" s="157"/>
      <c r="D21" s="157"/>
      <c r="E21" s="158"/>
      <c r="F21" s="91">
        <f>H21/G21</f>
        <v>416.66666666666669</v>
      </c>
      <c r="G21" s="60">
        <f>'E. Matériel'!I15</f>
        <v>8</v>
      </c>
      <c r="H21" s="57">
        <f>Recap!M15</f>
        <v>3333.3333333333335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3333.3333333333335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666.66666666666674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284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34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Recap!E16</f>
        <v>30/10/2024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Recap!H16</f>
        <v>F0250/2024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93</v>
      </c>
      <c r="C21" s="157"/>
      <c r="D21" s="157"/>
      <c r="E21" s="158"/>
      <c r="F21" s="91">
        <f>H21/G21</f>
        <v>267.85714285714283</v>
      </c>
      <c r="G21" s="60">
        <f>'E. Matériel'!I16</f>
        <v>14</v>
      </c>
      <c r="H21" s="57">
        <f>Recap!M16</f>
        <v>3750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3750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4500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285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L69"/>
  <sheetViews>
    <sheetView view="pageBreakPreview" topLeftCell="A37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29" t="str">
        <f>Recap!E17</f>
        <v>31/10/2024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Recap!H17</f>
        <v>F0251/2024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95</v>
      </c>
      <c r="C21" s="157"/>
      <c r="D21" s="157"/>
      <c r="E21" s="158"/>
      <c r="F21" s="91">
        <f>H21/G21</f>
        <v>2020.8333333333335</v>
      </c>
      <c r="G21" s="60">
        <f>'E. Matériel'!I17</f>
        <v>2</v>
      </c>
      <c r="H21" s="57">
        <f>Recap!M17</f>
        <v>4041.666666666667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4041.666666666667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808.33333333333348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4850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286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9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44">
        <f>Recap!E18</f>
        <v>45333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Recap!H18</f>
        <v>F0252/2024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30</v>
      </c>
      <c r="C21" s="157"/>
      <c r="D21" s="157"/>
      <c r="E21" s="158"/>
      <c r="F21" s="91">
        <f>H21/G21</f>
        <v>325.75757575757575</v>
      </c>
      <c r="G21" s="60">
        <f>'E. Matériel'!I18</f>
        <v>11</v>
      </c>
      <c r="H21" s="57">
        <f>Recap!M18</f>
        <v>3583.3333333333335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3583.3333333333335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716.66666666666674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4300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282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9" zoomScaleNormal="100" workbookViewId="0">
      <selection activeCell="H57" sqref="H57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44">
        <f>Recap!E19</f>
        <v>45423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Recap!H19</f>
        <v>F0253/2024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98</v>
      </c>
      <c r="C21" s="157"/>
      <c r="D21" s="157"/>
      <c r="E21" s="158"/>
      <c r="F21" s="91">
        <f>H21/G21</f>
        <v>156.25</v>
      </c>
      <c r="G21" s="60">
        <f>'E. Matériel'!I19</f>
        <v>24</v>
      </c>
      <c r="H21" s="57">
        <f>Recap!M19</f>
        <v>3750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3750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4500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285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9" zoomScaleNormal="100" workbookViewId="0">
      <selection activeCell="B42" sqref="B42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44">
        <f>Recap!E20</f>
        <v>45576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Recap!H20</f>
        <v>F0254/2024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27</v>
      </c>
      <c r="C21" s="157"/>
      <c r="D21" s="157"/>
      <c r="E21" s="158"/>
      <c r="F21" s="91">
        <f>H21/G21</f>
        <v>54.166666666666664</v>
      </c>
      <c r="G21" s="60">
        <f>'E. Matériel'!I21</f>
        <v>60</v>
      </c>
      <c r="H21" s="57">
        <f>Recap!M20</f>
        <v>3250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3250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650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3900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294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9" zoomScaleNormal="100" workbookViewId="0">
      <selection activeCell="B42" sqref="B42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44">
        <f>Recap!E21</f>
        <v>45607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Recap!H21</f>
        <v>F0255/2024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33</v>
      </c>
      <c r="C21" s="157"/>
      <c r="D21" s="157"/>
      <c r="E21" s="158"/>
      <c r="F21" s="91">
        <f>H21/G21</f>
        <v>168.4027777777778</v>
      </c>
      <c r="G21" s="60">
        <f>'E. Matériel'!I22</f>
        <v>24</v>
      </c>
      <c r="H21" s="57">
        <f>Recap!M21</f>
        <v>4041.666666666667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4041.666666666667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808.33333333333348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4850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286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3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249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Recap!H22</f>
        <v>F0256/2024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104</v>
      </c>
      <c r="C21" s="157"/>
      <c r="D21" s="157"/>
      <c r="E21" s="158"/>
      <c r="F21" s="91">
        <f>H21/G21</f>
        <v>138.88888888888889</v>
      </c>
      <c r="G21" s="60">
        <f>'E. Matériel'!I23</f>
        <v>27</v>
      </c>
      <c r="H21" s="57">
        <f>Recap!M22</f>
        <v>3750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3750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4500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285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9" zoomScaleNormal="100" workbookViewId="0">
      <selection activeCell="B42" sqref="B42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172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Recap!H23</f>
        <v>F0257/2024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106</v>
      </c>
      <c r="C21" s="157"/>
      <c r="D21" s="157"/>
      <c r="E21" s="158"/>
      <c r="F21" s="91">
        <f>H21/G21</f>
        <v>171.875</v>
      </c>
      <c r="G21" s="60">
        <f>'E. Matériel'!I24</f>
        <v>8</v>
      </c>
      <c r="H21" s="57">
        <f>Recap!M23</f>
        <v>1375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1375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275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1650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295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4" zoomScaleNormal="100" workbookViewId="0">
      <selection activeCell="J44" sqref="J44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173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Recap!H24</f>
        <v>F0258/2024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85</v>
      </c>
      <c r="C21" s="157"/>
      <c r="D21" s="157"/>
      <c r="E21" s="158"/>
      <c r="F21" s="91">
        <f>H21/G21</f>
        <v>53.030303030303038</v>
      </c>
      <c r="G21" s="60">
        <f>'E. Matériel'!I11</f>
        <v>55</v>
      </c>
      <c r="H21" s="57">
        <f>Recap!M24</f>
        <v>2916.666666666667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2916.666666666667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583.33333333333348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3500.0000000000005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287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9" zoomScaleNormal="100" workbookViewId="0">
      <selection activeCell="J50" sqref="J50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174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Recap!H25</f>
        <v>F0259/2024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29</v>
      </c>
      <c r="C21" s="157"/>
      <c r="D21" s="157"/>
      <c r="E21" s="158"/>
      <c r="F21" s="91">
        <f>H21/G21</f>
        <v>35.087719298245617</v>
      </c>
      <c r="G21" s="60">
        <f>'E. Matériel'!I12</f>
        <v>95</v>
      </c>
      <c r="H21" s="57">
        <f>Recap!M25</f>
        <v>3333.3333333333335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3333.3333333333335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666.66666666666674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284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2" zoomScaleNormal="100" workbookViewId="0">
      <selection activeCell="L45" sqref="L45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175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Recap!H26</f>
        <v>F0260/2024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111</v>
      </c>
      <c r="C21" s="157"/>
      <c r="D21" s="157"/>
      <c r="E21" s="158"/>
      <c r="F21" s="91">
        <f>H21/G21</f>
        <v>52.083333333333336</v>
      </c>
      <c r="G21" s="60">
        <f>E.Uniforme!I2</f>
        <v>80</v>
      </c>
      <c r="H21" s="57">
        <f>Recap!M26</f>
        <v>4166.666666666667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4166.666666666667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833.33333333333348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5000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277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9" zoomScaleNormal="100" workbookViewId="0">
      <selection activeCell="K46" sqref="K46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176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Recap!H27</f>
        <v>F0261/2024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113</v>
      </c>
      <c r="C21" s="157"/>
      <c r="D21" s="157"/>
      <c r="E21" s="158"/>
      <c r="F21" s="91">
        <f>H21/G21</f>
        <v>46.875</v>
      </c>
      <c r="G21" s="60">
        <f>E.Uniforme!I3</f>
        <v>80</v>
      </c>
      <c r="H21" s="57">
        <f>Recap!M27</f>
        <v>3750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3750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4500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285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4" zoomScaleNormal="100" workbookViewId="0">
      <selection activeCell="N56" sqref="N56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177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Recap!H28</f>
        <v>F0262/2024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115</v>
      </c>
      <c r="C21" s="157"/>
      <c r="D21" s="157"/>
      <c r="E21" s="158"/>
      <c r="F21" s="91">
        <f>H21/G21</f>
        <v>52.083333333333336</v>
      </c>
      <c r="G21" s="60">
        <f>E.Uniforme!I3</f>
        <v>80</v>
      </c>
      <c r="H21" s="57">
        <f>Recap!M28</f>
        <v>4166.666666666667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4166.666666666667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833.33333333333348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5000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277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9" zoomScaleNormal="100" workbookViewId="0">
      <selection activeCell="D59" sqref="D59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178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Recap!H29</f>
        <v>F0263/2024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117</v>
      </c>
      <c r="C21" s="157"/>
      <c r="D21" s="157"/>
      <c r="E21" s="158"/>
      <c r="F21" s="91">
        <f>H21/G21</f>
        <v>2.2727272727272729</v>
      </c>
      <c r="G21" s="60">
        <f>E.Uniforme!I5</f>
        <v>110</v>
      </c>
      <c r="H21" s="57">
        <f>Recap!M29</f>
        <v>250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250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300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291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9" zoomScaleNormal="100" workbookViewId="0">
      <selection activeCell="F61" sqref="F6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179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Recap!H30</f>
        <v>F0264/2024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119</v>
      </c>
      <c r="C21" s="157"/>
      <c r="D21" s="157"/>
      <c r="E21" s="158"/>
      <c r="F21" s="91">
        <f>H21/G21</f>
        <v>6.1728395061728394</v>
      </c>
      <c r="G21" s="60">
        <f>E.Uniforme!I6</f>
        <v>270</v>
      </c>
      <c r="H21" s="57">
        <f>Recap!M30</f>
        <v>1666.6666666666667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1666.6666666666667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333.33333333333337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2000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290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69"/>
  <sheetViews>
    <sheetView view="pageBreakPreview" topLeftCell="A34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246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Recap!H31</f>
        <v>F0265/2024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121</v>
      </c>
      <c r="C21" s="157"/>
      <c r="D21" s="157"/>
      <c r="E21" s="158"/>
      <c r="F21" s="91">
        <f>H21/G21</f>
        <v>6.1728395061728394</v>
      </c>
      <c r="G21" s="60">
        <f>E.Uniforme!I7</f>
        <v>270</v>
      </c>
      <c r="H21" s="57">
        <f>Recap!M31</f>
        <v>1666.6666666666667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1666.6666666666667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333.33333333333337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2000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290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39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259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Recap!H32</f>
        <v>F0266/2024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123</v>
      </c>
      <c r="C21" s="157"/>
      <c r="D21" s="157"/>
      <c r="E21" s="158"/>
      <c r="F21" s="91">
        <f>H21/G21</f>
        <v>13.888888888888889</v>
      </c>
      <c r="G21" s="60">
        <f>E.Uniforme!I8</f>
        <v>240</v>
      </c>
      <c r="H21" s="57">
        <f>Recap!M32</f>
        <v>3333.3333333333335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3333.3333333333335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666.66666666666674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284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33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260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Recap!H33</f>
        <v>F0267/2024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125</v>
      </c>
      <c r="C21" s="157"/>
      <c r="D21" s="157"/>
      <c r="E21" s="158"/>
      <c r="F21" s="91">
        <f>H21/G21</f>
        <v>17.361111111111111</v>
      </c>
      <c r="G21" s="60">
        <f>E.Uniforme!I9</f>
        <v>240</v>
      </c>
      <c r="H21" s="57">
        <f>Recap!M33</f>
        <v>4166.666666666667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4166.666666666667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833.33333333333348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5000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277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39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180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Recap!H34</f>
        <v>F0268/2024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129</v>
      </c>
      <c r="C21" s="157"/>
      <c r="D21" s="157"/>
      <c r="E21" s="158"/>
      <c r="F21" s="91">
        <f>H21/G21</f>
        <v>13.636363636363637</v>
      </c>
      <c r="G21" s="60">
        <f>E.Uniforme!I11</f>
        <v>275</v>
      </c>
      <c r="H21" s="57">
        <f>Recap!M34</f>
        <v>3750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3750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4500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285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39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181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Recap!H35</f>
        <v>F0269/2024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131</v>
      </c>
      <c r="C21" s="157"/>
      <c r="D21" s="157"/>
      <c r="E21" s="158"/>
      <c r="F21" s="91">
        <f>H21/G21</f>
        <v>150</v>
      </c>
      <c r="G21" s="60">
        <f>E.Uniforme!I12</f>
        <v>25</v>
      </c>
      <c r="H21" s="57">
        <f>Recap!M35</f>
        <v>3750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3750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4500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285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39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182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Recap!G36</f>
        <v>F0270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35</v>
      </c>
      <c r="C21" s="157"/>
      <c r="D21" s="157"/>
      <c r="E21" s="158"/>
      <c r="F21" s="91">
        <f>H21/G21</f>
        <v>133.33333333333334</v>
      </c>
      <c r="G21" s="60">
        <f>E.Uniforme!I13</f>
        <v>25</v>
      </c>
      <c r="H21" s="57">
        <f>Recap!M36</f>
        <v>3333.3333333333335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3333.3333333333335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666.66666666666674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289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30" zoomScaleNormal="100" workbookViewId="0">
      <selection activeCell="L35" sqref="L35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183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Recap!H37</f>
        <v>F0271/2024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134</v>
      </c>
      <c r="C21" s="157"/>
      <c r="D21" s="157"/>
      <c r="E21" s="158"/>
      <c r="F21" s="91">
        <f>H21/G21</f>
        <v>6.9444444444444446</v>
      </c>
      <c r="G21" s="60">
        <f>E.Uniforme!I14</f>
        <v>600</v>
      </c>
      <c r="H21" s="57">
        <f>Recap!M37</f>
        <v>4166.666666666667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4166.666666666667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833.33333333333348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5000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277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39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184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Recap!H38</f>
        <v>F0272/2024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136</v>
      </c>
      <c r="C21" s="157"/>
      <c r="D21" s="157"/>
      <c r="E21" s="158"/>
      <c r="F21" s="91">
        <f>H21/G21</f>
        <v>143.33333333333334</v>
      </c>
      <c r="G21" s="60">
        <f>E.Uniforme!I15</f>
        <v>25</v>
      </c>
      <c r="H21" s="57">
        <f>Recap!M38</f>
        <v>3583.3333333333335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3583.3333333333335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716.66666666666674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4300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282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28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185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Recap!H39</f>
        <v>F0273/2024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36</v>
      </c>
      <c r="C21" s="157"/>
      <c r="D21" s="157"/>
      <c r="E21" s="158"/>
      <c r="F21" s="91">
        <f>H21/G21</f>
        <v>9.9099099099099099</v>
      </c>
      <c r="G21" s="60">
        <f>E.Uniforme!I16</f>
        <v>370</v>
      </c>
      <c r="H21" s="57">
        <f>Recap!M39</f>
        <v>3666.666666666667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3666.666666666667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733.33333333333348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4400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281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39" zoomScaleNormal="100" workbookViewId="0">
      <selection activeCell="J59" sqref="J59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186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Recap!H40</f>
        <v>F0274/2024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139</v>
      </c>
      <c r="C21" s="157"/>
      <c r="D21" s="157"/>
      <c r="E21" s="158"/>
      <c r="F21" s="91">
        <f>H21/G21</f>
        <v>68.181818181818187</v>
      </c>
      <c r="G21" s="60">
        <f>E.Uniforme!I17</f>
        <v>55</v>
      </c>
      <c r="H21" s="57">
        <f>Recap!M40</f>
        <v>3750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3750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750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4500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285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view="pageBreakPreview" topLeftCell="A25" zoomScaleNormal="100" workbookViewId="0">
      <selection activeCell="B41" sqref="B4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162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Recap!H41</f>
        <v>F0275/2024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141</v>
      </c>
      <c r="C21" s="157"/>
      <c r="D21" s="157"/>
      <c r="E21" s="158"/>
      <c r="F21" s="91">
        <f>H21/G21</f>
        <v>14.285714285714286</v>
      </c>
      <c r="G21" s="60">
        <f>E.Uniforme!I18</f>
        <v>280</v>
      </c>
      <c r="H21" s="57">
        <f>Recap!M41</f>
        <v>4000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4000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800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4800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288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L69"/>
  <sheetViews>
    <sheetView tabSelected="1" view="pageBreakPreview" topLeftCell="A30" zoomScaleNormal="100" workbookViewId="0">
      <selection activeCell="M51" sqref="M51"/>
    </sheetView>
  </sheetViews>
  <sheetFormatPr baseColWidth="10" defaultColWidth="11.42578125" defaultRowHeight="12.75" x14ac:dyDescent="0.2"/>
  <cols>
    <col min="1" max="1" width="11.42578125" customWidth="1"/>
    <col min="2" max="2" width="23.28515625" customWidth="1"/>
    <col min="3" max="3" width="18.28515625" style="6" bestFit="1" customWidth="1"/>
    <col min="4" max="4" width="12.7109375" style="9" customWidth="1"/>
    <col min="5" max="5" width="13.7109375" customWidth="1"/>
    <col min="6" max="6" width="7.7109375" customWidth="1"/>
    <col min="7" max="7" width="16.28515625" bestFit="1" customWidth="1"/>
    <col min="8" max="8" width="26.42578125" customWidth="1"/>
    <col min="9" max="9" width="1.28515625" customWidth="1"/>
  </cols>
  <sheetData>
    <row r="1" spans="2:12" s="2" customFormat="1" ht="15.75" x14ac:dyDescent="0.25">
      <c r="D1" s="7"/>
      <c r="G1" s="37"/>
    </row>
    <row r="2" spans="2:12" s="2" customFormat="1" ht="15.75" x14ac:dyDescent="0.25">
      <c r="D2" s="7"/>
      <c r="G2" s="37"/>
    </row>
    <row r="3" spans="2:12" s="2" customFormat="1" ht="15.75" x14ac:dyDescent="0.25">
      <c r="D3" s="7"/>
      <c r="G3" s="37"/>
    </row>
    <row r="4" spans="2:12" s="2" customFormat="1" ht="15.75" x14ac:dyDescent="0.25">
      <c r="D4" s="7"/>
      <c r="G4" s="37"/>
    </row>
    <row r="5" spans="2:12" s="2" customFormat="1" ht="15.75" x14ac:dyDescent="0.25">
      <c r="D5" s="7"/>
      <c r="G5" s="37"/>
    </row>
    <row r="6" spans="2:12" s="2" customFormat="1" ht="15.75" x14ac:dyDescent="0.25">
      <c r="C6" s="4"/>
      <c r="D6" s="7"/>
    </row>
    <row r="7" spans="2:12" s="2" customFormat="1" ht="18.75" x14ac:dyDescent="0.3">
      <c r="C7" s="4"/>
      <c r="D7" s="7"/>
      <c r="G7" s="11" t="s">
        <v>17</v>
      </c>
      <c r="H7" s="133" t="s">
        <v>161</v>
      </c>
    </row>
    <row r="8" spans="2:12" s="2" customFormat="1" ht="15.75" x14ac:dyDescent="0.25">
      <c r="C8" s="4"/>
      <c r="D8" s="7"/>
    </row>
    <row r="9" spans="2:12" s="2" customFormat="1" ht="15.75" x14ac:dyDescent="0.25">
      <c r="C9" s="4"/>
      <c r="D9" s="7"/>
    </row>
    <row r="10" spans="2:12" s="2" customFormat="1" ht="15.75" x14ac:dyDescent="0.25">
      <c r="C10" s="4"/>
      <c r="D10" s="7"/>
    </row>
    <row r="11" spans="2:12" s="2" customFormat="1" ht="15.75" x14ac:dyDescent="0.25">
      <c r="C11" s="4"/>
      <c r="D11" s="7"/>
    </row>
    <row r="12" spans="2:12" s="2" customFormat="1" ht="15.75" x14ac:dyDescent="0.25">
      <c r="C12" s="4"/>
      <c r="D12" s="7"/>
      <c r="L12" s="2" t="s">
        <v>32</v>
      </c>
    </row>
    <row r="13" spans="2:12" s="2" customFormat="1" ht="15.75" x14ac:dyDescent="0.25">
      <c r="C13" s="4"/>
      <c r="D13" s="7"/>
    </row>
    <row r="14" spans="2:12" s="18" customFormat="1" ht="19.5" customHeight="1" x14ac:dyDescent="0.35">
      <c r="B14" s="15" t="s">
        <v>18</v>
      </c>
      <c r="C14" s="58" t="str">
        <f>Recap!H42</f>
        <v>F0276/2024</v>
      </c>
      <c r="D14" s="16"/>
      <c r="E14" s="17"/>
      <c r="F14" s="17"/>
    </row>
    <row r="15" spans="2:12" s="2" customFormat="1" ht="16.5" thickBot="1" x14ac:dyDescent="0.3">
      <c r="C15" s="4"/>
      <c r="D15" s="7"/>
    </row>
    <row r="16" spans="2:12" s="13" customFormat="1" ht="21" thickBot="1" x14ac:dyDescent="0.35">
      <c r="B16" s="151" t="s">
        <v>19</v>
      </c>
      <c r="C16" s="152"/>
      <c r="D16" s="152"/>
      <c r="E16" s="152"/>
      <c r="F16" s="33" t="s">
        <v>20</v>
      </c>
      <c r="G16" s="34" t="s">
        <v>21</v>
      </c>
      <c r="H16" s="35" t="s">
        <v>22</v>
      </c>
      <c r="I16" s="14"/>
    </row>
    <row r="17" spans="2:8" s="2" customFormat="1" ht="16.149999999999999" customHeight="1" x14ac:dyDescent="0.25">
      <c r="B17" s="135"/>
      <c r="C17" s="136"/>
      <c r="D17" s="136"/>
      <c r="E17" s="137"/>
      <c r="F17" s="23"/>
      <c r="G17" s="30"/>
      <c r="H17" s="26"/>
    </row>
    <row r="18" spans="2:8" s="2" customFormat="1" ht="15.6" customHeight="1" x14ac:dyDescent="0.25">
      <c r="B18" s="88"/>
      <c r="C18" s="89"/>
      <c r="D18" s="89"/>
      <c r="E18" s="90"/>
      <c r="F18" s="54"/>
      <c r="G18" s="55"/>
      <c r="H18" s="53"/>
    </row>
    <row r="19" spans="2:8" s="2" customFormat="1" ht="16.149999999999999" customHeight="1" x14ac:dyDescent="0.25">
      <c r="B19" s="88"/>
      <c r="C19" s="89"/>
      <c r="D19" s="89"/>
      <c r="E19" s="90"/>
      <c r="F19" s="54"/>
      <c r="G19" s="55"/>
      <c r="H19" s="53"/>
    </row>
    <row r="20" spans="2:8" s="2" customFormat="1" ht="16.149999999999999" customHeight="1" x14ac:dyDescent="0.25">
      <c r="B20" s="88"/>
      <c r="C20" s="89"/>
      <c r="D20" s="89"/>
      <c r="E20" s="90"/>
      <c r="F20" s="56"/>
      <c r="G20" s="55"/>
      <c r="H20" s="57"/>
    </row>
    <row r="21" spans="2:8" s="2" customFormat="1" ht="16.149999999999999" customHeight="1" x14ac:dyDescent="0.3">
      <c r="B21" s="156" t="s">
        <v>143</v>
      </c>
      <c r="C21" s="157"/>
      <c r="D21" s="157"/>
      <c r="E21" s="158"/>
      <c r="F21" s="91">
        <f>H21/G21</f>
        <v>26.041666666666668</v>
      </c>
      <c r="G21" s="60">
        <f>E.Uniforme!I19</f>
        <v>160</v>
      </c>
      <c r="H21" s="57">
        <f>Recap!M42</f>
        <v>4166.666666666667</v>
      </c>
    </row>
    <row r="22" spans="2:8" s="2" customFormat="1" ht="16.149999999999999" customHeight="1" x14ac:dyDescent="0.25">
      <c r="B22" s="88"/>
      <c r="C22" s="89"/>
      <c r="D22" s="89"/>
      <c r="E22" s="90"/>
      <c r="F22" s="56"/>
      <c r="G22" s="55"/>
      <c r="H22" s="57"/>
    </row>
    <row r="23" spans="2:8" s="2" customFormat="1" ht="16.149999999999999" customHeight="1" x14ac:dyDescent="0.3">
      <c r="B23" s="88"/>
      <c r="C23" s="89"/>
      <c r="D23" s="89"/>
      <c r="E23" s="90"/>
      <c r="F23" s="24"/>
      <c r="G23" s="31"/>
      <c r="H23" s="27"/>
    </row>
    <row r="24" spans="2:8" s="2" customFormat="1" ht="16.149999999999999" customHeight="1" x14ac:dyDescent="0.3">
      <c r="B24" s="88"/>
      <c r="C24" s="89"/>
      <c r="D24" s="89"/>
      <c r="E24" s="90"/>
      <c r="F24" s="24"/>
      <c r="G24" s="31"/>
      <c r="H24" s="27"/>
    </row>
    <row r="25" spans="2:8" s="2" customFormat="1" ht="16.149999999999999" customHeight="1" x14ac:dyDescent="0.3">
      <c r="B25" s="88"/>
      <c r="C25" s="89"/>
      <c r="D25" s="89"/>
      <c r="E25" s="90"/>
      <c r="F25" s="24"/>
      <c r="G25" s="31"/>
      <c r="H25" s="27"/>
    </row>
    <row r="26" spans="2:8" s="2" customFormat="1" ht="16.149999999999999" customHeight="1" x14ac:dyDescent="0.3">
      <c r="B26" s="88"/>
      <c r="C26" s="89"/>
      <c r="D26" s="89"/>
      <c r="E26" s="90"/>
      <c r="F26" s="24"/>
      <c r="G26" s="31"/>
      <c r="H26" s="27"/>
    </row>
    <row r="27" spans="2:8" s="2" customFormat="1" ht="16.149999999999999" customHeight="1" x14ac:dyDescent="0.3">
      <c r="B27" s="88"/>
      <c r="C27" s="89"/>
      <c r="D27" s="89"/>
      <c r="E27" s="90"/>
      <c r="F27" s="24"/>
      <c r="G27" s="31"/>
      <c r="H27" s="27"/>
    </row>
    <row r="28" spans="2:8" s="2" customFormat="1" ht="16.149999999999999" customHeight="1" x14ac:dyDescent="0.3">
      <c r="B28" s="88"/>
      <c r="C28" s="89"/>
      <c r="D28" s="89"/>
      <c r="E28" s="90"/>
      <c r="F28" s="24"/>
      <c r="G28" s="31"/>
      <c r="H28" s="27"/>
    </row>
    <row r="29" spans="2:8" s="2" customFormat="1" ht="16.149999999999999" customHeight="1" x14ac:dyDescent="0.3">
      <c r="B29" s="88"/>
      <c r="C29" s="89"/>
      <c r="D29" s="89"/>
      <c r="E29" s="90"/>
      <c r="F29" s="24"/>
      <c r="G29" s="31"/>
      <c r="H29" s="27"/>
    </row>
    <row r="30" spans="2:8" s="2" customFormat="1" ht="16.149999999999999" customHeight="1" x14ac:dyDescent="0.3">
      <c r="B30" s="24"/>
      <c r="C30" s="19"/>
      <c r="D30" s="20"/>
      <c r="E30" s="138"/>
      <c r="F30" s="24"/>
      <c r="G30" s="31"/>
      <c r="H30" s="27"/>
    </row>
    <row r="31" spans="2:8" s="2" customFormat="1" ht="20.25" x14ac:dyDescent="0.3">
      <c r="B31" s="25" t="s">
        <v>23</v>
      </c>
      <c r="C31" s="21"/>
      <c r="D31" s="22"/>
      <c r="E31" s="139"/>
      <c r="F31" s="25"/>
      <c r="G31" s="32"/>
      <c r="H31" s="28">
        <f>SUM(H18:H23)</f>
        <v>4166.666666666667</v>
      </c>
    </row>
    <row r="32" spans="2:8" s="2" customFormat="1" ht="16.149999999999999" customHeight="1" x14ac:dyDescent="0.3">
      <c r="B32" s="25"/>
      <c r="C32" s="21"/>
      <c r="D32" s="22"/>
      <c r="E32" s="139"/>
      <c r="F32" s="25"/>
      <c r="G32" s="32"/>
      <c r="H32" s="28"/>
    </row>
    <row r="33" spans="2:8" s="2" customFormat="1" ht="20.25" x14ac:dyDescent="0.3">
      <c r="B33" s="25" t="s">
        <v>24</v>
      </c>
      <c r="C33" s="21"/>
      <c r="D33" s="22"/>
      <c r="E33" s="139"/>
      <c r="F33" s="25"/>
      <c r="G33" s="32"/>
      <c r="H33" s="28">
        <f>H31*20/100</f>
        <v>833.33333333333348</v>
      </c>
    </row>
    <row r="34" spans="2:8" s="2" customFormat="1" ht="16.149999999999999" customHeight="1" x14ac:dyDescent="0.3">
      <c r="B34" s="25"/>
      <c r="C34" s="21"/>
      <c r="D34" s="22"/>
      <c r="E34" s="139"/>
      <c r="F34" s="25"/>
      <c r="G34" s="32"/>
      <c r="H34" s="28"/>
    </row>
    <row r="35" spans="2:8" s="2" customFormat="1" ht="16.149999999999999" customHeight="1" x14ac:dyDescent="0.3">
      <c r="B35" s="24"/>
      <c r="C35" s="19"/>
      <c r="D35" s="20"/>
      <c r="E35" s="138"/>
      <c r="F35" s="24"/>
      <c r="G35" s="31"/>
      <c r="H35" s="28"/>
    </row>
    <row r="36" spans="2:8" s="2" customFormat="1" ht="16.149999999999999" customHeight="1" x14ac:dyDescent="0.3">
      <c r="B36" s="25"/>
      <c r="C36" s="19"/>
      <c r="D36" s="20"/>
      <c r="E36" s="138"/>
      <c r="F36" s="24"/>
      <c r="G36" s="31"/>
      <c r="H36" s="28"/>
    </row>
    <row r="37" spans="2:8" s="2" customFormat="1" ht="16.149999999999999" customHeight="1" x14ac:dyDescent="0.3">
      <c r="B37" s="24"/>
      <c r="C37" s="19"/>
      <c r="D37" s="20"/>
      <c r="E37" s="138"/>
      <c r="F37" s="24"/>
      <c r="G37" s="31"/>
      <c r="H37" s="28"/>
    </row>
    <row r="38" spans="2:8" s="2" customFormat="1" ht="16.149999999999999" customHeight="1" thickBot="1" x14ac:dyDescent="0.35">
      <c r="B38" s="140"/>
      <c r="C38" s="141"/>
      <c r="D38" s="142"/>
      <c r="E38" s="143"/>
      <c r="F38" s="24"/>
      <c r="G38" s="31"/>
      <c r="H38" s="29"/>
    </row>
    <row r="39" spans="2:8" s="12" customFormat="1" ht="21" thickBot="1" x14ac:dyDescent="0.35">
      <c r="B39" s="148" t="s">
        <v>25</v>
      </c>
      <c r="C39" s="149"/>
      <c r="D39" s="149"/>
      <c r="E39" s="149"/>
      <c r="F39" s="149"/>
      <c r="G39" s="150"/>
      <c r="H39" s="36">
        <f>SUM(H31:H38)</f>
        <v>5000</v>
      </c>
    </row>
    <row r="40" spans="2:8" s="2" customFormat="1" ht="15.75" x14ac:dyDescent="0.25">
      <c r="C40" s="4"/>
      <c r="D40" s="7"/>
    </row>
    <row r="41" spans="2:8" s="3" customFormat="1" ht="20.25" x14ac:dyDescent="0.3">
      <c r="B41" s="11" t="s">
        <v>277</v>
      </c>
      <c r="C41" s="10"/>
      <c r="D41" s="11"/>
      <c r="G41" s="12"/>
    </row>
    <row r="42" spans="2:8" s="2" customFormat="1" ht="18.75" x14ac:dyDescent="0.3">
      <c r="B42" s="3" t="s">
        <v>275</v>
      </c>
      <c r="C42" s="4"/>
      <c r="D42" s="7"/>
    </row>
    <row r="43" spans="2:8" s="2" customFormat="1" ht="20.25" x14ac:dyDescent="0.3">
      <c r="B43" s="12"/>
      <c r="C43" s="4"/>
      <c r="D43" s="7"/>
    </row>
    <row r="44" spans="2:8" s="2" customFormat="1" ht="20.25" x14ac:dyDescent="0.3">
      <c r="B44" s="12"/>
      <c r="C44" s="4"/>
      <c r="D44" s="7"/>
    </row>
    <row r="45" spans="2:8" s="2" customFormat="1" ht="20.25" x14ac:dyDescent="0.3">
      <c r="B45" s="12"/>
      <c r="C45" s="4"/>
      <c r="D45" s="7"/>
    </row>
    <row r="46" spans="2:8" s="2" customFormat="1" ht="20.25" x14ac:dyDescent="0.3">
      <c r="B46" s="12"/>
      <c r="C46" s="4"/>
      <c r="D46" s="7"/>
    </row>
    <row r="47" spans="2:8" s="2" customFormat="1" ht="15.75" x14ac:dyDescent="0.25">
      <c r="C47" s="4"/>
      <c r="D47" s="7"/>
    </row>
    <row r="48" spans="2:8" s="2" customFormat="1" ht="15.75" x14ac:dyDescent="0.25">
      <c r="C48" s="4"/>
      <c r="D48" s="7"/>
    </row>
    <row r="49" spans="3:4" s="2" customFormat="1" ht="15.75" x14ac:dyDescent="0.25">
      <c r="C49" s="4"/>
      <c r="D49" s="7"/>
    </row>
    <row r="50" spans="3:4" s="2" customFormat="1" ht="15.75" x14ac:dyDescent="0.25">
      <c r="C50" s="4"/>
      <c r="D50" s="7"/>
    </row>
    <row r="51" spans="3:4" s="2" customFormat="1" ht="15.75" x14ac:dyDescent="0.25">
      <c r="C51" s="4"/>
      <c r="D51" s="7"/>
    </row>
    <row r="52" spans="3:4" s="2" customFormat="1" ht="15.75" x14ac:dyDescent="0.25">
      <c r="C52" s="4"/>
      <c r="D52" s="7"/>
    </row>
    <row r="53" spans="3:4" s="2" customFormat="1" ht="15.75" x14ac:dyDescent="0.25">
      <c r="C53" s="4"/>
      <c r="D53" s="7"/>
    </row>
    <row r="54" spans="3:4" s="2" customFormat="1" ht="15.75" x14ac:dyDescent="0.25">
      <c r="C54" s="4"/>
      <c r="D54" s="7"/>
    </row>
    <row r="55" spans="3:4" s="2" customFormat="1" ht="15.75" x14ac:dyDescent="0.25">
      <c r="C55" s="4"/>
      <c r="D55" s="7"/>
    </row>
    <row r="56" spans="3:4" s="2" customFormat="1" ht="15.75" x14ac:dyDescent="0.25">
      <c r="C56" s="4"/>
      <c r="D56" s="7"/>
    </row>
    <row r="57" spans="3:4" s="2" customFormat="1" ht="15.75" x14ac:dyDescent="0.25">
      <c r="C57" s="4"/>
      <c r="D57" s="7"/>
    </row>
    <row r="58" spans="3:4" s="2" customFormat="1" ht="15.75" x14ac:dyDescent="0.25">
      <c r="C58" s="4"/>
      <c r="D58" s="7"/>
    </row>
    <row r="59" spans="3:4" s="2" customFormat="1" ht="15.75" x14ac:dyDescent="0.25">
      <c r="C59" s="4"/>
      <c r="D59" s="7"/>
    </row>
    <row r="60" spans="3:4" s="2" customFormat="1" ht="15.75" x14ac:dyDescent="0.25">
      <c r="C60" s="4"/>
      <c r="D60" s="7"/>
    </row>
    <row r="61" spans="3:4" s="1" customFormat="1" ht="15" x14ac:dyDescent="0.2">
      <c r="C61" s="5"/>
      <c r="D61" s="8"/>
    </row>
    <row r="62" spans="3:4" s="1" customFormat="1" ht="15" x14ac:dyDescent="0.2">
      <c r="C62" s="5"/>
      <c r="D62" s="8"/>
    </row>
    <row r="63" spans="3:4" s="1" customFormat="1" ht="15" x14ac:dyDescent="0.2">
      <c r="C63" s="5"/>
      <c r="D63" s="8"/>
    </row>
    <row r="64" spans="3:4" s="1" customFormat="1" ht="15" x14ac:dyDescent="0.2">
      <c r="C64" s="5"/>
      <c r="D64" s="8"/>
    </row>
    <row r="65" spans="3:4" s="1" customFormat="1" ht="15" x14ac:dyDescent="0.2">
      <c r="C65" s="5"/>
      <c r="D65" s="8"/>
    </row>
    <row r="66" spans="3:4" s="1" customFormat="1" ht="15" x14ac:dyDescent="0.2">
      <c r="C66" s="5"/>
      <c r="D66" s="8"/>
    </row>
    <row r="67" spans="3:4" s="1" customFormat="1" ht="15" x14ac:dyDescent="0.2">
      <c r="C67" s="5"/>
      <c r="D67" s="8"/>
    </row>
    <row r="68" spans="3:4" s="1" customFormat="1" ht="15" x14ac:dyDescent="0.2">
      <c r="C68" s="5"/>
      <c r="D68" s="8"/>
    </row>
    <row r="69" spans="3:4" s="1" customFormat="1" ht="15" x14ac:dyDescent="0.2">
      <c r="C69" s="5"/>
      <c r="D69" s="8"/>
    </row>
  </sheetData>
  <mergeCells count="3">
    <mergeCell ref="B16:E16"/>
    <mergeCell ref="B21:E21"/>
    <mergeCell ref="B39:G39"/>
  </mergeCells>
  <pageMargins left="0.31496062992125984" right="0.11811023622047245" top="0.39370078740157483" bottom="0.19685039370078741" header="0.39370078740157483" footer="0.19685039370078741"/>
  <pageSetup paperSize="9" scale="8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43</vt:i4>
      </vt:variant>
      <vt:variant>
        <vt:lpstr>Plages nommées</vt:lpstr>
      </vt:variant>
      <vt:variant>
        <vt:i4>78</vt:i4>
      </vt:variant>
    </vt:vector>
  </HeadingPairs>
  <TitlesOfParts>
    <vt:vector size="121" baseType="lpstr">
      <vt:lpstr>Infos</vt:lpstr>
      <vt:lpstr>E. Matériel</vt:lpstr>
      <vt:lpstr>E.Uniforme</vt:lpstr>
      <vt:lpstr>Recap</vt:lpstr>
      <vt:lpstr>235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'235'!_Hlk71275486</vt:lpstr>
      <vt:lpstr>'239'!_Hlk71275486</vt:lpstr>
      <vt:lpstr>'240'!_Hlk71275486</vt:lpstr>
      <vt:lpstr>'241'!_Hlk71275486</vt:lpstr>
      <vt:lpstr>'242'!_Hlk71275486</vt:lpstr>
      <vt:lpstr>'243'!_Hlk71275486</vt:lpstr>
      <vt:lpstr>'244'!_Hlk71275486</vt:lpstr>
      <vt:lpstr>'245'!_Hlk71275486</vt:lpstr>
      <vt:lpstr>'246'!_Hlk71275486</vt:lpstr>
      <vt:lpstr>'247'!_Hlk71275486</vt:lpstr>
      <vt:lpstr>'248'!_Hlk71275486</vt:lpstr>
      <vt:lpstr>'249'!_Hlk71275486</vt:lpstr>
      <vt:lpstr>'250'!_Hlk71275486</vt:lpstr>
      <vt:lpstr>'251'!_Hlk71275486</vt:lpstr>
      <vt:lpstr>'252'!_Hlk71275486</vt:lpstr>
      <vt:lpstr>'253'!_Hlk71275486</vt:lpstr>
      <vt:lpstr>'254'!_Hlk71275486</vt:lpstr>
      <vt:lpstr>'255'!_Hlk71275486</vt:lpstr>
      <vt:lpstr>'256'!_Hlk71275486</vt:lpstr>
      <vt:lpstr>'257'!_Hlk71275486</vt:lpstr>
      <vt:lpstr>'258'!_Hlk71275486</vt:lpstr>
      <vt:lpstr>'259'!_Hlk71275486</vt:lpstr>
      <vt:lpstr>'260'!_Hlk71275486</vt:lpstr>
      <vt:lpstr>'261'!_Hlk71275486</vt:lpstr>
      <vt:lpstr>'262'!_Hlk71275486</vt:lpstr>
      <vt:lpstr>'263'!_Hlk71275486</vt:lpstr>
      <vt:lpstr>'264'!_Hlk71275486</vt:lpstr>
      <vt:lpstr>'265'!_Hlk71275486</vt:lpstr>
      <vt:lpstr>'266'!_Hlk71275486</vt:lpstr>
      <vt:lpstr>'267'!_Hlk71275486</vt:lpstr>
      <vt:lpstr>'268'!_Hlk71275486</vt:lpstr>
      <vt:lpstr>'269'!_Hlk71275486</vt:lpstr>
      <vt:lpstr>'270'!_Hlk71275486</vt:lpstr>
      <vt:lpstr>'271'!_Hlk71275486</vt:lpstr>
      <vt:lpstr>'272'!_Hlk71275486</vt:lpstr>
      <vt:lpstr>'273'!_Hlk71275486</vt:lpstr>
      <vt:lpstr>'274'!_Hlk71275486</vt:lpstr>
      <vt:lpstr>'275'!_Hlk71275486</vt:lpstr>
      <vt:lpstr>'276'!_Hlk71275486</vt:lpstr>
      <vt:lpstr>'235'!Zone_d_impression</vt:lpstr>
      <vt:lpstr>'239'!Zone_d_impression</vt:lpstr>
      <vt:lpstr>'240'!Zone_d_impression</vt:lpstr>
      <vt:lpstr>'241'!Zone_d_impression</vt:lpstr>
      <vt:lpstr>'242'!Zone_d_impression</vt:lpstr>
      <vt:lpstr>'243'!Zone_d_impression</vt:lpstr>
      <vt:lpstr>'244'!Zone_d_impression</vt:lpstr>
      <vt:lpstr>'245'!Zone_d_impression</vt:lpstr>
      <vt:lpstr>'246'!Zone_d_impression</vt:lpstr>
      <vt:lpstr>'247'!Zone_d_impression</vt:lpstr>
      <vt:lpstr>'248'!Zone_d_impression</vt:lpstr>
      <vt:lpstr>'249'!Zone_d_impression</vt:lpstr>
      <vt:lpstr>'250'!Zone_d_impression</vt:lpstr>
      <vt:lpstr>'251'!Zone_d_impression</vt:lpstr>
      <vt:lpstr>'252'!Zone_d_impression</vt:lpstr>
      <vt:lpstr>'253'!Zone_d_impression</vt:lpstr>
      <vt:lpstr>'254'!Zone_d_impression</vt:lpstr>
      <vt:lpstr>'255'!Zone_d_impression</vt:lpstr>
      <vt:lpstr>'256'!Zone_d_impression</vt:lpstr>
      <vt:lpstr>'257'!Zone_d_impression</vt:lpstr>
      <vt:lpstr>'258'!Zone_d_impression</vt:lpstr>
      <vt:lpstr>'259'!Zone_d_impression</vt:lpstr>
      <vt:lpstr>'260'!Zone_d_impression</vt:lpstr>
      <vt:lpstr>'261'!Zone_d_impression</vt:lpstr>
      <vt:lpstr>'262'!Zone_d_impression</vt:lpstr>
      <vt:lpstr>'263'!Zone_d_impression</vt:lpstr>
      <vt:lpstr>'264'!Zone_d_impression</vt:lpstr>
      <vt:lpstr>'265'!Zone_d_impression</vt:lpstr>
      <vt:lpstr>'266'!Zone_d_impression</vt:lpstr>
      <vt:lpstr>'267'!Zone_d_impression</vt:lpstr>
      <vt:lpstr>'268'!Zone_d_impression</vt:lpstr>
      <vt:lpstr>'269'!Zone_d_impression</vt:lpstr>
      <vt:lpstr>'270'!Zone_d_impression</vt:lpstr>
      <vt:lpstr>'271'!Zone_d_impression</vt:lpstr>
      <vt:lpstr>'272'!Zone_d_impression</vt:lpstr>
      <vt:lpstr>'273'!Zone_d_impression</vt:lpstr>
      <vt:lpstr>'274'!Zone_d_impression</vt:lpstr>
      <vt:lpstr>'275'!Zone_d_impression</vt:lpstr>
      <vt:lpstr>'276'!Zone_d_impression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chaimae </cp:lastModifiedBy>
  <cp:revision/>
  <cp:lastPrinted>2025-02-09T20:53:52Z</cp:lastPrinted>
  <dcterms:created xsi:type="dcterms:W3CDTF">1996-10-21T11:03:58Z</dcterms:created>
  <dcterms:modified xsi:type="dcterms:W3CDTF">2025-02-09T22:53:13Z</dcterms:modified>
  <cp:category/>
  <cp:contentStatus/>
</cp:coreProperties>
</file>